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24. GEST GOBER CONV CIUDAD\"/>
    </mc:Choice>
  </mc:AlternateContent>
  <xr:revisionPtr revIDLastSave="0" documentId="13_ncr:1_{9DE18FD6-25C6-4CD8-A819-3702DD553D19}" xr6:coauthVersionLast="47" xr6:coauthVersionMax="47" xr10:uidLastSave="{00000000-0000-0000-0000-000000000000}"/>
  <bookViews>
    <workbookView xWindow="-108" yWindow="-108" windowWidth="23256" windowHeight="12456" tabRatio="763"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3" i="1" l="1"/>
  <c r="AI11" i="1"/>
  <c r="AI10" i="1"/>
  <c r="O11" i="1" l="1"/>
  <c r="O10" i="1"/>
  <c r="AE13" i="1"/>
  <c r="AE11" i="1"/>
  <c r="AE10" i="1"/>
  <c r="AA10" i="1"/>
  <c r="AA11" i="1"/>
  <c r="AA13" i="1"/>
  <c r="W13" i="1"/>
  <c r="S11" i="1"/>
  <c r="W11" i="1"/>
  <c r="W10" i="1"/>
  <c r="S10" i="1"/>
  <c r="S13" i="1"/>
  <c r="O13" i="1"/>
  <c r="A10" i="1" l="1"/>
  <c r="E16" i="26"/>
  <c r="B17" i="26"/>
  <c r="C17" i="26"/>
  <c r="A22" i="3"/>
  <c r="S40" i="24"/>
  <c r="S39" i="24"/>
  <c r="S38" i="24"/>
  <c r="S37" i="24"/>
  <c r="S36" i="24"/>
  <c r="S35" i="24"/>
  <c r="S34" i="24"/>
  <c r="S33" i="24"/>
  <c r="S32" i="24"/>
  <c r="S31" i="24"/>
  <c r="S30" i="24"/>
  <c r="S29" i="24"/>
  <c r="S28" i="24"/>
  <c r="S27" i="24"/>
  <c r="S26" i="24"/>
  <c r="S25" i="24"/>
  <c r="S24" i="24"/>
  <c r="S23" i="24"/>
  <c r="S22" i="24"/>
  <c r="S21" i="24"/>
  <c r="S20" i="24"/>
  <c r="S19" i="24"/>
  <c r="S18" i="24"/>
  <c r="S17" i="24"/>
  <c r="S16" i="24"/>
  <c r="S15" i="24"/>
  <c r="S14" i="24"/>
  <c r="S13" i="24"/>
  <c r="S12" i="24"/>
  <c r="S11" i="24"/>
  <c r="B1" i="34" l="1"/>
  <c r="F10" i="1" l="1"/>
  <c r="F13" i="1"/>
  <c r="E13"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15" i="26"/>
  <c r="C49" i="26"/>
  <c r="C48" i="26"/>
  <c r="C47" i="26"/>
  <c r="C45" i="26"/>
  <c r="C44" i="26"/>
  <c r="C43" i="26"/>
  <c r="C41" i="26"/>
  <c r="C40" i="26"/>
  <c r="C39" i="26"/>
  <c r="C37" i="26"/>
  <c r="C36" i="26"/>
  <c r="C35" i="26"/>
  <c r="C33" i="26"/>
  <c r="C32" i="26"/>
  <c r="C31" i="26"/>
  <c r="C29" i="26"/>
  <c r="C28" i="26"/>
  <c r="C27" i="26"/>
  <c r="C25" i="26"/>
  <c r="C24" i="26"/>
  <c r="C23" i="26"/>
  <c r="C19" i="26"/>
  <c r="C16" i="26"/>
  <c r="C15" i="26"/>
  <c r="C12" i="26"/>
  <c r="D32" i="16" l="1"/>
  <c r="C10" i="1"/>
  <c r="G13" i="1" l="1"/>
  <c r="G10" i="1"/>
  <c r="A9" i="29"/>
  <c r="A8" i="29"/>
  <c r="C1" i="29"/>
  <c r="C11" i="26" l="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35" i="22"/>
  <c r="D34" i="22"/>
  <c r="E33" i="22"/>
  <c r="E32" i="22"/>
  <c r="E31" i="22"/>
  <c r="D33" i="22"/>
  <c r="B41" i="26" s="1"/>
  <c r="D32" i="22"/>
  <c r="B40" i="26" s="1"/>
  <c r="D31" i="22"/>
  <c r="B39" i="26" s="1"/>
  <c r="E30" i="22"/>
  <c r="E29" i="22"/>
  <c r="E28" i="22"/>
  <c r="D30" i="22"/>
  <c r="D29" i="22"/>
  <c r="D28" i="22"/>
  <c r="E27" i="22"/>
  <c r="E26" i="22"/>
  <c r="E25" i="22"/>
  <c r="D27" i="22"/>
  <c r="D26" i="22"/>
  <c r="B187" i="3" s="1"/>
  <c r="D25" i="22"/>
  <c r="B31" i="26" s="1"/>
  <c r="E24" i="22"/>
  <c r="E23" i="22"/>
  <c r="E22" i="22"/>
  <c r="D24" i="22"/>
  <c r="D23" i="22"/>
  <c r="D22" i="22"/>
  <c r="E21" i="22"/>
  <c r="E20" i="22"/>
  <c r="E19" i="22"/>
  <c r="D21" i="22"/>
  <c r="D20" i="22"/>
  <c r="B24" i="26" s="1"/>
  <c r="D19" i="22"/>
  <c r="E18" i="22"/>
  <c r="E17" i="22"/>
  <c r="E16" i="22"/>
  <c r="D18" i="22"/>
  <c r="D17" i="22"/>
  <c r="D16" i="22"/>
  <c r="E15" i="22"/>
  <c r="E14" i="22"/>
  <c r="E13" i="22"/>
  <c r="D14" i="22"/>
  <c r="D13" i="22"/>
  <c r="B15" i="26" s="1"/>
  <c r="E11" i="22"/>
  <c r="E10" i="22"/>
  <c r="D11" i="22"/>
  <c r="D10" i="22"/>
  <c r="D10" i="1" s="1"/>
  <c r="C13" i="1"/>
  <c r="C37" i="22"/>
  <c r="G128" i="3" l="1"/>
  <c r="H121" i="3" s="1"/>
  <c r="J121" i="3" s="1"/>
  <c r="G194" i="3"/>
  <c r="H187" i="3" s="1"/>
  <c r="J187" i="3" s="1"/>
  <c r="G216" i="3"/>
  <c r="H209" i="3" s="1"/>
  <c r="J209" i="3" s="1"/>
  <c r="G260" i="3"/>
  <c r="H253" i="3" s="1"/>
  <c r="D40" i="26" s="1"/>
  <c r="G304" i="3"/>
  <c r="H297" i="3" s="1"/>
  <c r="J297" i="3" s="1"/>
  <c r="G326" i="3"/>
  <c r="H319" i="3" s="1"/>
  <c r="J319" i="3" s="1"/>
  <c r="B330" i="3"/>
  <c r="B132" i="3"/>
  <c r="B19" i="26"/>
  <c r="B35" i="26"/>
  <c r="D14" i="1"/>
  <c r="B198" i="3"/>
  <c r="B27" i="26"/>
  <c r="B43" i="26"/>
  <c r="C28"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3" i="26"/>
  <c r="B21" i="26"/>
  <c r="B25" i="26"/>
  <c r="B29" i="26"/>
  <c r="B37" i="26"/>
  <c r="B45" i="26"/>
  <c r="D13" i="1"/>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A11" i="8"/>
  <c r="B11" i="29"/>
  <c r="B11" i="16"/>
  <c r="A11" i="26"/>
  <c r="B10" i="1"/>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B13" i="1"/>
  <c r="A16" i="8"/>
  <c r="B116" i="29"/>
  <c r="B111" i="16"/>
  <c r="A187" i="3"/>
  <c r="A31" i="26"/>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D12" i="26" l="1"/>
  <c r="J44" i="3"/>
  <c r="J99" i="3"/>
  <c r="J77" i="3"/>
  <c r="J88" i="3"/>
  <c r="J110" i="3"/>
  <c r="D23" i="26"/>
  <c r="H55" i="3"/>
  <c r="D11" i="26" l="1"/>
  <c r="F11" i="26" s="1"/>
  <c r="G11" i="26" s="1"/>
  <c r="G14" i="26" s="1"/>
  <c r="K110" i="3"/>
  <c r="F23" i="26"/>
  <c r="K88" i="3"/>
  <c r="F20" i="26"/>
  <c r="G20" i="26" s="1"/>
  <c r="K77" i="3"/>
  <c r="K44" i="3"/>
  <c r="J55" i="3"/>
  <c r="K99" i="3"/>
  <c r="F21" i="26"/>
  <c r="G21" i="26" s="1"/>
  <c r="K22" i="3"/>
  <c r="H19" i="26" l="1"/>
  <c r="K55" i="29" s="1"/>
  <c r="G23" i="26"/>
  <c r="G26" i="26" s="1"/>
  <c r="H23" i="26" s="1"/>
  <c r="K76" i="29" s="1"/>
  <c r="H11" i="26"/>
  <c r="K13" i="29" s="1"/>
  <c r="K55" i="3"/>
  <c r="G18" i="26" l="1"/>
  <c r="H15" i="26" s="1"/>
  <c r="K34" i="29" s="1"/>
</calcChain>
</file>

<file path=xl/sharedStrings.xml><?xml version="1.0" encoding="utf-8"?>
<sst xmlns="http://schemas.openxmlformats.org/spreadsheetml/2006/main" count="2588" uniqueCount="545">
  <si>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</si>
  <si>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</si>
  <si>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</si>
  <si>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</si>
  <si>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</si>
  <si>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</si>
  <si>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</si>
  <si>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</si>
  <si>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</si>
  <si>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</si>
  <si>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</si>
  <si>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</si>
  <si>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</si>
  <si>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</si>
  <si>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</si>
  <si>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</si>
  <si>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</si>
  <si>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</si>
  <si>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</si>
  <si>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</si>
  <si>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</si>
  <si>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</si>
  <si>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</si>
  <si>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</si>
  <si>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</si>
  <si>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</si>
  <si>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</si>
  <si>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</si>
  <si>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</si>
  <si>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</si>
  <si>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</si>
  <si>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</si>
  <si>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</si>
  <si>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</si>
  <si>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</si>
  <si>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</si>
  <si>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</si>
  <si>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</si>
  <si>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</si>
  <si>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</si>
  <si>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</si>
  <si>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</si>
  <si>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</si>
  <si>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</si>
  <si>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</si>
  <si>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</si>
  <si>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</si>
  <si>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</si>
  <si>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</si>
  <si>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</si>
  <si>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</si>
  <si>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</si>
  <si>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</si>
  <si>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</si>
  <si>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</si>
  <si>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</si>
  <si>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</si>
  <si>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</si>
  <si>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</si>
  <si>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</si>
  <si>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</si>
  <si>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</si>
  <si>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</si>
  <si>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</si>
  <si>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</si>
  <si>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</si>
  <si>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</si>
  <si>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</si>
  <si>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</si>
  <si>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</si>
  <si>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</si>
  <si>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</si>
  <si>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</si>
  <si>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</si>
  <si>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</si>
  <si>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</si>
  <si>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</si>
  <si>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</si>
  <si>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</si>
  <si>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</si>
  <si>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</si>
  <si>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</si>
  <si>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</si>
  <si>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</si>
  <si>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</si>
  <si>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</si>
  <si>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</si>
  <si>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</si>
  <si>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</si>
  <si>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</si>
  <si>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</si>
  <si>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</si>
  <si>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</si>
  <si>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</si>
  <si>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</si>
  <si>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</si>
  <si>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</si>
  <si>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</si>
  <si>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</si>
  <si>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</si>
  <si>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</si>
  <si>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</si>
  <si>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</si>
  <si>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</si>
  <si>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</si>
  <si>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</si>
  <si>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</si>
  <si>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</si>
  <si>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</si>
  <si>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</si>
  <si>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</si>
  <si>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</si>
  <si>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</si>
  <si>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</si>
  <si>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</si>
  <si>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</si>
  <si>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</si>
  <si>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</si>
  <si>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</si>
  <si>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</si>
  <si>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</si>
  <si>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</si>
  <si>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</si>
  <si>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</si>
  <si>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</si>
  <si>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</si>
  <si>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</si>
  <si>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</si>
  <si>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</si>
  <si>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</si>
  <si>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</si>
  <si>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</si>
  <si>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</si>
  <si>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</si>
  <si>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</si>
  <si>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</si>
  <si>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</si>
  <si>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</si>
  <si>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</si>
  <si>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</si>
  <si>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</si>
  <si>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</si>
  <si>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</si>
  <si>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</si>
  <si>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</si>
  <si>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</si>
  <si>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</si>
  <si>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</si>
  <si>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</si>
  <si>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</si>
  <si>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</si>
  <si>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</si>
  <si>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</si>
  <si>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</si>
  <si>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</si>
  <si>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</si>
  <si>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</si>
  <si>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</si>
  <si>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</si>
  <si>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</si>
  <si>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</si>
  <si>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</si>
  <si>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</si>
  <si>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</si>
  <si>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</si>
  <si>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</si>
  <si>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</si>
  <si>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</si>
  <si>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</si>
  <si>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</si>
  <si>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</si>
  <si>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</si>
  <si>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</si>
  <si>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</si>
  <si>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</si>
  <si>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</si>
  <si>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</si>
  <si>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</si>
  <si>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</si>
  <si>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</si>
  <si>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</si>
  <si>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</si>
  <si>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</si>
  <si>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</si>
  <si>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</si>
  <si>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</si>
  <si>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</si>
  <si>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</si>
  <si>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</si>
  <si>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</si>
  <si>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</si>
  <si>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</si>
  <si>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</si>
  <si>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</si>
  <si>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</si>
  <si>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</si>
  <si>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</si>
  <si>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</si>
  <si>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</si>
  <si>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</si>
  <si>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</si>
  <si>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</si>
  <si>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</si>
  <si>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</si>
  <si>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</si>
  <si>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</si>
  <si>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</si>
  <si>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</si>
  <si>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</si>
  <si>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</si>
  <si>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</si>
  <si>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</si>
  <si>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</si>
  <si>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</si>
  <si>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</si>
  <si>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</si>
  <si>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</si>
  <si>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</si>
  <si>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</si>
  <si>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</si>
  <si>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</si>
  <si>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</si>
  <si>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</si>
  <si>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</si>
  <si>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</si>
  <si>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</si>
  <si>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</si>
  <si>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</si>
  <si>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</si>
  <si>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</si>
  <si>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</si>
  <si>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</si>
  <si>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</si>
  <si>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</si>
  <si>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</si>
  <si>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</si>
  <si>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</si>
  <si>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</si>
  <si>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</si>
  <si>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</si>
  <si>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</si>
  <si>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</si>
  <si>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</si>
  <si>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</si>
  <si>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</si>
  <si>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</si>
  <si>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</si>
  <si>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</si>
  <si>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</si>
  <si>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</si>
  <si>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</si>
  <si>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</si>
  <si>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</si>
  <si>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</si>
  <si>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</si>
  <si>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</si>
  <si>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</si>
  <si>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</si>
  <si>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</si>
  <si>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</si>
  <si>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</si>
  <si>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</si>
  <si>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</si>
  <si>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</si>
  <si>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</si>
  <si>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</si>
  <si>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</si>
  <si>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</si>
  <si>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</si>
  <si>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</si>
  <si>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</si>
  <si>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</si>
  <si>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</si>
  <si>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</si>
  <si>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</si>
  <si>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</si>
  <si>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</si>
  <si>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</si>
  <si>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</si>
  <si>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</si>
  <si>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</si>
  <si>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</si>
  <si>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</si>
  <si>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</si>
  <si>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</si>
  <si>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</si>
  <si>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</si>
  <si>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</si>
  <si>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</si>
  <si>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</si>
  <si>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</si>
  <si>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</si>
  <si>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</si>
  <si>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</si>
  <si>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</si>
  <si>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</si>
  <si>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</si>
  <si>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</si>
  <si>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</si>
  <si>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</si>
  <si>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</si>
  <si>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</si>
  <si>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</si>
  <si>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</si>
  <si>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</si>
  <si>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</si>
  <si>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</si>
  <si>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</si>
  <si>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</si>
  <si>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</si>
  <si>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</si>
  <si>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</si>
  <si>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</si>
  <si>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</si>
  <si>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</si>
  <si>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</si>
  <si>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</si>
  <si>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</si>
  <si>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</si>
  <si>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</si>
  <si>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</si>
  <si>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</si>
  <si>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</si>
  <si>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</si>
  <si>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</si>
  <si>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</si>
  <si>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</si>
  <si>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</si>
  <si>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</si>
  <si>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</si>
  <si>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</si>
  <si>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</si>
  <si>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</si>
  <si>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</si>
  <si>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</si>
  <si>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</si>
  <si>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</si>
  <si>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</si>
  <si>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</si>
  <si>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</si>
  <si>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</si>
  <si>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</si>
  <si>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</si>
  <si>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</si>
  <si>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</si>
  <si>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</si>
  <si>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</si>
  <si>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</si>
  <si>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</si>
  <si>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</si>
  <si>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</si>
  <si>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</si>
  <si>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</si>
  <si>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</si>
  <si>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</si>
  <si>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</si>
  <si>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</si>
  <si>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</si>
  <si>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</si>
  <si>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</si>
  <si>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</si>
  <si>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</si>
  <si>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</si>
  <si>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</si>
  <si>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</si>
  <si>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</si>
  <si>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</si>
  <si>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</si>
  <si>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</si>
  <si>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</si>
  <si>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</si>
  <si>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</si>
  <si>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</si>
  <si>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</si>
  <si>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</si>
  <si>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</si>
  <si>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</si>
  <si>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</si>
  <si>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</si>
  <si>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</si>
  <si>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</si>
  <si>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</si>
  <si>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</si>
  <si>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</si>
  <si>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</si>
  <si>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</si>
  <si>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</si>
  <si>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</si>
  <si>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</si>
  <si>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</si>
  <si>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</si>
  <si>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</si>
  <si>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</si>
  <si>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</si>
  <si>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</si>
  <si>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</si>
  <si>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</si>
  <si>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DE LA GOBERNABILIDAD, CONVIVENCIA Y SEGURIDAD CIUDADANA</t>
  </si>
  <si>
    <t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t>
  </si>
  <si>
    <t>Cambios de Gobierno</t>
  </si>
  <si>
    <t>Recursos Financieros Insuficientes</t>
  </si>
  <si>
    <t>Manejo de Documentos y Formatos sin aprobación</t>
  </si>
  <si>
    <t>Problemas de orden público</t>
  </si>
  <si>
    <t>Baja ejecuciòn presupuestal de los recursos del Fondo de Seguridad.</t>
  </si>
  <si>
    <t>Falta de compromiso y liderazgo con el proceso</t>
  </si>
  <si>
    <t>Falta de oportunidad en  acatamiento de las disposiciones legales</t>
  </si>
  <si>
    <t xml:space="preserve">Alta rotaciòn del personal.
Personal de planta insuficiente para atender las actividades de los procesos.
</t>
  </si>
  <si>
    <t>Falta de interes en participar en los procesos de capacitaciòn del SIGAMI.</t>
  </si>
  <si>
    <t>Implementaciòn de las politicas de Seguridad de la informaciòn y comunicaciòn del Ministerio de las TICS.</t>
  </si>
  <si>
    <t>Obsolescencia tecnologica de los equipos de computo y sistemas informaticos.</t>
  </si>
  <si>
    <t xml:space="preserve">Estilos y roles de liderazgos autoritarios.
</t>
  </si>
  <si>
    <t>Constantes actualizaciones y modificaciones en la normatividad aplicable al proceso.</t>
  </si>
  <si>
    <t>Deficiencias en la planeaciòn estrategica.</t>
  </si>
  <si>
    <t>Renuencia en la aplicabilidad de la normatividad vigente.</t>
  </si>
  <si>
    <t>Presiòn indebida de las partes interesadas  en la toma de decisiones en procesos administrativos y policivos</t>
  </si>
  <si>
    <t>Personal insuficiente e idoneo para apoyar las actividades del proceso.</t>
  </si>
  <si>
    <t>Fallas en la actualizaciòn de los procedimientos conforme a la normatividad y necesidades.</t>
  </si>
  <si>
    <t>Falta de oportunidad y de empleo formal en el municipio</t>
  </si>
  <si>
    <t>Falta de inducciòn y reinducciòn en los puestos de trabajo</t>
  </si>
  <si>
    <t>Deficiencia en los planteamientos de las estrategias de comunicación con la ciudadanía y/o grupos de interes</t>
  </si>
  <si>
    <t xml:space="preserve">Fallas en la cultura de la probidad </t>
  </si>
  <si>
    <t>Deficiencias en los canales de comunicaciòn.</t>
  </si>
  <si>
    <t>Regulaciòn estricta para el manejo de los impactos ambientales que se derivan en el desarrollo de actividades del proceso.</t>
  </si>
  <si>
    <t>deficiencia en el diligenciamiento de los controles en las entradas y salidas de los medicamentos, alimentos e insumos.</t>
  </si>
  <si>
    <t xml:space="preserve"> Exceso de procedimientos y participación de varios funcionarios que interviene en la relación con el ciudadano</t>
  </si>
  <si>
    <t>No existen registros detallados de los documentos aportados y controles para evitar su pérdida.</t>
  </si>
  <si>
    <t>No existen controles de la gestión de trámites a diario.</t>
  </si>
  <si>
    <t xml:space="preserve"> Hay fallas en la cultura de la probidad </t>
  </si>
  <si>
    <t>Los sistemas de información carecen de controles</t>
  </si>
  <si>
    <t>Debilidad en los controles existentes en los procesos y procedimientos</t>
  </si>
  <si>
    <t>Falta comportamientos de integridad de lo público del servidor que revisa</t>
  </si>
  <si>
    <t>Posibilidad de recibir o solicitar cualquier dádiva o beneficio a nombre propio o de terceros permitiendo el vencimiento, dilatacion de terminos, omision de de funciones o incumplimento de los requisitos de ley en los procesos y/o tramites a cargo del proceso.</t>
  </si>
  <si>
    <t>1.  Recursos Financieros Insuficientes</t>
  </si>
  <si>
    <t>2- Uso inadecuado de Recursos de Inversión</t>
  </si>
  <si>
    <t xml:space="preserve">3- Fallas en la cultura de la probidad </t>
  </si>
  <si>
    <t>4- Equipos ofimáticos obsoletos o inexistentes</t>
  </si>
  <si>
    <t>5- Dificultad en los flujos de información - comunicación</t>
  </si>
  <si>
    <t>6- Dificultad del trabajo en equipo por carencia de unificación de criterios</t>
  </si>
  <si>
    <t>7. Manejo de Documentos y Formatos sin aprobación</t>
  </si>
  <si>
    <t>9- Falta de compromiso y liderazgo con el proceso</t>
  </si>
  <si>
    <t>8- Dificultad de definir y/o acatar lineamientos en los temas relacionados con el proceso</t>
  </si>
  <si>
    <t>9. Fallas en el manejo de la comunicación con otros procesos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</si>
  <si>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</si>
  <si>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</si>
  <si>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</si>
  <si>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 xml:space="preserve">4. Uso de las TIC para agilidad de los trámites y servicios </t>
  </si>
  <si>
    <t xml:space="preserve">1. Certificaciones de calidad Icontec, OHSAS que permiten acceder a la obtención de mayores recursos del nivel nacional </t>
  </si>
  <si>
    <t xml:space="preserve">2. Avances Tecnologicos, </t>
  </si>
  <si>
    <t xml:space="preserve">3. Oferta ampliada de capacitación desde la  virtualidad por parte de  diferentes instituciones del estado que permiten la actualización  permanente del personal de planta y contratistas </t>
  </si>
  <si>
    <t>4. Participación activa de la ciudadanía en la verificación del cumplimiento de los objetivos misionales del proceso.</t>
  </si>
  <si>
    <t xml:space="preserve">D3, O5. el Secretario y/o Directores de manera mensual en los comites tecnicos se socilizara un valor y/o un principio de acuerdo al codigo de integridad y buen gobierno, con el proposito de interiorizar en los funcionarios publicos la cultura etica institucional. </t>
  </si>
  <si>
    <t xml:space="preserve">D4,  D6, O2,  La Asesora encargada del CAPA realizará diariamente verificacion y seguimiento al diligenciamiento oportuno de los formatos, con el proposito de evitar la perdida o desviacion de los medicamentos, alimentos e insumos. </t>
  </si>
  <si>
    <t>D8,D5, O1, O2, O3 Realizar anualmente jornadas de inducción y reinducción en cabeza del Secretario y los Directores, que permitan fortalecer los conocimientos y habilidades necesarios para mantener los requerimientos de las certificaciones logradas</t>
  </si>
  <si>
    <t xml:space="preserve">D1, D2,D5, O4 Participación activa de la comunidad a través de la rendición de cuentas y mecanismos de control de veeduria por parte de la ciudadanania. </t>
  </si>
  <si>
    <t>F2, O1 Conformar equipos interdisciplinarios que aporten en la elaboración, socialización, seguimiento y autocontrol del proceso a cargo; que se reuna de manera mensual a realizar retroalimentación de compromisos adquiridos.</t>
  </si>
  <si>
    <t xml:space="preserve">F3, O3 Fomentar la participación en la capacitación desde la virtualidad a través de los diferentes cursos ofertados para fortalecer la articulación del proceso misional con los otros procesos </t>
  </si>
  <si>
    <t>1.  Cambios de Gobierno</t>
  </si>
  <si>
    <t>2. Problemas de orden público</t>
  </si>
  <si>
    <t>3. Falta de Responsabilidad Social en acatamiento de las disposiciones legales</t>
  </si>
  <si>
    <t>4. Avances Tecnologicos</t>
  </si>
  <si>
    <t>5. Actores de presión en el tema regulado por el trámite que puedan incidir en las decisiones institucionales</t>
  </si>
  <si>
    <t>6. Vacios Juridicos en el conocimiento y desarrollo de los procesos policivos y administrativos en zona rural y urbana</t>
  </si>
  <si>
    <t>7. Informalidad</t>
  </si>
  <si>
    <t>8. Deficiencia en los planteamientos de las estrategias de comunicación con la ciudadanía y/o grupos de interes</t>
  </si>
  <si>
    <r>
      <rPr>
        <sz val="12"/>
        <color theme="1"/>
        <rFont val="Arial"/>
        <family val="2"/>
      </rPr>
      <t>D7, D9, A5</t>
    </r>
    <r>
      <rPr>
        <sz val="11"/>
        <color theme="1"/>
        <rFont val="Arial"/>
        <family val="2"/>
      </rPr>
      <t xml:space="preserve"> Elaborar e implementar un Plan de choque  que contenga cronograma y responsables para hacer seguimiento sistematico al cumplimiento de las metas planteadas en el plan de desarrollo</t>
    </r>
  </si>
  <si>
    <t xml:space="preserve">F2, A7 Los enlaces del comité de riesgos, de manera bimestral relizarán visita de Auto control para diligenciamiento de la lista de chequeo y verificar el cumplimiento de tiempos y terminos de los tramites y servicios prestados. </t>
  </si>
  <si>
    <t xml:space="preserve">D3 A5, A7. Realizar plan de mejoremiento, reporte a las autoridades competentes, reporte a la direccion de fortalecimiento institucional y la oficina de control interno y actualizacion del mapa de riesgo </t>
  </si>
  <si>
    <t>F4, A5 Socializar con funcionarios de la alcaldia de Ibagué los servicios en línea y parcialmente en línea con que cuenta la secretaría de gobierno</t>
  </si>
  <si>
    <t>Favorecimiento a grupos y/o terceros mediante la entrega de beneficios  sin el cumplimiento de los requisitos exigidos.</t>
  </si>
  <si>
    <t xml:space="preserve">Que se extravien o pierdan los alimentos o insumos veterinarios para los seres sitientes o </t>
  </si>
  <si>
    <t>En el ejercicio diario de las actividades que se realizan en todo el proceso</t>
  </si>
  <si>
    <t>En las entradas, salidas al Almacen y en las actividades de atenciòn a los seres sintientes</t>
  </si>
  <si>
    <t>Sanciones disciplinarias, penales, fiscales, administrativas</t>
  </si>
  <si>
    <t>Perdida de imagen y credibilidad institucional</t>
  </si>
  <si>
    <t>Denuncias, sanciones</t>
  </si>
  <si>
    <t>incumplimiento de las 5 libertades de los seres sintientes de la ley 1774 articulo 3.</t>
  </si>
  <si>
    <t>Posibilidad de afectacion economica por  pérdida o sustracion  de insumos veterinarios y / o alimentos para beneficio propio o de un tercero</t>
  </si>
  <si>
    <t>CORRUPCION</t>
  </si>
  <si>
    <t>la combinacion de factores como : fallas en la cultura de probidad y la presion indebida de las partes interesadas en la toma de decisiones en procesos administrativos y policivos pueden ocasionar posibilidad de recibir o solicitar cualquier dádiva o beneficio a nombre propio o de terceros permitiendo el vencimiento, dilatacion de terminos, omision de de funciones o incumplimento de los requisitos de ley en los procesos y/o tramites a cargo del proceso, teniendo como consecuencias las siguientes: sanciones disciplinarias, penales,fiscales,administrativas y perdida de imagen y credibilidad institucional.</t>
  </si>
  <si>
    <t>La combinacion de factores como : fallas en la cultura de probidad y la deficiencia en el diligenciamiento de loscontroles en las entradas y salidas de los medicamentos, alimentos e insumos, puede originar la posibilidad de afectacion economica por perdida o sustracion de insumos veterinarios y/o alimentos para beneficio propio o de un tercero, con los siguientes impactos: perdida de imagen y credibilidad institucional, denuncias, sanciones, incumplimiento de las 5 libertades de los seres sintientes.</t>
  </si>
  <si>
    <t xml:space="preserve">Fallas en la cultura de la probidad 
</t>
  </si>
  <si>
    <t>la Direccion de talento Humano , establece de manera anual el plan de socializacion del codigo de integridad y buen gobierno y  verifica que mensualmente  cada dependencia socialice el valor que le correspondio en la fecha acordada , con el proposito de interiorizar los valores institucionales en los servidores publicos. si la dependencia no cumple con la socilaizacion del valor debe realizar una actividad en el mes de diciembre y socializar toods los valores que no se socializaron durente el año.</t>
  </si>
  <si>
    <t>el funcionario responsable del seguiiento de la plataforma PISAMI , mensualmente verifica el estado de  los PQRS y tramites,  con el proposito de evitar el vencimiento de los terminos de respuesta de las solicitudes , la actividad se realiza cotejando las alertas de la plaforma PISAMI y si se encuentra un PQRS vencido se envia un memorando y/o correo electronico al servidor publico exhortando el cumplimiento.</t>
  </si>
  <si>
    <t>el funcionario  responsable diariamnete diligencia los formatos para controlar la entrada y salidas de medicamentos, alimentos e insumos. De acuerdo, a las necesidades del tratamiento o alimnetacion se suminstra la cantidad adecuada, quedando como evidencia el registro de informacion en los formatos establecidos y controlados.</t>
  </si>
  <si>
    <t>Debil</t>
  </si>
  <si>
    <t>Fuerte</t>
  </si>
  <si>
    <t>D3, O5. el Secretario y/o Directores de manera mensual en los comites tecnicos se socilizara un valor y/o un principio de acuerdo al codigo de integridad y buen gobierno, con el proposito de interiorizar en los funcionarios publicos la cultura etica institucional.</t>
  </si>
  <si>
    <t>actas de reunion, listados de asistencia</t>
  </si>
  <si>
    <t>Secrestario/Directores</t>
  </si>
  <si>
    <t xml:space="preserve">Mensual </t>
  </si>
  <si>
    <t>actas de reunion  y lista de chequeo</t>
  </si>
  <si>
    <t>Enlaces</t>
  </si>
  <si>
    <t>Bimestral</t>
  </si>
  <si>
    <t>Oficios, memorandos y correos</t>
  </si>
  <si>
    <t xml:space="preserve">Directores y secretarios </t>
  </si>
  <si>
    <t xml:space="preserve">Indicador de eficacia: 
Indice de cumplimiento = (Actividades ejecutadas /Actividades programadas)*100.    
</t>
  </si>
  <si>
    <t>Acta seguimiento monitoreo - planillas asistencia -Matriz de seguimiento</t>
  </si>
  <si>
    <t>Asesora</t>
  </si>
  <si>
    <t>Diario</t>
  </si>
  <si>
    <t xml:space="preserve">MONITOREO ENERO- FEBRERO </t>
  </si>
  <si>
    <t>AVANCE</t>
  </si>
  <si>
    <t xml:space="preserve">OBSERVACIONES </t>
  </si>
  <si>
    <t>MONITOREO MARZO - ABRIL</t>
  </si>
  <si>
    <t>MONITOREO MAYO - JUNIO</t>
  </si>
  <si>
    <t>MONITOREO JULIO - AGOSTO</t>
  </si>
  <si>
    <t>Se realizaron en total en total 8 valores por parte de: Despacho, Justicia, Espacio Público y Seguridad y Convivencia Ciudadana</t>
  </si>
  <si>
    <t>El total de valores socializados 8 por parte de las Unidades Administrativas dando cumplimeinto al control establecidos</t>
  </si>
  <si>
    <t>se socializaron en total 8 valores y principios eticos</t>
  </si>
  <si>
    <t xml:space="preserve">se realizó una visita por parte de los enlaces de riesgos a las direcciones de la Secretaria para un total de 4 </t>
  </si>
  <si>
    <t>A) Despacho se realizo visita de autocontrol por parte de la funcionaria Nohora Lilia Rico de la Dirección de Justicia. B)Espacio Público: se realizo visita de autocontrol por parte del enlace Seguridad de Ciudadana. C) Justicia: se realizo visita de auto control por parte del enlace de Despacho. D) Seguridad y Convivencia Ciudadana:  se realizo visita por parte del enlace de espacio público</t>
  </si>
  <si>
    <t>en total se realzaron 4 visitas por parte de los enlaces de cada Dirección</t>
  </si>
  <si>
    <t>A)- Despacho:   se realizo visita por parte del enlace de justicia.   B) Espacio Público:  se realizo visita por parte del enlace de Seguridad y Convivencia Ciudadana. C) Justicia: se realizo visita por parte del enlace del Despacho. Seguridad y Convivencia Ciudadana: se realizo visita parte del enlace de Espacio Público</t>
  </si>
  <si>
    <t>se realizaron 4 visitas a las Unidades Adminsitrativas</t>
  </si>
  <si>
    <t xml:space="preserve">Se realiza diariamente la verificación y el seguimiento al diligenciamiento de los formatos para evitar la perdida o desviación de los medicamentos, alimentos e insumos </t>
  </si>
  <si>
    <t>Se evidencia con las actas 01 del 31/01/2024, 02 del 29/02/2024</t>
  </si>
  <si>
    <t>Para un total de 2 actas en cumplimiento al control establecido</t>
  </si>
  <si>
    <t>Se evidencia con las actas 03 del 29/03/2024, 04 del 30/04/2024</t>
  </si>
  <si>
    <t>Se evidencia con las actas 05 del 31/05/2024, 06 del 28/06/2024</t>
  </si>
  <si>
    <t>Se evidencia con las actas 07 del 31/07/2024, 08 del 30/08/2024</t>
  </si>
  <si>
    <t>MONITOREO SEPTIEMBRE-OCTUBRE</t>
  </si>
  <si>
    <r>
      <rPr>
        <sz val="10"/>
        <rFont val="Arial"/>
        <family val="2"/>
      </rPr>
      <t xml:space="preserve">A) Despacho se realizo visita de autocontrol por parte de la funcionaria Nohora Lilia Rico de la Dirección de Justicia. B)Espacio Público: se realizo visita de autocontrol por parte del enlace Seguridad  Ciudadana.  </t>
    </r>
    <r>
      <rPr>
        <sz val="10"/>
        <color theme="1"/>
        <rFont val="Arial"/>
        <family val="2"/>
      </rPr>
      <t>Liana Vargas C) Justicia: se realizo visita de auto control por parte del enlace  del Despacho Dahian NIckole Gomez</t>
    </r>
    <r>
      <rPr>
        <sz val="10"/>
        <rFont val="Arial"/>
        <family val="2"/>
      </rPr>
      <t xml:space="preserve">  D) Seguridad y Convivencia Ciudadana:  se realizo visita por parte del enlace de espacio público Antonio José Hernandez</t>
    </r>
  </si>
  <si>
    <r>
      <rPr>
        <sz val="10"/>
        <rFont val="Arial"/>
        <family val="2"/>
      </rPr>
      <t xml:space="preserve">A) Despacho: acta 005 del 5/11/2024. B) Espacio Público: acta 005 del  01/11/2024. </t>
    </r>
    <r>
      <rPr>
        <sz val="10"/>
        <color theme="1"/>
        <rFont val="Arial"/>
        <family val="2"/>
      </rPr>
      <t>C) Justicia: acta 005 del  6/11/202</t>
    </r>
    <r>
      <rPr>
        <sz val="10"/>
        <rFont val="Arial"/>
        <family val="2"/>
      </rPr>
      <t>4 D) Seguridad y Convivencia Ciudadana: acta 05 del  31/10/AF132024</t>
    </r>
  </si>
  <si>
    <t>MONITOREO NOVIEMBRE - DICIEMBRE</t>
  </si>
  <si>
    <r>
      <rPr>
        <b/>
        <sz val="10"/>
        <color theme="1"/>
        <rFont val="Arial"/>
        <family val="2"/>
      </rPr>
      <t xml:space="preserve">A)- Despacho: </t>
    </r>
    <r>
      <rPr>
        <sz val="10"/>
        <color theme="1"/>
        <rFont val="Arial"/>
        <family val="2"/>
      </rPr>
      <t xml:space="preserve"> se socializo el valor: RESPONSABILIDAD Y -JUSTICIA</t>
    </r>
    <r>
      <rPr>
        <sz val="10"/>
        <rFont val="Arial"/>
        <family val="2"/>
      </rPr>
      <t xml:space="preserve"> </t>
    </r>
    <r>
      <rPr>
        <sz val="10"/>
        <color theme="1"/>
        <rFont val="Arial"/>
        <family val="2"/>
      </rPr>
      <t xml:space="preserve">  </t>
    </r>
    <r>
      <rPr>
        <sz val="10"/>
        <rFont val="Arial"/>
        <family val="2"/>
      </rPr>
      <t xml:space="preserve"> </t>
    </r>
    <r>
      <rPr>
        <b/>
        <sz val="10"/>
        <rFont val="Arial"/>
        <family val="2"/>
      </rPr>
      <t>B).- Espacio Público:</t>
    </r>
    <r>
      <rPr>
        <sz val="10"/>
        <rFont val="Arial"/>
        <family val="2"/>
      </rPr>
      <t xml:space="preserve">   se socializo el valor: COMPROMISO y principio LEALTAD  </t>
    </r>
    <r>
      <rPr>
        <b/>
        <sz val="10"/>
        <color theme="1"/>
        <rFont val="Arial"/>
        <family val="2"/>
      </rPr>
      <t xml:space="preserve"> </t>
    </r>
    <r>
      <rPr>
        <b/>
        <sz val="10"/>
        <rFont val="Arial"/>
        <family val="2"/>
      </rPr>
      <t>C).- Justicia: se socializo los valores y principios del código de Etica, Buen Gobierno y el valor DILIGENCIA</t>
    </r>
    <r>
      <rPr>
        <b/>
        <sz val="10"/>
        <color theme="1"/>
        <rFont val="Arial"/>
        <family val="2"/>
      </rPr>
      <t xml:space="preserve"> </t>
    </r>
    <r>
      <rPr>
        <b/>
        <sz val="10"/>
        <rFont val="Arial"/>
        <family val="2"/>
      </rPr>
      <t>D) Seguridad y Convivencia Ciudadana: se socializaron los principios éticos que rigen al servidor público y los valores institucionales</t>
    </r>
  </si>
  <si>
    <r>
      <t xml:space="preserve">A) Despacho:  se realizo visita de autocontrol por parte del enlace de Justicia. </t>
    </r>
    <r>
      <rPr>
        <sz val="10"/>
        <color rgb="FFFF0000"/>
        <rFont val="Arial"/>
        <family val="2"/>
      </rPr>
      <t xml:space="preserve"> </t>
    </r>
    <r>
      <rPr>
        <sz val="10"/>
        <color theme="1"/>
        <rFont val="Arial"/>
        <family val="2"/>
      </rPr>
      <t>B) Espacio Püblico: se realizo visita de autocontrol por parte del enlace del despacho.  Justicia. se realizo visita por parte del enlace de Seguridad y Convivencia Ciión de Seguridad y Convivencia Ciudadana</t>
    </r>
    <r>
      <rPr>
        <sz val="10"/>
        <color rgb="FFFF0000"/>
        <rFont val="Arial"/>
        <family val="2"/>
      </rPr>
      <t>.</t>
    </r>
    <r>
      <rPr>
        <sz val="10"/>
        <color theme="1"/>
        <rFont val="Arial"/>
        <family val="2"/>
      </rPr>
      <t xml:space="preserve"> C) Justicia: se realizo visita de autocontrol por parte del enlace de Seguridad y Convivencia.  D) Seguridad y Convivencia Ciudadana: se realizo visita por parte del enlace de Espacio Público.</t>
    </r>
  </si>
  <si>
    <r>
      <rPr>
        <b/>
        <sz val="10"/>
        <color theme="1"/>
        <rFont val="Arial"/>
        <family val="2"/>
      </rPr>
      <t>A)- Despacho:</t>
    </r>
    <r>
      <rPr>
        <sz val="10"/>
        <color theme="1"/>
        <rFont val="Arial"/>
        <family val="2"/>
      </rPr>
      <t xml:space="preserve">   se socializaron dos valores:   DILIGENCIA Y COMPRIMISO  </t>
    </r>
    <r>
      <rPr>
        <b/>
        <sz val="10"/>
        <rFont val="Arial"/>
        <family val="2"/>
      </rPr>
      <t xml:space="preserve"> </t>
    </r>
    <r>
      <rPr>
        <b/>
        <sz val="10"/>
        <color theme="1"/>
        <rFont val="Arial"/>
        <family val="2"/>
      </rPr>
      <t>B) Espacio Público:    se socializaron dos valores: RESPETO y HONESTIDAD  C) Justicia:</t>
    </r>
    <r>
      <rPr>
        <sz val="10"/>
        <color theme="1"/>
        <rFont val="Arial"/>
        <family val="2"/>
      </rPr>
      <t xml:space="preserve"> </t>
    </r>
    <r>
      <rPr>
        <b/>
        <sz val="10"/>
        <color theme="1"/>
        <rFont val="Arial"/>
        <family val="2"/>
      </rPr>
      <t xml:space="preserve"> socializaron los valores institucionales.</t>
    </r>
    <r>
      <rPr>
        <b/>
        <sz val="10"/>
        <rFont val="Arial"/>
        <family val="2"/>
      </rPr>
      <t xml:space="preserve"> D) Seguridad y Convivencia Ciudadana: socializaron dos valores  RESPETO y COMPROMISO</t>
    </r>
  </si>
  <si>
    <r>
      <rPr>
        <b/>
        <sz val="10"/>
        <color theme="1"/>
        <rFont val="Arial"/>
        <family val="2"/>
      </rPr>
      <t>A) Despacho:</t>
    </r>
    <r>
      <rPr>
        <sz val="10"/>
        <color theme="1"/>
        <rFont val="Arial"/>
        <family val="2"/>
      </rPr>
      <t xml:space="preserve">  Actas 01 del 29/01/2024</t>
    </r>
    <r>
      <rPr>
        <sz val="10"/>
        <rFont val="Arial"/>
        <family val="2"/>
      </rPr>
      <t xml:space="preserve"> y Acta 02 del 26/02/2024 </t>
    </r>
    <r>
      <rPr>
        <b/>
        <sz val="10"/>
        <rFont val="Arial"/>
        <family val="2"/>
      </rPr>
      <t>B) Espacio Público: Acta 01 del 22/01/2024 y 02 del 5/02/2024.</t>
    </r>
    <r>
      <rPr>
        <b/>
        <sz val="10"/>
        <color theme="1"/>
        <rFont val="Arial"/>
        <family val="2"/>
      </rPr>
      <t xml:space="preserve"> C) Justicia: Actas 01 del 15/01/2024 y 02 del 20/02/2024.</t>
    </r>
    <r>
      <rPr>
        <b/>
        <sz val="10"/>
        <rFont val="Arial"/>
        <family val="2"/>
      </rPr>
      <t xml:space="preserve">  D) Seguridad y Convivencia Ciudadana: acta 001 del 22/01/2024 y 002 del 13/02/2024</t>
    </r>
  </si>
  <si>
    <r>
      <t>A) Despacho:  Actas 03 del 18/03/2024 y Acta 04 del 01/04/2024</t>
    </r>
    <r>
      <rPr>
        <sz val="10"/>
        <color rgb="FFFF0000"/>
        <rFont val="Arial"/>
        <family val="2"/>
      </rPr>
      <t xml:space="preserve"> </t>
    </r>
    <r>
      <rPr>
        <sz val="10"/>
        <rFont val="Arial"/>
        <family val="2"/>
      </rPr>
      <t>B) Espacio Público: Actas 03 del 18/03/2024 y 04 del 10/04/2024.</t>
    </r>
    <r>
      <rPr>
        <sz val="10"/>
        <color rgb="FFFF0000"/>
        <rFont val="Arial"/>
        <family val="2"/>
      </rPr>
      <t xml:space="preserve"> </t>
    </r>
    <r>
      <rPr>
        <sz val="10"/>
        <color theme="1"/>
        <rFont val="Arial"/>
        <family val="2"/>
      </rPr>
      <t xml:space="preserve">C)  Justicia:  Actas  03 del 15/03/2024 y 04 del  del 30/04/2024. </t>
    </r>
    <r>
      <rPr>
        <sz val="10"/>
        <rFont val="Arial"/>
        <family val="2"/>
      </rPr>
      <t>D) Seguridad y Convivencia Ciudadana: actas 003 del 25/03/2024 y 004 del 8/04/2024</t>
    </r>
  </si>
  <si>
    <r>
      <t>A) Despacho: actas 001 del 29/02/2024</t>
    </r>
    <r>
      <rPr>
        <sz val="10"/>
        <color rgb="FFFF0000"/>
        <rFont val="Arial"/>
        <family val="2"/>
      </rPr>
      <t>.</t>
    </r>
    <r>
      <rPr>
        <sz val="10"/>
        <color theme="1"/>
        <rFont val="Arial"/>
        <family val="2"/>
      </rPr>
      <t xml:space="preserve"> </t>
    </r>
    <r>
      <rPr>
        <sz val="10"/>
        <rFont val="Arial"/>
        <family val="2"/>
      </rPr>
      <t>B) Espacio Püblico: acta 01 del 28/02/2024.Justicia: acta 001 del 29/02/2024.</t>
    </r>
    <r>
      <rPr>
        <sz val="10"/>
        <color theme="1"/>
        <rFont val="Arial"/>
        <family val="2"/>
      </rPr>
      <t xml:space="preserve"> c) Seguridad y Convivencia Ciudadana: acta 01 del 28/02/2024</t>
    </r>
  </si>
  <si>
    <r>
      <t>A) Despacho:  Acta 002 del 30/4/2024) Justicia:  Acta 002 del 30/04/2024.</t>
    </r>
    <r>
      <rPr>
        <sz val="10"/>
        <rFont val="Arial"/>
        <family val="2"/>
      </rPr>
      <t xml:space="preserve"> B) Espacio Público: 02 del 30/4/2024.</t>
    </r>
    <r>
      <rPr>
        <sz val="10"/>
        <color theme="1"/>
        <rFont val="Arial"/>
        <family val="2"/>
      </rPr>
      <t xml:space="preserve">  C) Seguridad y Convivencia Ciudadana: acta 02 del 30/04/2024</t>
    </r>
  </si>
  <si>
    <r>
      <t xml:space="preserve">A)- Despacho:   se socializo 1 valor   HONESTIDAD y un principio  SERVICIO   </t>
    </r>
    <r>
      <rPr>
        <sz val="10"/>
        <rFont val="Arial"/>
        <family val="2"/>
      </rPr>
      <t xml:space="preserve">B) Espacio Público:    se socializo 2 valores JUSTICIA y DILIGENCIA                 </t>
    </r>
    <r>
      <rPr>
        <sz val="10"/>
        <color rgb="FFFF0000"/>
        <rFont val="Arial"/>
        <family val="2"/>
      </rPr>
      <t xml:space="preserve">   </t>
    </r>
    <r>
      <rPr>
        <sz val="10"/>
        <color theme="1"/>
        <rFont val="Arial"/>
        <family val="2"/>
      </rPr>
      <t xml:space="preserve">      C) Justicia:  se socializo el valor de JUSTICA Y HONESTDAD) Seguridad y Convivencia Ciudadana: socializaron los principios COMUNITARIO y CORRESPONSABILIDAD</t>
    </r>
  </si>
  <si>
    <r>
      <t>A)- Despacho:   socializo valor   JUSTICIA  y un principio  CORRESPONSABILIDAD</t>
    </r>
    <r>
      <rPr>
        <sz val="10"/>
        <color rgb="FFFF0000"/>
        <rFont val="Arial"/>
        <family val="2"/>
      </rPr>
      <t xml:space="preserve">   </t>
    </r>
    <r>
      <rPr>
        <sz val="10"/>
        <color theme="1"/>
        <rFont val="Arial"/>
        <family val="2"/>
      </rPr>
      <t>B) Espacio Público:    se socializo el principio etico CALIDAD y</t>
    </r>
    <r>
      <rPr>
        <sz val="10"/>
        <rFont val="Arial"/>
        <family val="2"/>
      </rPr>
      <t xml:space="preserve"> COMUNITARIO                          C) Justicia:  se socializaron los valores del RESPETO Y COMPROMISO).</t>
    </r>
    <r>
      <rPr>
        <sz val="10"/>
        <color rgb="FFFF0000"/>
        <rFont val="Arial"/>
        <family val="2"/>
      </rPr>
      <t xml:space="preserve"> </t>
    </r>
    <r>
      <rPr>
        <sz val="10"/>
        <color theme="1"/>
        <rFont val="Arial"/>
        <family val="2"/>
      </rPr>
      <t>D) Seguridad y Convivencia Ciudadana: socializaron  el varlo HONESTIDAD y  principio AMOR ETICO y valor LEALTAD</t>
    </r>
  </si>
  <si>
    <r>
      <t>A) Despacho se realizo visita de autocontrol por parte de la funcionaria Nohora Lilia Rico de la Dirección de Justicia.</t>
    </r>
    <r>
      <rPr>
        <sz val="10"/>
        <color rgb="FFFF0000"/>
        <rFont val="Arial"/>
        <family val="2"/>
      </rPr>
      <t xml:space="preserve"> </t>
    </r>
    <r>
      <rPr>
        <sz val="10"/>
        <rFont val="Arial"/>
        <family val="2"/>
      </rPr>
      <t>B)Espacio Público: se realizo visita de autocontrol por parte del enlace Seguridad  Ciudadana.  Liana Vargas</t>
    </r>
    <r>
      <rPr>
        <sz val="10"/>
        <color rgb="FFFF0000"/>
        <rFont val="Arial"/>
        <family val="2"/>
      </rPr>
      <t xml:space="preserve"> </t>
    </r>
    <r>
      <rPr>
        <sz val="10"/>
        <color theme="1"/>
        <rFont val="Arial"/>
        <family val="2"/>
      </rPr>
      <t xml:space="preserve">C) Justicia: se realizo visita de auto control por parte del enlace  del Despacho Dahian NIckole Gomez </t>
    </r>
    <r>
      <rPr>
        <sz val="10"/>
        <color rgb="FFFF0000"/>
        <rFont val="Arial"/>
        <family val="2"/>
      </rPr>
      <t xml:space="preserve"> </t>
    </r>
    <r>
      <rPr>
        <sz val="10"/>
        <color theme="1"/>
        <rFont val="Arial"/>
        <family val="2"/>
      </rPr>
      <t>D) Seguridad y Convivencia Ciudadana:  se realizo visita por parte del enlace de espacio público Valentina Ospina y Edna del Pilar Martinez</t>
    </r>
  </si>
  <si>
    <r>
      <rPr>
        <sz val="10"/>
        <rFont val="Arial"/>
        <family val="2"/>
      </rPr>
      <t>A) Despacho: Actas  005 del 27/05/2024 y 006 del 25/06/2024</t>
    </r>
    <r>
      <rPr>
        <sz val="10"/>
        <color theme="1"/>
        <rFont val="Arial"/>
        <family val="2"/>
      </rPr>
      <t>. B) Espacio Público: Actas 05 del 17/05/2024 y 06 del 10/06/2024. C) Justicia: Actas 05 del 29/05/2024 y 06 del 27/06/2024. D) Seguridad y Convivencia Ciudadana. Actas 005 del 21/05/2024 y 006 del 12/06/2024</t>
    </r>
  </si>
  <si>
    <r>
      <t>A) Despacho: acta 003 del 4/07/2024.</t>
    </r>
    <r>
      <rPr>
        <sz val="10"/>
        <color rgb="FFFF0000"/>
        <rFont val="Arial"/>
        <family val="2"/>
      </rPr>
      <t xml:space="preserve"> </t>
    </r>
    <r>
      <rPr>
        <sz val="10"/>
        <color theme="1"/>
        <rFont val="Arial"/>
        <family val="2"/>
      </rPr>
      <t xml:space="preserve">B) Espacio Público: acta </t>
    </r>
    <r>
      <rPr>
        <sz val="10"/>
        <color rgb="FFCC3399"/>
        <rFont val="Arial"/>
        <family val="2"/>
      </rPr>
      <t>004</t>
    </r>
    <r>
      <rPr>
        <sz val="10"/>
        <color theme="1"/>
        <rFont val="Arial"/>
        <family val="2"/>
      </rPr>
      <t xml:space="preserve"> del 4/07/2024. C) Justicia: 04 del 4/07/2024.</t>
    </r>
    <r>
      <rPr>
        <sz val="10"/>
        <color rgb="FFFF0000"/>
        <rFont val="Arial"/>
        <family val="2"/>
      </rPr>
      <t xml:space="preserve"> </t>
    </r>
    <r>
      <rPr>
        <sz val="10"/>
        <color theme="1"/>
        <rFont val="Arial"/>
        <family val="2"/>
      </rPr>
      <t>D) Seguridad y Convivencia Ciudadana: acta 03 del 4/07/2024</t>
    </r>
  </si>
  <si>
    <r>
      <t>A) Despacho: Actas  07 del  29/07/2024 y 008  del 29/08/2024. B) Espacio Público: Actas  07 del  24/07/2024 y 08 del  21/08/2024</t>
    </r>
    <r>
      <rPr>
        <sz val="10"/>
        <color rgb="FFFF0000"/>
        <rFont val="Arial"/>
        <family val="2"/>
      </rPr>
      <t xml:space="preserve">. </t>
    </r>
    <r>
      <rPr>
        <sz val="10"/>
        <color theme="1"/>
        <rFont val="Arial"/>
        <family val="2"/>
      </rPr>
      <t>C) Justicia: Actas 07 del 26/07/2024 y 08 del 2/08/2024.</t>
    </r>
    <r>
      <rPr>
        <sz val="10"/>
        <color rgb="FFFF0000"/>
        <rFont val="Arial"/>
        <family val="2"/>
      </rPr>
      <t xml:space="preserve"> </t>
    </r>
    <r>
      <rPr>
        <sz val="10"/>
        <color theme="1"/>
        <rFont val="Arial"/>
        <family val="2"/>
      </rPr>
      <t>D) Seguridad y Convivencia Ciudadana. Actas 007 del 5/07/2024 y 008 del 27/08/2024</t>
    </r>
  </si>
  <si>
    <r>
      <t xml:space="preserve">A)- Despacho:   socializo princio etico    LEALTAD - INTEGRIDAD </t>
    </r>
    <r>
      <rPr>
        <sz val="10"/>
        <color rgb="FFFF0000"/>
        <rFont val="Arial"/>
        <family val="2"/>
      </rPr>
      <t xml:space="preserve">  </t>
    </r>
    <r>
      <rPr>
        <sz val="10"/>
        <rFont val="Arial"/>
        <family val="2"/>
      </rPr>
      <t xml:space="preserve">B) Espacio Público:    se socializo valor etico HONESTIDAD -DILIGENCIA                         </t>
    </r>
    <r>
      <rPr>
        <sz val="10"/>
        <color theme="1"/>
        <rFont val="Arial"/>
        <family val="2"/>
      </rPr>
      <t>C) Justicia:  se socializaron principio etico COMUNITARIO - CALIDAD.</t>
    </r>
    <r>
      <rPr>
        <sz val="10"/>
        <rFont val="Arial"/>
        <family val="2"/>
      </rPr>
      <t xml:space="preserve"> D) Seguridad y Convivencia Ciudadana: socializaron valor etico HONESTIDAD y en octubre se socailizo nuevamente todos los valores y principios eticos</t>
    </r>
  </si>
  <si>
    <t>Se evidencia con las actas 009 del 30/09/2024 y  010 del 31/10/2024</t>
  </si>
  <si>
    <t>Se evidencia con las acta 011 del 29/11/2024 y acta 012 del 24/12/2024</t>
  </si>
  <si>
    <r>
      <rPr>
        <sz val="10"/>
        <rFont val="Arial"/>
        <family val="2"/>
      </rPr>
      <t>A) Despacho:  actas 009 del 30/9/2024 y 010 del 28/10/2024</t>
    </r>
    <r>
      <rPr>
        <sz val="10"/>
        <color rgb="FFFF0000"/>
        <rFont val="Arial"/>
        <family val="2"/>
      </rPr>
      <t xml:space="preserve">. </t>
    </r>
    <r>
      <rPr>
        <sz val="10"/>
        <rFont val="Arial"/>
        <family val="2"/>
      </rPr>
      <t>B) Espacio Público:  actas 09 del 2/09/2024 y 10 del 4/10/2024. C) J</t>
    </r>
    <r>
      <rPr>
        <sz val="10"/>
        <color theme="1"/>
        <rFont val="Arial"/>
        <family val="2"/>
      </rPr>
      <t>usticia:  actas 09 del 30/9/2024 y 10 del 25/10/2024</t>
    </r>
    <r>
      <rPr>
        <sz val="10"/>
        <color rgb="FFFF0000"/>
        <rFont val="Arial"/>
        <family val="2"/>
      </rPr>
      <t xml:space="preserve">. </t>
    </r>
    <r>
      <rPr>
        <sz val="10"/>
        <rFont val="Arial"/>
        <family val="2"/>
      </rPr>
      <t>D) Seguridad y Convivencia Ciudadana : actas 09 del 11/9/2024 y 010 del 01/10/2024</t>
    </r>
  </si>
  <si>
    <t>A) Despacho se realizo visita de autocontrol por parte de la funcionaria Nohora Lilia Rico de la Dirección de Justicia. B)Espacio Público: se realizo visita de autocontrol por parte del enlace Seguridad  Ciudadana.  Liana Vargas C) Justicia: se realizo visita de auto control por parte del enlace  del Despacho Dahian NIckole Gomez  D) Seguridad y Convivencia Ciudadana:  se realizo visita por parte del enlace de espacio público Antonio José Hernandez</t>
  </si>
  <si>
    <r>
      <rPr>
        <sz val="10"/>
        <color theme="1"/>
        <rFont val="Arial"/>
        <family val="2"/>
      </rPr>
      <t>A) Despacho: acta 004 del 28/08/2024.</t>
    </r>
    <r>
      <rPr>
        <sz val="10"/>
        <rFont val="Arial"/>
        <family val="2"/>
      </rPr>
      <t xml:space="preserve"> B) Espacio Público: acta</t>
    </r>
    <r>
      <rPr>
        <sz val="10"/>
        <color theme="1"/>
        <rFont val="Arial"/>
        <family val="2"/>
      </rPr>
      <t xml:space="preserve"> 004</t>
    </r>
    <r>
      <rPr>
        <sz val="10"/>
        <rFont val="Arial"/>
        <family val="2"/>
      </rPr>
      <t xml:space="preserve"> del  28/08/2024. </t>
    </r>
    <r>
      <rPr>
        <sz val="10"/>
        <color theme="1"/>
        <rFont val="Arial"/>
        <family val="2"/>
      </rPr>
      <t>C) Justicia: Acta 04 del 28/08/2024</t>
    </r>
    <r>
      <rPr>
        <sz val="10"/>
        <rFont val="Arial"/>
        <family val="2"/>
      </rPr>
      <t xml:space="preserve"> </t>
    </r>
    <r>
      <rPr>
        <sz val="10"/>
        <color theme="1"/>
        <rFont val="Arial"/>
        <family val="2"/>
      </rPr>
      <t>D) Seguridad y Convivencia Ciudadana: acta 04 del  28/08/2024</t>
    </r>
  </si>
  <si>
    <r>
      <rPr>
        <sz val="10"/>
        <rFont val="Arial"/>
        <family val="2"/>
      </rPr>
      <t>A)Despacho:  socializo principio eticos  COMUNITARIO y de EQUIDAD</t>
    </r>
    <r>
      <rPr>
        <sz val="10"/>
        <color theme="1"/>
        <rFont val="Arial"/>
        <family val="2"/>
      </rPr>
      <t xml:space="preserve"> </t>
    </r>
    <r>
      <rPr>
        <sz val="10"/>
        <rFont val="Arial"/>
        <family val="2"/>
      </rPr>
      <t>B )Espacio publico</t>
    </r>
    <r>
      <rPr>
        <sz val="10"/>
        <color rgb="FFFF0000"/>
        <rFont val="Arial"/>
        <family val="2"/>
      </rPr>
      <t xml:space="preserve">: </t>
    </r>
    <r>
      <rPr>
        <sz val="10"/>
        <rFont val="Arial"/>
        <family val="2"/>
      </rPr>
      <t xml:space="preserve">Valor JUSTIA y principio AMOR ÉTICO  </t>
    </r>
    <r>
      <rPr>
        <sz val="10"/>
        <color rgb="FF7030A0"/>
        <rFont val="Arial"/>
        <family val="2"/>
      </rPr>
      <t xml:space="preserve"> </t>
    </r>
    <r>
      <rPr>
        <sz val="10"/>
        <rFont val="Arial"/>
        <family val="2"/>
      </rPr>
      <t>C) Justicia: se socializo el principio de AMOR ETICO y COMPLEMENTARIEDAD   D)Seguridad y Convivencia Ciudadana: socializo el valor eticos del RESPETO y COMPROMISO</t>
    </r>
  </si>
  <si>
    <r>
      <t xml:space="preserve">A)Despacho: Acta 011 del 25/11/2024 y Acta  012 del 23/12/2024  </t>
    </r>
    <r>
      <rPr>
        <sz val="10"/>
        <rFont val="Arial"/>
        <family val="2"/>
      </rPr>
      <t>B)Espacio publico: Acta 011 de</t>
    </r>
    <r>
      <rPr>
        <sz val="10"/>
        <color theme="1"/>
        <rFont val="Arial"/>
        <family val="2"/>
      </rPr>
      <t>l 25/11/2024 y acta 012 del 18/12/2024 C) Justicia: Acta 11 del 20/11/2024 y Acta 12 del 27/12/2024  D)Seguridad y Convivencia Ciudadana: Acta 011 del 01/11/2024 y Acta 012 del 18/12/2024</t>
    </r>
  </si>
  <si>
    <t>A) Despacho: acta 006 del 30/12/2024. B) Espacio Público: acta 006 del  20/12/2024. C) Justicia: acta 006 del  30/12/2024 D) Seguridad y Convivencia Ciudadana: acta 006 del  20/12/2024.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</si>
</sst>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theme="1"/>
      <name val="Arial"/>
      <family val="2"/>
    </font>
    <font>
      <sz val="10"/>
      <color theme="1"/>
      <name val="Arial"/>
      <family val="2"/>
    </font>
    <font>
      <sz val="11"/>
      <name val="Calibri"/>
      <family val="2"/>
    </font>
    <font>
      <sz val="11"/>
      <color rgb="FFFF0000"/>
      <name val="Arial"/>
      <family val="2"/>
    </font>
    <font>
      <sz val="12"/>
      <color theme="1"/>
      <name val="Arial"/>
      <family val="2"/>
    </font>
    <font>
      <sz val="11"/>
      <name val="Calibri"/>
      <family val="2"/>
    </font>
    <font>
      <sz val="10"/>
      <color rgb="FF000000"/>
      <name val="Arial"/>
      <family val="2"/>
    </font>
    <font>
      <sz val="10"/>
      <color rgb="FFFF0000"/>
      <name val="Arial"/>
      <family val="2"/>
    </font>
    <font>
      <b/>
      <sz val="10"/>
      <name val="Arial"/>
      <family val="2"/>
    </font>
    <font>
      <sz val="10"/>
      <color rgb="FF7030A0"/>
      <name val="Arial"/>
      <family val="2"/>
    </font>
    <font>
      <sz val="10"/>
      <color rgb="FFCC3399"/>
      <name val="Arial"/>
      <family val="2"/>
    </font>
  </fonts>
  <fills count="3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2F2F2"/>
        <bgColor rgb="FFF2F2F2"/>
      </patternFill>
    </fill>
    <fill>
      <patternFill patternType="solid">
        <fgColor theme="0"/>
        <bgColor theme="0"/>
      </patternFill>
    </fill>
    <fill>
      <patternFill patternType="solid">
        <fgColor rgb="FFFFFF00"/>
        <bgColor rgb="FFFFFF00"/>
      </patternFill>
    </fill>
    <fill>
      <patternFill patternType="solid">
        <fgColor theme="0"/>
        <bgColor rgb="FFFFFF00"/>
      </patternFill>
    </fill>
    <fill>
      <patternFill patternType="solid">
        <fgColor theme="0"/>
        <bgColor rgb="FFF2F2F2"/>
      </patternFill>
    </fill>
    <fill>
      <patternFill patternType="solid">
        <fgColor theme="0"/>
        <bgColor theme="6"/>
      </patternFill>
    </fill>
    <fill>
      <patternFill patternType="solid">
        <fgColor rgb="FFFFC000"/>
        <bgColor rgb="FFFFC000"/>
      </patternFill>
    </fill>
    <fill>
      <patternFill patternType="solid">
        <fgColor rgb="FFFF0000"/>
        <bgColor rgb="FFFF0000"/>
      </patternFill>
    </fill>
  </fills>
  <borders count="1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thin">
        <color rgb="FF000000"/>
      </left>
      <right/>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s>
  <cellStyleXfs count="1">
    <xf numFmtId="0" fontId="0" fillId="0" borderId="0"/>
  </cellStyleXfs>
  <cellXfs count="96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50" fillId="25" borderId="99" xfId="0" applyFont="1" applyFill="1" applyBorder="1" applyAlignment="1">
      <alignment vertical="center" wrapText="1"/>
    </xf>
    <xf numFmtId="0" fontId="50" fillId="0" borderId="100" xfId="0" applyFont="1" applyBorder="1" applyAlignment="1">
      <alignment horizontal="left" vertical="center" wrapText="1"/>
    </xf>
    <xf numFmtId="0" fontId="50" fillId="25" borderId="100" xfId="0" applyFont="1" applyFill="1" applyBorder="1" applyAlignment="1">
      <alignment vertical="center" wrapText="1"/>
    </xf>
    <xf numFmtId="0" fontId="50" fillId="0" borderId="101" xfId="0" applyFont="1" applyBorder="1" applyAlignment="1">
      <alignment horizontal="left" vertical="center" wrapText="1"/>
    </xf>
    <xf numFmtId="0" fontId="50" fillId="25" borderId="102" xfId="0" applyFont="1" applyFill="1" applyBorder="1" applyAlignment="1">
      <alignment vertical="center" wrapText="1"/>
    </xf>
    <xf numFmtId="0" fontId="50" fillId="26" borderId="103" xfId="0" applyFont="1" applyFill="1" applyBorder="1" applyAlignment="1">
      <alignment horizontal="left" vertical="center" wrapText="1"/>
    </xf>
    <xf numFmtId="0" fontId="50" fillId="25" borderId="103" xfId="0" applyFont="1" applyFill="1" applyBorder="1" applyAlignment="1">
      <alignment vertical="center" wrapText="1"/>
    </xf>
    <xf numFmtId="0" fontId="50" fillId="0" borderId="103" xfId="0" applyFont="1" applyBorder="1" applyAlignment="1">
      <alignment horizontal="left" vertical="center" wrapText="1"/>
    </xf>
    <xf numFmtId="0" fontId="50" fillId="0" borderId="104" xfId="0" applyFont="1" applyBorder="1" applyAlignment="1">
      <alignment horizontal="left" vertical="center" wrapText="1"/>
    </xf>
    <xf numFmtId="0" fontId="50" fillId="28" borderId="103" xfId="0" applyFont="1" applyFill="1" applyBorder="1" applyAlignment="1">
      <alignment horizontal="left" vertical="center" wrapText="1"/>
    </xf>
    <xf numFmtId="0" fontId="50" fillId="29" borderId="103" xfId="0" applyFont="1" applyFill="1" applyBorder="1" applyAlignment="1">
      <alignment vertical="center" wrapText="1"/>
    </xf>
    <xf numFmtId="0" fontId="50" fillId="3" borderId="103" xfId="0" applyFont="1" applyFill="1" applyBorder="1" applyAlignment="1">
      <alignment horizontal="left" vertical="center" wrapText="1"/>
    </xf>
    <xf numFmtId="0" fontId="50" fillId="30" borderId="103" xfId="0" applyFont="1" applyFill="1" applyBorder="1" applyAlignment="1">
      <alignment horizontal="left" vertical="center" wrapText="1"/>
    </xf>
    <xf numFmtId="0" fontId="50" fillId="0" borderId="103" xfId="0" applyFont="1" applyBorder="1" applyAlignment="1">
      <alignment horizontal="center" vertical="center"/>
    </xf>
    <xf numFmtId="0" fontId="51" fillId="0" borderId="105" xfId="0" applyFont="1" applyBorder="1" applyAlignment="1">
      <alignment horizontal="center" vertical="center" wrapText="1"/>
    </xf>
    <xf numFmtId="0" fontId="51" fillId="0" borderId="105" xfId="0" applyFont="1" applyBorder="1" applyAlignment="1">
      <alignment vertical="center" wrapText="1"/>
    </xf>
    <xf numFmtId="0" fontId="50" fillId="0" borderId="106" xfId="0" applyFont="1" applyBorder="1" applyAlignment="1">
      <alignment horizontal="center" vertical="center"/>
    </xf>
    <xf numFmtId="0" fontId="51" fillId="0" borderId="107" xfId="0" applyFont="1" applyBorder="1" applyAlignment="1">
      <alignment vertical="center" wrapText="1"/>
    </xf>
    <xf numFmtId="0" fontId="50" fillId="0" borderId="105" xfId="0" applyFont="1" applyBorder="1" applyAlignment="1">
      <alignment vertical="center"/>
    </xf>
    <xf numFmtId="0" fontId="50" fillId="0" borderId="103" xfId="0" applyFont="1" applyBorder="1" applyAlignment="1">
      <alignment vertical="center"/>
    </xf>
    <xf numFmtId="0" fontId="50" fillId="0" borderId="105" xfId="0" applyFont="1" applyBorder="1" applyAlignment="1">
      <alignment horizontal="right" vertical="center" wrapText="1"/>
    </xf>
    <xf numFmtId="0" fontId="50" fillId="0" borderId="103" xfId="0" applyFont="1" applyBorder="1" applyAlignment="1">
      <alignment horizontal="right" vertical="center"/>
    </xf>
    <xf numFmtId="165" fontId="50" fillId="0" borderId="108" xfId="0" applyNumberFormat="1" applyFont="1" applyBorder="1" applyAlignment="1">
      <alignment horizontal="center" vertical="center"/>
    </xf>
    <xf numFmtId="165" fontId="50" fillId="31" borderId="108" xfId="0" applyNumberFormat="1" applyFont="1" applyFill="1" applyBorder="1" applyAlignment="1">
      <alignment horizontal="center" vertical="center"/>
    </xf>
    <xf numFmtId="165" fontId="50" fillId="32" borderId="108" xfId="0" applyNumberFormat="1" applyFont="1" applyFill="1" applyBorder="1" applyAlignment="1">
      <alignment horizontal="center" vertical="center"/>
    </xf>
    <xf numFmtId="0" fontId="54" fillId="0" borderId="103" xfId="0" applyFont="1" applyBorder="1" applyAlignment="1">
      <alignment vertical="center" wrapText="1"/>
    </xf>
    <xf numFmtId="0" fontId="54" fillId="0" borderId="103" xfId="0" applyFont="1" applyBorder="1" applyAlignment="1">
      <alignment horizontal="left" vertical="center" wrapText="1"/>
    </xf>
    <xf numFmtId="0" fontId="54" fillId="0" borderId="106" xfId="0" applyFont="1" applyBorder="1" applyAlignment="1">
      <alignment vertical="center" wrapText="1"/>
    </xf>
    <xf numFmtId="0" fontId="51" fillId="26" borderId="116" xfId="0" applyFont="1" applyFill="1" applyBorder="1" applyAlignment="1">
      <alignment horizontal="center" vertical="center" wrapText="1"/>
    </xf>
    <xf numFmtId="0" fontId="7" fillId="0" borderId="100" xfId="0" applyFont="1" applyBorder="1" applyAlignment="1">
      <alignment horizontal="center" vertical="center" wrapText="1"/>
    </xf>
    <xf numFmtId="0" fontId="7" fillId="0" borderId="103" xfId="0" applyFont="1" applyBorder="1" applyAlignment="1">
      <alignment horizontal="center" vertical="center" wrapText="1"/>
    </xf>
    <xf numFmtId="0" fontId="7" fillId="0" borderId="105" xfId="0" applyFont="1" applyBorder="1" applyAlignment="1">
      <alignment horizontal="center" vertical="center" wrapText="1"/>
    </xf>
    <xf numFmtId="0" fontId="7" fillId="0" borderId="1" xfId="0" applyFont="1" applyBorder="1" applyAlignment="1">
      <alignment horizontal="center" vertical="center"/>
    </xf>
    <xf numFmtId="0" fontId="55" fillId="0" borderId="1" xfId="0" applyFont="1" applyBorder="1"/>
    <xf numFmtId="0" fontId="15" fillId="5" borderId="1" xfId="0" applyFont="1" applyFill="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1" xfId="0" applyFont="1" applyBorder="1" applyAlignment="1">
      <alignment horizontal="justify" vertical="top" wrapText="1"/>
    </xf>
    <xf numFmtId="2" fontId="7" fillId="0" borderId="1" xfId="0" applyNumberFormat="1" applyFont="1" applyBorder="1" applyAlignment="1">
      <alignment horizontal="center" vertical="center"/>
    </xf>
    <xf numFmtId="0" fontId="7" fillId="0" borderId="1" xfId="0" applyFont="1" applyBorder="1"/>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128" xfId="0" applyFont="1" applyBorder="1" applyAlignment="1">
      <alignment horizontal="center" vertical="center" wrapText="1"/>
    </xf>
    <xf numFmtId="0" fontId="7" fillId="0" borderId="108" xfId="0" applyFont="1" applyBorder="1" applyAlignment="1">
      <alignment horizontal="center" vertical="center" wrapText="1"/>
    </xf>
    <xf numFmtId="0" fontId="7" fillId="0" borderId="60" xfId="0" applyFont="1" applyBorder="1" applyAlignment="1" applyProtection="1">
      <alignment vertical="center" wrapText="1"/>
      <protection locked="0"/>
    </xf>
    <xf numFmtId="0" fontId="7" fillId="0" borderId="62" xfId="0" applyFont="1" applyBorder="1" applyAlignment="1">
      <alignment horizontal="justify" vertical="top" wrapText="1"/>
    </xf>
    <xf numFmtId="0" fontId="7" fillId="0" borderId="1" xfId="0" applyFont="1" applyBorder="1" applyAlignment="1">
      <alignment horizontal="left" vertical="top" wrapText="1"/>
    </xf>
    <xf numFmtId="0" fontId="7" fillId="0" borderId="1" xfId="0" applyFont="1" applyBorder="1" applyAlignment="1">
      <alignment vertical="top" wrapText="1"/>
    </xf>
    <xf numFmtId="0" fontId="57" fillId="0" borderId="1" xfId="0" applyFont="1" applyBorder="1" applyAlignment="1">
      <alignment vertical="top" wrapText="1"/>
    </xf>
    <xf numFmtId="0" fontId="23" fillId="0" borderId="1" xfId="0" applyFont="1" applyBorder="1" applyAlignment="1">
      <alignment horizontal="justify"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0" fillId="0" borderId="109" xfId="0" applyFont="1" applyBorder="1" applyAlignment="1">
      <alignment horizontal="center" vertical="center" wrapText="1"/>
    </xf>
    <xf numFmtId="0" fontId="52" fillId="0" borderId="110" xfId="0" applyFont="1" applyBorder="1"/>
    <xf numFmtId="0" fontId="52" fillId="0" borderId="111" xfId="0" applyFont="1" applyBorder="1"/>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0" fillId="27" borderId="108" xfId="0" applyFont="1" applyFill="1" applyBorder="1" applyAlignment="1">
      <alignment horizontal="center" vertical="center" wrapText="1"/>
    </xf>
    <xf numFmtId="0" fontId="52" fillId="0" borderId="105" xfId="0" applyFont="1" applyBorder="1"/>
    <xf numFmtId="0" fontId="23" fillId="0" borderId="1" xfId="0" applyFont="1" applyBorder="1" applyAlignment="1" applyProtection="1">
      <alignment horizontal="left" vertical="center"/>
      <protection locked="0"/>
    </xf>
    <xf numFmtId="0" fontId="50" fillId="0" borderId="108" xfId="0" applyFont="1" applyBorder="1" applyAlignment="1">
      <alignment horizontal="center" vertical="center" wrapText="1"/>
    </xf>
    <xf numFmtId="0" fontId="52" fillId="0" borderId="112" xfId="0" applyFont="1" applyBorder="1"/>
    <xf numFmtId="0" fontId="50" fillId="0" borderId="108" xfId="0" applyFont="1" applyBorder="1" applyAlignment="1">
      <alignment horizontal="left" vertical="center" wrapText="1"/>
    </xf>
    <xf numFmtId="0" fontId="52" fillId="0" borderId="113" xfId="0" applyFont="1" applyBorder="1"/>
    <xf numFmtId="0" fontId="23" fillId="0" borderId="1" xfId="0" applyFont="1" applyBorder="1" applyAlignment="1" applyProtection="1">
      <alignment horizontal="left" vertical="center" wrapText="1"/>
      <protection locked="0"/>
    </xf>
    <xf numFmtId="0" fontId="50" fillId="26" borderId="108"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26" borderId="108"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108" xfId="0" applyFont="1" applyBorder="1" applyAlignment="1">
      <alignment horizontal="center" vertical="center" wrapText="1"/>
    </xf>
    <xf numFmtId="0" fontId="53" fillId="0" borderId="108"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54" fillId="0" borderId="106" xfId="0" applyFont="1" applyBorder="1" applyAlignment="1">
      <alignment horizontal="left" vertical="center" wrapText="1"/>
    </xf>
    <xf numFmtId="0" fontId="52" fillId="0" borderId="115" xfId="0" applyFont="1" applyBorder="1"/>
    <xf numFmtId="0" fontId="52" fillId="0" borderId="116" xfId="0" applyFont="1" applyBorder="1"/>
    <xf numFmtId="0" fontId="54" fillId="0" borderId="109" xfId="0" applyFont="1" applyBorder="1" applyAlignment="1">
      <alignment horizontal="left" vertical="center" wrapText="1"/>
    </xf>
    <xf numFmtId="0" fontId="52" fillId="0" borderId="114" xfId="0" applyFont="1" applyBorder="1"/>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4" fillId="0" borderId="106"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51" fillId="0" borderId="106"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8" xfId="0" applyFont="1" applyBorder="1" applyAlignment="1">
      <alignment horizontal="center" vertical="center" wrapText="1"/>
    </xf>
    <xf numFmtId="0" fontId="50" fillId="0" borderId="117" xfId="0" applyFont="1" applyBorder="1" applyAlignment="1">
      <alignment horizontal="left" vertical="center" wrapText="1"/>
    </xf>
    <xf numFmtId="0" fontId="52" fillId="0" borderId="117" xfId="0" applyFont="1" applyBorder="1"/>
    <xf numFmtId="0" fontId="52" fillId="0" borderId="118" xfId="0" applyFont="1" applyBorder="1"/>
    <xf numFmtId="0" fontId="50" fillId="0" borderId="115" xfId="0" applyFont="1" applyBorder="1" applyAlignment="1">
      <alignment horizontal="center" vertical="center" wrapText="1"/>
    </xf>
    <xf numFmtId="0" fontId="50" fillId="0" borderId="11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0" fillId="0" borderId="120" xfId="0" applyFont="1" applyBorder="1" applyAlignment="1">
      <alignment horizontal="left" vertical="center" wrapText="1"/>
    </xf>
    <xf numFmtId="0" fontId="1"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0" fillId="0" borderId="119" xfId="0" applyFont="1" applyBorder="1" applyAlignment="1">
      <alignment horizontal="center" vertical="center" wrapText="1"/>
    </xf>
    <xf numFmtId="0" fontId="52" fillId="0" borderId="121" xfId="0" applyFont="1" applyBorder="1"/>
    <xf numFmtId="0" fontId="52" fillId="0" borderId="122" xfId="0" applyFont="1" applyBorder="1"/>
    <xf numFmtId="0" fontId="50" fillId="0" borderId="120" xfId="0" applyFont="1" applyBorder="1" applyAlignment="1">
      <alignment horizontal="center" vertical="center" wrapText="1"/>
    </xf>
    <xf numFmtId="0" fontId="50" fillId="27" borderId="110" xfId="0" applyFont="1" applyFill="1" applyBorder="1" applyAlignment="1">
      <alignment horizontal="left" vertical="center" wrapText="1"/>
    </xf>
    <xf numFmtId="0" fontId="50" fillId="0" borderId="123" xfId="0" applyFont="1" applyBorder="1" applyAlignment="1">
      <alignment horizontal="center" vertical="center" wrapText="1"/>
    </xf>
    <xf numFmtId="0" fontId="52" fillId="0" borderId="124" xfId="0" applyFont="1" applyBorder="1"/>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28" xfId="0" applyFont="1" applyBorder="1" applyAlignment="1">
      <alignment horizontal="left" vertical="center" wrapText="1"/>
    </xf>
    <xf numFmtId="2" fontId="7" fillId="0" borderId="10" xfId="0" applyNumberFormat="1" applyFont="1" applyBorder="1" applyAlignment="1">
      <alignment horizontal="center" vertical="center" wrapText="1"/>
    </xf>
    <xf numFmtId="2" fontId="7" fillId="0" borderId="11" xfId="0" applyNumberFormat="1" applyFont="1" applyBorder="1" applyAlignment="1">
      <alignment horizontal="center" vertical="center" wrapText="1"/>
    </xf>
    <xf numFmtId="2" fontId="7" fillId="0" borderId="28" xfId="0" applyNumberFormat="1"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8" xfId="0" applyFont="1" applyBorder="1" applyAlignment="1">
      <alignment horizontal="center" vertical="center" wrapText="1"/>
    </xf>
    <xf numFmtId="0" fontId="23" fillId="0" borderId="1" xfId="0" applyFont="1" applyBorder="1" applyAlignment="1">
      <alignment horizontal="left" vertical="center" wrapText="1"/>
    </xf>
    <xf numFmtId="2"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1" xfId="0" applyFont="1" applyBorder="1" applyAlignment="1">
      <alignment horizontal="left" vertical="center" wrapText="1"/>
    </xf>
    <xf numFmtId="0" fontId="55" fillId="0" borderId="1" xfId="0" applyFont="1" applyBorder="1"/>
    <xf numFmtId="0" fontId="14" fillId="0" borderId="9" xfId="0" applyFont="1" applyBorder="1" applyAlignment="1">
      <alignment horizontal="center"/>
    </xf>
    <xf numFmtId="0" fontId="14" fillId="0" borderId="3" xfId="0" applyFont="1" applyBorder="1" applyAlignment="1">
      <alignment horizontal="center"/>
    </xf>
    <xf numFmtId="0" fontId="7" fillId="0" borderId="10"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56" fillId="0" borderId="127" xfId="0" applyFont="1" applyBorder="1" applyAlignment="1">
      <alignment horizontal="left" vertical="center" wrapText="1"/>
    </xf>
    <xf numFmtId="0" fontId="55" fillId="0" borderId="116" xfId="0" applyFont="1" applyBorder="1"/>
    <xf numFmtId="0" fontId="7" fillId="0" borderId="127" xfId="0" applyFont="1" applyBorder="1" applyAlignment="1">
      <alignment horizontal="left" vertical="center" wrapText="1"/>
    </xf>
    <xf numFmtId="0" fontId="7" fillId="0" borderId="125" xfId="0" applyFont="1" applyBorder="1" applyAlignment="1">
      <alignment horizontal="left" vertical="center" wrapText="1"/>
    </xf>
    <xf numFmtId="0" fontId="55" fillId="0" borderId="126" xfId="0" applyFont="1" applyBorder="1"/>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23" fillId="0" borderId="10"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CC3399"/>
      <color rgb="FF00BBFE"/>
      <color rgb="FF2FC9FF"/>
      <color rgb="FFFFA365"/>
      <color rgb="FFFFD2B3"/>
      <color rgb="FFFFD253"/>
      <color rgb="FFA568D2"/>
      <color rgb="FFFF8837"/>
      <color rgb="FFD862B1"/>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5</xdr:col>
      <xdr:colOff>162629</xdr:colOff>
      <xdr:row>0</xdr:row>
      <xdr:rowOff>9946</xdr:rowOff>
    </xdr:from>
    <xdr:to>
      <xdr:col>5</xdr:col>
      <xdr:colOff>914401</xdr:colOff>
      <xdr:row>3</xdr:row>
      <xdr:rowOff>180813</xdr:rowOff>
    </xdr:to>
    <xdr:pic>
      <xdr:nvPicPr>
        <xdr:cNvPr id="3" name="Imagen 2">
          <a:extLst>
            <a:ext uri="{FF2B5EF4-FFF2-40B4-BE49-F238E27FC236}">
              <a16:creationId xmlns:a16="http://schemas.microsoft.com/office/drawing/2014/main" id="{65708969-89ED-5EB1-D772-B87B40DC5FB8}"/>
            </a:ext>
          </a:extLst>
        </xdr:cNvPr>
        <xdr:cNvPicPr>
          <a:picLocks noChangeAspect="1"/>
        </xdr:cNvPicPr>
      </xdr:nvPicPr>
      <xdr:blipFill>
        <a:blip xmlns:r="http://schemas.openxmlformats.org/officeDocument/2006/relationships" r:embed="rId12"/>
        <a:stretch>
          <a:fillRect/>
        </a:stretch>
      </xdr:blipFill>
      <xdr:spPr>
        <a:xfrm>
          <a:off x="8087429" y="9946"/>
          <a:ext cx="751772" cy="924400"/>
        </a:xfrm>
        <a:prstGeom prst="rect">
          <a:avLst/>
        </a:prstGeom>
      </xdr:spPr>
    </xdr:pic>
    <xdr:clientData/>
  </xdr:twoCellAnchor>
  <xdr:twoCellAnchor editAs="oneCell">
    <xdr:from>
      <xdr:col>0</xdr:col>
      <xdr:colOff>59269</xdr:colOff>
      <xdr:row>0</xdr:row>
      <xdr:rowOff>168348</xdr:rowOff>
    </xdr:from>
    <xdr:to>
      <xdr:col>0</xdr:col>
      <xdr:colOff>1492955</xdr:colOff>
      <xdr:row>3</xdr:row>
      <xdr:rowOff>16935</xdr:rowOff>
    </xdr:to>
    <xdr:pic>
      <xdr:nvPicPr>
        <xdr:cNvPr id="33" name="Imagen 32">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269" y="168348"/>
          <a:ext cx="1433686" cy="602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3" name="Imagen 2">
          <a:extLst>
            <a:ext uri="{FF2B5EF4-FFF2-40B4-BE49-F238E27FC236}">
              <a16:creationId xmlns:a16="http://schemas.microsoft.com/office/drawing/2014/main" id="{E47032C0-5988-480B-97CC-5C53B241DD4A}"/>
            </a:ext>
          </a:extLst>
        </xdr:cNvPr>
        <xdr:cNvPicPr>
          <a:picLocks noChangeAspect="1"/>
        </xdr:cNvPicPr>
      </xdr:nvPicPr>
      <xdr:blipFill>
        <a:blip xmlns:r="http://schemas.openxmlformats.org/officeDocument/2006/relationships" r:embed="rId1"/>
        <a:stretch>
          <a:fillRect/>
        </a:stretch>
      </xdr:blipFill>
      <xdr:spPr>
        <a:xfrm>
          <a:off x="9770623" y="159328"/>
          <a:ext cx="649118" cy="748145"/>
        </a:xfrm>
        <a:prstGeom prst="rect">
          <a:avLst/>
        </a:prstGeom>
      </xdr:spPr>
    </xdr:pic>
    <xdr:clientData/>
  </xdr:twoCellAnchor>
  <xdr:twoCellAnchor editAs="oneCell">
    <xdr:from>
      <xdr:col>0</xdr:col>
      <xdr:colOff>381000</xdr:colOff>
      <xdr:row>0</xdr:row>
      <xdr:rowOff>221674</xdr:rowOff>
    </xdr:from>
    <xdr:to>
      <xdr:col>0</xdr:col>
      <xdr:colOff>1814686</xdr:colOff>
      <xdr:row>2</xdr:row>
      <xdr:rowOff>221121</xdr:rowOff>
    </xdr:to>
    <xdr:pic>
      <xdr:nvPicPr>
        <xdr:cNvPr id="4" name="Imagen 3">
          <a:extLst>
            <a:ext uri="{FF2B5EF4-FFF2-40B4-BE49-F238E27FC236}">
              <a16:creationId xmlns:a16="http://schemas.microsoft.com/office/drawing/2014/main" id="{C205B7FC-0BB4-44CC-909D-2178835529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221674"/>
          <a:ext cx="1433686" cy="6021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C93F65FC-55DC-402D-897F-51DDC7AA94B3}"/>
            </a:ext>
          </a:extLst>
        </xdr:cNvPr>
        <xdr:cNvPicPr>
          <a:picLocks noChangeAspect="1"/>
        </xdr:cNvPicPr>
      </xdr:nvPicPr>
      <xdr:blipFill>
        <a:blip xmlns:r="http://schemas.openxmlformats.org/officeDocument/2006/relationships" r:embed="rId1"/>
        <a:stretch>
          <a:fillRect/>
        </a:stretch>
      </xdr:blipFill>
      <xdr:spPr>
        <a:xfrm>
          <a:off x="11161273" y="66675"/>
          <a:ext cx="649118" cy="748145"/>
        </a:xfrm>
        <a:prstGeom prst="rect">
          <a:avLst/>
        </a:prstGeom>
      </xdr:spPr>
    </xdr:pic>
    <xdr:clientData/>
  </xdr:twoCellAnchor>
  <xdr:twoCellAnchor editAs="oneCell">
    <xdr:from>
      <xdr:col>0</xdr:col>
      <xdr:colOff>390525</xdr:colOff>
      <xdr:row>0</xdr:row>
      <xdr:rowOff>129021</xdr:rowOff>
    </xdr:from>
    <xdr:to>
      <xdr:col>0</xdr:col>
      <xdr:colOff>1824211</xdr:colOff>
      <xdr:row>3</xdr:row>
      <xdr:rowOff>54866</xdr:rowOff>
    </xdr:to>
    <xdr:pic>
      <xdr:nvPicPr>
        <xdr:cNvPr id="5" name="Imagen 4">
          <a:extLst>
            <a:ext uri="{FF2B5EF4-FFF2-40B4-BE49-F238E27FC236}">
              <a16:creationId xmlns:a16="http://schemas.microsoft.com/office/drawing/2014/main" id="{A651EFBB-34E7-4CE7-AAF1-5B3640A2C7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129021"/>
          <a:ext cx="1433686" cy="6021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23" name="Imagen 22">
          <a:extLst>
            <a:ext uri="{FF2B5EF4-FFF2-40B4-BE49-F238E27FC236}">
              <a16:creationId xmlns:a16="http://schemas.microsoft.com/office/drawing/2014/main" id="{56996176-9DF2-4537-B893-CA87BF9DB518}"/>
            </a:ext>
          </a:extLst>
        </xdr:cNvPr>
        <xdr:cNvPicPr>
          <a:picLocks noChangeAspect="1"/>
        </xdr:cNvPicPr>
      </xdr:nvPicPr>
      <xdr:blipFill>
        <a:blip xmlns:r="http://schemas.openxmlformats.org/officeDocument/2006/relationships" r:embed="rId2"/>
        <a:stretch>
          <a:fillRect/>
        </a:stretch>
      </xdr:blipFill>
      <xdr:spPr>
        <a:xfrm>
          <a:off x="8406034" y="90350"/>
          <a:ext cx="730346" cy="841766"/>
        </a:xfrm>
        <a:prstGeom prst="rect">
          <a:avLst/>
        </a:prstGeom>
      </xdr:spPr>
    </xdr:pic>
    <xdr:clientData/>
  </xdr:twoCellAnchor>
  <xdr:twoCellAnchor editAs="oneCell">
    <xdr:from>
      <xdr:col>0</xdr:col>
      <xdr:colOff>297180</xdr:colOff>
      <xdr:row>1</xdr:row>
      <xdr:rowOff>9006</xdr:rowOff>
    </xdr:from>
    <xdr:to>
      <xdr:col>1</xdr:col>
      <xdr:colOff>732646</xdr:colOff>
      <xdr:row>2</xdr:row>
      <xdr:rowOff>420626</xdr:rowOff>
    </xdr:to>
    <xdr:pic>
      <xdr:nvPicPr>
        <xdr:cNvPr id="31" name="Imagen 30">
          <a:extLst>
            <a:ext uri="{FF2B5EF4-FFF2-40B4-BE49-F238E27FC236}">
              <a16:creationId xmlns:a16="http://schemas.microsoft.com/office/drawing/2014/main" id="{8CD60D91-A7ED-4CB0-B408-8BBBB15A4C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199506"/>
          <a:ext cx="1433686" cy="6021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330200</xdr:colOff>
      <xdr:row>1</xdr:row>
      <xdr:rowOff>32956</xdr:rowOff>
    </xdr:from>
    <xdr:to>
      <xdr:col>0</xdr:col>
      <xdr:colOff>1763886</xdr:colOff>
      <xdr:row>2</xdr:row>
      <xdr:rowOff>431876</xdr:rowOff>
    </xdr:to>
    <xdr:pic>
      <xdr:nvPicPr>
        <xdr:cNvPr id="5" name="Imagen 4">
          <a:extLst>
            <a:ext uri="{FF2B5EF4-FFF2-40B4-BE49-F238E27FC236}">
              <a16:creationId xmlns:a16="http://schemas.microsoft.com/office/drawing/2014/main" id="{CD8EA857-C36E-4BB9-BF14-550195795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236156"/>
          <a:ext cx="1433686" cy="602120"/>
        </a:xfrm>
        <a:prstGeom prst="rect">
          <a:avLst/>
        </a:prstGeom>
      </xdr:spPr>
    </xdr:pic>
    <xdr:clientData/>
  </xdr:twoCellAnchor>
  <xdr:twoCellAnchor editAs="oneCell">
    <xdr:from>
      <xdr:col>10</xdr:col>
      <xdr:colOff>406400</xdr:colOff>
      <xdr:row>0</xdr:row>
      <xdr:rowOff>127000</xdr:rowOff>
    </xdr:from>
    <xdr:to>
      <xdr:col>10</xdr:col>
      <xdr:colOff>1136746</xdr:colOff>
      <xdr:row>3</xdr:row>
      <xdr:rowOff>105166</xdr:rowOff>
    </xdr:to>
    <xdr:pic>
      <xdr:nvPicPr>
        <xdr:cNvPr id="6" name="Imagen 5">
          <a:extLst>
            <a:ext uri="{FF2B5EF4-FFF2-40B4-BE49-F238E27FC236}">
              <a16:creationId xmlns:a16="http://schemas.microsoft.com/office/drawing/2014/main" id="{74BB0915-5B4E-42E0-9C9A-97965E3FAD94}"/>
            </a:ext>
          </a:extLst>
        </xdr:cNvPr>
        <xdr:cNvPicPr>
          <a:picLocks noChangeAspect="1"/>
        </xdr:cNvPicPr>
      </xdr:nvPicPr>
      <xdr:blipFill>
        <a:blip xmlns:r="http://schemas.openxmlformats.org/officeDocument/2006/relationships" r:embed="rId2"/>
        <a:stretch>
          <a:fillRect/>
        </a:stretch>
      </xdr:blipFill>
      <xdr:spPr>
        <a:xfrm>
          <a:off x="24511000" y="127000"/>
          <a:ext cx="730346" cy="8417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558800</xdr:colOff>
      <xdr:row>1</xdr:row>
      <xdr:rowOff>38100</xdr:rowOff>
    </xdr:from>
    <xdr:to>
      <xdr:col>0</xdr:col>
      <xdr:colOff>1992486</xdr:colOff>
      <xdr:row>2</xdr:row>
      <xdr:rowOff>437020</xdr:rowOff>
    </xdr:to>
    <xdr:pic>
      <xdr:nvPicPr>
        <xdr:cNvPr id="6" name="Imagen 5">
          <a:extLst>
            <a:ext uri="{FF2B5EF4-FFF2-40B4-BE49-F238E27FC236}">
              <a16:creationId xmlns:a16="http://schemas.microsoft.com/office/drawing/2014/main" id="{470998BA-8A8E-438D-B4C9-4DFF9F509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8800" y="241300"/>
          <a:ext cx="1433686" cy="602120"/>
        </a:xfrm>
        <a:prstGeom prst="rect">
          <a:avLst/>
        </a:prstGeom>
      </xdr:spPr>
    </xdr:pic>
    <xdr:clientData/>
  </xdr:twoCellAnchor>
  <xdr:twoCellAnchor editAs="oneCell">
    <xdr:from>
      <xdr:col>7</xdr:col>
      <xdr:colOff>368300</xdr:colOff>
      <xdr:row>0</xdr:row>
      <xdr:rowOff>114300</xdr:rowOff>
    </xdr:from>
    <xdr:to>
      <xdr:col>7</xdr:col>
      <xdr:colOff>1098646</xdr:colOff>
      <xdr:row>3</xdr:row>
      <xdr:rowOff>92466</xdr:rowOff>
    </xdr:to>
    <xdr:pic>
      <xdr:nvPicPr>
        <xdr:cNvPr id="7" name="Imagen 6">
          <a:extLst>
            <a:ext uri="{FF2B5EF4-FFF2-40B4-BE49-F238E27FC236}">
              <a16:creationId xmlns:a16="http://schemas.microsoft.com/office/drawing/2014/main" id="{4C88F031-F3AD-4435-B8E1-AA88F8BD52B5}"/>
            </a:ext>
          </a:extLst>
        </xdr:cNvPr>
        <xdr:cNvPicPr>
          <a:picLocks noChangeAspect="1"/>
        </xdr:cNvPicPr>
      </xdr:nvPicPr>
      <xdr:blipFill>
        <a:blip xmlns:r="http://schemas.openxmlformats.org/officeDocument/2006/relationships" r:embed="rId2"/>
        <a:stretch>
          <a:fillRect/>
        </a:stretch>
      </xdr:blipFill>
      <xdr:spPr>
        <a:xfrm>
          <a:off x="17716500" y="114300"/>
          <a:ext cx="730346" cy="8417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91440</xdr:colOff>
      <xdr:row>0</xdr:row>
      <xdr:rowOff>66040</xdr:rowOff>
    </xdr:from>
    <xdr:to>
      <xdr:col>1</xdr:col>
      <xdr:colOff>732646</xdr:colOff>
      <xdr:row>3</xdr:row>
      <xdr:rowOff>119520</xdr:rowOff>
    </xdr:to>
    <xdr:pic>
      <xdr:nvPicPr>
        <xdr:cNvPr id="12" name="Imagen 11">
          <a:extLst>
            <a:ext uri="{FF2B5EF4-FFF2-40B4-BE49-F238E27FC236}">
              <a16:creationId xmlns:a16="http://schemas.microsoft.com/office/drawing/2014/main" id="{4EB09BCE-E510-429B-A732-AFCF436A1B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 y="66040"/>
          <a:ext cx="1433686" cy="602120"/>
        </a:xfrm>
        <a:prstGeom prst="rect">
          <a:avLst/>
        </a:prstGeom>
      </xdr:spPr>
    </xdr:pic>
    <xdr:clientData/>
  </xdr:twoCellAnchor>
  <xdr:twoCellAnchor editAs="oneCell">
    <xdr:from>
      <xdr:col>9</xdr:col>
      <xdr:colOff>553720</xdr:colOff>
      <xdr:row>0</xdr:row>
      <xdr:rowOff>0</xdr:rowOff>
    </xdr:from>
    <xdr:to>
      <xdr:col>10</xdr:col>
      <xdr:colOff>491586</xdr:colOff>
      <xdr:row>4</xdr:row>
      <xdr:rowOff>7620</xdr:rowOff>
    </xdr:to>
    <xdr:pic>
      <xdr:nvPicPr>
        <xdr:cNvPr id="23" name="Imagen 22">
          <a:extLst>
            <a:ext uri="{FF2B5EF4-FFF2-40B4-BE49-F238E27FC236}">
              <a16:creationId xmlns:a16="http://schemas.microsoft.com/office/drawing/2014/main" id="{E4873C2E-FE42-4991-9F1F-98F347D8E577}"/>
            </a:ext>
          </a:extLst>
        </xdr:cNvPr>
        <xdr:cNvPicPr>
          <a:picLocks noChangeAspect="1"/>
        </xdr:cNvPicPr>
      </xdr:nvPicPr>
      <xdr:blipFill>
        <a:blip xmlns:r="http://schemas.openxmlformats.org/officeDocument/2006/relationships" r:embed="rId3"/>
        <a:stretch>
          <a:fillRect/>
        </a:stretch>
      </xdr:blipFill>
      <xdr:spPr>
        <a:xfrm>
          <a:off x="7541260" y="0"/>
          <a:ext cx="730346" cy="7391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44</xdr:col>
      <xdr:colOff>515370</xdr:colOff>
      <xdr:row>4</xdr:row>
      <xdr:rowOff>136073</xdr:rowOff>
    </xdr:from>
    <xdr:to>
      <xdr:col>50</xdr:col>
      <xdr:colOff>503464</xdr:colOff>
      <xdr:row>11</xdr:row>
      <xdr:rowOff>319203</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50222263" y="952502"/>
          <a:ext cx="4560094" cy="7286058"/>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238125</xdr:colOff>
      <xdr:row>0</xdr:row>
      <xdr:rowOff>98101</xdr:rowOff>
    </xdr:from>
    <xdr:to>
      <xdr:col>0</xdr:col>
      <xdr:colOff>1671811</xdr:colOff>
      <xdr:row>3</xdr:row>
      <xdr:rowOff>100146</xdr:rowOff>
    </xdr:to>
    <xdr:pic>
      <xdr:nvPicPr>
        <xdr:cNvPr id="3" name="Imagen 2">
          <a:extLst>
            <a:ext uri="{FF2B5EF4-FFF2-40B4-BE49-F238E27FC236}">
              <a16:creationId xmlns:a16="http://schemas.microsoft.com/office/drawing/2014/main" id="{5F6CAC76-B227-412B-AB92-202DA484C3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98101"/>
          <a:ext cx="1433686" cy="602120"/>
        </a:xfrm>
        <a:prstGeom prst="rect">
          <a:avLst/>
        </a:prstGeom>
      </xdr:spPr>
    </xdr:pic>
    <xdr:clientData/>
  </xdr:twoCellAnchor>
  <xdr:twoCellAnchor editAs="oneCell">
    <xdr:from>
      <xdr:col>12</xdr:col>
      <xdr:colOff>325120</xdr:colOff>
      <xdr:row>0</xdr:row>
      <xdr:rowOff>41586</xdr:rowOff>
    </xdr:from>
    <xdr:to>
      <xdr:col>12</xdr:col>
      <xdr:colOff>1055466</xdr:colOff>
      <xdr:row>3</xdr:row>
      <xdr:rowOff>180651</xdr:rowOff>
    </xdr:to>
    <xdr:pic>
      <xdr:nvPicPr>
        <xdr:cNvPr id="5" name="Imagen 4">
          <a:extLst>
            <a:ext uri="{FF2B5EF4-FFF2-40B4-BE49-F238E27FC236}">
              <a16:creationId xmlns:a16="http://schemas.microsoft.com/office/drawing/2014/main" id="{8F054E46-E623-4780-8B69-B7070CD1E9B0}"/>
            </a:ext>
          </a:extLst>
        </xdr:cNvPr>
        <xdr:cNvPicPr>
          <a:picLocks noChangeAspect="1"/>
        </xdr:cNvPicPr>
      </xdr:nvPicPr>
      <xdr:blipFill>
        <a:blip xmlns:r="http://schemas.openxmlformats.org/officeDocument/2006/relationships" r:embed="rId2"/>
        <a:stretch>
          <a:fillRect/>
        </a:stretch>
      </xdr:blipFill>
      <xdr:spPr>
        <a:xfrm>
          <a:off x="16670020" y="41586"/>
          <a:ext cx="730346" cy="739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277091</xdr:colOff>
      <xdr:row>0</xdr:row>
      <xdr:rowOff>90053</xdr:rowOff>
    </xdr:from>
    <xdr:to>
      <xdr:col>0</xdr:col>
      <xdr:colOff>1710777</xdr:colOff>
      <xdr:row>3</xdr:row>
      <xdr:rowOff>110282</xdr:rowOff>
    </xdr:to>
    <xdr:pic>
      <xdr:nvPicPr>
        <xdr:cNvPr id="3" name="Imagen 2">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091" y="90053"/>
          <a:ext cx="1433686" cy="602120"/>
        </a:xfrm>
        <a:prstGeom prst="rect">
          <a:avLst/>
        </a:prstGeom>
      </xdr:spPr>
    </xdr:pic>
    <xdr:clientData/>
  </xdr:twoCellAnchor>
  <xdr:twoCellAnchor editAs="oneCell">
    <xdr:from>
      <xdr:col>5</xdr:col>
      <xdr:colOff>834106</xdr:colOff>
      <xdr:row>0</xdr:row>
      <xdr:rowOff>0</xdr:rowOff>
    </xdr:from>
    <xdr:to>
      <xdr:col>5</xdr:col>
      <xdr:colOff>1483224</xdr:colOff>
      <xdr:row>4</xdr:row>
      <xdr:rowOff>15392</xdr:rowOff>
    </xdr:to>
    <xdr:pic>
      <xdr:nvPicPr>
        <xdr:cNvPr id="4" name="Imagen 3">
          <a:extLst>
            <a:ext uri="{FF2B5EF4-FFF2-40B4-BE49-F238E27FC236}">
              <a16:creationId xmlns:a16="http://schemas.microsoft.com/office/drawing/2014/main" id="{760DA548-9A8B-4101-B746-B4625F557DC6}"/>
            </a:ext>
          </a:extLst>
        </xdr:cNvPr>
        <xdr:cNvPicPr>
          <a:picLocks noChangeAspect="1"/>
        </xdr:cNvPicPr>
      </xdr:nvPicPr>
      <xdr:blipFill>
        <a:blip xmlns:r="http://schemas.openxmlformats.org/officeDocument/2006/relationships" r:embed="rId2"/>
        <a:stretch>
          <a:fillRect/>
        </a:stretch>
      </xdr:blipFill>
      <xdr:spPr>
        <a:xfrm>
          <a:off x="11349706" y="0"/>
          <a:ext cx="649118" cy="798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xdr:col>
      <xdr:colOff>48491</xdr:colOff>
      <xdr:row>0</xdr:row>
      <xdr:rowOff>55416</xdr:rowOff>
    </xdr:from>
    <xdr:to>
      <xdr:col>1</xdr:col>
      <xdr:colOff>1482177</xdr:colOff>
      <xdr:row>1</xdr:row>
      <xdr:rowOff>269609</xdr:rowOff>
    </xdr:to>
    <xdr:pic>
      <xdr:nvPicPr>
        <xdr:cNvPr id="8" name="Imagen 7">
          <a:extLst>
            <a:ext uri="{FF2B5EF4-FFF2-40B4-BE49-F238E27FC236}">
              <a16:creationId xmlns:a16="http://schemas.microsoft.com/office/drawing/2014/main" id="{8C0713C8-BA7A-4CC8-B335-E2F245805C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82" y="55416"/>
          <a:ext cx="1433686" cy="602120"/>
        </a:xfrm>
        <a:prstGeom prst="rect">
          <a:avLst/>
        </a:prstGeom>
      </xdr:spPr>
    </xdr:pic>
    <xdr:clientData/>
  </xdr:twoCellAnchor>
  <xdr:twoCellAnchor editAs="oneCell">
    <xdr:from>
      <xdr:col>18</xdr:col>
      <xdr:colOff>288896</xdr:colOff>
      <xdr:row>0</xdr:row>
      <xdr:rowOff>0</xdr:rowOff>
    </xdr:from>
    <xdr:to>
      <xdr:col>19</xdr:col>
      <xdr:colOff>1727</xdr:colOff>
      <xdr:row>1</xdr:row>
      <xdr:rowOff>311728</xdr:rowOff>
    </xdr:to>
    <xdr:pic>
      <xdr:nvPicPr>
        <xdr:cNvPr id="9" name="Imagen 8">
          <a:extLst>
            <a:ext uri="{FF2B5EF4-FFF2-40B4-BE49-F238E27FC236}">
              <a16:creationId xmlns:a16="http://schemas.microsoft.com/office/drawing/2014/main" id="{E022E70C-07F9-4534-88D9-06754FEBDAC5}"/>
            </a:ext>
          </a:extLst>
        </xdr:cNvPr>
        <xdr:cNvPicPr>
          <a:picLocks noChangeAspect="1"/>
        </xdr:cNvPicPr>
      </xdr:nvPicPr>
      <xdr:blipFill>
        <a:blip xmlns:r="http://schemas.openxmlformats.org/officeDocument/2006/relationships" r:embed="rId2"/>
        <a:stretch>
          <a:fillRect/>
        </a:stretch>
      </xdr:blipFill>
      <xdr:spPr>
        <a:xfrm>
          <a:off x="10617460" y="0"/>
          <a:ext cx="597790" cy="699655"/>
        </a:xfrm>
        <a:prstGeom prst="rect">
          <a:avLst/>
        </a:prstGeom>
      </xdr:spPr>
    </xdr:pic>
    <xdr:clientData/>
  </xdr:twoCellAnchor>
  <xdr:oneCellAnchor>
    <xdr:from>
      <xdr:col>0</xdr:col>
      <xdr:colOff>0</xdr:colOff>
      <xdr:row>10</xdr:row>
      <xdr:rowOff>428625</xdr:rowOff>
    </xdr:from>
    <xdr:ext cx="38100" cy="6972300"/>
    <xdr:sp macro="" textlink="">
      <xdr:nvSpPr>
        <xdr:cNvPr id="53" name="Shape 23">
          <a:extLst>
            <a:ext uri="{FF2B5EF4-FFF2-40B4-BE49-F238E27FC236}">
              <a16:creationId xmlns:a16="http://schemas.microsoft.com/office/drawing/2014/main" id="{00000000-0008-0000-0400-000035000000}"/>
            </a:ext>
          </a:extLst>
        </xdr:cNvPr>
        <xdr:cNvSpPr txBox="1"/>
      </xdr:nvSpPr>
      <xdr:spPr>
        <a:xfrm rot="-5400000">
          <a:off x="-3467100" y="7820025"/>
          <a:ext cx="6972300" cy="38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mc:AlternateContent xmlns:mc="http://schemas.openxmlformats.org/markup-compatibility/2006">
    <mc:Choice xmlns:a14="http://schemas.microsoft.com/office/drawing/2010/main" Requires="a14">
      <xdr:twoCellAnchor editAs="oneCell">
        <xdr:from>
          <xdr:col>19</xdr:col>
          <xdr:colOff>502920</xdr:colOff>
          <xdr:row>10</xdr:row>
          <xdr:rowOff>45720</xdr:rowOff>
        </xdr:from>
        <xdr:to>
          <xdr:col>19</xdr:col>
          <xdr:colOff>701040</xdr:colOff>
          <xdr:row>10</xdr:row>
          <xdr:rowOff>365760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D24E67B6-501B-BFF2-BEAF-E39518114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11</xdr:row>
          <xdr:rowOff>129540</xdr:rowOff>
        </xdr:from>
        <xdr:to>
          <xdr:col>19</xdr:col>
          <xdr:colOff>723900</xdr:colOff>
          <xdr:row>11</xdr:row>
          <xdr:rowOff>335280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42D26DC4-A3B0-6584-DF29-FD30F9A68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12</xdr:row>
          <xdr:rowOff>129540</xdr:rowOff>
        </xdr:from>
        <xdr:to>
          <xdr:col>19</xdr:col>
          <xdr:colOff>723900</xdr:colOff>
          <xdr:row>12</xdr:row>
          <xdr:rowOff>335280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D66FAA9B-4300-CC1B-5A77-D96E2993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13</xdr:row>
          <xdr:rowOff>129540</xdr:rowOff>
        </xdr:from>
        <xdr:to>
          <xdr:col>19</xdr:col>
          <xdr:colOff>723900</xdr:colOff>
          <xdr:row>13</xdr:row>
          <xdr:rowOff>335280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EADED5E0-D21D-8BCD-4453-08AC8DC9E8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14</xdr:row>
          <xdr:rowOff>137160</xdr:rowOff>
        </xdr:from>
        <xdr:to>
          <xdr:col>19</xdr:col>
          <xdr:colOff>723900</xdr:colOff>
          <xdr:row>14</xdr:row>
          <xdr:rowOff>342900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1411A387-77BE-1B55-6390-6E890F76B2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15</xdr:row>
          <xdr:rowOff>129540</xdr:rowOff>
        </xdr:from>
        <xdr:to>
          <xdr:col>19</xdr:col>
          <xdr:colOff>723900</xdr:colOff>
          <xdr:row>15</xdr:row>
          <xdr:rowOff>335280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F27F4B83-E7CC-6F1B-AAE4-6D020473D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16</xdr:row>
          <xdr:rowOff>129540</xdr:rowOff>
        </xdr:from>
        <xdr:to>
          <xdr:col>19</xdr:col>
          <xdr:colOff>723900</xdr:colOff>
          <xdr:row>16</xdr:row>
          <xdr:rowOff>335280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BB9A70BF-C71C-9CCF-E2B3-9B79E8D2CAF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17</xdr:row>
          <xdr:rowOff>129540</xdr:rowOff>
        </xdr:from>
        <xdr:to>
          <xdr:col>19</xdr:col>
          <xdr:colOff>723900</xdr:colOff>
          <xdr:row>17</xdr:row>
          <xdr:rowOff>335280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154CA827-8D93-BEF2-CFBE-1AF3E4843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18</xdr:row>
          <xdr:rowOff>129540</xdr:rowOff>
        </xdr:from>
        <xdr:to>
          <xdr:col>19</xdr:col>
          <xdr:colOff>723900</xdr:colOff>
          <xdr:row>18</xdr:row>
          <xdr:rowOff>335280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B01031C5-4F4E-45CD-68F0-22C2E1EFCE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19</xdr:row>
          <xdr:rowOff>129540</xdr:rowOff>
        </xdr:from>
        <xdr:to>
          <xdr:col>19</xdr:col>
          <xdr:colOff>723900</xdr:colOff>
          <xdr:row>19</xdr:row>
          <xdr:rowOff>335280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715531E8-7FEE-7A59-D9B8-A1CD89F3E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20</xdr:row>
          <xdr:rowOff>129540</xdr:rowOff>
        </xdr:from>
        <xdr:to>
          <xdr:col>19</xdr:col>
          <xdr:colOff>723900</xdr:colOff>
          <xdr:row>20</xdr:row>
          <xdr:rowOff>335280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3AAC5B0F-9C24-4056-7D58-FF5BE2AC21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21</xdr:row>
          <xdr:rowOff>129540</xdr:rowOff>
        </xdr:from>
        <xdr:to>
          <xdr:col>19</xdr:col>
          <xdr:colOff>723900</xdr:colOff>
          <xdr:row>21</xdr:row>
          <xdr:rowOff>335280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F4A14345-45D6-9578-0A86-AD5790AF28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22</xdr:row>
          <xdr:rowOff>129540</xdr:rowOff>
        </xdr:from>
        <xdr:to>
          <xdr:col>19</xdr:col>
          <xdr:colOff>723900</xdr:colOff>
          <xdr:row>22</xdr:row>
          <xdr:rowOff>335280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8167B41B-298C-D21E-7DCF-16466D06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23</xdr:row>
          <xdr:rowOff>129540</xdr:rowOff>
        </xdr:from>
        <xdr:to>
          <xdr:col>19</xdr:col>
          <xdr:colOff>723900</xdr:colOff>
          <xdr:row>23</xdr:row>
          <xdr:rowOff>335280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926026DD-7FC7-65AA-2335-61595F47FBC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24</xdr:row>
          <xdr:rowOff>129540</xdr:rowOff>
        </xdr:from>
        <xdr:to>
          <xdr:col>19</xdr:col>
          <xdr:colOff>723900</xdr:colOff>
          <xdr:row>24</xdr:row>
          <xdr:rowOff>335280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8C59A570-6CFE-AC0C-CE7B-A5A2CA1796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25</xdr:row>
          <xdr:rowOff>129540</xdr:rowOff>
        </xdr:from>
        <xdr:to>
          <xdr:col>19</xdr:col>
          <xdr:colOff>723900</xdr:colOff>
          <xdr:row>25</xdr:row>
          <xdr:rowOff>335280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68D52022-F17E-F70B-51D9-E75621BD5F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26</xdr:row>
          <xdr:rowOff>129540</xdr:rowOff>
        </xdr:from>
        <xdr:to>
          <xdr:col>19</xdr:col>
          <xdr:colOff>723900</xdr:colOff>
          <xdr:row>26</xdr:row>
          <xdr:rowOff>335280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1F2DBC46-1CF4-7770-F16C-9702E6E607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27</xdr:row>
          <xdr:rowOff>129540</xdr:rowOff>
        </xdr:from>
        <xdr:to>
          <xdr:col>19</xdr:col>
          <xdr:colOff>723900</xdr:colOff>
          <xdr:row>27</xdr:row>
          <xdr:rowOff>335280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8DD7798A-7FA3-B453-0A46-3436C0F1939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28</xdr:row>
          <xdr:rowOff>129540</xdr:rowOff>
        </xdr:from>
        <xdr:to>
          <xdr:col>19</xdr:col>
          <xdr:colOff>723900</xdr:colOff>
          <xdr:row>28</xdr:row>
          <xdr:rowOff>335280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A5285818-064D-C72A-4BBF-FE26F1A4FD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29</xdr:row>
          <xdr:rowOff>129540</xdr:rowOff>
        </xdr:from>
        <xdr:to>
          <xdr:col>19</xdr:col>
          <xdr:colOff>723900</xdr:colOff>
          <xdr:row>29</xdr:row>
          <xdr:rowOff>335280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F5D836B0-1A19-5E42-8BDC-F2D8DBF593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30</xdr:row>
          <xdr:rowOff>129540</xdr:rowOff>
        </xdr:from>
        <xdr:to>
          <xdr:col>19</xdr:col>
          <xdr:colOff>723900</xdr:colOff>
          <xdr:row>30</xdr:row>
          <xdr:rowOff>335280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AF3B2409-B35A-62DD-AA52-7612BA811F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31</xdr:row>
          <xdr:rowOff>129540</xdr:rowOff>
        </xdr:from>
        <xdr:to>
          <xdr:col>19</xdr:col>
          <xdr:colOff>723900</xdr:colOff>
          <xdr:row>31</xdr:row>
          <xdr:rowOff>335280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FC82BE3B-60C7-7585-D8EB-4D42B058C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32</xdr:row>
          <xdr:rowOff>129540</xdr:rowOff>
        </xdr:from>
        <xdr:to>
          <xdr:col>19</xdr:col>
          <xdr:colOff>723900</xdr:colOff>
          <xdr:row>32</xdr:row>
          <xdr:rowOff>335280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309EF5C4-EE0F-0949-1982-A358E705AB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33</xdr:row>
          <xdr:rowOff>129540</xdr:rowOff>
        </xdr:from>
        <xdr:to>
          <xdr:col>19</xdr:col>
          <xdr:colOff>723900</xdr:colOff>
          <xdr:row>33</xdr:row>
          <xdr:rowOff>335280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7FE59DA4-4176-596D-5580-57DC432A7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34</xdr:row>
          <xdr:rowOff>129540</xdr:rowOff>
        </xdr:from>
        <xdr:to>
          <xdr:col>19</xdr:col>
          <xdr:colOff>723900</xdr:colOff>
          <xdr:row>34</xdr:row>
          <xdr:rowOff>335280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7F1F319E-D118-5F23-4025-F2DB3D4C87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35</xdr:row>
          <xdr:rowOff>129540</xdr:rowOff>
        </xdr:from>
        <xdr:to>
          <xdr:col>19</xdr:col>
          <xdr:colOff>723900</xdr:colOff>
          <xdr:row>35</xdr:row>
          <xdr:rowOff>335280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D88C2F5F-ACFA-E420-F496-749BF0FE0B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36</xdr:row>
          <xdr:rowOff>129540</xdr:rowOff>
        </xdr:from>
        <xdr:to>
          <xdr:col>19</xdr:col>
          <xdr:colOff>723900</xdr:colOff>
          <xdr:row>36</xdr:row>
          <xdr:rowOff>335280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20FF27E-3FC2-012D-0F32-B3677F9421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37</xdr:row>
          <xdr:rowOff>129540</xdr:rowOff>
        </xdr:from>
        <xdr:to>
          <xdr:col>19</xdr:col>
          <xdr:colOff>723900</xdr:colOff>
          <xdr:row>37</xdr:row>
          <xdr:rowOff>335280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43F4F4A2-E7C4-9A9D-8CD4-3D2EE1179D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38</xdr:row>
          <xdr:rowOff>129540</xdr:rowOff>
        </xdr:from>
        <xdr:to>
          <xdr:col>19</xdr:col>
          <xdr:colOff>723900</xdr:colOff>
          <xdr:row>38</xdr:row>
          <xdr:rowOff>335280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40A06A23-7159-DC0D-B070-62916360E0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39</xdr:row>
          <xdr:rowOff>129540</xdr:rowOff>
        </xdr:from>
        <xdr:to>
          <xdr:col>19</xdr:col>
          <xdr:colOff>723900</xdr:colOff>
          <xdr:row>39</xdr:row>
          <xdr:rowOff>335280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61B8C571-DCF8-5FB3-9E2B-2D833B1F0C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4A8FB5C0-BBA0-A3EB-7ADF-90658AE5FD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17E0DBB6-DCAB-A1BB-9A4B-219411EB14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E0531890-03E2-1B49-0696-CBC40879C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97701638-0E9F-D6AC-2F42-513362172FB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B96F8A3F-B883-D281-5AB6-9C3A95D86F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B6F449D1-DD6D-B9B6-7909-0A445A013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99132E6A-E103-FBF3-B736-B64FDC1748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864FE681-DE7E-790C-85BB-B82005E94F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CFC8D964-EDF8-23D2-F3C1-BAF54D8446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88AE10F8-4598-CC30-FBCB-A2CF0173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E544D69-E719-3CD9-25FA-137FCAA500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7D94488C-E20D-19CB-30A4-9F4FBE08B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8DF9BA61-77A3-83A7-511F-ECB2714360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11287037-D673-CF28-BEB5-7F99876A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723900</xdr:colOff>
          <xdr:row>40</xdr:row>
          <xdr:rowOff>205740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1CA0DBE4-7877-A391-2DCC-2A493FF183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3" name="Imagen 2">
          <a:extLst>
            <a:ext uri="{FF2B5EF4-FFF2-40B4-BE49-F238E27FC236}">
              <a16:creationId xmlns:a16="http://schemas.microsoft.com/office/drawing/2014/main" id="{FAB0DC09-6077-41A4-BAED-1E3D2DF3A285}"/>
            </a:ext>
          </a:extLst>
        </xdr:cNvPr>
        <xdr:cNvPicPr>
          <a:picLocks noChangeAspect="1"/>
        </xdr:cNvPicPr>
      </xdr:nvPicPr>
      <xdr:blipFill>
        <a:blip xmlns:r="http://schemas.openxmlformats.org/officeDocument/2006/relationships" r:embed="rId1"/>
        <a:stretch>
          <a:fillRect/>
        </a:stretch>
      </xdr:blipFill>
      <xdr:spPr>
        <a:xfrm>
          <a:off x="9781310" y="0"/>
          <a:ext cx="649118" cy="748145"/>
        </a:xfrm>
        <a:prstGeom prst="rect">
          <a:avLst/>
        </a:prstGeom>
      </xdr:spPr>
    </xdr:pic>
    <xdr:clientData/>
  </xdr:twoCellAnchor>
  <xdr:twoCellAnchor editAs="oneCell">
    <xdr:from>
      <xdr:col>0</xdr:col>
      <xdr:colOff>311727</xdr:colOff>
      <xdr:row>0</xdr:row>
      <xdr:rowOff>69270</xdr:rowOff>
    </xdr:from>
    <xdr:to>
      <xdr:col>0</xdr:col>
      <xdr:colOff>1745413</xdr:colOff>
      <xdr:row>3</xdr:row>
      <xdr:rowOff>131063</xdr:rowOff>
    </xdr:to>
    <xdr:pic>
      <xdr:nvPicPr>
        <xdr:cNvPr id="4" name="Imagen 3">
          <a:extLst>
            <a:ext uri="{FF2B5EF4-FFF2-40B4-BE49-F238E27FC236}">
              <a16:creationId xmlns:a16="http://schemas.microsoft.com/office/drawing/2014/main" id="{A441B05A-5A89-4036-B653-09F08EBDC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727" y="69270"/>
          <a:ext cx="1433686" cy="6021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162297</xdr:colOff>
      <xdr:row>0</xdr:row>
      <xdr:rowOff>21770</xdr:rowOff>
    </xdr:from>
    <xdr:to>
      <xdr:col>9</xdr:col>
      <xdr:colOff>811415</xdr:colOff>
      <xdr:row>3</xdr:row>
      <xdr:rowOff>182086</xdr:rowOff>
    </xdr:to>
    <xdr:pic>
      <xdr:nvPicPr>
        <xdr:cNvPr id="4" name="Imagen 3">
          <a:extLst>
            <a:ext uri="{FF2B5EF4-FFF2-40B4-BE49-F238E27FC236}">
              <a16:creationId xmlns:a16="http://schemas.microsoft.com/office/drawing/2014/main" id="{FF02E460-633E-4FE4-B5DA-19031F6925A0}"/>
            </a:ext>
          </a:extLst>
        </xdr:cNvPr>
        <xdr:cNvPicPr>
          <a:picLocks noChangeAspect="1"/>
        </xdr:cNvPicPr>
      </xdr:nvPicPr>
      <xdr:blipFill>
        <a:blip xmlns:r="http://schemas.openxmlformats.org/officeDocument/2006/relationships" r:embed="rId1"/>
        <a:stretch>
          <a:fillRect/>
        </a:stretch>
      </xdr:blipFill>
      <xdr:spPr>
        <a:xfrm>
          <a:off x="13529954" y="21770"/>
          <a:ext cx="649118" cy="748145"/>
        </a:xfrm>
        <a:prstGeom prst="rect">
          <a:avLst/>
        </a:prstGeom>
      </xdr:spPr>
    </xdr:pic>
    <xdr:clientData/>
  </xdr:twoCellAnchor>
  <xdr:twoCellAnchor editAs="oneCell">
    <xdr:from>
      <xdr:col>0</xdr:col>
      <xdr:colOff>65313</xdr:colOff>
      <xdr:row>0</xdr:row>
      <xdr:rowOff>101928</xdr:rowOff>
    </xdr:from>
    <xdr:to>
      <xdr:col>2</xdr:col>
      <xdr:colOff>606370</xdr:colOff>
      <xdr:row>3</xdr:row>
      <xdr:rowOff>116219</xdr:rowOff>
    </xdr:to>
    <xdr:pic>
      <xdr:nvPicPr>
        <xdr:cNvPr id="5" name="Imagen 4">
          <a:extLst>
            <a:ext uri="{FF2B5EF4-FFF2-40B4-BE49-F238E27FC236}">
              <a16:creationId xmlns:a16="http://schemas.microsoft.com/office/drawing/2014/main" id="{4F25C7B7-19E8-4FC7-95E2-A8308F7887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313" y="101928"/>
          <a:ext cx="1433686" cy="6021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227613</xdr:colOff>
      <xdr:row>0</xdr:row>
      <xdr:rowOff>97970</xdr:rowOff>
    </xdr:from>
    <xdr:to>
      <xdr:col>5</xdr:col>
      <xdr:colOff>876731</xdr:colOff>
      <xdr:row>3</xdr:row>
      <xdr:rowOff>116772</xdr:rowOff>
    </xdr:to>
    <xdr:pic>
      <xdr:nvPicPr>
        <xdr:cNvPr id="4" name="Imagen 3">
          <a:extLst>
            <a:ext uri="{FF2B5EF4-FFF2-40B4-BE49-F238E27FC236}">
              <a16:creationId xmlns:a16="http://schemas.microsoft.com/office/drawing/2014/main" id="{3DA7ABF9-5BF8-4D23-8305-83AA0967A17A}"/>
            </a:ext>
          </a:extLst>
        </xdr:cNvPr>
        <xdr:cNvPicPr>
          <a:picLocks noChangeAspect="1"/>
        </xdr:cNvPicPr>
      </xdr:nvPicPr>
      <xdr:blipFill>
        <a:blip xmlns:r="http://schemas.openxmlformats.org/officeDocument/2006/relationships" r:embed="rId1"/>
        <a:stretch>
          <a:fillRect/>
        </a:stretch>
      </xdr:blipFill>
      <xdr:spPr>
        <a:xfrm>
          <a:off x="11907984" y="97970"/>
          <a:ext cx="649118" cy="748145"/>
        </a:xfrm>
        <a:prstGeom prst="rect">
          <a:avLst/>
        </a:prstGeom>
      </xdr:spPr>
    </xdr:pic>
    <xdr:clientData/>
  </xdr:twoCellAnchor>
  <xdr:twoCellAnchor editAs="oneCell">
    <xdr:from>
      <xdr:col>0</xdr:col>
      <xdr:colOff>326573</xdr:colOff>
      <xdr:row>0</xdr:row>
      <xdr:rowOff>167245</xdr:rowOff>
    </xdr:from>
    <xdr:to>
      <xdr:col>0</xdr:col>
      <xdr:colOff>1760259</xdr:colOff>
      <xdr:row>3</xdr:row>
      <xdr:rowOff>40022</xdr:rowOff>
    </xdr:to>
    <xdr:pic>
      <xdr:nvPicPr>
        <xdr:cNvPr id="5" name="Imagen 4">
          <a:extLst>
            <a:ext uri="{FF2B5EF4-FFF2-40B4-BE49-F238E27FC236}">
              <a16:creationId xmlns:a16="http://schemas.microsoft.com/office/drawing/2014/main" id="{BD46A2E5-31A2-43C2-98E5-83D81097D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3" y="167245"/>
          <a:ext cx="1433686" cy="6021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166651</xdr:colOff>
      <xdr:row>0</xdr:row>
      <xdr:rowOff>83820</xdr:rowOff>
    </xdr:from>
    <xdr:to>
      <xdr:col>5</xdr:col>
      <xdr:colOff>815769</xdr:colOff>
      <xdr:row>3</xdr:row>
      <xdr:rowOff>108065</xdr:rowOff>
    </xdr:to>
    <xdr:pic>
      <xdr:nvPicPr>
        <xdr:cNvPr id="4" name="Imagen 3">
          <a:extLst>
            <a:ext uri="{FF2B5EF4-FFF2-40B4-BE49-F238E27FC236}">
              <a16:creationId xmlns:a16="http://schemas.microsoft.com/office/drawing/2014/main" id="{05B031B8-A839-478D-9A84-AA1AD316F063}"/>
            </a:ext>
          </a:extLst>
        </xdr:cNvPr>
        <xdr:cNvPicPr>
          <a:picLocks noChangeAspect="1"/>
        </xdr:cNvPicPr>
      </xdr:nvPicPr>
      <xdr:blipFill>
        <a:blip xmlns:r="http://schemas.openxmlformats.org/officeDocument/2006/relationships" r:embed="rId1"/>
        <a:stretch>
          <a:fillRect/>
        </a:stretch>
      </xdr:blipFill>
      <xdr:spPr>
        <a:xfrm>
          <a:off x="10636531" y="83820"/>
          <a:ext cx="649118" cy="748145"/>
        </a:xfrm>
        <a:prstGeom prst="rect">
          <a:avLst/>
        </a:prstGeom>
      </xdr:spPr>
    </xdr:pic>
    <xdr:clientData/>
  </xdr:twoCellAnchor>
  <xdr:twoCellAnchor editAs="oneCell">
    <xdr:from>
      <xdr:col>0</xdr:col>
      <xdr:colOff>304800</xdr:colOff>
      <xdr:row>0</xdr:row>
      <xdr:rowOff>153095</xdr:rowOff>
    </xdr:from>
    <xdr:to>
      <xdr:col>0</xdr:col>
      <xdr:colOff>1738486</xdr:colOff>
      <xdr:row>3</xdr:row>
      <xdr:rowOff>31315</xdr:rowOff>
    </xdr:to>
    <xdr:pic>
      <xdr:nvPicPr>
        <xdr:cNvPr id="5" name="Imagen 4">
          <a:extLst>
            <a:ext uri="{FF2B5EF4-FFF2-40B4-BE49-F238E27FC236}">
              <a16:creationId xmlns:a16="http://schemas.microsoft.com/office/drawing/2014/main" id="{3FDAA8ED-01A1-4551-B091-FA80B93FF8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53095"/>
          <a:ext cx="1433686" cy="602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QUIPO\Downloads\MAPA%20DE%20RIESGOS%20CORRUPCION%2009-08-202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PROCESO: GESTIÓN DE LA GOBERNABILIDAD, CONVIVENCIA Y SEGURIDAD CIUDADANA</v>
          </cell>
        </row>
        <row r="9">
          <cell r="A9" t="str">
            <v>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5.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I6" sqref="I6"/>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42"/>
      <c r="B1" s="351" t="s">
        <v>264</v>
      </c>
      <c r="C1" s="352"/>
      <c r="D1" s="353"/>
      <c r="E1" s="268" t="s">
        <v>390</v>
      </c>
      <c r="F1" s="345"/>
    </row>
    <row r="2" spans="1:7" x14ac:dyDescent="0.25">
      <c r="A2" s="343"/>
      <c r="B2" s="354"/>
      <c r="C2" s="355"/>
      <c r="D2" s="356"/>
      <c r="E2" s="269" t="s">
        <v>388</v>
      </c>
      <c r="F2" s="346"/>
    </row>
    <row r="3" spans="1:7" ht="15" customHeight="1" x14ac:dyDescent="0.25">
      <c r="A3" s="343"/>
      <c r="B3" s="354"/>
      <c r="C3" s="355"/>
      <c r="D3" s="356"/>
      <c r="E3" s="269" t="s">
        <v>389</v>
      </c>
      <c r="F3" s="346"/>
    </row>
    <row r="4" spans="1:7" ht="14.4" thickBot="1" x14ac:dyDescent="0.3">
      <c r="A4" s="344"/>
      <c r="B4" s="357"/>
      <c r="C4" s="358"/>
      <c r="D4" s="359"/>
      <c r="E4" s="270" t="s">
        <v>374</v>
      </c>
      <c r="F4" s="347"/>
    </row>
    <row r="5" spans="1:7" ht="14.4" thickBot="1" x14ac:dyDescent="0.3"/>
    <row r="6" spans="1:7" ht="42.75" customHeight="1" x14ac:dyDescent="0.25">
      <c r="A6" s="162" t="s">
        <v>265</v>
      </c>
      <c r="B6" s="360" t="s">
        <v>272</v>
      </c>
      <c r="C6" s="360"/>
      <c r="D6" s="360"/>
      <c r="E6" s="360"/>
      <c r="F6" s="361"/>
    </row>
    <row r="7" spans="1:7" ht="50.25" customHeight="1" thickBot="1" x14ac:dyDescent="0.3">
      <c r="A7" s="163" t="s">
        <v>266</v>
      </c>
      <c r="B7" s="331" t="s">
        <v>267</v>
      </c>
      <c r="C7" s="331"/>
      <c r="D7" s="331"/>
      <c r="E7" s="331"/>
      <c r="F7" s="332"/>
    </row>
    <row r="8" spans="1:7" ht="17.25" customHeight="1" x14ac:dyDescent="0.25">
      <c r="A8" s="363"/>
      <c r="B8" s="363"/>
      <c r="C8" s="363"/>
      <c r="D8" s="363"/>
      <c r="E8" s="363"/>
      <c r="F8" s="363"/>
    </row>
    <row r="9" spans="1:7" ht="54.75" customHeight="1" x14ac:dyDescent="0.25">
      <c r="A9" s="362" t="s">
        <v>367</v>
      </c>
      <c r="B9" s="362"/>
      <c r="C9" s="362"/>
      <c r="D9" s="362"/>
      <c r="E9" s="362"/>
      <c r="F9" s="362"/>
    </row>
    <row r="10" spans="1:7" ht="18" customHeight="1" thickBot="1" x14ac:dyDescent="0.3">
      <c r="A10" s="340"/>
      <c r="B10" s="341"/>
      <c r="C10" s="341"/>
      <c r="D10" s="341"/>
      <c r="E10" s="341"/>
      <c r="F10" s="341"/>
      <c r="G10" s="341"/>
    </row>
    <row r="11" spans="1:7" ht="24.75" customHeight="1" x14ac:dyDescent="0.25">
      <c r="A11" s="348" t="s">
        <v>268</v>
      </c>
      <c r="B11" s="349"/>
      <c r="C11" s="349"/>
      <c r="D11" s="349"/>
      <c r="E11" s="349"/>
      <c r="F11" s="350"/>
    </row>
    <row r="12" spans="1:7" ht="229.5" customHeight="1" thickBot="1" x14ac:dyDescent="0.3">
      <c r="A12" s="339" t="s">
        <v>366</v>
      </c>
      <c r="B12" s="331"/>
      <c r="C12" s="331"/>
      <c r="D12" s="331"/>
      <c r="E12" s="331"/>
      <c r="F12" s="332"/>
    </row>
    <row r="13" spans="1:7" ht="18" customHeight="1" thickBot="1" x14ac:dyDescent="0.3">
      <c r="A13" s="382"/>
      <c r="B13" s="382"/>
      <c r="C13" s="382"/>
      <c r="D13" s="382"/>
      <c r="E13" s="382"/>
      <c r="F13" s="382"/>
    </row>
    <row r="14" spans="1:7" ht="26.25" customHeight="1" x14ac:dyDescent="0.25">
      <c r="A14" s="348" t="s">
        <v>269</v>
      </c>
      <c r="B14" s="349"/>
      <c r="C14" s="349"/>
      <c r="D14" s="349"/>
      <c r="E14" s="349"/>
      <c r="F14" s="350"/>
    </row>
    <row r="15" spans="1:7" ht="284.25" customHeight="1" thickBot="1" x14ac:dyDescent="0.3">
      <c r="A15" s="339" t="s">
        <v>369</v>
      </c>
      <c r="B15" s="331"/>
      <c r="C15" s="331"/>
      <c r="D15" s="331"/>
      <c r="E15" s="331"/>
      <c r="F15" s="332"/>
    </row>
    <row r="16" spans="1:7" ht="21.75" customHeight="1" thickBot="1" x14ac:dyDescent="0.3">
      <c r="A16" s="143"/>
      <c r="B16" s="143"/>
      <c r="C16" s="143"/>
      <c r="D16" s="143"/>
      <c r="E16" s="143"/>
      <c r="F16" s="143"/>
    </row>
    <row r="17" spans="1:6" ht="23.25" customHeight="1" thickBot="1" x14ac:dyDescent="0.3">
      <c r="A17" s="348" t="s">
        <v>372</v>
      </c>
      <c r="B17" s="349"/>
      <c r="C17" s="349"/>
      <c r="D17" s="349"/>
      <c r="E17" s="349"/>
      <c r="F17" s="350"/>
    </row>
    <row r="18" spans="1:6" ht="81.75" customHeight="1" x14ac:dyDescent="0.25">
      <c r="A18" s="370" t="s">
        <v>373</v>
      </c>
      <c r="B18" s="371"/>
      <c r="C18" s="371"/>
      <c r="D18" s="371"/>
      <c r="E18" s="371"/>
      <c r="F18" s="372"/>
    </row>
    <row r="19" spans="1:6" ht="71.25" customHeight="1" thickBot="1" x14ac:dyDescent="0.3">
      <c r="A19" s="373"/>
      <c r="B19" s="374"/>
      <c r="C19" s="374"/>
      <c r="D19" s="374"/>
      <c r="E19" s="374"/>
      <c r="F19" s="375"/>
    </row>
    <row r="20" spans="1:6" ht="14.4" thickBot="1" x14ac:dyDescent="0.3"/>
    <row r="21" spans="1:6" ht="27" customHeight="1" x14ac:dyDescent="0.25">
      <c r="A21" s="383" t="s">
        <v>329</v>
      </c>
      <c r="B21" s="384"/>
      <c r="C21" s="384"/>
      <c r="D21" s="384"/>
      <c r="E21" s="384"/>
      <c r="F21" s="385"/>
    </row>
    <row r="22" spans="1:6" ht="363" customHeight="1" thickBot="1" x14ac:dyDescent="0.3">
      <c r="A22" s="386" t="s">
        <v>339</v>
      </c>
      <c r="B22" s="387"/>
      <c r="C22" s="387"/>
      <c r="D22" s="387"/>
      <c r="E22" s="387"/>
      <c r="F22" s="388"/>
    </row>
    <row r="23" spans="1:6" ht="14.4" thickBot="1" x14ac:dyDescent="0.3"/>
    <row r="24" spans="1:6" ht="28.5" customHeight="1" thickBot="1" x14ac:dyDescent="0.3">
      <c r="A24" s="389" t="s">
        <v>330</v>
      </c>
      <c r="B24" s="390"/>
      <c r="C24" s="390"/>
      <c r="D24" s="390"/>
      <c r="E24" s="390"/>
      <c r="F24" s="391"/>
    </row>
    <row r="25" spans="1:6" ht="375" customHeight="1" x14ac:dyDescent="0.25">
      <c r="A25" s="398" t="s">
        <v>308</v>
      </c>
      <c r="B25" s="399"/>
      <c r="C25" s="399"/>
      <c r="D25" s="399"/>
      <c r="E25" s="399"/>
      <c r="F25" s="400"/>
    </row>
    <row r="26" spans="1:6" ht="27.6" customHeight="1" thickBot="1" x14ac:dyDescent="0.3">
      <c r="A26" s="401"/>
      <c r="B26" s="402"/>
      <c r="C26" s="402"/>
      <c r="D26" s="402"/>
      <c r="E26" s="402"/>
      <c r="F26" s="403"/>
    </row>
    <row r="27" spans="1:6" ht="25.5" customHeight="1" thickBot="1" x14ac:dyDescent="0.3">
      <c r="A27" s="143"/>
      <c r="B27" s="143"/>
      <c r="C27" s="143"/>
      <c r="D27" s="143"/>
      <c r="E27" s="143"/>
      <c r="F27" s="143"/>
    </row>
    <row r="28" spans="1:6" ht="27" customHeight="1" x14ac:dyDescent="0.25">
      <c r="A28" s="392" t="s">
        <v>331</v>
      </c>
      <c r="B28" s="393"/>
      <c r="C28" s="393"/>
      <c r="D28" s="393"/>
      <c r="E28" s="393"/>
      <c r="F28" s="394"/>
    </row>
    <row r="29" spans="1:6" ht="210.75" customHeight="1" thickBot="1" x14ac:dyDescent="0.3">
      <c r="A29" s="330" t="s">
        <v>305</v>
      </c>
      <c r="B29" s="331"/>
      <c r="C29" s="331"/>
      <c r="D29" s="331"/>
      <c r="E29" s="331"/>
      <c r="F29" s="332"/>
    </row>
    <row r="30" spans="1:6" ht="14.4" thickBot="1" x14ac:dyDescent="0.3"/>
    <row r="31" spans="1:6" ht="30.75" customHeight="1" x14ac:dyDescent="0.25">
      <c r="A31" s="395" t="s">
        <v>332</v>
      </c>
      <c r="B31" s="396"/>
      <c r="C31" s="396"/>
      <c r="D31" s="396"/>
      <c r="E31" s="396"/>
      <c r="F31" s="397"/>
    </row>
    <row r="32" spans="1:6" ht="138" customHeight="1" thickBot="1" x14ac:dyDescent="0.3">
      <c r="A32" s="324" t="s">
        <v>306</v>
      </c>
      <c r="B32" s="325"/>
      <c r="C32" s="325"/>
      <c r="D32" s="325"/>
      <c r="E32" s="325"/>
      <c r="F32" s="326"/>
    </row>
    <row r="33" spans="1:6" ht="14.4" thickBot="1" x14ac:dyDescent="0.3"/>
    <row r="34" spans="1:6" ht="28.5" customHeight="1" x14ac:dyDescent="0.25">
      <c r="A34" s="327" t="s">
        <v>333</v>
      </c>
      <c r="B34" s="328"/>
      <c r="C34" s="328"/>
      <c r="D34" s="328"/>
      <c r="E34" s="328"/>
      <c r="F34" s="329"/>
    </row>
    <row r="35" spans="1:6" ht="219" customHeight="1" thickBot="1" x14ac:dyDescent="0.3">
      <c r="A35" s="330" t="s">
        <v>299</v>
      </c>
      <c r="B35" s="331"/>
      <c r="C35" s="331"/>
      <c r="D35" s="331"/>
      <c r="E35" s="331"/>
      <c r="F35" s="332"/>
    </row>
    <row r="36" spans="1:6" ht="14.4" thickBot="1" x14ac:dyDescent="0.3"/>
    <row r="37" spans="1:6" ht="27.75" customHeight="1" x14ac:dyDescent="0.25">
      <c r="A37" s="327" t="s">
        <v>334</v>
      </c>
      <c r="B37" s="328"/>
      <c r="C37" s="328"/>
      <c r="D37" s="328"/>
      <c r="E37" s="328"/>
      <c r="F37" s="329"/>
    </row>
    <row r="38" spans="1:6" ht="170.25" customHeight="1" thickBot="1" x14ac:dyDescent="0.3">
      <c r="A38" s="330" t="s">
        <v>300</v>
      </c>
      <c r="B38" s="331"/>
      <c r="C38" s="331"/>
      <c r="D38" s="331"/>
      <c r="E38" s="331"/>
      <c r="F38" s="332"/>
    </row>
    <row r="39" spans="1:6" ht="14.4" thickBot="1" x14ac:dyDescent="0.3"/>
    <row r="40" spans="1:6" ht="27.75" customHeight="1" x14ac:dyDescent="0.25">
      <c r="A40" s="404" t="s">
        <v>335</v>
      </c>
      <c r="B40" s="405"/>
      <c r="C40" s="405"/>
      <c r="D40" s="405"/>
      <c r="E40" s="405"/>
      <c r="F40" s="406"/>
    </row>
    <row r="41" spans="1:6" ht="208.5" customHeight="1" thickBot="1" x14ac:dyDescent="0.3">
      <c r="A41" s="339" t="s">
        <v>365</v>
      </c>
      <c r="B41" s="331"/>
      <c r="C41" s="331"/>
      <c r="D41" s="331"/>
      <c r="E41" s="331"/>
      <c r="F41" s="332"/>
    </row>
    <row r="42" spans="1:6" ht="14.4" thickBot="1" x14ac:dyDescent="0.3"/>
    <row r="43" spans="1:6" ht="29.25" customHeight="1" x14ac:dyDescent="0.25">
      <c r="A43" s="364" t="s">
        <v>370</v>
      </c>
      <c r="B43" s="365"/>
      <c r="C43" s="365"/>
      <c r="D43" s="365"/>
      <c r="E43" s="365"/>
      <c r="F43" s="366"/>
    </row>
    <row r="44" spans="1:6" ht="274.5" customHeight="1" thickBot="1" x14ac:dyDescent="0.3">
      <c r="A44" s="330" t="s">
        <v>293</v>
      </c>
      <c r="B44" s="331"/>
      <c r="C44" s="331"/>
      <c r="D44" s="331"/>
      <c r="E44" s="331"/>
      <c r="F44" s="332"/>
    </row>
    <row r="45" spans="1:6" ht="14.4" thickBot="1" x14ac:dyDescent="0.3"/>
    <row r="46" spans="1:6" ht="29.25" customHeight="1" x14ac:dyDescent="0.25">
      <c r="A46" s="364" t="s">
        <v>336</v>
      </c>
      <c r="B46" s="365"/>
      <c r="C46" s="365"/>
      <c r="D46" s="365"/>
      <c r="E46" s="365"/>
      <c r="F46" s="366"/>
    </row>
    <row r="47" spans="1:6" s="215" customFormat="1" ht="181.5" customHeight="1" thickBot="1" x14ac:dyDescent="0.35">
      <c r="A47" s="367" t="s">
        <v>294</v>
      </c>
      <c r="B47" s="368"/>
      <c r="C47" s="368"/>
      <c r="D47" s="368"/>
      <c r="E47" s="368"/>
      <c r="F47" s="369"/>
    </row>
    <row r="48" spans="1:6" ht="15.75" customHeight="1" thickBot="1" x14ac:dyDescent="0.3">
      <c r="A48" s="143"/>
      <c r="B48" s="143"/>
      <c r="C48" s="143"/>
      <c r="D48" s="143"/>
      <c r="E48" s="143"/>
      <c r="F48" s="143"/>
    </row>
    <row r="49" spans="1:6" ht="19.5" customHeight="1" x14ac:dyDescent="0.25">
      <c r="A49" s="333" t="s">
        <v>337</v>
      </c>
      <c r="B49" s="334"/>
      <c r="C49" s="334"/>
      <c r="D49" s="334"/>
      <c r="E49" s="334"/>
      <c r="F49" s="335"/>
    </row>
    <row r="50" spans="1:6" ht="363" customHeight="1" thickBot="1" x14ac:dyDescent="0.3">
      <c r="A50" s="336" t="s">
        <v>301</v>
      </c>
      <c r="B50" s="337"/>
      <c r="C50" s="337"/>
      <c r="D50" s="337"/>
      <c r="E50" s="337"/>
      <c r="F50" s="338"/>
    </row>
    <row r="51" spans="1:6" ht="14.4" thickBot="1" x14ac:dyDescent="0.3"/>
    <row r="52" spans="1:6" ht="27.75" customHeight="1" x14ac:dyDescent="0.25">
      <c r="A52" s="376" t="s">
        <v>338</v>
      </c>
      <c r="B52" s="377"/>
      <c r="C52" s="377"/>
      <c r="D52" s="377"/>
      <c r="E52" s="377"/>
      <c r="F52" s="378"/>
    </row>
    <row r="53" spans="1:6" ht="409.6" customHeight="1" x14ac:dyDescent="0.25">
      <c r="A53" s="379" t="s">
        <v>304</v>
      </c>
      <c r="B53" s="380"/>
      <c r="C53" s="380"/>
      <c r="D53" s="380"/>
      <c r="E53" s="380"/>
      <c r="F53" s="381"/>
    </row>
    <row r="54" spans="1:6" ht="77.25" customHeight="1" thickBot="1" x14ac:dyDescent="0.3">
      <c r="A54" s="373"/>
      <c r="B54" s="374"/>
      <c r="C54" s="374"/>
      <c r="D54" s="374"/>
      <c r="E54" s="374"/>
      <c r="F54" s="375"/>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70" zoomScaleNormal="70" workbookViewId="0">
      <selection activeCell="B11" sqref="B11"/>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51"/>
      <c r="B1" s="421" t="str">
        <f>CONTEXTO!B1</f>
        <v xml:space="preserve">PROCESO:  SISTEMA INTEGRADO DE GESTIÓN </v>
      </c>
      <c r="C1" s="421"/>
      <c r="D1" s="421"/>
      <c r="E1" s="421"/>
      <c r="F1" s="572"/>
    </row>
    <row r="2" spans="1:6" x14ac:dyDescent="0.25">
      <c r="A2" s="452"/>
      <c r="B2" s="422" t="s">
        <v>68</v>
      </c>
      <c r="C2" s="422"/>
      <c r="D2" s="422"/>
      <c r="E2" s="422"/>
      <c r="F2" s="573"/>
    </row>
    <row r="3" spans="1:6" ht="15" customHeight="1" x14ac:dyDescent="0.25">
      <c r="A3" s="452"/>
      <c r="B3" s="422"/>
      <c r="C3" s="422"/>
      <c r="D3" s="422"/>
      <c r="E3" s="422"/>
      <c r="F3" s="573"/>
    </row>
    <row r="4" spans="1:6" ht="14.4" thickBot="1" x14ac:dyDescent="0.3">
      <c r="A4" s="452"/>
      <c r="B4" s="422"/>
      <c r="C4" s="422"/>
      <c r="D4" s="422"/>
      <c r="E4" s="422"/>
      <c r="F4" s="574"/>
    </row>
    <row r="5" spans="1:6" ht="15.6" x14ac:dyDescent="0.25">
      <c r="A5" s="583"/>
      <c r="B5" s="420"/>
      <c r="C5" s="420"/>
      <c r="D5" s="420"/>
      <c r="E5" s="420"/>
      <c r="F5" s="584"/>
    </row>
    <row r="6" spans="1:6" ht="39.75" customHeight="1" x14ac:dyDescent="0.25">
      <c r="A6" s="579" t="str">
        <f>CONTEXTO!A8</f>
        <v>PROCESO: GESTIÓN DE LA GOBERNABILIDAD, CONVIVENCIA Y SEGURIDAD CIUDADANA</v>
      </c>
      <c r="B6" s="580"/>
      <c r="C6" s="580"/>
      <c r="D6" s="580"/>
      <c r="E6" s="580"/>
      <c r="F6" s="581"/>
    </row>
    <row r="7" spans="1:6" s="74" customFormat="1" ht="63" customHeight="1" thickBot="1" x14ac:dyDescent="0.3">
      <c r="A7" s="57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577"/>
      <c r="C7" s="577"/>
      <c r="D7" s="577"/>
      <c r="E7" s="577"/>
      <c r="F7" s="578"/>
    </row>
    <row r="8" spans="1:6" s="74" customFormat="1" ht="25.5" customHeight="1" thickBot="1" x14ac:dyDescent="0.3">
      <c r="A8" s="582"/>
      <c r="B8" s="582"/>
      <c r="C8" s="582"/>
      <c r="D8" s="582"/>
      <c r="E8" s="582"/>
      <c r="F8" s="582"/>
    </row>
    <row r="9" spans="1:6" s="74" customFormat="1" ht="69" customHeight="1" x14ac:dyDescent="0.25">
      <c r="A9" s="88" t="s">
        <v>255</v>
      </c>
      <c r="B9" s="89" t="s">
        <v>254</v>
      </c>
      <c r="C9" s="90" t="s">
        <v>256</v>
      </c>
      <c r="D9" s="91" t="s">
        <v>75</v>
      </c>
      <c r="E9" s="92" t="s">
        <v>69</v>
      </c>
      <c r="F9" s="93" t="s">
        <v>70</v>
      </c>
    </row>
    <row r="10" spans="1:6" s="74" customFormat="1" ht="32.25" customHeight="1" x14ac:dyDescent="0.25">
      <c r="A10" s="568" t="s">
        <v>468</v>
      </c>
      <c r="B10" s="298" t="s">
        <v>420</v>
      </c>
      <c r="C10" s="565" t="s">
        <v>470</v>
      </c>
      <c r="D10" s="299" t="s">
        <v>472</v>
      </c>
      <c r="E10" s="565" t="s">
        <v>431</v>
      </c>
      <c r="F10" s="560" t="s">
        <v>477</v>
      </c>
    </row>
    <row r="11" spans="1:6" ht="55.5" customHeight="1" x14ac:dyDescent="0.25">
      <c r="A11" s="464"/>
      <c r="B11" s="298" t="s">
        <v>414</v>
      </c>
      <c r="C11" s="566"/>
      <c r="D11" s="299" t="s">
        <v>473</v>
      </c>
      <c r="E11" s="566"/>
      <c r="F11" s="560"/>
    </row>
    <row r="12" spans="1:6" ht="60.75" customHeight="1" x14ac:dyDescent="0.25">
      <c r="A12" s="569"/>
      <c r="B12" s="230"/>
      <c r="C12" s="567"/>
      <c r="D12" s="231"/>
      <c r="E12" s="567"/>
      <c r="F12" s="560"/>
    </row>
    <row r="13" spans="1:6" ht="67.5" customHeight="1" x14ac:dyDescent="0.25">
      <c r="A13" s="568" t="s">
        <v>469</v>
      </c>
      <c r="B13" s="298" t="s">
        <v>420</v>
      </c>
      <c r="C13" s="565" t="s">
        <v>471</v>
      </c>
      <c r="D13" s="300" t="s">
        <v>473</v>
      </c>
      <c r="E13" s="575" t="s">
        <v>476</v>
      </c>
      <c r="F13" s="560" t="s">
        <v>477</v>
      </c>
    </row>
    <row r="14" spans="1:6" ht="63.75" customHeight="1" x14ac:dyDescent="0.25">
      <c r="A14" s="464"/>
      <c r="B14" s="298" t="s">
        <v>423</v>
      </c>
      <c r="C14" s="566"/>
      <c r="D14" s="300" t="s">
        <v>474</v>
      </c>
      <c r="E14" s="566"/>
      <c r="F14" s="560"/>
    </row>
    <row r="15" spans="1:6" ht="64.5" customHeight="1" x14ac:dyDescent="0.25">
      <c r="A15" s="569"/>
      <c r="B15" s="230"/>
      <c r="C15" s="567"/>
      <c r="D15" s="300" t="s">
        <v>475</v>
      </c>
      <c r="E15" s="567"/>
      <c r="F15" s="560"/>
    </row>
    <row r="16" spans="1:6" ht="64.5" customHeight="1" x14ac:dyDescent="0.25">
      <c r="A16" s="570"/>
      <c r="B16" s="230"/>
      <c r="C16" s="571"/>
      <c r="D16" s="231"/>
      <c r="E16" s="571" t="s">
        <v>261</v>
      </c>
      <c r="F16" s="560"/>
    </row>
    <row r="17" spans="1:6" ht="63.75" customHeight="1" x14ac:dyDescent="0.25">
      <c r="A17" s="570"/>
      <c r="B17" s="230"/>
      <c r="C17" s="571"/>
      <c r="D17" s="230"/>
      <c r="E17" s="571"/>
      <c r="F17" s="560"/>
    </row>
    <row r="18" spans="1:6" ht="50.25" customHeight="1" x14ac:dyDescent="0.25">
      <c r="A18" s="570"/>
      <c r="B18" s="230"/>
      <c r="C18" s="571"/>
      <c r="D18" s="230"/>
      <c r="E18" s="571"/>
      <c r="F18" s="560"/>
    </row>
    <row r="19" spans="1:6" ht="58.5" customHeight="1" x14ac:dyDescent="0.25">
      <c r="A19" s="232"/>
      <c r="B19" s="233"/>
      <c r="C19" s="233"/>
      <c r="D19" s="233"/>
      <c r="E19" s="557" t="s">
        <v>262</v>
      </c>
      <c r="F19" s="560"/>
    </row>
    <row r="20" spans="1:6" ht="67.5" customHeight="1" x14ac:dyDescent="0.25">
      <c r="A20" s="232"/>
      <c r="B20" s="233"/>
      <c r="C20" s="233"/>
      <c r="D20" s="233"/>
      <c r="E20" s="558"/>
      <c r="F20" s="560"/>
    </row>
    <row r="21" spans="1:6" ht="78.75" customHeight="1" x14ac:dyDescent="0.25">
      <c r="A21" s="232"/>
      <c r="B21" s="233"/>
      <c r="C21" s="233"/>
      <c r="D21" s="233"/>
      <c r="E21" s="559"/>
      <c r="F21" s="560"/>
    </row>
    <row r="22" spans="1:6" ht="71.25" customHeight="1" x14ac:dyDescent="0.25">
      <c r="A22" s="232"/>
      <c r="B22" s="233"/>
      <c r="C22" s="233"/>
      <c r="D22" s="233"/>
      <c r="E22" s="557" t="s">
        <v>243</v>
      </c>
      <c r="F22" s="560"/>
    </row>
    <row r="23" spans="1:6" ht="80.25" customHeight="1" x14ac:dyDescent="0.25">
      <c r="A23" s="232"/>
      <c r="B23" s="233"/>
      <c r="C23" s="233"/>
      <c r="D23" s="233"/>
      <c r="E23" s="558"/>
      <c r="F23" s="560"/>
    </row>
    <row r="24" spans="1:6" ht="69.75" customHeight="1" x14ac:dyDescent="0.25">
      <c r="A24" s="232"/>
      <c r="B24" s="233"/>
      <c r="C24" s="233"/>
      <c r="D24" s="233"/>
      <c r="E24" s="559"/>
      <c r="F24" s="560"/>
    </row>
    <row r="25" spans="1:6" ht="54.75" customHeight="1" x14ac:dyDescent="0.25">
      <c r="A25" s="232"/>
      <c r="B25" s="233"/>
      <c r="C25" s="233"/>
      <c r="D25" s="233"/>
      <c r="E25" s="557" t="s">
        <v>263</v>
      </c>
      <c r="F25" s="560"/>
    </row>
    <row r="26" spans="1:6" ht="65.25" customHeight="1" x14ac:dyDescent="0.25">
      <c r="A26" s="232"/>
      <c r="B26" s="233"/>
      <c r="C26" s="233"/>
      <c r="D26" s="233"/>
      <c r="E26" s="558"/>
      <c r="F26" s="560"/>
    </row>
    <row r="27" spans="1:6" ht="69.75" customHeight="1" x14ac:dyDescent="0.25">
      <c r="A27" s="232"/>
      <c r="B27" s="233"/>
      <c r="C27" s="233"/>
      <c r="D27" s="233"/>
      <c r="E27" s="559"/>
      <c r="F27" s="560"/>
    </row>
    <row r="28" spans="1:6" ht="68.25" customHeight="1" x14ac:dyDescent="0.25">
      <c r="A28" s="232"/>
      <c r="B28" s="233"/>
      <c r="C28" s="233"/>
      <c r="D28" s="233"/>
      <c r="E28" s="557" t="s">
        <v>257</v>
      </c>
      <c r="F28" s="560"/>
    </row>
    <row r="29" spans="1:6" ht="69" customHeight="1" x14ac:dyDescent="0.25">
      <c r="A29" s="232"/>
      <c r="B29" s="233"/>
      <c r="C29" s="233"/>
      <c r="D29" s="233"/>
      <c r="E29" s="558"/>
      <c r="F29" s="560"/>
    </row>
    <row r="30" spans="1:6" ht="59.25" customHeight="1" x14ac:dyDescent="0.25">
      <c r="A30" s="232"/>
      <c r="B30" s="233"/>
      <c r="C30" s="233"/>
      <c r="D30" s="233"/>
      <c r="E30" s="559"/>
      <c r="F30" s="560"/>
    </row>
    <row r="31" spans="1:6" ht="57" customHeight="1" x14ac:dyDescent="0.25">
      <c r="A31" s="232"/>
      <c r="B31" s="233"/>
      <c r="C31" s="233"/>
      <c r="D31" s="233"/>
      <c r="E31" s="557" t="s">
        <v>258</v>
      </c>
      <c r="F31" s="560"/>
    </row>
    <row r="32" spans="1:6" ht="61.5" customHeight="1" x14ac:dyDescent="0.25">
      <c r="A32" s="232"/>
      <c r="B32" s="233"/>
      <c r="C32" s="233"/>
      <c r="D32" s="233"/>
      <c r="E32" s="558"/>
      <c r="F32" s="560"/>
    </row>
    <row r="33" spans="1:6" ht="71.25" customHeight="1" x14ac:dyDescent="0.25">
      <c r="A33" s="232"/>
      <c r="B33" s="233"/>
      <c r="C33" s="233"/>
      <c r="D33" s="233"/>
      <c r="E33" s="559"/>
      <c r="F33" s="560"/>
    </row>
    <row r="34" spans="1:6" ht="64.5" customHeight="1" x14ac:dyDescent="0.25">
      <c r="A34" s="234"/>
      <c r="B34" s="235"/>
      <c r="C34" s="235"/>
      <c r="D34" s="235"/>
      <c r="E34" s="561" t="s">
        <v>259</v>
      </c>
      <c r="F34" s="560"/>
    </row>
    <row r="35" spans="1:6" ht="74.25" customHeight="1" x14ac:dyDescent="0.25">
      <c r="A35" s="236"/>
      <c r="B35" s="237"/>
      <c r="C35" s="237"/>
      <c r="D35" s="237"/>
      <c r="E35" s="562"/>
      <c r="F35" s="560"/>
    </row>
    <row r="36" spans="1:6" ht="54.75" customHeight="1" x14ac:dyDescent="0.25">
      <c r="A36" s="236"/>
      <c r="B36" s="237"/>
      <c r="C36" s="237"/>
      <c r="D36" s="237"/>
      <c r="E36" s="564"/>
      <c r="F36" s="560"/>
    </row>
    <row r="37" spans="1:6" ht="77.25" customHeight="1" x14ac:dyDescent="0.25">
      <c r="A37" s="236"/>
      <c r="B37" s="237"/>
      <c r="C37" s="237"/>
      <c r="D37" s="237"/>
      <c r="E37" s="561" t="s">
        <v>260</v>
      </c>
      <c r="F37" s="560"/>
    </row>
    <row r="38" spans="1:6" ht="66.75" customHeight="1" x14ac:dyDescent="0.25">
      <c r="A38" s="236"/>
      <c r="B38" s="237"/>
      <c r="C38" s="237"/>
      <c r="D38" s="237"/>
      <c r="E38" s="562"/>
      <c r="F38" s="560"/>
    </row>
    <row r="39" spans="1:6" ht="52.5" customHeight="1" thickBot="1" x14ac:dyDescent="0.3">
      <c r="A39" s="238"/>
      <c r="B39" s="239"/>
      <c r="C39" s="239"/>
      <c r="D39" s="239"/>
      <c r="E39" s="563"/>
      <c r="F39" s="560"/>
    </row>
    <row r="40" spans="1:6" ht="66" customHeight="1" x14ac:dyDescent="0.25"/>
    <row r="41" spans="1:6" ht="76.5" customHeight="1" x14ac:dyDescent="0.25"/>
  </sheetData>
  <sheetProtection selectLockedCells="1"/>
  <mergeCells count="34">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workbookViewId="0">
      <selection activeCell="D15" sqref="D15"/>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51"/>
      <c r="B1" s="421" t="str">
        <f>CONTEXTO!B1</f>
        <v xml:space="preserve">PROCESO:  SISTEMA INTEGRADO DE GESTIÓN </v>
      </c>
      <c r="C1" s="421"/>
      <c r="D1" s="427" t="s">
        <v>390</v>
      </c>
      <c r="E1" s="360"/>
      <c r="F1" s="572"/>
    </row>
    <row r="2" spans="1:6" x14ac:dyDescent="0.25">
      <c r="A2" s="452"/>
      <c r="B2" s="422" t="s">
        <v>71</v>
      </c>
      <c r="C2" s="422"/>
      <c r="D2" s="428" t="s">
        <v>388</v>
      </c>
      <c r="E2" s="429"/>
      <c r="F2" s="573"/>
    </row>
    <row r="3" spans="1:6" ht="15" customHeight="1" x14ac:dyDescent="0.25">
      <c r="A3" s="452"/>
      <c r="B3" s="422"/>
      <c r="C3" s="422"/>
      <c r="D3" s="428" t="s">
        <v>389</v>
      </c>
      <c r="E3" s="429"/>
      <c r="F3" s="573"/>
    </row>
    <row r="4" spans="1:6" ht="14.4" thickBot="1" x14ac:dyDescent="0.3">
      <c r="A4" s="452"/>
      <c r="B4" s="422"/>
      <c r="C4" s="422"/>
      <c r="D4" s="428" t="s">
        <v>379</v>
      </c>
      <c r="E4" s="429"/>
      <c r="F4" s="574"/>
    </row>
    <row r="5" spans="1:6" ht="15.6" x14ac:dyDescent="0.25">
      <c r="A5" s="583"/>
      <c r="B5" s="420"/>
      <c r="C5" s="420"/>
      <c r="D5" s="420"/>
      <c r="E5" s="420"/>
      <c r="F5" s="584"/>
    </row>
    <row r="6" spans="1:6" s="74" customFormat="1" ht="25.5" customHeight="1" x14ac:dyDescent="0.25">
      <c r="A6" s="618" t="str">
        <f>CONTEXTO!A8</f>
        <v>PROCESO: GESTIÓN DE LA GOBERNABILIDAD, CONVIVENCIA Y SEGURIDAD CIUDADANA</v>
      </c>
      <c r="B6" s="619"/>
      <c r="C6" s="619"/>
      <c r="D6" s="619"/>
      <c r="E6" s="619"/>
      <c r="F6" s="620"/>
    </row>
    <row r="7" spans="1:6" s="74" customFormat="1" ht="65.25" customHeight="1" thickBot="1" x14ac:dyDescent="0.3">
      <c r="A7" s="621"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22"/>
      <c r="C7" s="622"/>
      <c r="D7" s="622"/>
      <c r="E7" s="622"/>
      <c r="F7" s="623"/>
    </row>
    <row r="8" spans="1:6" s="74" customFormat="1" ht="18.75" customHeight="1" thickBot="1" x14ac:dyDescent="0.3">
      <c r="A8" s="582"/>
      <c r="B8" s="582"/>
      <c r="C8" s="582"/>
      <c r="D8" s="582"/>
      <c r="E8" s="582"/>
      <c r="F8" s="612"/>
    </row>
    <row r="9" spans="1:6" ht="31.5" customHeight="1" x14ac:dyDescent="0.25">
      <c r="A9" s="94" t="s">
        <v>69</v>
      </c>
      <c r="B9" s="95" t="s">
        <v>72</v>
      </c>
      <c r="C9" s="95" t="s">
        <v>73</v>
      </c>
      <c r="D9" s="157" t="s">
        <v>74</v>
      </c>
      <c r="E9" s="461" t="s">
        <v>75</v>
      </c>
      <c r="F9" s="462"/>
    </row>
    <row r="10" spans="1:6" ht="56.25" customHeight="1" x14ac:dyDescent="0.25">
      <c r="A10" s="613" t="str">
        <f>'IDENTIFICACION DE RIESGOS'!E10:E12</f>
        <v>Posibilidad de recibir o solicitar cualquier dádiva o beneficio a nombre propio o de terceros permitiendo el vencimiento, dilatacion de terminos, omision de de funciones o incumplimento de los requisitos de ley en los procesos y/o tramites a cargo del proceso.</v>
      </c>
      <c r="B10" s="614" t="s">
        <v>478</v>
      </c>
      <c r="C10" s="617" t="str">
        <f>'IDENTIFICACION DE RIESGOS'!F10:F12</f>
        <v>CORRUPCION</v>
      </c>
      <c r="D10" s="107" t="str">
        <f>'IDENTIFICACION DE RIESGOS'!B10</f>
        <v xml:space="preserve">Fallas en la cultura de la probidad </v>
      </c>
      <c r="E10" s="615" t="str">
        <f>'IDENTIFICACION DE RIESGOS'!D10</f>
        <v>Sanciones disciplinarias, penales, fiscales, administrativas</v>
      </c>
      <c r="F10" s="616"/>
    </row>
    <row r="11" spans="1:6" ht="51.75" customHeight="1" x14ac:dyDescent="0.25">
      <c r="A11" s="613"/>
      <c r="B11" s="566"/>
      <c r="C11" s="617"/>
      <c r="D11" s="107" t="str">
        <f>'IDENTIFICACION DE RIESGOS'!B11</f>
        <v>Presiòn indebida de las partes interesadas  en la toma de decisiones en procesos administrativos y policivos</v>
      </c>
      <c r="E11" s="615" t="str">
        <f>'IDENTIFICACION DE RIESGOS'!D11</f>
        <v>Perdida de imagen y credibilidad institucional</v>
      </c>
      <c r="F11" s="616"/>
    </row>
    <row r="12" spans="1:6" ht="62.25" customHeight="1" x14ac:dyDescent="0.25">
      <c r="A12" s="613"/>
      <c r="B12" s="567"/>
      <c r="C12" s="617"/>
      <c r="D12" s="107"/>
      <c r="E12" s="627"/>
      <c r="F12" s="628"/>
    </row>
    <row r="13" spans="1:6" ht="53.25" customHeight="1" x14ac:dyDescent="0.25">
      <c r="A13" s="629" t="str">
        <f>'IDENTIFICACION DE RIESGOS'!E13:E15</f>
        <v>Posibilidad de afectacion economica por  pérdida o sustracion  de insumos veterinarios y / o alimentos para beneficio propio o de un tercero</v>
      </c>
      <c r="B13" s="614" t="s">
        <v>479</v>
      </c>
      <c r="C13" s="604" t="str">
        <f>'IDENTIFICACION DE RIESGOS'!F13:F15</f>
        <v>CORRUPCION</v>
      </c>
      <c r="D13" s="107" t="str">
        <f>'IDENTIFICACION DE RIESGOS'!B13</f>
        <v xml:space="preserve">Fallas en la cultura de la probidad </v>
      </c>
      <c r="E13" s="632" t="str">
        <f>'IDENTIFICACION DE RIESGOS'!D13</f>
        <v>Perdida de imagen y credibilidad institucional</v>
      </c>
      <c r="F13" s="633"/>
    </row>
    <row r="14" spans="1:6" ht="54.75" customHeight="1" x14ac:dyDescent="0.25">
      <c r="A14" s="630"/>
      <c r="B14" s="566"/>
      <c r="C14" s="605"/>
      <c r="D14" s="107" t="str">
        <f>'IDENTIFICACION DE RIESGOS'!B14</f>
        <v>deficiencia en el diligenciamiento de los controles en las entradas y salidas de los medicamentos, alimentos e insumos.</v>
      </c>
      <c r="E14" s="632" t="str">
        <f>'IDENTIFICACION DE RIESGOS'!D14</f>
        <v>Denuncias, sanciones</v>
      </c>
      <c r="F14" s="633"/>
    </row>
    <row r="15" spans="1:6" ht="51.75" customHeight="1" x14ac:dyDescent="0.25">
      <c r="A15" s="631"/>
      <c r="B15" s="567"/>
      <c r="C15" s="606"/>
      <c r="D15" s="107"/>
      <c r="E15" s="632" t="str">
        <f>'IDENTIFICACION DE RIESGOS'!D15</f>
        <v>incumplimiento de las 5 libertades de los seres sintientes de la ley 1774 articulo 3.</v>
      </c>
      <c r="F15" s="633"/>
    </row>
    <row r="16" spans="1:6" ht="53.25" customHeight="1" x14ac:dyDescent="0.25">
      <c r="A16" s="613" t="str">
        <f>'IDENTIFICACION DE RIESGOS'!E16:E18</f>
        <v>c</v>
      </c>
      <c r="B16" s="624"/>
      <c r="C16" s="617">
        <f>'IDENTIFICACION DE RIESGOS'!F16:F18</f>
        <v>0</v>
      </c>
      <c r="D16" s="107">
        <f>'IDENTIFICACION DE RIESGOS'!B16</f>
        <v>0</v>
      </c>
      <c r="E16" s="615">
        <f>'IDENTIFICACION DE RIESGOS'!D16</f>
        <v>0</v>
      </c>
      <c r="F16" s="616"/>
    </row>
    <row r="17" spans="1:6" ht="42.75" customHeight="1" x14ac:dyDescent="0.25">
      <c r="A17" s="613"/>
      <c r="B17" s="624"/>
      <c r="C17" s="617"/>
      <c r="D17" s="107">
        <f>'IDENTIFICACION DE RIESGOS'!B17</f>
        <v>0</v>
      </c>
      <c r="E17" s="625">
        <f>'IDENTIFICACION DE RIESGOS'!D17</f>
        <v>0</v>
      </c>
      <c r="F17" s="626"/>
    </row>
    <row r="18" spans="1:6" ht="63" customHeight="1" x14ac:dyDescent="0.25">
      <c r="A18" s="613"/>
      <c r="B18" s="624"/>
      <c r="C18" s="617"/>
      <c r="D18" s="107">
        <f>'IDENTIFICACION DE RIESGOS'!B18</f>
        <v>0</v>
      </c>
      <c r="E18" s="615">
        <f>'IDENTIFICACION DE RIESGOS'!D18</f>
        <v>0</v>
      </c>
      <c r="F18" s="616"/>
    </row>
    <row r="19" spans="1:6" ht="57" customHeight="1" x14ac:dyDescent="0.25">
      <c r="A19" s="601" t="str">
        <f>'IDENTIFICACION DE RIESGOS'!E19</f>
        <v>d</v>
      </c>
      <c r="B19" s="609"/>
      <c r="C19" s="604">
        <f>'IDENTIFICACION DE RIESGOS'!F19</f>
        <v>0</v>
      </c>
      <c r="D19" s="112">
        <f>'IDENTIFICACION DE RIESGOS'!B19</f>
        <v>0</v>
      </c>
      <c r="E19" s="607">
        <f>'IDENTIFICACION DE RIESGOS'!D19</f>
        <v>0</v>
      </c>
      <c r="F19" s="608"/>
    </row>
    <row r="20" spans="1:6" ht="57" customHeight="1" x14ac:dyDescent="0.25">
      <c r="A20" s="602"/>
      <c r="B20" s="610"/>
      <c r="C20" s="605"/>
      <c r="D20" s="112">
        <f>'IDENTIFICACION DE RIESGOS'!B20</f>
        <v>0</v>
      </c>
      <c r="E20" s="607">
        <f>'IDENTIFICACION DE RIESGOS'!D20</f>
        <v>0</v>
      </c>
      <c r="F20" s="608"/>
    </row>
    <row r="21" spans="1:6" ht="57" customHeight="1" x14ac:dyDescent="0.25">
      <c r="A21" s="603"/>
      <c r="B21" s="611"/>
      <c r="C21" s="606"/>
      <c r="D21" s="112">
        <f>'IDENTIFICACION DE RIESGOS'!B21</f>
        <v>0</v>
      </c>
      <c r="E21" s="607">
        <f>'IDENTIFICACION DE RIESGOS'!D21</f>
        <v>0</v>
      </c>
      <c r="F21" s="608"/>
    </row>
    <row r="22" spans="1:6" ht="63" customHeight="1" x14ac:dyDescent="0.25">
      <c r="A22" s="601" t="str">
        <f>'IDENTIFICACION DE RIESGOS'!E22</f>
        <v>e</v>
      </c>
      <c r="B22" s="609"/>
      <c r="C22" s="604">
        <f>'IDENTIFICACION DE RIESGOS'!F22</f>
        <v>0</v>
      </c>
      <c r="D22" s="112">
        <f>'IDENTIFICACION DE RIESGOS'!B22</f>
        <v>0</v>
      </c>
      <c r="E22" s="607">
        <f>'IDENTIFICACION DE RIESGOS'!D22</f>
        <v>0</v>
      </c>
      <c r="F22" s="608"/>
    </row>
    <row r="23" spans="1:6" ht="54.75" customHeight="1" x14ac:dyDescent="0.25">
      <c r="A23" s="602"/>
      <c r="B23" s="610"/>
      <c r="C23" s="605"/>
      <c r="D23" s="112">
        <f>'IDENTIFICACION DE RIESGOS'!B23</f>
        <v>0</v>
      </c>
      <c r="E23" s="607">
        <f>'IDENTIFICACION DE RIESGOS'!D23</f>
        <v>0</v>
      </c>
      <c r="F23" s="608"/>
    </row>
    <row r="24" spans="1:6" ht="54.75" customHeight="1" x14ac:dyDescent="0.25">
      <c r="A24" s="603"/>
      <c r="B24" s="611"/>
      <c r="C24" s="606"/>
      <c r="D24" s="112">
        <f>'IDENTIFICACION DE RIESGOS'!B24</f>
        <v>0</v>
      </c>
      <c r="E24" s="607">
        <f>'IDENTIFICACION DE RIESGOS'!D24</f>
        <v>0</v>
      </c>
      <c r="F24" s="608"/>
    </row>
    <row r="25" spans="1:6" ht="47.25" customHeight="1" x14ac:dyDescent="0.25">
      <c r="A25" s="601" t="str">
        <f>'IDENTIFICACION DE RIESGOS'!E25</f>
        <v>f</v>
      </c>
      <c r="B25" s="609"/>
      <c r="C25" s="604">
        <f>'IDENTIFICACION DE RIESGOS'!F25</f>
        <v>0</v>
      </c>
      <c r="D25" s="112">
        <f>'IDENTIFICACION DE RIESGOS'!B25</f>
        <v>0</v>
      </c>
      <c r="E25" s="607">
        <f>'IDENTIFICACION DE RIESGOS'!D25</f>
        <v>0</v>
      </c>
      <c r="F25" s="608"/>
    </row>
    <row r="26" spans="1:6" ht="44.25" customHeight="1" x14ac:dyDescent="0.25">
      <c r="A26" s="602"/>
      <c r="B26" s="610"/>
      <c r="C26" s="605"/>
      <c r="D26" s="112">
        <f>'IDENTIFICACION DE RIESGOS'!B26</f>
        <v>0</v>
      </c>
      <c r="E26" s="607">
        <f>'IDENTIFICACION DE RIESGOS'!D26</f>
        <v>0</v>
      </c>
      <c r="F26" s="608"/>
    </row>
    <row r="27" spans="1:6" ht="45" customHeight="1" x14ac:dyDescent="0.25">
      <c r="A27" s="603"/>
      <c r="B27" s="611"/>
      <c r="C27" s="606"/>
      <c r="D27" s="112">
        <f>'IDENTIFICACION DE RIESGOS'!B27</f>
        <v>0</v>
      </c>
      <c r="E27" s="607">
        <f>'IDENTIFICACION DE RIESGOS'!D27</f>
        <v>0</v>
      </c>
      <c r="F27" s="608"/>
    </row>
    <row r="28" spans="1:6" ht="58.5" customHeight="1" x14ac:dyDescent="0.25">
      <c r="A28" s="601" t="str">
        <f>'IDENTIFICACION DE RIESGOS'!E28</f>
        <v>g</v>
      </c>
      <c r="B28" s="609"/>
      <c r="C28" s="604">
        <f>'IDENTIFICACION DE RIESGOS'!F28</f>
        <v>0</v>
      </c>
      <c r="D28" s="112">
        <f>'IDENTIFICACION DE RIESGOS'!B28</f>
        <v>0</v>
      </c>
      <c r="E28" s="607">
        <f>'IDENTIFICACION DE RIESGOS'!D28</f>
        <v>0</v>
      </c>
      <c r="F28" s="608"/>
    </row>
    <row r="29" spans="1:6" ht="55.5" customHeight="1" x14ac:dyDescent="0.25">
      <c r="A29" s="602"/>
      <c r="B29" s="610"/>
      <c r="C29" s="605"/>
      <c r="D29" s="112">
        <f>'IDENTIFICACION DE RIESGOS'!B29</f>
        <v>0</v>
      </c>
      <c r="E29" s="607">
        <f>'IDENTIFICACION DE RIESGOS'!D29</f>
        <v>0</v>
      </c>
      <c r="F29" s="608"/>
    </row>
    <row r="30" spans="1:6" ht="63.75" customHeight="1" x14ac:dyDescent="0.25">
      <c r="A30" s="603"/>
      <c r="B30" s="611"/>
      <c r="C30" s="606"/>
      <c r="D30" s="112">
        <f>'IDENTIFICACION DE RIESGOS'!B30</f>
        <v>0</v>
      </c>
      <c r="E30" s="607">
        <f>'IDENTIFICACION DE RIESGOS'!D30</f>
        <v>0</v>
      </c>
      <c r="F30" s="608"/>
    </row>
    <row r="31" spans="1:6" ht="47.25" customHeight="1" x14ac:dyDescent="0.25">
      <c r="A31" s="601" t="str">
        <f>'IDENTIFICACION DE RIESGOS'!E31</f>
        <v>h</v>
      </c>
      <c r="B31" s="609"/>
      <c r="C31" s="604">
        <f>'IDENTIFICACION DE RIESGOS'!F31</f>
        <v>0</v>
      </c>
      <c r="D31" s="112">
        <f>'IDENTIFICACION DE RIESGOS'!B31</f>
        <v>0</v>
      </c>
      <c r="E31" s="607">
        <f>'IDENTIFICACION DE RIESGOS'!D31</f>
        <v>0</v>
      </c>
      <c r="F31" s="608"/>
    </row>
    <row r="32" spans="1:6" ht="55.5" customHeight="1" x14ac:dyDescent="0.25">
      <c r="A32" s="602"/>
      <c r="B32" s="610"/>
      <c r="C32" s="605"/>
      <c r="D32" s="112">
        <f>'IDENTIFICACION DE RIESGOS'!B32</f>
        <v>0</v>
      </c>
      <c r="E32" s="607">
        <f>'IDENTIFICACION DE RIESGOS'!D32</f>
        <v>0</v>
      </c>
      <c r="F32" s="608"/>
    </row>
    <row r="33" spans="1:6" ht="57.75" customHeight="1" x14ac:dyDescent="0.25">
      <c r="A33" s="603"/>
      <c r="B33" s="611"/>
      <c r="C33" s="606"/>
      <c r="D33" s="112">
        <f>'IDENTIFICACION DE RIESGOS'!B33</f>
        <v>0</v>
      </c>
      <c r="E33" s="607">
        <f>'IDENTIFICACION DE RIESGOS'!D33</f>
        <v>0</v>
      </c>
      <c r="F33" s="608"/>
    </row>
    <row r="34" spans="1:6" ht="45.75" customHeight="1" x14ac:dyDescent="0.25">
      <c r="A34" s="585" t="str">
        <f>'IDENTIFICACION DE RIESGOS'!E34</f>
        <v>i</v>
      </c>
      <c r="B34" s="597"/>
      <c r="C34" s="588">
        <f>'IDENTIFICACION DE RIESGOS'!F34</f>
        <v>0</v>
      </c>
      <c r="D34" s="113">
        <f>'IDENTIFICACION DE RIESGOS'!B34</f>
        <v>0</v>
      </c>
      <c r="E34" s="591">
        <f>'IDENTIFICACION DE RIESGOS'!D34</f>
        <v>0</v>
      </c>
      <c r="F34" s="592"/>
    </row>
    <row r="35" spans="1:6" ht="57.75" customHeight="1" x14ac:dyDescent="0.25">
      <c r="A35" s="586"/>
      <c r="B35" s="598"/>
      <c r="C35" s="589"/>
      <c r="D35" s="114">
        <f>'IDENTIFICACION DE RIESGOS'!B35</f>
        <v>0</v>
      </c>
      <c r="E35" s="591">
        <f>'IDENTIFICACION DE RIESGOS'!D35</f>
        <v>0</v>
      </c>
      <c r="F35" s="592"/>
    </row>
    <row r="36" spans="1:6" ht="51" customHeight="1" x14ac:dyDescent="0.25">
      <c r="A36" s="587"/>
      <c r="B36" s="599"/>
      <c r="C36" s="590"/>
      <c r="D36" s="114">
        <f>'IDENTIFICACION DE RIESGOS'!B36</f>
        <v>0</v>
      </c>
      <c r="E36" s="591">
        <f>'IDENTIFICACION DE RIESGOS'!D36</f>
        <v>0</v>
      </c>
      <c r="F36" s="592"/>
    </row>
    <row r="37" spans="1:6" ht="51" customHeight="1" x14ac:dyDescent="0.25">
      <c r="A37" s="585" t="str">
        <f>'IDENTIFICACION DE RIESGOS'!E37</f>
        <v>j</v>
      </c>
      <c r="B37" s="597"/>
      <c r="C37" s="588">
        <f>'IDENTIFICACION DE RIESGOS'!F39</f>
        <v>0</v>
      </c>
      <c r="D37" s="114">
        <f>'IDENTIFICACION DE RIESGOS'!B37</f>
        <v>0</v>
      </c>
      <c r="E37" s="591">
        <f>'IDENTIFICACION DE RIESGOS'!D37</f>
        <v>0</v>
      </c>
      <c r="F37" s="592"/>
    </row>
    <row r="38" spans="1:6" ht="51" customHeight="1" x14ac:dyDescent="0.25">
      <c r="A38" s="586"/>
      <c r="B38" s="598"/>
      <c r="C38" s="589"/>
      <c r="D38" s="114">
        <f>'IDENTIFICACION DE RIESGOS'!B38</f>
        <v>0</v>
      </c>
      <c r="E38" s="591">
        <f>'IDENTIFICACION DE RIESGOS'!D38</f>
        <v>0</v>
      </c>
      <c r="F38" s="592"/>
    </row>
    <row r="39" spans="1:6" ht="54" customHeight="1" thickBot="1" x14ac:dyDescent="0.3">
      <c r="A39" s="594"/>
      <c r="B39" s="600"/>
      <c r="C39" s="593"/>
      <c r="D39" s="115">
        <f>'IDENTIFICACION DE RIESGOS'!B39</f>
        <v>0</v>
      </c>
      <c r="E39" s="595">
        <f>'IDENTIFICACION DE RIESGOS'!D39</f>
        <v>0</v>
      </c>
      <c r="F39" s="596"/>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110" zoomScaleNormal="110" workbookViewId="0">
      <selection activeCell="A15" sqref="A15:B15"/>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51"/>
      <c r="B1" s="351" t="str">
        <f>CONTEXTO!B1</f>
        <v xml:space="preserve">PROCESO:  SISTEMA INTEGRADO DE GESTIÓN </v>
      </c>
      <c r="C1" s="352"/>
      <c r="D1" s="352"/>
      <c r="E1" s="352"/>
      <c r="F1" s="352"/>
      <c r="G1" s="352"/>
      <c r="H1" s="352"/>
      <c r="I1" s="352"/>
      <c r="J1" s="352"/>
      <c r="K1" s="352"/>
      <c r="L1" s="352"/>
      <c r="M1" s="352"/>
      <c r="N1" s="352"/>
      <c r="O1" s="352"/>
      <c r="P1" s="353"/>
      <c r="Q1" s="427" t="s">
        <v>393</v>
      </c>
      <c r="R1" s="360"/>
      <c r="S1" s="360"/>
      <c r="T1" s="572"/>
    </row>
    <row r="2" spans="1:23" ht="20.25" customHeight="1" x14ac:dyDescent="0.25">
      <c r="A2" s="452"/>
      <c r="B2" s="454"/>
      <c r="C2" s="439"/>
      <c r="D2" s="439"/>
      <c r="E2" s="439"/>
      <c r="F2" s="439"/>
      <c r="G2" s="439"/>
      <c r="H2" s="439"/>
      <c r="I2" s="439"/>
      <c r="J2" s="439"/>
      <c r="K2" s="439"/>
      <c r="L2" s="439"/>
      <c r="M2" s="439"/>
      <c r="N2" s="439"/>
      <c r="O2" s="439"/>
      <c r="P2" s="440"/>
      <c r="Q2" s="428" t="s">
        <v>388</v>
      </c>
      <c r="R2" s="429"/>
      <c r="S2" s="429"/>
      <c r="T2" s="573"/>
    </row>
    <row r="3" spans="1:23" ht="18.75" customHeight="1" x14ac:dyDescent="0.25">
      <c r="A3" s="452"/>
      <c r="B3" s="458" t="s">
        <v>77</v>
      </c>
      <c r="C3" s="459"/>
      <c r="D3" s="459"/>
      <c r="E3" s="459"/>
      <c r="F3" s="459"/>
      <c r="G3" s="459"/>
      <c r="H3" s="459"/>
      <c r="I3" s="459"/>
      <c r="J3" s="459"/>
      <c r="K3" s="459"/>
      <c r="L3" s="459"/>
      <c r="M3" s="459"/>
      <c r="N3" s="459"/>
      <c r="O3" s="459"/>
      <c r="P3" s="641"/>
      <c r="Q3" s="428" t="s">
        <v>389</v>
      </c>
      <c r="R3" s="429"/>
      <c r="S3" s="429"/>
      <c r="T3" s="573"/>
    </row>
    <row r="4" spans="1:23" ht="19.5" customHeight="1" thickBot="1" x14ac:dyDescent="0.3">
      <c r="A4" s="453"/>
      <c r="B4" s="357"/>
      <c r="C4" s="358"/>
      <c r="D4" s="358"/>
      <c r="E4" s="358"/>
      <c r="F4" s="358"/>
      <c r="G4" s="358"/>
      <c r="H4" s="358"/>
      <c r="I4" s="358"/>
      <c r="J4" s="358"/>
      <c r="K4" s="358"/>
      <c r="L4" s="358"/>
      <c r="M4" s="358"/>
      <c r="N4" s="358"/>
      <c r="O4" s="358"/>
      <c r="P4" s="359"/>
      <c r="Q4" s="428" t="s">
        <v>380</v>
      </c>
      <c r="R4" s="429"/>
      <c r="S4" s="429"/>
      <c r="T4" s="574"/>
    </row>
    <row r="5" spans="1:23" ht="19.5" customHeight="1" x14ac:dyDescent="0.25">
      <c r="A5" s="583"/>
      <c r="B5" s="420"/>
      <c r="C5" s="420"/>
      <c r="D5" s="420"/>
      <c r="E5" s="420"/>
      <c r="F5" s="420"/>
      <c r="G5" s="420"/>
      <c r="H5" s="420"/>
      <c r="I5" s="420"/>
      <c r="J5" s="420"/>
      <c r="K5" s="420"/>
      <c r="L5" s="420"/>
      <c r="M5" s="420"/>
      <c r="N5" s="420"/>
      <c r="O5" s="420"/>
      <c r="P5" s="420"/>
      <c r="Q5" s="420"/>
      <c r="R5" s="420"/>
      <c r="S5" s="420"/>
      <c r="T5" s="584"/>
    </row>
    <row r="6" spans="1:23" ht="24.75" customHeight="1" x14ac:dyDescent="0.25">
      <c r="A6" s="618" t="str">
        <f>CONTEXTO!A8</f>
        <v>PROCESO: GESTIÓN DE LA GOBERNABILIDAD, CONVIVENCIA Y SEGURIDAD CIUDADANA</v>
      </c>
      <c r="B6" s="619"/>
      <c r="C6" s="619"/>
      <c r="D6" s="619"/>
      <c r="E6" s="619"/>
      <c r="F6" s="619"/>
      <c r="G6" s="619"/>
      <c r="H6" s="619"/>
      <c r="I6" s="619"/>
      <c r="J6" s="619"/>
      <c r="K6" s="619"/>
      <c r="L6" s="619"/>
      <c r="M6" s="619"/>
      <c r="N6" s="619"/>
      <c r="O6" s="619"/>
      <c r="P6" s="619"/>
      <c r="Q6" s="619"/>
      <c r="R6" s="619"/>
      <c r="S6" s="619"/>
      <c r="T6" s="620"/>
    </row>
    <row r="7" spans="1:23" ht="66.75" customHeight="1" thickBot="1" x14ac:dyDescent="0.3">
      <c r="A7" s="634"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35"/>
      <c r="C7" s="635"/>
      <c r="D7" s="635"/>
      <c r="E7" s="635"/>
      <c r="F7" s="635"/>
      <c r="G7" s="635"/>
      <c r="H7" s="635"/>
      <c r="I7" s="635"/>
      <c r="J7" s="635"/>
      <c r="K7" s="635"/>
      <c r="L7" s="635"/>
      <c r="M7" s="635"/>
      <c r="N7" s="635"/>
      <c r="O7" s="635"/>
      <c r="P7" s="635"/>
      <c r="Q7" s="635"/>
      <c r="R7" s="635"/>
      <c r="S7" s="635"/>
      <c r="T7" s="636"/>
    </row>
    <row r="8" spans="1:23" ht="19.5" customHeight="1" thickBot="1" x14ac:dyDescent="0.3">
      <c r="A8" s="582"/>
      <c r="B8" s="582"/>
      <c r="C8" s="582"/>
      <c r="D8" s="582"/>
      <c r="E8" s="582"/>
      <c r="F8" s="582"/>
      <c r="G8" s="582"/>
      <c r="H8" s="582"/>
      <c r="I8" s="582"/>
      <c r="J8" s="582"/>
      <c r="K8" s="582"/>
      <c r="L8" s="582"/>
      <c r="M8" s="582"/>
      <c r="N8" s="582"/>
      <c r="O8" s="582"/>
      <c r="P8" s="582"/>
      <c r="Q8" s="582"/>
      <c r="R8" s="582"/>
      <c r="S8" s="582"/>
      <c r="T8" s="612"/>
    </row>
    <row r="9" spans="1:23" ht="37.5" customHeight="1" x14ac:dyDescent="0.25">
      <c r="A9" s="642" t="s">
        <v>69</v>
      </c>
      <c r="B9" s="643"/>
      <c r="C9" s="646" t="s">
        <v>78</v>
      </c>
      <c r="D9" s="647"/>
      <c r="E9" s="647"/>
      <c r="F9" s="647"/>
      <c r="G9" s="647"/>
      <c r="H9" s="647"/>
      <c r="I9" s="647"/>
      <c r="J9" s="647"/>
      <c r="K9" s="647"/>
      <c r="L9" s="647"/>
      <c r="M9" s="647"/>
      <c r="N9" s="647"/>
      <c r="O9" s="647"/>
      <c r="P9" s="647"/>
      <c r="Q9" s="647"/>
      <c r="R9" s="647"/>
      <c r="S9" s="647"/>
      <c r="T9" s="648"/>
    </row>
    <row r="10" spans="1:23" ht="25.5" customHeight="1" x14ac:dyDescent="0.25">
      <c r="A10" s="644"/>
      <c r="B10" s="645"/>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44.25" customHeight="1" x14ac:dyDescent="0.25">
      <c r="A11" s="649"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B11" s="650"/>
      <c r="C11" s="301">
        <v>5</v>
      </c>
      <c r="D11" s="301">
        <v>4</v>
      </c>
      <c r="E11" s="301">
        <v>3</v>
      </c>
      <c r="F11" s="301">
        <v>4</v>
      </c>
      <c r="G11" s="301">
        <v>3</v>
      </c>
      <c r="H11" s="301">
        <v>3</v>
      </c>
      <c r="I11" s="220"/>
      <c r="J11" s="220"/>
      <c r="K11" s="220"/>
      <c r="L11" s="220"/>
      <c r="M11" s="220"/>
      <c r="N11" s="220"/>
      <c r="O11" s="220"/>
      <c r="P11" s="220"/>
      <c r="Q11" s="220"/>
      <c r="R11" s="110">
        <f>SUM(C11:Q11)</f>
        <v>22</v>
      </c>
      <c r="S11" s="117">
        <f t="shared" ref="S11:S20" si="0">IF(ISERROR(AVERAGE(C11:Q11)),0,AVERAGE(C11:Q11))</f>
        <v>3.6666666666666665</v>
      </c>
      <c r="T11" s="78" t="str">
        <f>IF(AND(S11&gt;=1,S11&lt;1.5),"Rara Vez",IF(AND(S11&gt;=1.6,S11&lt;2.5),"Improbable",IF(AND(S11&gt;=2.6,S11&lt;3.5),"Posible",IF(AND(S11&gt;=3.6,S11&lt;4.5),"Probable",IF(AND(S11&gt;=4.6),"Casi Seguro"," ")))))</f>
        <v>Probable</v>
      </c>
      <c r="W11" s="76"/>
    </row>
    <row r="12" spans="1:23" ht="38.25" customHeight="1" x14ac:dyDescent="0.25">
      <c r="A12" s="651" t="str">
        <f>DESCRIPCION!A13</f>
        <v>Posibilidad de afectacion economica por  pérdida o sustracion  de insumos veterinarios y / o alimentos para beneficio propio o de un tercero</v>
      </c>
      <c r="B12" s="652"/>
      <c r="C12" s="301">
        <v>5</v>
      </c>
      <c r="D12" s="301">
        <v>4</v>
      </c>
      <c r="E12" s="301">
        <v>3</v>
      </c>
      <c r="F12" s="301">
        <v>4</v>
      </c>
      <c r="G12" s="301">
        <v>3</v>
      </c>
      <c r="H12" s="301">
        <v>3</v>
      </c>
      <c r="I12" s="220"/>
      <c r="J12" s="220"/>
      <c r="K12" s="220"/>
      <c r="L12" s="220"/>
      <c r="M12" s="220"/>
      <c r="N12" s="220"/>
      <c r="O12" s="220"/>
      <c r="P12" s="220"/>
      <c r="Q12" s="220"/>
      <c r="R12" s="110">
        <f>SUM(C12:Q12)</f>
        <v>22</v>
      </c>
      <c r="S12" s="117">
        <f t="shared" si="0"/>
        <v>3.6666666666666665</v>
      </c>
      <c r="T12" s="78" t="str">
        <f>IF(AND(S12&gt;=1,S12&lt;1.5),"Rara Vez",IF(AND(S12&gt;=1.6,S12&lt;2.5),"Improbable",IF(AND(S12&gt;=2.6,S12&lt;3.5),"Posible",IF(AND(S12&gt;=3.6,S12&lt;4.5),"Probable",IF(AND(S12&gt;=4.6),"Casi Seguro"," ")))))</f>
        <v>Probable</v>
      </c>
      <c r="W12" s="76"/>
    </row>
    <row r="13" spans="1:23" ht="39.75" customHeight="1" x14ac:dyDescent="0.25">
      <c r="A13" s="649" t="str">
        <f>DESCRIPCION!A16</f>
        <v>c</v>
      </c>
      <c r="B13" s="650"/>
      <c r="C13" s="220"/>
      <c r="D13" s="220"/>
      <c r="E13" s="220"/>
      <c r="F13" s="220"/>
      <c r="G13" s="220"/>
      <c r="H13" s="220"/>
      <c r="I13" s="220"/>
      <c r="J13" s="220"/>
      <c r="K13" s="220"/>
      <c r="L13" s="220"/>
      <c r="M13" s="220"/>
      <c r="N13" s="220"/>
      <c r="O13" s="220"/>
      <c r="P13" s="220"/>
      <c r="Q13" s="220"/>
      <c r="R13" s="110">
        <f t="shared" ref="R13:R20" si="1">SUM(C13:Q13)</f>
        <v>0</v>
      </c>
      <c r="S13" s="117">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37" t="str">
        <f>DESCRIPCION!A19</f>
        <v>d</v>
      </c>
      <c r="B14" s="638"/>
      <c r="C14" s="220"/>
      <c r="D14" s="220"/>
      <c r="E14" s="220"/>
      <c r="F14" s="220"/>
      <c r="G14" s="220"/>
      <c r="H14" s="220"/>
      <c r="I14" s="220"/>
      <c r="J14" s="220"/>
      <c r="K14" s="220"/>
      <c r="L14" s="220"/>
      <c r="M14" s="220"/>
      <c r="N14" s="220"/>
      <c r="O14" s="220"/>
      <c r="P14" s="220"/>
      <c r="Q14" s="220"/>
      <c r="R14" s="110">
        <f t="shared" si="1"/>
        <v>0</v>
      </c>
      <c r="S14" s="117">
        <f t="shared" si="0"/>
        <v>0</v>
      </c>
      <c r="T14" s="78" t="str">
        <f t="shared" si="2"/>
        <v xml:space="preserve"> </v>
      </c>
    </row>
    <row r="15" spans="1:23" ht="39.75" customHeight="1" x14ac:dyDescent="0.25">
      <c r="A15" s="637" t="str">
        <f>DESCRIPCION!A22</f>
        <v>e</v>
      </c>
      <c r="B15" s="638"/>
      <c r="C15" s="220"/>
      <c r="D15" s="220"/>
      <c r="E15" s="220"/>
      <c r="F15" s="220"/>
      <c r="G15" s="220"/>
      <c r="H15" s="220"/>
      <c r="I15" s="220"/>
      <c r="J15" s="220"/>
      <c r="K15" s="220"/>
      <c r="L15" s="220"/>
      <c r="M15" s="220"/>
      <c r="N15" s="220"/>
      <c r="O15" s="220"/>
      <c r="P15" s="220"/>
      <c r="Q15" s="220"/>
      <c r="R15" s="110">
        <f t="shared" si="1"/>
        <v>0</v>
      </c>
      <c r="S15" s="117">
        <f t="shared" si="0"/>
        <v>0</v>
      </c>
      <c r="T15" s="78" t="str">
        <f t="shared" si="2"/>
        <v xml:space="preserve"> </v>
      </c>
    </row>
    <row r="16" spans="1:23" ht="39.75" customHeight="1" x14ac:dyDescent="0.25">
      <c r="A16" s="637" t="str">
        <f>DESCRIPCION!A25</f>
        <v>f</v>
      </c>
      <c r="B16" s="638"/>
      <c r="C16" s="220"/>
      <c r="D16" s="220"/>
      <c r="E16" s="220"/>
      <c r="F16" s="220"/>
      <c r="G16" s="220"/>
      <c r="H16" s="220"/>
      <c r="I16" s="220"/>
      <c r="J16" s="220"/>
      <c r="K16" s="220"/>
      <c r="L16" s="220"/>
      <c r="M16" s="220"/>
      <c r="N16" s="220"/>
      <c r="O16" s="220"/>
      <c r="P16" s="220"/>
      <c r="Q16" s="220"/>
      <c r="R16" s="110">
        <f t="shared" si="1"/>
        <v>0</v>
      </c>
      <c r="S16" s="117">
        <f t="shared" si="0"/>
        <v>0</v>
      </c>
      <c r="T16" s="78" t="str">
        <f t="shared" si="2"/>
        <v xml:space="preserve"> </v>
      </c>
    </row>
    <row r="17" spans="1:20" ht="39.75" customHeight="1" x14ac:dyDescent="0.25">
      <c r="A17" s="637" t="str">
        <f>DESCRIPCION!A28</f>
        <v>g</v>
      </c>
      <c r="B17" s="638"/>
      <c r="C17" s="220"/>
      <c r="D17" s="220"/>
      <c r="E17" s="220"/>
      <c r="F17" s="220"/>
      <c r="G17" s="220"/>
      <c r="H17" s="220"/>
      <c r="I17" s="220"/>
      <c r="J17" s="220"/>
      <c r="K17" s="220"/>
      <c r="L17" s="220"/>
      <c r="M17" s="220"/>
      <c r="N17" s="220"/>
      <c r="O17" s="220"/>
      <c r="P17" s="220"/>
      <c r="Q17" s="220"/>
      <c r="R17" s="110">
        <f t="shared" si="1"/>
        <v>0</v>
      </c>
      <c r="S17" s="117">
        <f t="shared" si="0"/>
        <v>0</v>
      </c>
      <c r="T17" s="78" t="str">
        <f t="shared" si="2"/>
        <v xml:space="preserve"> </v>
      </c>
    </row>
    <row r="18" spans="1:20" ht="39.75" customHeight="1" x14ac:dyDescent="0.25">
      <c r="A18" s="637" t="str">
        <f>DESCRIPCION!A31</f>
        <v>h</v>
      </c>
      <c r="B18" s="638"/>
      <c r="C18" s="220"/>
      <c r="D18" s="220"/>
      <c r="E18" s="220"/>
      <c r="F18" s="220"/>
      <c r="G18" s="220"/>
      <c r="H18" s="220"/>
      <c r="I18" s="220"/>
      <c r="J18" s="220"/>
      <c r="K18" s="220"/>
      <c r="L18" s="220"/>
      <c r="M18" s="220"/>
      <c r="N18" s="220"/>
      <c r="O18" s="220"/>
      <c r="P18" s="220"/>
      <c r="Q18" s="220"/>
      <c r="R18" s="110">
        <f t="shared" si="1"/>
        <v>0</v>
      </c>
      <c r="S18" s="117">
        <f t="shared" si="0"/>
        <v>0</v>
      </c>
      <c r="T18" s="78" t="str">
        <f t="shared" si="2"/>
        <v xml:space="preserve"> </v>
      </c>
    </row>
    <row r="19" spans="1:20" ht="39.75" customHeight="1" x14ac:dyDescent="0.25">
      <c r="A19" s="637" t="str">
        <f>DESCRIPCION!A34</f>
        <v>i</v>
      </c>
      <c r="B19" s="638"/>
      <c r="C19" s="220"/>
      <c r="D19" s="220"/>
      <c r="E19" s="220"/>
      <c r="F19" s="220"/>
      <c r="G19" s="220"/>
      <c r="H19" s="220"/>
      <c r="I19" s="220"/>
      <c r="J19" s="220"/>
      <c r="K19" s="220"/>
      <c r="L19" s="220"/>
      <c r="M19" s="220"/>
      <c r="N19" s="220"/>
      <c r="O19" s="220"/>
      <c r="P19" s="220"/>
      <c r="Q19" s="220"/>
      <c r="R19" s="110">
        <f t="shared" si="1"/>
        <v>0</v>
      </c>
      <c r="S19" s="117">
        <f t="shared" si="0"/>
        <v>0</v>
      </c>
      <c r="T19" s="78" t="str">
        <f t="shared" si="2"/>
        <v xml:space="preserve"> </v>
      </c>
    </row>
    <row r="20" spans="1:20" ht="39.75" customHeight="1" thickBot="1" x14ac:dyDescent="0.3">
      <c r="A20" s="639" t="str">
        <f>DESCRIPCION!A37</f>
        <v>j</v>
      </c>
      <c r="B20" s="640"/>
      <c r="C20" s="220"/>
      <c r="D20" s="220"/>
      <c r="E20" s="220"/>
      <c r="F20" s="220"/>
      <c r="G20" s="220"/>
      <c r="H20" s="220"/>
      <c r="I20" s="220"/>
      <c r="J20" s="220"/>
      <c r="K20" s="220"/>
      <c r="L20" s="220"/>
      <c r="M20" s="220"/>
      <c r="N20" s="220"/>
      <c r="O20" s="220"/>
      <c r="P20" s="220"/>
      <c r="Q20" s="220"/>
      <c r="R20" s="111">
        <f t="shared" si="1"/>
        <v>0</v>
      </c>
      <c r="S20" s="118">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I11:Q20 C13:H20" xr:uid="{00000000-0002-0000-0B00-000000000000}">
      <formula1>1</formula1>
      <formula2>5</formula2>
    </dataValidation>
    <dataValidation type="decimal" allowBlank="1" showInputMessage="1" showErrorMessage="1" prompt="DATO INVÁLIDO_x000a_Tenga en cuenta que la escala de calificación es de 1 a 5" sqref="C11:H12" xr:uid="{00000000-0002-0000-0B00-000001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0" zoomScaleNormal="80" workbookViewId="0">
      <selection activeCell="G30" sqref="G30"/>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69"/>
      <c r="B1" s="421" t="str">
        <f>CONTEXTO!B1</f>
        <v xml:space="preserve">PROCESO:  SISTEMA INTEGRADO DE GESTIÓN </v>
      </c>
      <c r="C1" s="663" t="s">
        <v>394</v>
      </c>
      <c r="D1" s="663"/>
      <c r="E1" s="663"/>
      <c r="F1" s="664"/>
    </row>
    <row r="2" spans="1:6" ht="15.75" customHeight="1" x14ac:dyDescent="0.25">
      <c r="A2" s="470"/>
      <c r="B2" s="422"/>
      <c r="C2" s="615" t="s">
        <v>388</v>
      </c>
      <c r="D2" s="615"/>
      <c r="E2" s="615"/>
      <c r="F2" s="665"/>
    </row>
    <row r="3" spans="1:6" ht="15" customHeight="1" x14ac:dyDescent="0.25">
      <c r="A3" s="470"/>
      <c r="B3" s="422" t="s">
        <v>84</v>
      </c>
      <c r="C3" s="615" t="s">
        <v>389</v>
      </c>
      <c r="D3" s="615"/>
      <c r="E3" s="615"/>
      <c r="F3" s="665"/>
    </row>
    <row r="4" spans="1:6" ht="15.75" customHeight="1" x14ac:dyDescent="0.25">
      <c r="A4" s="470"/>
      <c r="B4" s="422"/>
      <c r="C4" s="615" t="s">
        <v>381</v>
      </c>
      <c r="D4" s="615"/>
      <c r="E4" s="615"/>
      <c r="F4" s="665"/>
    </row>
    <row r="5" spans="1:6" ht="15.75" customHeight="1" x14ac:dyDescent="0.25">
      <c r="A5" s="653"/>
      <c r="B5" s="654"/>
      <c r="C5" s="654"/>
      <c r="D5" s="654"/>
      <c r="E5" s="654"/>
      <c r="F5" s="655"/>
    </row>
    <row r="6" spans="1:6" x14ac:dyDescent="0.25">
      <c r="A6" s="478" t="str">
        <f>+CONTEXTO!A8</f>
        <v>PROCESO: GESTIÓN DE LA GOBERNABILIDAD, CONVIVENCIA Y SEGURIDAD CIUDADANA</v>
      </c>
      <c r="B6" s="479"/>
      <c r="C6" s="479"/>
      <c r="D6" s="479"/>
      <c r="E6" s="479"/>
      <c r="F6" s="480"/>
    </row>
    <row r="7" spans="1:6" ht="12.75" customHeight="1" x14ac:dyDescent="0.25">
      <c r="A7" s="478"/>
      <c r="B7" s="479"/>
      <c r="C7" s="479"/>
      <c r="D7" s="479"/>
      <c r="E7" s="479"/>
      <c r="F7" s="480"/>
    </row>
    <row r="8" spans="1:6" ht="60.75" customHeight="1" x14ac:dyDescent="0.25">
      <c r="A8" s="481"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82"/>
      <c r="C8" s="482"/>
      <c r="D8" s="482"/>
      <c r="E8" s="482"/>
      <c r="F8" s="483"/>
    </row>
    <row r="9" spans="1:6" ht="3.75" customHeight="1" thickBot="1" x14ac:dyDescent="0.3">
      <c r="A9" s="484"/>
      <c r="B9" s="485"/>
      <c r="C9" s="485"/>
      <c r="D9" s="485"/>
      <c r="E9" s="485"/>
      <c r="F9" s="486"/>
    </row>
    <row r="10" spans="1:6" ht="13.5" customHeight="1" thickBot="1" x14ac:dyDescent="0.3">
      <c r="A10" s="487"/>
      <c r="B10" s="487"/>
      <c r="C10" s="487"/>
      <c r="D10" s="487"/>
      <c r="E10" s="487"/>
      <c r="F10" s="487"/>
    </row>
    <row r="11" spans="1:6" ht="34.5" customHeight="1" x14ac:dyDescent="0.25">
      <c r="A11" s="656" t="s">
        <v>85</v>
      </c>
      <c r="B11" s="490" t="s">
        <v>86</v>
      </c>
      <c r="C11" s="490"/>
      <c r="D11" s="670" t="s">
        <v>87</v>
      </c>
      <c r="E11" s="670"/>
      <c r="F11" s="666" t="s">
        <v>88</v>
      </c>
    </row>
    <row r="12" spans="1:6" ht="21" customHeight="1" x14ac:dyDescent="0.25">
      <c r="A12" s="657"/>
      <c r="B12" s="491"/>
      <c r="C12" s="491"/>
      <c r="D12" s="102" t="s">
        <v>89</v>
      </c>
      <c r="E12" s="102" t="s">
        <v>90</v>
      </c>
      <c r="F12" s="667"/>
    </row>
    <row r="13" spans="1:6" ht="26.25" customHeight="1" x14ac:dyDescent="0.25">
      <c r="A13" s="463" t="s">
        <v>431</v>
      </c>
      <c r="B13" s="467" t="s">
        <v>91</v>
      </c>
      <c r="C13" s="467"/>
      <c r="D13" s="218" t="s">
        <v>129</v>
      </c>
      <c r="E13" s="218"/>
      <c r="F13" s="658" t="str">
        <f>IF(D28="X","CATASTROFICO",IF(AND(D32&gt;0,D32&lt;=5),"MODERADO",IF(AND(D32&gt;=6,D32&lt;=11),"MAYOR",IF(AND(D32&gt;=12,D32&lt;=19),"CATASTROFICO",IF(AND(D32=0),"MENOR")))))</f>
        <v>CATASTROFICO</v>
      </c>
    </row>
    <row r="14" spans="1:6" ht="26.25" customHeight="1" x14ac:dyDescent="0.25">
      <c r="A14" s="464"/>
      <c r="B14" s="467" t="s">
        <v>92</v>
      </c>
      <c r="C14" s="467"/>
      <c r="D14" s="218" t="s">
        <v>129</v>
      </c>
      <c r="E14" s="218"/>
      <c r="F14" s="659"/>
    </row>
    <row r="15" spans="1:6" ht="26.25" customHeight="1" x14ac:dyDescent="0.25">
      <c r="A15" s="464"/>
      <c r="B15" s="467" t="s">
        <v>93</v>
      </c>
      <c r="C15" s="467"/>
      <c r="D15" s="218"/>
      <c r="E15" s="218" t="s">
        <v>129</v>
      </c>
      <c r="F15" s="659"/>
    </row>
    <row r="16" spans="1:6" ht="26.25" customHeight="1" x14ac:dyDescent="0.25">
      <c r="A16" s="464"/>
      <c r="B16" s="467" t="s">
        <v>94</v>
      </c>
      <c r="C16" s="467"/>
      <c r="D16" s="218"/>
      <c r="E16" s="218" t="s">
        <v>129</v>
      </c>
      <c r="F16" s="659"/>
    </row>
    <row r="17" spans="1:6" ht="26.25" customHeight="1" x14ac:dyDescent="0.25">
      <c r="A17" s="464"/>
      <c r="B17" s="467" t="s">
        <v>95</v>
      </c>
      <c r="C17" s="467"/>
      <c r="D17" s="218" t="s">
        <v>129</v>
      </c>
      <c r="E17" s="218"/>
      <c r="F17" s="659"/>
    </row>
    <row r="18" spans="1:6" ht="26.25" customHeight="1" x14ac:dyDescent="0.25">
      <c r="A18" s="464"/>
      <c r="B18" s="467" t="s">
        <v>96</v>
      </c>
      <c r="C18" s="467"/>
      <c r="D18" s="218" t="s">
        <v>129</v>
      </c>
      <c r="E18" s="218"/>
      <c r="F18" s="659"/>
    </row>
    <row r="19" spans="1:6" ht="26.25" customHeight="1" x14ac:dyDescent="0.25">
      <c r="A19" s="464"/>
      <c r="B19" s="467" t="s">
        <v>97</v>
      </c>
      <c r="C19" s="467"/>
      <c r="D19" s="218" t="s">
        <v>129</v>
      </c>
      <c r="E19" s="218"/>
      <c r="F19" s="659"/>
    </row>
    <row r="20" spans="1:6" ht="33" customHeight="1" x14ac:dyDescent="0.25">
      <c r="A20" s="464"/>
      <c r="B20" s="467" t="s">
        <v>98</v>
      </c>
      <c r="C20" s="467"/>
      <c r="D20" s="218" t="s">
        <v>129</v>
      </c>
      <c r="E20" s="218"/>
      <c r="F20" s="659"/>
    </row>
    <row r="21" spans="1:6" ht="26.25" customHeight="1" x14ac:dyDescent="0.25">
      <c r="A21" s="464"/>
      <c r="B21" s="467" t="s">
        <v>99</v>
      </c>
      <c r="C21" s="467"/>
      <c r="D21" s="218" t="s">
        <v>129</v>
      </c>
      <c r="E21" s="218"/>
      <c r="F21" s="659"/>
    </row>
    <row r="22" spans="1:6" ht="26.25" customHeight="1" x14ac:dyDescent="0.25">
      <c r="A22" s="464"/>
      <c r="B22" s="467" t="s">
        <v>100</v>
      </c>
      <c r="C22" s="467"/>
      <c r="D22" s="218" t="s">
        <v>129</v>
      </c>
      <c r="E22" s="218"/>
      <c r="F22" s="659"/>
    </row>
    <row r="23" spans="1:6" ht="26.25" customHeight="1" x14ac:dyDescent="0.25">
      <c r="A23" s="464"/>
      <c r="B23" s="467" t="s">
        <v>101</v>
      </c>
      <c r="C23" s="467"/>
      <c r="D23" s="218" t="s">
        <v>129</v>
      </c>
      <c r="E23" s="218"/>
      <c r="F23" s="659"/>
    </row>
    <row r="24" spans="1:6" ht="26.25" customHeight="1" x14ac:dyDescent="0.25">
      <c r="A24" s="464"/>
      <c r="B24" s="467" t="s">
        <v>102</v>
      </c>
      <c r="C24" s="467"/>
      <c r="D24" s="218" t="s">
        <v>129</v>
      </c>
      <c r="E24" s="218"/>
      <c r="F24" s="659"/>
    </row>
    <row r="25" spans="1:6" ht="26.25" customHeight="1" x14ac:dyDescent="0.25">
      <c r="A25" s="464"/>
      <c r="B25" s="467" t="s">
        <v>103</v>
      </c>
      <c r="C25" s="467"/>
      <c r="D25" s="218" t="s">
        <v>129</v>
      </c>
      <c r="E25" s="218"/>
      <c r="F25" s="659"/>
    </row>
    <row r="26" spans="1:6" ht="26.25" customHeight="1" x14ac:dyDescent="0.25">
      <c r="A26" s="464"/>
      <c r="B26" s="467" t="s">
        <v>104</v>
      </c>
      <c r="C26" s="467"/>
      <c r="D26" s="218" t="s">
        <v>129</v>
      </c>
      <c r="E26" s="218"/>
      <c r="F26" s="659"/>
    </row>
    <row r="27" spans="1:6" ht="26.25" customHeight="1" x14ac:dyDescent="0.25">
      <c r="A27" s="464"/>
      <c r="B27" s="467" t="s">
        <v>105</v>
      </c>
      <c r="C27" s="467"/>
      <c r="D27" s="218"/>
      <c r="E27" s="218" t="s">
        <v>129</v>
      </c>
      <c r="F27" s="659"/>
    </row>
    <row r="28" spans="1:6" ht="26.25" customHeight="1" x14ac:dyDescent="0.25">
      <c r="A28" s="464"/>
      <c r="B28" s="467" t="s">
        <v>106</v>
      </c>
      <c r="C28" s="467"/>
      <c r="D28" s="218"/>
      <c r="E28" s="218" t="s">
        <v>129</v>
      </c>
      <c r="F28" s="659"/>
    </row>
    <row r="29" spans="1:6" ht="26.25" customHeight="1" x14ac:dyDescent="0.25">
      <c r="A29" s="464"/>
      <c r="B29" s="467" t="s">
        <v>107</v>
      </c>
      <c r="C29" s="467"/>
      <c r="D29" s="218"/>
      <c r="E29" s="218" t="s">
        <v>129</v>
      </c>
      <c r="F29" s="659"/>
    </row>
    <row r="30" spans="1:6" ht="26.25" customHeight="1" x14ac:dyDescent="0.25">
      <c r="A30" s="464"/>
      <c r="B30" s="467" t="s">
        <v>108</v>
      </c>
      <c r="C30" s="467"/>
      <c r="D30" s="218"/>
      <c r="E30" s="218" t="s">
        <v>129</v>
      </c>
      <c r="F30" s="659"/>
    </row>
    <row r="31" spans="1:6" ht="26.25" customHeight="1" x14ac:dyDescent="0.25">
      <c r="A31" s="464"/>
      <c r="B31" s="467" t="s">
        <v>109</v>
      </c>
      <c r="C31" s="467"/>
      <c r="D31" s="218"/>
      <c r="E31" s="218" t="s">
        <v>129</v>
      </c>
      <c r="F31" s="659"/>
    </row>
    <row r="32" spans="1:6" ht="16.2" thickBot="1" x14ac:dyDescent="0.35">
      <c r="A32" s="465"/>
      <c r="B32" s="661" t="s">
        <v>58</v>
      </c>
      <c r="C32" s="662"/>
      <c r="D32" s="98">
        <f>+NOOO!B54</f>
        <v>12</v>
      </c>
      <c r="E32" s="99"/>
      <c r="F32" s="660"/>
    </row>
    <row r="33" spans="1:6" ht="15.75" customHeight="1" thickBot="1" x14ac:dyDescent="0.3">
      <c r="A33" s="668"/>
      <c r="B33" s="382"/>
      <c r="C33" s="382"/>
      <c r="D33" s="382"/>
      <c r="E33" s="382"/>
      <c r="F33" s="669"/>
    </row>
    <row r="34" spans="1:6" ht="34.5" customHeight="1" x14ac:dyDescent="0.25">
      <c r="A34" s="656" t="s">
        <v>85</v>
      </c>
      <c r="B34" s="490" t="s">
        <v>86</v>
      </c>
      <c r="C34" s="490"/>
      <c r="D34" s="670" t="s">
        <v>87</v>
      </c>
      <c r="E34" s="670"/>
      <c r="F34" s="666" t="s">
        <v>88</v>
      </c>
    </row>
    <row r="35" spans="1:6" ht="21" customHeight="1" x14ac:dyDescent="0.25">
      <c r="A35" s="657"/>
      <c r="B35" s="491"/>
      <c r="C35" s="491"/>
      <c r="D35" s="79" t="s">
        <v>89</v>
      </c>
      <c r="E35" s="79" t="s">
        <v>90</v>
      </c>
      <c r="F35" s="667"/>
    </row>
    <row r="36" spans="1:6" ht="26.25" customHeight="1" x14ac:dyDescent="0.25">
      <c r="A36" s="499"/>
      <c r="B36" s="467" t="s">
        <v>91</v>
      </c>
      <c r="C36" s="467"/>
      <c r="D36" s="218"/>
      <c r="E36" s="218"/>
      <c r="F36" s="673" t="str">
        <f>IF(D51="X","CATASTROFICO",IF(AND(D55&gt;0,D55&lt;=5),"MODERADO",IF(AND(D55&gt;=6,D55&lt;=11),"MAYOR",IF(AND(D55&gt;=12,D55&lt;=19),"CATASTROFICO"," "))))</f>
        <v xml:space="preserve"> </v>
      </c>
    </row>
    <row r="37" spans="1:6" ht="26.25" customHeight="1" x14ac:dyDescent="0.25">
      <c r="A37" s="499"/>
      <c r="B37" s="467" t="s">
        <v>92</v>
      </c>
      <c r="C37" s="467"/>
      <c r="D37" s="218"/>
      <c r="E37" s="218"/>
      <c r="F37" s="673"/>
    </row>
    <row r="38" spans="1:6" ht="26.25" customHeight="1" x14ac:dyDescent="0.25">
      <c r="A38" s="499"/>
      <c r="B38" s="467" t="s">
        <v>93</v>
      </c>
      <c r="C38" s="467"/>
      <c r="D38" s="218"/>
      <c r="E38" s="218"/>
      <c r="F38" s="673"/>
    </row>
    <row r="39" spans="1:6" ht="26.25" customHeight="1" x14ac:dyDescent="0.25">
      <c r="A39" s="499"/>
      <c r="B39" s="467" t="s">
        <v>94</v>
      </c>
      <c r="C39" s="467"/>
      <c r="D39" s="218"/>
      <c r="E39" s="218"/>
      <c r="F39" s="673"/>
    </row>
    <row r="40" spans="1:6" ht="26.25" customHeight="1" x14ac:dyDescent="0.25">
      <c r="A40" s="499"/>
      <c r="B40" s="467" t="s">
        <v>95</v>
      </c>
      <c r="C40" s="467"/>
      <c r="D40" s="218"/>
      <c r="E40" s="218"/>
      <c r="F40" s="673"/>
    </row>
    <row r="41" spans="1:6" ht="26.25" customHeight="1" x14ac:dyDescent="0.25">
      <c r="A41" s="499"/>
      <c r="B41" s="467" t="s">
        <v>96</v>
      </c>
      <c r="C41" s="467"/>
      <c r="D41" s="218"/>
      <c r="E41" s="218"/>
      <c r="F41" s="673"/>
    </row>
    <row r="42" spans="1:6" ht="26.25" customHeight="1" x14ac:dyDescent="0.25">
      <c r="A42" s="499"/>
      <c r="B42" s="467" t="s">
        <v>97</v>
      </c>
      <c r="C42" s="467"/>
      <c r="D42" s="218"/>
      <c r="E42" s="218"/>
      <c r="F42" s="673"/>
    </row>
    <row r="43" spans="1:6" ht="33" customHeight="1" x14ac:dyDescent="0.25">
      <c r="A43" s="499"/>
      <c r="B43" s="467" t="s">
        <v>98</v>
      </c>
      <c r="C43" s="467"/>
      <c r="D43" s="218"/>
      <c r="E43" s="218"/>
      <c r="F43" s="673"/>
    </row>
    <row r="44" spans="1:6" ht="26.25" customHeight="1" x14ac:dyDescent="0.25">
      <c r="A44" s="499"/>
      <c r="B44" s="467" t="s">
        <v>99</v>
      </c>
      <c r="C44" s="467"/>
      <c r="D44" s="218"/>
      <c r="E44" s="218"/>
      <c r="F44" s="673"/>
    </row>
    <row r="45" spans="1:6" ht="26.25" customHeight="1" x14ac:dyDescent="0.25">
      <c r="A45" s="499"/>
      <c r="B45" s="467" t="s">
        <v>100</v>
      </c>
      <c r="C45" s="467"/>
      <c r="D45" s="218"/>
      <c r="E45" s="218"/>
      <c r="F45" s="673"/>
    </row>
    <row r="46" spans="1:6" ht="26.25" customHeight="1" x14ac:dyDescent="0.25">
      <c r="A46" s="499"/>
      <c r="B46" s="467" t="s">
        <v>101</v>
      </c>
      <c r="C46" s="467"/>
      <c r="D46" s="218"/>
      <c r="E46" s="218"/>
      <c r="F46" s="673"/>
    </row>
    <row r="47" spans="1:6" ht="26.25" customHeight="1" x14ac:dyDescent="0.25">
      <c r="A47" s="499"/>
      <c r="B47" s="467" t="s">
        <v>102</v>
      </c>
      <c r="C47" s="467"/>
      <c r="D47" s="223"/>
      <c r="E47" s="223"/>
      <c r="F47" s="673"/>
    </row>
    <row r="48" spans="1:6" ht="26.25" customHeight="1" x14ac:dyDescent="0.25">
      <c r="A48" s="499"/>
      <c r="B48" s="467" t="s">
        <v>103</v>
      </c>
      <c r="C48" s="467"/>
      <c r="D48" s="223"/>
      <c r="E48" s="223"/>
      <c r="F48" s="673"/>
    </row>
    <row r="49" spans="1:6" ht="26.25" customHeight="1" x14ac:dyDescent="0.25">
      <c r="A49" s="499"/>
      <c r="B49" s="467" t="s">
        <v>104</v>
      </c>
      <c r="C49" s="467"/>
      <c r="D49" s="223"/>
      <c r="E49" s="223"/>
      <c r="F49" s="673"/>
    </row>
    <row r="50" spans="1:6" ht="26.25" customHeight="1" x14ac:dyDescent="0.25">
      <c r="A50" s="499"/>
      <c r="B50" s="467" t="s">
        <v>105</v>
      </c>
      <c r="C50" s="467"/>
      <c r="D50" s="223"/>
      <c r="E50" s="223"/>
      <c r="F50" s="673"/>
    </row>
    <row r="51" spans="1:6" ht="26.25" customHeight="1" x14ac:dyDescent="0.25">
      <c r="A51" s="499"/>
      <c r="B51" s="467" t="s">
        <v>106</v>
      </c>
      <c r="C51" s="467"/>
      <c r="D51" s="223"/>
      <c r="E51" s="223"/>
      <c r="F51" s="673"/>
    </row>
    <row r="52" spans="1:6" ht="26.25" customHeight="1" x14ac:dyDescent="0.25">
      <c r="A52" s="499"/>
      <c r="B52" s="467" t="s">
        <v>107</v>
      </c>
      <c r="C52" s="467"/>
      <c r="D52" s="223"/>
      <c r="E52" s="223"/>
      <c r="F52" s="673"/>
    </row>
    <row r="53" spans="1:6" ht="26.25" customHeight="1" x14ac:dyDescent="0.25">
      <c r="A53" s="499"/>
      <c r="B53" s="467" t="s">
        <v>108</v>
      </c>
      <c r="C53" s="467"/>
      <c r="D53" s="223"/>
      <c r="E53" s="223"/>
      <c r="F53" s="673"/>
    </row>
    <row r="54" spans="1:6" ht="26.25" customHeight="1" x14ac:dyDescent="0.25">
      <c r="A54" s="499"/>
      <c r="B54" s="467" t="s">
        <v>109</v>
      </c>
      <c r="C54" s="467"/>
      <c r="D54" s="223"/>
      <c r="E54" s="223"/>
      <c r="F54" s="673"/>
    </row>
    <row r="55" spans="1:6" ht="16.2" thickBot="1" x14ac:dyDescent="0.35">
      <c r="A55" s="500"/>
      <c r="B55" s="661" t="s">
        <v>58</v>
      </c>
      <c r="C55" s="662"/>
      <c r="D55" s="98">
        <f>+NOOO!B77</f>
        <v>0</v>
      </c>
      <c r="E55" s="99"/>
      <c r="F55" s="674"/>
    </row>
    <row r="56" spans="1:6" ht="14.4" thickBot="1" x14ac:dyDescent="0.3"/>
    <row r="57" spans="1:6" ht="34.5" customHeight="1" x14ac:dyDescent="0.25">
      <c r="A57" s="656" t="s">
        <v>85</v>
      </c>
      <c r="B57" s="490" t="s">
        <v>86</v>
      </c>
      <c r="C57" s="490"/>
      <c r="D57" s="670" t="s">
        <v>87</v>
      </c>
      <c r="E57" s="670"/>
      <c r="F57" s="666" t="s">
        <v>88</v>
      </c>
    </row>
    <row r="58" spans="1:6" ht="21" customHeight="1" x14ac:dyDescent="0.25">
      <c r="A58" s="657"/>
      <c r="B58" s="491"/>
      <c r="C58" s="491"/>
      <c r="D58" s="79" t="s">
        <v>89</v>
      </c>
      <c r="E58" s="79" t="s">
        <v>90</v>
      </c>
      <c r="F58" s="667"/>
    </row>
    <row r="59" spans="1:6" ht="26.25" customHeight="1" x14ac:dyDescent="0.25">
      <c r="A59" s="671"/>
      <c r="B59" s="467" t="s">
        <v>91</v>
      </c>
      <c r="C59" s="467"/>
      <c r="D59" s="224"/>
      <c r="E59" s="224"/>
      <c r="F59" s="673" t="str">
        <f>IF(D74="X","CATASTROFICO",IF(AND(D78&gt;0,D78&lt;=5),"MODERADO",IF(AND(D78&gt;=6,D78&lt;=11),"MAYOR",IF(AND(D78&gt;=12,D78&lt;=19),"CATASTROFICO"," "))))</f>
        <v xml:space="preserve"> </v>
      </c>
    </row>
    <row r="60" spans="1:6" ht="26.25" customHeight="1" x14ac:dyDescent="0.25">
      <c r="A60" s="671"/>
      <c r="B60" s="467" t="s">
        <v>92</v>
      </c>
      <c r="C60" s="467"/>
      <c r="D60" s="224"/>
      <c r="E60" s="224"/>
      <c r="F60" s="673"/>
    </row>
    <row r="61" spans="1:6" ht="26.25" customHeight="1" x14ac:dyDescent="0.25">
      <c r="A61" s="671"/>
      <c r="B61" s="467" t="s">
        <v>93</v>
      </c>
      <c r="C61" s="467"/>
      <c r="D61" s="224"/>
      <c r="E61" s="224"/>
      <c r="F61" s="673"/>
    </row>
    <row r="62" spans="1:6" ht="26.25" customHeight="1" x14ac:dyDescent="0.25">
      <c r="A62" s="671"/>
      <c r="B62" s="467" t="s">
        <v>94</v>
      </c>
      <c r="C62" s="467"/>
      <c r="D62" s="224"/>
      <c r="E62" s="224"/>
      <c r="F62" s="673"/>
    </row>
    <row r="63" spans="1:6" ht="26.25" customHeight="1" x14ac:dyDescent="0.25">
      <c r="A63" s="671"/>
      <c r="B63" s="467" t="s">
        <v>95</v>
      </c>
      <c r="C63" s="467"/>
      <c r="D63" s="224"/>
      <c r="E63" s="224"/>
      <c r="F63" s="673"/>
    </row>
    <row r="64" spans="1:6" ht="26.25" customHeight="1" x14ac:dyDescent="0.25">
      <c r="A64" s="671"/>
      <c r="B64" s="467" t="s">
        <v>96</v>
      </c>
      <c r="C64" s="467"/>
      <c r="D64" s="224"/>
      <c r="E64" s="224"/>
      <c r="F64" s="673"/>
    </row>
    <row r="65" spans="1:6" ht="26.25" customHeight="1" x14ac:dyDescent="0.25">
      <c r="A65" s="671"/>
      <c r="B65" s="467" t="s">
        <v>97</v>
      </c>
      <c r="C65" s="467"/>
      <c r="D65" s="224"/>
      <c r="E65" s="224"/>
      <c r="F65" s="673"/>
    </row>
    <row r="66" spans="1:6" ht="32.25" customHeight="1" x14ac:dyDescent="0.25">
      <c r="A66" s="671"/>
      <c r="B66" s="467" t="s">
        <v>98</v>
      </c>
      <c r="C66" s="467"/>
      <c r="D66" s="224"/>
      <c r="E66" s="224"/>
      <c r="F66" s="673"/>
    </row>
    <row r="67" spans="1:6" ht="26.25" customHeight="1" x14ac:dyDescent="0.25">
      <c r="A67" s="671"/>
      <c r="B67" s="467" t="s">
        <v>99</v>
      </c>
      <c r="C67" s="467"/>
      <c r="D67" s="224"/>
      <c r="E67" s="224"/>
      <c r="F67" s="673"/>
    </row>
    <row r="68" spans="1:6" ht="26.25" customHeight="1" x14ac:dyDescent="0.25">
      <c r="A68" s="671"/>
      <c r="B68" s="467" t="s">
        <v>100</v>
      </c>
      <c r="C68" s="467"/>
      <c r="D68" s="224"/>
      <c r="E68" s="224"/>
      <c r="F68" s="673"/>
    </row>
    <row r="69" spans="1:6" ht="26.25" customHeight="1" x14ac:dyDescent="0.25">
      <c r="A69" s="671"/>
      <c r="B69" s="467" t="s">
        <v>101</v>
      </c>
      <c r="C69" s="467"/>
      <c r="D69" s="224"/>
      <c r="E69" s="224"/>
      <c r="F69" s="673"/>
    </row>
    <row r="70" spans="1:6" ht="26.25" customHeight="1" x14ac:dyDescent="0.25">
      <c r="A70" s="671"/>
      <c r="B70" s="467" t="s">
        <v>102</v>
      </c>
      <c r="C70" s="467"/>
      <c r="D70" s="224"/>
      <c r="E70" s="224"/>
      <c r="F70" s="673"/>
    </row>
    <row r="71" spans="1:6" ht="26.25" customHeight="1" x14ac:dyDescent="0.25">
      <c r="A71" s="671"/>
      <c r="B71" s="467" t="s">
        <v>103</v>
      </c>
      <c r="C71" s="467"/>
      <c r="D71" s="224"/>
      <c r="E71" s="224"/>
      <c r="F71" s="673"/>
    </row>
    <row r="72" spans="1:6" ht="26.25" customHeight="1" x14ac:dyDescent="0.25">
      <c r="A72" s="671"/>
      <c r="B72" s="467" t="s">
        <v>104</v>
      </c>
      <c r="C72" s="467"/>
      <c r="D72" s="224"/>
      <c r="E72" s="224"/>
      <c r="F72" s="673"/>
    </row>
    <row r="73" spans="1:6" ht="26.25" customHeight="1" x14ac:dyDescent="0.25">
      <c r="A73" s="671"/>
      <c r="B73" s="467" t="s">
        <v>105</v>
      </c>
      <c r="C73" s="467"/>
      <c r="D73" s="224"/>
      <c r="E73" s="224"/>
      <c r="F73" s="673"/>
    </row>
    <row r="74" spans="1:6" ht="26.25" customHeight="1" x14ac:dyDescent="0.25">
      <c r="A74" s="671"/>
      <c r="B74" s="467" t="s">
        <v>106</v>
      </c>
      <c r="C74" s="467"/>
      <c r="D74" s="224"/>
      <c r="E74" s="224"/>
      <c r="F74" s="673"/>
    </row>
    <row r="75" spans="1:6" ht="26.25" customHeight="1" x14ac:dyDescent="0.25">
      <c r="A75" s="671"/>
      <c r="B75" s="467" t="s">
        <v>107</v>
      </c>
      <c r="C75" s="467"/>
      <c r="D75" s="224"/>
      <c r="E75" s="224"/>
      <c r="F75" s="673"/>
    </row>
    <row r="76" spans="1:6" ht="26.25" customHeight="1" x14ac:dyDescent="0.25">
      <c r="A76" s="671"/>
      <c r="B76" s="467" t="s">
        <v>108</v>
      </c>
      <c r="C76" s="467"/>
      <c r="D76" s="224"/>
      <c r="E76" s="224"/>
      <c r="F76" s="673"/>
    </row>
    <row r="77" spans="1:6" ht="26.25" customHeight="1" x14ac:dyDescent="0.25">
      <c r="A77" s="671"/>
      <c r="B77" s="467" t="s">
        <v>109</v>
      </c>
      <c r="C77" s="467"/>
      <c r="D77" s="224"/>
      <c r="E77" s="224"/>
      <c r="F77" s="673"/>
    </row>
    <row r="78" spans="1:6" ht="16.2" thickBot="1" x14ac:dyDescent="0.35">
      <c r="A78" s="672"/>
      <c r="B78" s="661" t="s">
        <v>58</v>
      </c>
      <c r="C78" s="662"/>
      <c r="D78" s="98">
        <f>+NOOO!B100</f>
        <v>0</v>
      </c>
      <c r="E78" s="99"/>
      <c r="F78" s="674"/>
    </row>
    <row r="79" spans="1:6" ht="14.4" thickBot="1" x14ac:dyDescent="0.3"/>
    <row r="80" spans="1:6" ht="34.5" customHeight="1" x14ac:dyDescent="0.25">
      <c r="A80" s="656" t="s">
        <v>85</v>
      </c>
      <c r="B80" s="490" t="s">
        <v>86</v>
      </c>
      <c r="C80" s="490"/>
      <c r="D80" s="670" t="s">
        <v>87</v>
      </c>
      <c r="E80" s="670"/>
      <c r="F80" s="666" t="s">
        <v>88</v>
      </c>
    </row>
    <row r="81" spans="1:6" ht="21" customHeight="1" x14ac:dyDescent="0.25">
      <c r="A81" s="657"/>
      <c r="B81" s="491"/>
      <c r="C81" s="491"/>
      <c r="D81" s="79" t="s">
        <v>89</v>
      </c>
      <c r="E81" s="79" t="s">
        <v>90</v>
      </c>
      <c r="F81" s="667"/>
    </row>
    <row r="82" spans="1:6" ht="26.25" customHeight="1" x14ac:dyDescent="0.25">
      <c r="A82" s="671"/>
      <c r="B82" s="467" t="s">
        <v>91</v>
      </c>
      <c r="C82" s="467"/>
      <c r="D82" s="224"/>
      <c r="E82" s="224"/>
      <c r="F82" s="673" t="str">
        <f>IF(D97="X","CATASTROFICO",IF(AND(D101&gt;0,D101&lt;=5),"MODERADO",IF(AND(D101&gt;=6,D101&lt;=11),"MAYOR",IF(AND(D101&gt;=12,D101&lt;=19),"CATASTROFICO"," "))))</f>
        <v xml:space="preserve"> </v>
      </c>
    </row>
    <row r="83" spans="1:6" ht="26.25" customHeight="1" x14ac:dyDescent="0.25">
      <c r="A83" s="671"/>
      <c r="B83" s="467" t="s">
        <v>92</v>
      </c>
      <c r="C83" s="467"/>
      <c r="D83" s="224"/>
      <c r="E83" s="224"/>
      <c r="F83" s="673"/>
    </row>
    <row r="84" spans="1:6" ht="26.25" customHeight="1" x14ac:dyDescent="0.25">
      <c r="A84" s="671"/>
      <c r="B84" s="467" t="s">
        <v>93</v>
      </c>
      <c r="C84" s="467"/>
      <c r="D84" s="224"/>
      <c r="E84" s="224"/>
      <c r="F84" s="673"/>
    </row>
    <row r="85" spans="1:6" ht="26.25" customHeight="1" x14ac:dyDescent="0.25">
      <c r="A85" s="671"/>
      <c r="B85" s="467" t="s">
        <v>94</v>
      </c>
      <c r="C85" s="467"/>
      <c r="D85" s="224"/>
      <c r="E85" s="224"/>
      <c r="F85" s="673"/>
    </row>
    <row r="86" spans="1:6" ht="26.25" customHeight="1" x14ac:dyDescent="0.25">
      <c r="A86" s="671"/>
      <c r="B86" s="467" t="s">
        <v>95</v>
      </c>
      <c r="C86" s="467"/>
      <c r="D86" s="224"/>
      <c r="E86" s="224"/>
      <c r="F86" s="673"/>
    </row>
    <row r="87" spans="1:6" ht="26.25" customHeight="1" x14ac:dyDescent="0.25">
      <c r="A87" s="671"/>
      <c r="B87" s="467" t="s">
        <v>96</v>
      </c>
      <c r="C87" s="467"/>
      <c r="D87" s="224"/>
      <c r="E87" s="224"/>
      <c r="F87" s="673"/>
    </row>
    <row r="88" spans="1:6" ht="26.25" customHeight="1" x14ac:dyDescent="0.25">
      <c r="A88" s="671"/>
      <c r="B88" s="467" t="s">
        <v>97</v>
      </c>
      <c r="C88" s="467"/>
      <c r="D88" s="224"/>
      <c r="E88" s="224"/>
      <c r="F88" s="673"/>
    </row>
    <row r="89" spans="1:6" ht="33" customHeight="1" x14ac:dyDescent="0.25">
      <c r="A89" s="671"/>
      <c r="B89" s="467" t="s">
        <v>98</v>
      </c>
      <c r="C89" s="467"/>
      <c r="D89" s="224"/>
      <c r="E89" s="224"/>
      <c r="F89" s="673"/>
    </row>
    <row r="90" spans="1:6" ht="26.25" customHeight="1" x14ac:dyDescent="0.25">
      <c r="A90" s="671"/>
      <c r="B90" s="467" t="s">
        <v>99</v>
      </c>
      <c r="C90" s="467"/>
      <c r="D90" s="224"/>
      <c r="E90" s="224"/>
      <c r="F90" s="673"/>
    </row>
    <row r="91" spans="1:6" ht="26.25" customHeight="1" x14ac:dyDescent="0.25">
      <c r="A91" s="671"/>
      <c r="B91" s="467" t="s">
        <v>100</v>
      </c>
      <c r="C91" s="467"/>
      <c r="D91" s="224"/>
      <c r="E91" s="224"/>
      <c r="F91" s="673"/>
    </row>
    <row r="92" spans="1:6" ht="26.25" customHeight="1" x14ac:dyDescent="0.25">
      <c r="A92" s="671"/>
      <c r="B92" s="467" t="s">
        <v>101</v>
      </c>
      <c r="C92" s="467"/>
      <c r="D92" s="224"/>
      <c r="E92" s="224"/>
      <c r="F92" s="673"/>
    </row>
    <row r="93" spans="1:6" ht="26.25" customHeight="1" x14ac:dyDescent="0.25">
      <c r="A93" s="671"/>
      <c r="B93" s="467" t="s">
        <v>102</v>
      </c>
      <c r="C93" s="467"/>
      <c r="D93" s="224"/>
      <c r="E93" s="224"/>
      <c r="F93" s="673"/>
    </row>
    <row r="94" spans="1:6" ht="26.25" customHeight="1" x14ac:dyDescent="0.25">
      <c r="A94" s="671"/>
      <c r="B94" s="467" t="s">
        <v>103</v>
      </c>
      <c r="C94" s="467"/>
      <c r="D94" s="224"/>
      <c r="E94" s="224"/>
      <c r="F94" s="673"/>
    </row>
    <row r="95" spans="1:6" ht="26.25" customHeight="1" x14ac:dyDescent="0.25">
      <c r="A95" s="671"/>
      <c r="B95" s="467" t="s">
        <v>104</v>
      </c>
      <c r="C95" s="467"/>
      <c r="D95" s="224"/>
      <c r="E95" s="224"/>
      <c r="F95" s="673"/>
    </row>
    <row r="96" spans="1:6" ht="26.25" customHeight="1" x14ac:dyDescent="0.25">
      <c r="A96" s="671"/>
      <c r="B96" s="467" t="s">
        <v>105</v>
      </c>
      <c r="C96" s="467"/>
      <c r="D96" s="224"/>
      <c r="E96" s="224"/>
      <c r="F96" s="673"/>
    </row>
    <row r="97" spans="1:6" ht="26.25" customHeight="1" x14ac:dyDescent="0.25">
      <c r="A97" s="671"/>
      <c r="B97" s="467" t="s">
        <v>106</v>
      </c>
      <c r="C97" s="467"/>
      <c r="D97" s="224"/>
      <c r="E97" s="224"/>
      <c r="F97" s="673"/>
    </row>
    <row r="98" spans="1:6" ht="26.25" customHeight="1" x14ac:dyDescent="0.25">
      <c r="A98" s="671"/>
      <c r="B98" s="467" t="s">
        <v>107</v>
      </c>
      <c r="C98" s="467"/>
      <c r="D98" s="224"/>
      <c r="E98" s="224"/>
      <c r="F98" s="673"/>
    </row>
    <row r="99" spans="1:6" ht="26.25" customHeight="1" x14ac:dyDescent="0.25">
      <c r="A99" s="671"/>
      <c r="B99" s="467" t="s">
        <v>108</v>
      </c>
      <c r="C99" s="467"/>
      <c r="D99" s="224"/>
      <c r="E99" s="224"/>
      <c r="F99" s="673"/>
    </row>
    <row r="100" spans="1:6" ht="26.25" customHeight="1" x14ac:dyDescent="0.25">
      <c r="A100" s="671"/>
      <c r="B100" s="467" t="s">
        <v>109</v>
      </c>
      <c r="C100" s="467"/>
      <c r="D100" s="224"/>
      <c r="E100" s="224"/>
      <c r="F100" s="673"/>
    </row>
    <row r="101" spans="1:6" ht="16.2" thickBot="1" x14ac:dyDescent="0.35">
      <c r="A101" s="672"/>
      <c r="B101" s="661" t="s">
        <v>58</v>
      </c>
      <c r="C101" s="662"/>
      <c r="D101" s="98">
        <f>+NOOO!B123</f>
        <v>0</v>
      </c>
      <c r="E101" s="99"/>
      <c r="F101" s="674"/>
    </row>
    <row r="102" spans="1:6" ht="14.4" thickBot="1" x14ac:dyDescent="0.3"/>
    <row r="103" spans="1:6" ht="34.5" customHeight="1" x14ac:dyDescent="0.25">
      <c r="A103" s="656" t="s">
        <v>85</v>
      </c>
      <c r="B103" s="490" t="s">
        <v>86</v>
      </c>
      <c r="C103" s="490"/>
      <c r="D103" s="670" t="s">
        <v>87</v>
      </c>
      <c r="E103" s="670"/>
      <c r="F103" s="666" t="s">
        <v>88</v>
      </c>
    </row>
    <row r="104" spans="1:6" ht="21" customHeight="1" x14ac:dyDescent="0.25">
      <c r="A104" s="657"/>
      <c r="B104" s="491"/>
      <c r="C104" s="491"/>
      <c r="D104" s="79" t="s">
        <v>89</v>
      </c>
      <c r="E104" s="79" t="s">
        <v>90</v>
      </c>
      <c r="F104" s="667"/>
    </row>
    <row r="105" spans="1:6" ht="26.25" customHeight="1" x14ac:dyDescent="0.25">
      <c r="A105" s="671"/>
      <c r="B105" s="467" t="s">
        <v>91</v>
      </c>
      <c r="C105" s="467"/>
      <c r="D105" s="224"/>
      <c r="E105" s="224"/>
      <c r="F105" s="673" t="str">
        <f>IF(D120="X","CATASTROFICO",IF(AND(D124&gt;0,D124&lt;=5),"MODERADO",IF(AND(D124&gt;=6,D124&lt;=11),"MAYOR",IF(AND(D124&gt;=12,D124&lt;=19),"CATASTROFICO"," "))))</f>
        <v xml:space="preserve"> </v>
      </c>
    </row>
    <row r="106" spans="1:6" ht="26.25" customHeight="1" x14ac:dyDescent="0.25">
      <c r="A106" s="671"/>
      <c r="B106" s="467" t="s">
        <v>92</v>
      </c>
      <c r="C106" s="467"/>
      <c r="D106" s="224"/>
      <c r="E106" s="224"/>
      <c r="F106" s="673"/>
    </row>
    <row r="107" spans="1:6" ht="26.25" customHeight="1" x14ac:dyDescent="0.25">
      <c r="A107" s="671"/>
      <c r="B107" s="467" t="s">
        <v>93</v>
      </c>
      <c r="C107" s="467"/>
      <c r="D107" s="224"/>
      <c r="E107" s="224"/>
      <c r="F107" s="673"/>
    </row>
    <row r="108" spans="1:6" ht="26.25" customHeight="1" x14ac:dyDescent="0.25">
      <c r="A108" s="671"/>
      <c r="B108" s="467" t="s">
        <v>94</v>
      </c>
      <c r="C108" s="467"/>
      <c r="D108" s="224"/>
      <c r="E108" s="224"/>
      <c r="F108" s="673"/>
    </row>
    <row r="109" spans="1:6" ht="26.25" customHeight="1" x14ac:dyDescent="0.25">
      <c r="A109" s="671"/>
      <c r="B109" s="467" t="s">
        <v>95</v>
      </c>
      <c r="C109" s="467"/>
      <c r="D109" s="224"/>
      <c r="E109" s="224"/>
      <c r="F109" s="673"/>
    </row>
    <row r="110" spans="1:6" ht="26.25" customHeight="1" x14ac:dyDescent="0.25">
      <c r="A110" s="671"/>
      <c r="B110" s="467" t="s">
        <v>96</v>
      </c>
      <c r="C110" s="467"/>
      <c r="D110" s="224"/>
      <c r="E110" s="224"/>
      <c r="F110" s="673"/>
    </row>
    <row r="111" spans="1:6" ht="26.25" customHeight="1" x14ac:dyDescent="0.25">
      <c r="A111" s="671"/>
      <c r="B111" s="467" t="s">
        <v>97</v>
      </c>
      <c r="C111" s="467"/>
      <c r="D111" s="224"/>
      <c r="E111" s="224"/>
      <c r="F111" s="673"/>
    </row>
    <row r="112" spans="1:6" ht="36" customHeight="1" x14ac:dyDescent="0.25">
      <c r="A112" s="671"/>
      <c r="B112" s="467" t="s">
        <v>98</v>
      </c>
      <c r="C112" s="467"/>
      <c r="D112" s="224"/>
      <c r="E112" s="224"/>
      <c r="F112" s="673"/>
    </row>
    <row r="113" spans="1:6" ht="26.25" customHeight="1" x14ac:dyDescent="0.25">
      <c r="A113" s="671"/>
      <c r="B113" s="467" t="s">
        <v>99</v>
      </c>
      <c r="C113" s="467"/>
      <c r="D113" s="224"/>
      <c r="E113" s="224"/>
      <c r="F113" s="673"/>
    </row>
    <row r="114" spans="1:6" ht="26.25" customHeight="1" x14ac:dyDescent="0.25">
      <c r="A114" s="671"/>
      <c r="B114" s="467" t="s">
        <v>100</v>
      </c>
      <c r="C114" s="467"/>
      <c r="D114" s="224"/>
      <c r="E114" s="224"/>
      <c r="F114" s="673"/>
    </row>
    <row r="115" spans="1:6" ht="26.25" customHeight="1" x14ac:dyDescent="0.25">
      <c r="A115" s="671"/>
      <c r="B115" s="467" t="s">
        <v>101</v>
      </c>
      <c r="C115" s="467"/>
      <c r="D115" s="224"/>
      <c r="E115" s="224"/>
      <c r="F115" s="673"/>
    </row>
    <row r="116" spans="1:6" ht="26.25" customHeight="1" x14ac:dyDescent="0.25">
      <c r="A116" s="671"/>
      <c r="B116" s="467" t="s">
        <v>102</v>
      </c>
      <c r="C116" s="467"/>
      <c r="D116" s="224"/>
      <c r="E116" s="224"/>
      <c r="F116" s="673"/>
    </row>
    <row r="117" spans="1:6" ht="26.25" customHeight="1" x14ac:dyDescent="0.25">
      <c r="A117" s="671"/>
      <c r="B117" s="467" t="s">
        <v>103</v>
      </c>
      <c r="C117" s="467"/>
      <c r="D117" s="224"/>
      <c r="E117" s="224"/>
      <c r="F117" s="673"/>
    </row>
    <row r="118" spans="1:6" ht="26.25" customHeight="1" x14ac:dyDescent="0.25">
      <c r="A118" s="671"/>
      <c r="B118" s="467" t="s">
        <v>104</v>
      </c>
      <c r="C118" s="467"/>
      <c r="D118" s="224"/>
      <c r="E118" s="224"/>
      <c r="F118" s="673"/>
    </row>
    <row r="119" spans="1:6" ht="26.25" customHeight="1" x14ac:dyDescent="0.25">
      <c r="A119" s="671"/>
      <c r="B119" s="467" t="s">
        <v>105</v>
      </c>
      <c r="C119" s="467"/>
      <c r="D119" s="224"/>
      <c r="E119" s="224"/>
      <c r="F119" s="673"/>
    </row>
    <row r="120" spans="1:6" ht="26.25" customHeight="1" x14ac:dyDescent="0.25">
      <c r="A120" s="671"/>
      <c r="B120" s="467" t="s">
        <v>106</v>
      </c>
      <c r="C120" s="467"/>
      <c r="D120" s="224"/>
      <c r="E120" s="224"/>
      <c r="F120" s="673"/>
    </row>
    <row r="121" spans="1:6" ht="26.25" customHeight="1" x14ac:dyDescent="0.25">
      <c r="A121" s="671"/>
      <c r="B121" s="467" t="s">
        <v>107</v>
      </c>
      <c r="C121" s="467"/>
      <c r="D121" s="224"/>
      <c r="E121" s="224"/>
      <c r="F121" s="673"/>
    </row>
    <row r="122" spans="1:6" ht="26.25" customHeight="1" x14ac:dyDescent="0.25">
      <c r="A122" s="671"/>
      <c r="B122" s="467" t="s">
        <v>108</v>
      </c>
      <c r="C122" s="467"/>
      <c r="D122" s="224"/>
      <c r="E122" s="224"/>
      <c r="F122" s="673"/>
    </row>
    <row r="123" spans="1:6" ht="26.25" customHeight="1" x14ac:dyDescent="0.25">
      <c r="A123" s="671"/>
      <c r="B123" s="467" t="s">
        <v>109</v>
      </c>
      <c r="C123" s="467"/>
      <c r="D123" s="224"/>
      <c r="E123" s="224"/>
      <c r="F123" s="673"/>
    </row>
    <row r="124" spans="1:6" ht="16.2" thickBot="1" x14ac:dyDescent="0.35">
      <c r="A124" s="672"/>
      <c r="B124" s="661" t="s">
        <v>58</v>
      </c>
      <c r="C124" s="662"/>
      <c r="D124" s="98">
        <f>+NOOO!B146</f>
        <v>0</v>
      </c>
      <c r="E124" s="99"/>
      <c r="F124" s="67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110" zoomScaleNormal="110" workbookViewId="0">
      <selection activeCell="E20" sqref="E20"/>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42"/>
      <c r="B1" s="421" t="s">
        <v>396</v>
      </c>
      <c r="C1" s="421"/>
      <c r="D1" s="421"/>
      <c r="E1" s="268" t="s">
        <v>390</v>
      </c>
      <c r="F1" s="345"/>
      <c r="G1" s="2"/>
      <c r="J1" s="420"/>
    </row>
    <row r="2" spans="1:10" ht="15" customHeight="1" x14ac:dyDescent="0.25">
      <c r="A2" s="343"/>
      <c r="B2" s="422"/>
      <c r="C2" s="422"/>
      <c r="D2" s="422"/>
      <c r="E2" s="269" t="s">
        <v>388</v>
      </c>
      <c r="F2" s="346"/>
      <c r="G2" s="2"/>
      <c r="J2" s="420"/>
    </row>
    <row r="3" spans="1:10" ht="15" customHeight="1" x14ac:dyDescent="0.25">
      <c r="A3" s="343"/>
      <c r="B3" s="422" t="s">
        <v>3</v>
      </c>
      <c r="C3" s="422"/>
      <c r="D3" s="422"/>
      <c r="E3" s="269" t="s">
        <v>389</v>
      </c>
      <c r="F3" s="346"/>
      <c r="G3" s="2"/>
      <c r="J3" s="420"/>
    </row>
    <row r="4" spans="1:10" ht="15.75" customHeight="1" x14ac:dyDescent="0.25">
      <c r="A4" s="343"/>
      <c r="B4" s="422"/>
      <c r="C4" s="422"/>
      <c r="D4" s="422"/>
      <c r="E4" s="269" t="s">
        <v>375</v>
      </c>
      <c r="F4" s="346"/>
      <c r="G4" s="2"/>
      <c r="J4" s="420"/>
    </row>
    <row r="5" spans="1:10" ht="15.75" customHeight="1" x14ac:dyDescent="0.25">
      <c r="A5" s="408"/>
      <c r="B5" s="409"/>
      <c r="C5" s="409"/>
      <c r="D5" s="409"/>
      <c r="E5" s="409"/>
      <c r="F5" s="410"/>
      <c r="G5" s="2"/>
      <c r="J5" s="65"/>
    </row>
    <row r="6" spans="1:10" ht="15" customHeight="1" x14ac:dyDescent="0.25">
      <c r="A6" s="417" t="s">
        <v>6</v>
      </c>
      <c r="B6" s="418"/>
      <c r="C6" s="418"/>
      <c r="D6" s="418"/>
      <c r="E6" s="418"/>
      <c r="F6" s="419"/>
    </row>
    <row r="7" spans="1:10" ht="15.75" customHeight="1" x14ac:dyDescent="0.25">
      <c r="A7" s="417"/>
      <c r="B7" s="418"/>
      <c r="C7" s="418"/>
      <c r="D7" s="418"/>
      <c r="E7" s="418"/>
      <c r="F7" s="419"/>
    </row>
    <row r="8" spans="1:10" ht="27" customHeight="1" x14ac:dyDescent="0.25">
      <c r="A8" s="411" t="s">
        <v>397</v>
      </c>
      <c r="B8" s="412"/>
      <c r="C8" s="412"/>
      <c r="D8" s="412"/>
      <c r="E8" s="412"/>
      <c r="F8" s="413"/>
    </row>
    <row r="9" spans="1:10" ht="77.25" customHeight="1" thickBot="1" x14ac:dyDescent="0.3">
      <c r="A9" s="414" t="s">
        <v>398</v>
      </c>
      <c r="B9" s="415"/>
      <c r="C9" s="415"/>
      <c r="D9" s="415"/>
      <c r="E9" s="415"/>
      <c r="F9" s="416"/>
    </row>
    <row r="10" spans="1:10" ht="18.75" customHeight="1" thickBot="1" x14ac:dyDescent="0.3">
      <c r="A10" s="407"/>
      <c r="B10" s="407"/>
      <c r="C10" s="407"/>
      <c r="D10" s="407"/>
      <c r="E10" s="407"/>
      <c r="F10" s="407"/>
    </row>
    <row r="11" spans="1:10" ht="22.5" customHeight="1" thickBot="1" x14ac:dyDescent="0.3">
      <c r="A11" s="206" t="s">
        <v>7</v>
      </c>
      <c r="B11" s="207" t="s">
        <v>8</v>
      </c>
      <c r="C11" s="207" t="s">
        <v>9</v>
      </c>
      <c r="D11" s="207" t="s">
        <v>8</v>
      </c>
      <c r="E11" s="207" t="s">
        <v>10</v>
      </c>
      <c r="F11" s="208" t="s">
        <v>8</v>
      </c>
    </row>
    <row r="12" spans="1:10" ht="75" customHeight="1" x14ac:dyDescent="0.25">
      <c r="A12" s="273" t="s">
        <v>275</v>
      </c>
      <c r="B12" s="274" t="s">
        <v>399</v>
      </c>
      <c r="C12" s="275" t="s">
        <v>279</v>
      </c>
      <c r="D12" s="274" t="s">
        <v>400</v>
      </c>
      <c r="E12" s="275" t="s">
        <v>285</v>
      </c>
      <c r="F12" s="276" t="s">
        <v>401</v>
      </c>
    </row>
    <row r="13" spans="1:10" ht="60" customHeight="1" x14ac:dyDescent="0.25">
      <c r="A13" s="277" t="s">
        <v>274</v>
      </c>
      <c r="B13" s="278" t="s">
        <v>402</v>
      </c>
      <c r="C13" s="279" t="s">
        <v>279</v>
      </c>
      <c r="D13" s="280" t="s">
        <v>403</v>
      </c>
      <c r="E13" s="279" t="s">
        <v>286</v>
      </c>
      <c r="F13" s="281" t="s">
        <v>404</v>
      </c>
    </row>
    <row r="14" spans="1:10" ht="82.5" customHeight="1" x14ac:dyDescent="0.25">
      <c r="A14" s="277" t="s">
        <v>273</v>
      </c>
      <c r="B14" s="278" t="s">
        <v>405</v>
      </c>
      <c r="C14" s="279" t="s">
        <v>291</v>
      </c>
      <c r="D14" s="280" t="s">
        <v>406</v>
      </c>
      <c r="E14" s="279" t="s">
        <v>284</v>
      </c>
      <c r="F14" s="281" t="s">
        <v>407</v>
      </c>
    </row>
    <row r="15" spans="1:10" ht="73.5" customHeight="1" x14ac:dyDescent="0.25">
      <c r="A15" s="277" t="s">
        <v>278</v>
      </c>
      <c r="B15" s="280" t="s">
        <v>408</v>
      </c>
      <c r="C15" s="279" t="s">
        <v>290</v>
      </c>
      <c r="D15" s="280" t="s">
        <v>409</v>
      </c>
      <c r="E15" s="279" t="s">
        <v>247</v>
      </c>
      <c r="F15" s="281" t="s">
        <v>410</v>
      </c>
    </row>
    <row r="16" spans="1:10" ht="59.25" customHeight="1" x14ac:dyDescent="0.25">
      <c r="A16" s="277" t="s">
        <v>273</v>
      </c>
      <c r="B16" s="280" t="s">
        <v>411</v>
      </c>
      <c r="C16" s="279" t="s">
        <v>282</v>
      </c>
      <c r="D16" s="280" t="s">
        <v>412</v>
      </c>
      <c r="E16" s="279" t="s">
        <v>287</v>
      </c>
      <c r="F16" s="281" t="s">
        <v>413</v>
      </c>
    </row>
    <row r="17" spans="1:6" ht="69.75" customHeight="1" x14ac:dyDescent="0.25">
      <c r="A17" s="277" t="s">
        <v>274</v>
      </c>
      <c r="B17" s="282" t="s">
        <v>414</v>
      </c>
      <c r="C17" s="283" t="s">
        <v>280</v>
      </c>
      <c r="D17" s="282" t="s">
        <v>415</v>
      </c>
      <c r="E17" s="279" t="s">
        <v>248</v>
      </c>
      <c r="F17" s="281" t="s">
        <v>416</v>
      </c>
    </row>
    <row r="18" spans="1:6" ht="66.75" customHeight="1" x14ac:dyDescent="0.25">
      <c r="A18" s="277" t="s">
        <v>274</v>
      </c>
      <c r="B18" s="284" t="s">
        <v>417</v>
      </c>
      <c r="C18" s="283" t="s">
        <v>291</v>
      </c>
      <c r="D18" s="284" t="s">
        <v>418</v>
      </c>
      <c r="E18" s="279"/>
      <c r="F18" s="281"/>
    </row>
    <row r="19" spans="1:6" ht="73.5" customHeight="1" x14ac:dyDescent="0.25">
      <c r="A19" s="277" t="s">
        <v>303</v>
      </c>
      <c r="B19" s="284" t="s">
        <v>419</v>
      </c>
      <c r="C19" s="283" t="s">
        <v>291</v>
      </c>
      <c r="D19" s="282" t="s">
        <v>420</v>
      </c>
      <c r="E19" s="279" t="s">
        <v>288</v>
      </c>
      <c r="F19" s="281" t="s">
        <v>421</v>
      </c>
    </row>
    <row r="20" spans="1:6" ht="65.25" customHeight="1" x14ac:dyDescent="0.25">
      <c r="A20" s="277" t="s">
        <v>276</v>
      </c>
      <c r="B20" s="285" t="s">
        <v>422</v>
      </c>
      <c r="C20" s="283" t="s">
        <v>280</v>
      </c>
      <c r="D20" s="284" t="s">
        <v>423</v>
      </c>
      <c r="E20" s="279"/>
      <c r="F20" s="281"/>
    </row>
    <row r="21" spans="1:6" ht="66.75" customHeight="1" x14ac:dyDescent="0.25">
      <c r="A21" s="211"/>
      <c r="B21" s="103"/>
      <c r="C21" s="213"/>
      <c r="D21" s="209"/>
      <c r="E21" s="213"/>
      <c r="F21" s="116"/>
    </row>
    <row r="22" spans="1:6" ht="69" customHeight="1" x14ac:dyDescent="0.25">
      <c r="A22" s="211"/>
      <c r="B22" s="103"/>
      <c r="C22" s="213"/>
      <c r="D22" s="209"/>
      <c r="E22" s="213"/>
      <c r="F22" s="116"/>
    </row>
    <row r="23" spans="1:6" ht="61.5" customHeight="1" x14ac:dyDescent="0.25">
      <c r="A23" s="211"/>
      <c r="B23" s="103"/>
      <c r="C23" s="213"/>
      <c r="D23" s="209"/>
      <c r="E23" s="213"/>
      <c r="F23" s="116"/>
    </row>
    <row r="24" spans="1:6" ht="57.75" customHeight="1" x14ac:dyDescent="0.25">
      <c r="A24" s="211"/>
      <c r="B24" s="103"/>
      <c r="C24" s="213"/>
      <c r="D24" s="209"/>
      <c r="E24" s="213"/>
      <c r="F24" s="116"/>
    </row>
    <row r="25" spans="1:6" ht="62.25" customHeight="1" x14ac:dyDescent="0.25">
      <c r="A25" s="211"/>
      <c r="B25" s="103"/>
      <c r="C25" s="213"/>
      <c r="D25" s="209"/>
      <c r="E25" s="213"/>
      <c r="F25" s="116"/>
    </row>
    <row r="26" spans="1:6" ht="56.25" customHeight="1" thickBot="1" x14ac:dyDescent="0.3">
      <c r="A26" s="212"/>
      <c r="B26" s="164"/>
      <c r="C26" s="214"/>
      <c r="D26" s="210"/>
      <c r="E26" s="214"/>
      <c r="F26" s="165"/>
    </row>
    <row r="27" spans="1:6" ht="65.25" customHeight="1" x14ac:dyDescent="0.25">
      <c r="A27" s="200"/>
      <c r="B27" s="143"/>
      <c r="C27" s="200"/>
      <c r="D27" s="201"/>
      <c r="E27" s="200"/>
      <c r="F27" s="201"/>
    </row>
    <row r="28" spans="1:6" ht="62.25" customHeight="1" x14ac:dyDescent="0.25">
      <c r="A28" s="200"/>
      <c r="B28" s="143"/>
      <c r="C28" s="200"/>
      <c r="D28" s="201"/>
      <c r="E28" s="200"/>
      <c r="F28" s="201"/>
    </row>
    <row r="29" spans="1:6" ht="63" customHeight="1" x14ac:dyDescent="0.25">
      <c r="A29" s="200"/>
      <c r="B29" s="143"/>
      <c r="C29" s="200"/>
      <c r="D29" s="201"/>
      <c r="E29" s="200"/>
      <c r="F29" s="143"/>
    </row>
    <row r="30" spans="1:6" ht="51.75" customHeight="1" x14ac:dyDescent="0.25">
      <c r="A30" s="200"/>
      <c r="B30" s="143"/>
      <c r="C30" s="200"/>
      <c r="D30" s="201"/>
      <c r="E30" s="200"/>
      <c r="F30" s="143"/>
    </row>
    <row r="31" spans="1:6" ht="52.5" customHeight="1" x14ac:dyDescent="0.25">
      <c r="A31" s="200"/>
      <c r="B31" s="201"/>
      <c r="C31" s="200"/>
      <c r="D31" s="201"/>
      <c r="E31" s="200"/>
      <c r="F31" s="201"/>
    </row>
    <row r="32" spans="1:6" ht="63.75" customHeight="1" x14ac:dyDescent="0.25">
      <c r="A32" s="200"/>
      <c r="B32" s="201"/>
      <c r="C32" s="200"/>
      <c r="D32" s="201"/>
      <c r="E32" s="200"/>
      <c r="F32" s="201"/>
    </row>
    <row r="33" spans="1:6" ht="66" customHeight="1" x14ac:dyDescent="0.25">
      <c r="A33" s="200"/>
      <c r="B33" s="202"/>
      <c r="C33" s="200"/>
      <c r="D33" s="203"/>
      <c r="E33" s="200"/>
      <c r="F33" s="202"/>
    </row>
    <row r="34" spans="1:6" ht="55.5" customHeight="1" x14ac:dyDescent="0.25">
      <c r="A34" s="200"/>
      <c r="B34" s="202"/>
      <c r="C34" s="200"/>
      <c r="D34" s="203"/>
      <c r="E34" s="200"/>
      <c r="F34" s="204"/>
    </row>
    <row r="35" spans="1:6" ht="51.75" customHeight="1" x14ac:dyDescent="0.25">
      <c r="A35" s="200"/>
      <c r="B35" s="204"/>
      <c r="C35" s="200"/>
      <c r="D35" s="205"/>
      <c r="E35" s="200"/>
      <c r="F35" s="204"/>
    </row>
    <row r="36" spans="1:6" ht="55.5" customHeight="1" x14ac:dyDescent="0.25">
      <c r="A36" s="200"/>
      <c r="B36" s="204"/>
      <c r="C36" s="200"/>
      <c r="D36" s="204"/>
      <c r="E36" s="200"/>
      <c r="F36" s="204"/>
    </row>
    <row r="37" spans="1:6" ht="55.5" customHeight="1" x14ac:dyDescent="0.25">
      <c r="A37" s="200"/>
      <c r="B37" s="204"/>
      <c r="C37" s="200"/>
      <c r="D37" s="204"/>
      <c r="E37" s="200"/>
      <c r="F37" s="204"/>
    </row>
    <row r="38" spans="1:6" ht="54.75" customHeight="1" x14ac:dyDescent="0.25">
      <c r="A38" s="200"/>
      <c r="B38" s="204"/>
      <c r="C38" s="200"/>
      <c r="D38" s="204"/>
      <c r="E38" s="200"/>
      <c r="F38" s="204"/>
    </row>
    <row r="39" spans="1:6" ht="56.25" customHeight="1" x14ac:dyDescent="0.25">
      <c r="A39" s="200"/>
      <c r="B39" s="204"/>
      <c r="C39" s="200"/>
      <c r="D39" s="204"/>
      <c r="E39" s="200"/>
      <c r="F39" s="204"/>
    </row>
    <row r="40" spans="1:6" ht="54.75" customHeight="1" x14ac:dyDescent="0.25">
      <c r="A40" s="200"/>
      <c r="B40" s="202"/>
      <c r="C40" s="200"/>
      <c r="D40" s="203"/>
      <c r="E40" s="200"/>
      <c r="F40" s="202"/>
    </row>
    <row r="41" spans="1:6" ht="55.5" customHeight="1" x14ac:dyDescent="0.25">
      <c r="A41" s="200"/>
      <c r="B41" s="202"/>
      <c r="C41" s="200"/>
      <c r="D41" s="203"/>
      <c r="E41" s="200"/>
      <c r="F41" s="204"/>
    </row>
    <row r="42" spans="1:6" ht="54.75" customHeight="1" x14ac:dyDescent="0.25">
      <c r="A42" s="200"/>
      <c r="B42" s="204"/>
      <c r="C42" s="200"/>
      <c r="D42" s="205"/>
      <c r="E42" s="200"/>
      <c r="F42" s="204"/>
    </row>
    <row r="43" spans="1:6" ht="55.5" customHeight="1" x14ac:dyDescent="0.25">
      <c r="A43" s="200"/>
      <c r="B43" s="204"/>
      <c r="C43" s="200"/>
      <c r="D43" s="204"/>
      <c r="E43" s="200"/>
      <c r="F43" s="204"/>
    </row>
    <row r="44" spans="1:6" ht="56.25" customHeight="1" x14ac:dyDescent="0.25">
      <c r="A44" s="200"/>
      <c r="B44" s="204"/>
      <c r="C44" s="200"/>
      <c r="D44" s="204"/>
      <c r="E44" s="200"/>
      <c r="F44" s="204"/>
    </row>
    <row r="45" spans="1:6" ht="59.25" customHeight="1" x14ac:dyDescent="0.25">
      <c r="A45" s="200"/>
      <c r="B45" s="204"/>
      <c r="C45" s="200"/>
      <c r="D45" s="204"/>
      <c r="E45" s="200"/>
      <c r="F45" s="204"/>
    </row>
    <row r="46" spans="1:6" ht="55.5" customHeight="1" x14ac:dyDescent="0.25">
      <c r="A46" s="200"/>
      <c r="B46" s="204"/>
      <c r="C46" s="200"/>
      <c r="D46" s="204"/>
      <c r="E46" s="200"/>
      <c r="F46" s="204"/>
    </row>
    <row r="47" spans="1:6" ht="55.5" customHeight="1" x14ac:dyDescent="0.25">
      <c r="A47" s="200"/>
      <c r="B47" s="202"/>
      <c r="C47" s="200"/>
      <c r="D47" s="203"/>
      <c r="E47" s="200"/>
      <c r="F47" s="202"/>
    </row>
    <row r="48" spans="1:6" ht="56.25" customHeight="1" x14ac:dyDescent="0.25">
      <c r="A48" s="200"/>
      <c r="B48" s="202"/>
      <c r="C48" s="200"/>
      <c r="D48" s="203"/>
      <c r="E48" s="200"/>
      <c r="F48" s="204"/>
    </row>
    <row r="49" spans="1:6" ht="54" customHeight="1" x14ac:dyDescent="0.25">
      <c r="A49" s="200"/>
      <c r="B49" s="204"/>
      <c r="C49" s="200"/>
      <c r="D49" s="205"/>
      <c r="E49" s="200"/>
      <c r="F49" s="204"/>
    </row>
    <row r="50" spans="1:6" ht="56.25" customHeight="1" x14ac:dyDescent="0.25">
      <c r="A50" s="200"/>
      <c r="B50" s="204"/>
      <c r="C50" s="200"/>
      <c r="D50" s="204"/>
      <c r="E50" s="200"/>
      <c r="F50" s="204"/>
    </row>
    <row r="51" spans="1:6" ht="59.25" customHeight="1" x14ac:dyDescent="0.25">
      <c r="A51" s="200"/>
      <c r="B51" s="204"/>
      <c r="C51" s="200"/>
      <c r="D51" s="204"/>
      <c r="E51" s="200"/>
      <c r="F51" s="204"/>
    </row>
    <row r="52" spans="1:6" ht="54.75" customHeight="1" x14ac:dyDescent="0.25">
      <c r="A52" s="200"/>
      <c r="B52" s="204"/>
      <c r="C52" s="200"/>
      <c r="D52" s="204"/>
      <c r="E52" s="200"/>
      <c r="F52" s="204"/>
    </row>
    <row r="53" spans="1:6" ht="55.5" customHeight="1" x14ac:dyDescent="0.25">
      <c r="A53" s="200"/>
      <c r="B53" s="204"/>
      <c r="C53" s="200"/>
      <c r="D53" s="204"/>
      <c r="E53" s="200"/>
      <c r="F53" s="204"/>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A21:A26</xm:sqref>
        </x14:dataValidation>
        <x14:dataValidation type="list" allowBlank="1" showInputMessage="1" showErrorMessage="1" xr:uid="{00000000-0002-0000-0100-000001000000}">
          <x14:formula1>
            <xm:f>'LISTAS CONTEXTO'!$B$1:$B$8</xm:f>
          </x14:formula1>
          <xm:sqref>C21:C26</xm:sqref>
        </x14:dataValidation>
        <x14:dataValidation type="list" allowBlank="1" showInputMessage="1" showErrorMessage="1" xr:uid="{00000000-0002-0000-0100-000002000000}">
          <x14:formula1>
            <xm:f>'LISTAS CONTEXTO'!$C$1:$C$10</xm:f>
          </x14:formula1>
          <xm:sqref>E21:E26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workbookViewId="0">
      <selection activeCell="G37" sqref="G37:G38"/>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51"/>
      <c r="B1" s="762"/>
      <c r="C1" s="421" t="str">
        <f>CONTEXTO!B1</f>
        <v xml:space="preserve">PROCESO:  SISTEMA INTEGRADO DE GESTIÓN </v>
      </c>
      <c r="D1" s="421"/>
      <c r="E1" s="421"/>
      <c r="F1" s="421"/>
      <c r="G1" s="427" t="s">
        <v>390</v>
      </c>
      <c r="H1" s="360"/>
      <c r="I1" s="360"/>
      <c r="J1" s="760"/>
      <c r="K1" s="345"/>
    </row>
    <row r="2" spans="1:11" ht="15" customHeight="1" x14ac:dyDescent="0.25">
      <c r="A2" s="452"/>
      <c r="B2" s="446"/>
      <c r="C2" s="422"/>
      <c r="D2" s="422"/>
      <c r="E2" s="422"/>
      <c r="F2" s="422"/>
      <c r="G2" s="428" t="s">
        <v>395</v>
      </c>
      <c r="H2" s="429"/>
      <c r="I2" s="429"/>
      <c r="J2" s="761"/>
      <c r="K2" s="346"/>
    </row>
    <row r="3" spans="1:11" ht="34.5" customHeight="1" x14ac:dyDescent="0.25">
      <c r="A3" s="452"/>
      <c r="B3" s="446"/>
      <c r="C3" s="422" t="s">
        <v>32</v>
      </c>
      <c r="D3" s="422"/>
      <c r="E3" s="422"/>
      <c r="F3" s="422"/>
      <c r="G3" s="428" t="s">
        <v>389</v>
      </c>
      <c r="H3" s="429"/>
      <c r="I3" s="429"/>
      <c r="J3" s="761"/>
      <c r="K3" s="346"/>
    </row>
    <row r="4" spans="1:11" ht="15.75" customHeight="1" x14ac:dyDescent="0.25">
      <c r="A4" s="452"/>
      <c r="B4" s="446"/>
      <c r="C4" s="422"/>
      <c r="D4" s="422"/>
      <c r="E4" s="422"/>
      <c r="F4" s="422"/>
      <c r="G4" s="428" t="s">
        <v>382</v>
      </c>
      <c r="H4" s="429"/>
      <c r="I4" s="429"/>
      <c r="J4" s="761"/>
      <c r="K4" s="346"/>
    </row>
    <row r="5" spans="1:11" ht="15.75" customHeight="1" x14ac:dyDescent="0.25">
      <c r="A5" s="408"/>
      <c r="B5" s="409"/>
      <c r="C5" s="409"/>
      <c r="D5" s="409"/>
      <c r="E5" s="409"/>
      <c r="F5" s="409"/>
      <c r="G5" s="409"/>
      <c r="H5" s="409"/>
      <c r="I5" s="409"/>
      <c r="J5" s="409"/>
      <c r="K5" s="410"/>
    </row>
    <row r="6" spans="1:11" x14ac:dyDescent="0.25">
      <c r="A6" s="769" t="s">
        <v>110</v>
      </c>
      <c r="B6" s="770"/>
      <c r="C6" s="770"/>
      <c r="D6" s="770"/>
      <c r="E6" s="770"/>
      <c r="F6" s="770"/>
      <c r="G6" s="770"/>
      <c r="H6" s="770"/>
      <c r="I6" s="770"/>
      <c r="J6" s="770"/>
      <c r="K6" s="771"/>
    </row>
    <row r="7" spans="1:11" ht="11.25" customHeight="1" x14ac:dyDescent="0.25">
      <c r="A7" s="769"/>
      <c r="B7" s="770"/>
      <c r="C7" s="770"/>
      <c r="D7" s="770"/>
      <c r="E7" s="770"/>
      <c r="F7" s="770"/>
      <c r="G7" s="770"/>
      <c r="H7" s="770"/>
      <c r="I7" s="770"/>
      <c r="J7" s="770"/>
      <c r="K7" s="771"/>
    </row>
    <row r="8" spans="1:11" ht="24" customHeight="1" x14ac:dyDescent="0.25">
      <c r="A8" s="765" t="str">
        <f>CONTEXTO!A8</f>
        <v>PROCESO: GESTIÓN DE LA GOBERNABILIDAD, CONVIVENCIA Y SEGURIDAD CIUDADANA</v>
      </c>
      <c r="B8" s="412"/>
      <c r="C8" s="412"/>
      <c r="D8" s="412"/>
      <c r="E8" s="412"/>
      <c r="F8" s="412"/>
      <c r="G8" s="412"/>
      <c r="H8" s="412"/>
      <c r="I8" s="412"/>
      <c r="J8" s="412"/>
      <c r="K8" s="413"/>
    </row>
    <row r="9" spans="1:11" ht="56.25" customHeight="1" thickBot="1" x14ac:dyDescent="0.3">
      <c r="A9" s="76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67"/>
      <c r="C9" s="767"/>
      <c r="D9" s="767"/>
      <c r="E9" s="767"/>
      <c r="F9" s="767"/>
      <c r="G9" s="767"/>
      <c r="H9" s="767"/>
      <c r="I9" s="767"/>
      <c r="J9" s="767"/>
      <c r="K9" s="768"/>
    </row>
    <row r="10" spans="1:11" ht="19.5" customHeight="1" thickBot="1" x14ac:dyDescent="0.3">
      <c r="A10" s="763"/>
      <c r="B10" s="764"/>
      <c r="C10" s="764"/>
      <c r="D10" s="764"/>
      <c r="E10" s="764"/>
      <c r="F10" s="764"/>
      <c r="G10" s="764"/>
      <c r="H10" s="764"/>
      <c r="I10" s="764"/>
      <c r="J10" s="764"/>
      <c r="K10" s="764"/>
    </row>
    <row r="11" spans="1:11" ht="29.25" customHeight="1" thickBot="1" x14ac:dyDescent="0.3">
      <c r="A11" s="146" t="s">
        <v>111</v>
      </c>
      <c r="B11" s="704"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C11" s="705"/>
      <c r="D11" s="705"/>
      <c r="E11" s="705"/>
      <c r="F11" s="705"/>
      <c r="G11" s="705"/>
      <c r="H11" s="705"/>
      <c r="I11" s="706"/>
      <c r="J11" s="147" t="s">
        <v>343</v>
      </c>
      <c r="K11" s="150" t="str">
        <f>IF(J17="x","EXTREMA",IF(J19="x","ALTA",IF(J21="x","MODERADA",IF(J23="x","BAJA",""))))</f>
        <v>EXTREMA</v>
      </c>
    </row>
    <row r="12" spans="1:11" ht="16.5" customHeight="1" thickBot="1" x14ac:dyDescent="0.3">
      <c r="A12" s="713" t="s">
        <v>113</v>
      </c>
      <c r="B12" s="714"/>
      <c r="C12" s="714"/>
      <c r="D12" s="715" t="str">
        <f>PROBABILIDAD!T11</f>
        <v>Probable</v>
      </c>
      <c r="E12" s="716"/>
      <c r="F12" s="713" t="s">
        <v>344</v>
      </c>
      <c r="G12" s="714"/>
      <c r="H12" s="714"/>
      <c r="I12" s="717"/>
      <c r="J12" s="718" t="s">
        <v>126</v>
      </c>
      <c r="K12" s="719"/>
    </row>
    <row r="13" spans="1:11" x14ac:dyDescent="0.25">
      <c r="A13" s="179"/>
      <c r="B13" s="158"/>
      <c r="C13" s="158"/>
      <c r="D13" s="158"/>
      <c r="E13" s="158"/>
      <c r="F13" s="158"/>
      <c r="G13" s="158"/>
      <c r="H13" s="158"/>
      <c r="I13" s="158"/>
      <c r="J13" s="175"/>
      <c r="K13" s="176"/>
    </row>
    <row r="14" spans="1:11" x14ac:dyDescent="0.25">
      <c r="A14" s="179"/>
      <c r="B14" s="158"/>
      <c r="C14" s="180"/>
      <c r="D14" s="158"/>
      <c r="E14" s="158"/>
      <c r="F14" s="158"/>
      <c r="G14" s="158"/>
      <c r="H14" s="158"/>
      <c r="I14" s="158"/>
      <c r="J14" s="175"/>
      <c r="K14" s="176"/>
    </row>
    <row r="15" spans="1:11" ht="30" customHeight="1" x14ac:dyDescent="0.25">
      <c r="A15" s="699" t="s">
        <v>113</v>
      </c>
      <c r="B15" s="158">
        <v>5</v>
      </c>
      <c r="C15" s="700"/>
      <c r="D15" s="679"/>
      <c r="E15" s="680"/>
      <c r="F15" s="680"/>
      <c r="G15" s="680"/>
      <c r="H15" s="158"/>
      <c r="I15" s="158"/>
      <c r="J15" s="694" t="s">
        <v>112</v>
      </c>
      <c r="K15" s="695"/>
    </row>
    <row r="16" spans="1:11" ht="30" customHeight="1" x14ac:dyDescent="0.25">
      <c r="A16" s="699"/>
      <c r="B16" s="158" t="s">
        <v>115</v>
      </c>
      <c r="C16" s="701"/>
      <c r="D16" s="679"/>
      <c r="E16" s="680"/>
      <c r="F16" s="680"/>
      <c r="G16" s="680"/>
      <c r="H16" s="158"/>
      <c r="I16" s="158"/>
      <c r="J16" s="160"/>
      <c r="K16" s="161"/>
    </row>
    <row r="17" spans="1:11" ht="30" customHeight="1" x14ac:dyDescent="0.25">
      <c r="A17" s="699"/>
      <c r="B17" s="158">
        <v>4</v>
      </c>
      <c r="C17" s="702"/>
      <c r="D17" s="679"/>
      <c r="E17" s="679"/>
      <c r="F17" s="692"/>
      <c r="G17" s="680" t="s">
        <v>340</v>
      </c>
      <c r="H17" s="158"/>
      <c r="I17" s="158"/>
      <c r="J17" s="166" t="str">
        <f xml:space="preserve"> IF(OR(E15="X",F15="X",G15="x",F17="x",G17="X",F19="X",G19="X",G21="X" ),"x","")</f>
        <v>x</v>
      </c>
      <c r="K17" s="161" t="s">
        <v>114</v>
      </c>
    </row>
    <row r="18" spans="1:11" ht="30" customHeight="1" x14ac:dyDescent="0.25">
      <c r="A18" s="699"/>
      <c r="B18" s="158" t="s">
        <v>117</v>
      </c>
      <c r="C18" s="703"/>
      <c r="D18" s="679"/>
      <c r="E18" s="679"/>
      <c r="F18" s="692"/>
      <c r="G18" s="680"/>
      <c r="H18" s="158"/>
      <c r="I18" s="158"/>
      <c r="J18" s="167"/>
      <c r="K18" s="161"/>
    </row>
    <row r="19" spans="1:11" ht="30" customHeight="1" x14ac:dyDescent="0.25">
      <c r="A19" s="699"/>
      <c r="B19" s="158">
        <v>3</v>
      </c>
      <c r="C19" s="682"/>
      <c r="D19" s="677"/>
      <c r="E19" s="678"/>
      <c r="F19" s="692"/>
      <c r="G19" s="680"/>
      <c r="H19" s="158"/>
      <c r="I19" s="158"/>
      <c r="J19" s="168" t="str">
        <f xml:space="preserve"> IF(OR(C15="X",D15="X",D17="x",E17="x",E19="X",F21="X",F23="X",G23="X" ),"x","")</f>
        <v/>
      </c>
      <c r="K19" s="161" t="s">
        <v>116</v>
      </c>
    </row>
    <row r="20" spans="1:11" ht="30" customHeight="1" x14ac:dyDescent="0.25">
      <c r="A20" s="699"/>
      <c r="B20" s="158" t="s">
        <v>119</v>
      </c>
      <c r="C20" s="693"/>
      <c r="D20" s="677"/>
      <c r="E20" s="679"/>
      <c r="F20" s="692"/>
      <c r="G20" s="680"/>
      <c r="H20" s="158"/>
      <c r="I20" s="158"/>
      <c r="J20" s="169"/>
      <c r="K20" s="161"/>
    </row>
    <row r="21" spans="1:11" ht="30" customHeight="1" x14ac:dyDescent="0.25">
      <c r="A21" s="699"/>
      <c r="B21" s="158">
        <v>2</v>
      </c>
      <c r="C21" s="682"/>
      <c r="D21" s="675"/>
      <c r="E21" s="676"/>
      <c r="F21" s="678"/>
      <c r="G21" s="680"/>
      <c r="H21" s="158"/>
      <c r="I21" s="158"/>
      <c r="J21" s="170" t="str">
        <f xml:space="preserve"> IF(OR(C17="X",D19="X",E21="x",E23="x" ),"x","")</f>
        <v/>
      </c>
      <c r="K21" s="161" t="s">
        <v>118</v>
      </c>
    </row>
    <row r="22" spans="1:11" ht="30" customHeight="1" x14ac:dyDescent="0.25">
      <c r="A22" s="699"/>
      <c r="B22" s="158" t="s">
        <v>241</v>
      </c>
      <c r="C22" s="693"/>
      <c r="D22" s="675"/>
      <c r="E22" s="677"/>
      <c r="F22" s="679"/>
      <c r="G22" s="680"/>
      <c r="H22" s="158"/>
      <c r="I22" s="158"/>
      <c r="J22" s="169"/>
      <c r="K22" s="161"/>
    </row>
    <row r="23" spans="1:11" ht="30" customHeight="1" x14ac:dyDescent="0.25">
      <c r="A23" s="699"/>
      <c r="B23" s="158">
        <v>1</v>
      </c>
      <c r="C23" s="682"/>
      <c r="D23" s="684"/>
      <c r="E23" s="686"/>
      <c r="F23" s="688"/>
      <c r="G23" s="690"/>
      <c r="H23" s="158"/>
      <c r="I23" s="158"/>
      <c r="J23" s="171" t="str">
        <f xml:space="preserve"> IF(OR(C19="X",C21="X",C23="x",D21="x",D23="x" ),"x","")</f>
        <v/>
      </c>
      <c r="K23" s="161" t="s">
        <v>120</v>
      </c>
    </row>
    <row r="24" spans="1:11" ht="30" customHeight="1" x14ac:dyDescent="0.25">
      <c r="A24" s="699"/>
      <c r="B24" s="158" t="s">
        <v>121</v>
      </c>
      <c r="C24" s="683"/>
      <c r="D24" s="685"/>
      <c r="E24" s="687"/>
      <c r="F24" s="689"/>
      <c r="G24" s="691"/>
      <c r="H24" s="158"/>
      <c r="I24" s="158"/>
      <c r="J24" s="148"/>
      <c r="K24" s="149"/>
    </row>
    <row r="25" spans="1:11" x14ac:dyDescent="0.25">
      <c r="A25" s="179"/>
      <c r="B25" s="158"/>
      <c r="C25" s="158">
        <v>1</v>
      </c>
      <c r="D25" s="158">
        <v>2</v>
      </c>
      <c r="E25" s="158">
        <v>3</v>
      </c>
      <c r="F25" s="158">
        <v>4</v>
      </c>
      <c r="G25" s="158">
        <v>5</v>
      </c>
      <c r="H25" s="158"/>
      <c r="I25" s="158"/>
      <c r="J25" s="773"/>
      <c r="K25" s="774"/>
    </row>
    <row r="26" spans="1:11" x14ac:dyDescent="0.25">
      <c r="A26" s="179"/>
      <c r="B26" s="158"/>
      <c r="C26" s="158" t="s">
        <v>122</v>
      </c>
      <c r="D26" s="158" t="s">
        <v>123</v>
      </c>
      <c r="E26" s="158" t="s">
        <v>124</v>
      </c>
      <c r="F26" s="158" t="s">
        <v>125</v>
      </c>
      <c r="G26" s="158" t="s">
        <v>126</v>
      </c>
      <c r="H26" s="158"/>
      <c r="I26" s="158"/>
      <c r="J26" s="158"/>
      <c r="K26" s="176"/>
    </row>
    <row r="27" spans="1:11" x14ac:dyDescent="0.25">
      <c r="A27" s="179"/>
      <c r="B27" s="158"/>
      <c r="C27" s="681" t="s">
        <v>127</v>
      </c>
      <c r="D27" s="681"/>
      <c r="E27" s="681"/>
      <c r="F27" s="681"/>
      <c r="G27" s="681"/>
      <c r="H27" s="158"/>
      <c r="I27" s="158"/>
      <c r="J27" s="158"/>
      <c r="K27" s="176"/>
    </row>
    <row r="28" spans="1:11" x14ac:dyDescent="0.25">
      <c r="A28" s="179"/>
      <c r="B28" s="158"/>
      <c r="C28" s="681"/>
      <c r="D28" s="681"/>
      <c r="E28" s="681"/>
      <c r="F28" s="681"/>
      <c r="G28" s="681"/>
      <c r="H28" s="158"/>
      <c r="I28" s="158"/>
      <c r="J28" s="158"/>
      <c r="K28" s="176"/>
    </row>
    <row r="29" spans="1:11" ht="15.75" customHeight="1" thickBot="1" x14ac:dyDescent="0.3">
      <c r="A29" s="181"/>
      <c r="B29" s="182"/>
      <c r="C29" s="182"/>
      <c r="D29" s="182"/>
      <c r="E29" s="182"/>
      <c r="F29" s="182"/>
      <c r="G29" s="182"/>
      <c r="H29" s="182"/>
      <c r="I29" s="182"/>
      <c r="J29" s="182"/>
      <c r="K29" s="183"/>
    </row>
    <row r="30" spans="1:11" ht="14.4" thickBot="1" x14ac:dyDescent="0.3"/>
    <row r="31" spans="1:11" ht="28.5" customHeight="1" thickBot="1" x14ac:dyDescent="0.3">
      <c r="A31" s="100" t="s">
        <v>111</v>
      </c>
      <c r="B31" s="772" t="str">
        <f>DESCRIPCION!A13</f>
        <v>Posibilidad de afectacion economica por  pérdida o sustracion  de insumos veterinarios y / o alimentos para beneficio propio o de un tercero</v>
      </c>
      <c r="C31" s="705"/>
      <c r="D31" s="705"/>
      <c r="E31" s="705"/>
      <c r="F31" s="705"/>
      <c r="G31" s="705"/>
      <c r="H31" s="705"/>
      <c r="I31" s="706"/>
      <c r="J31" s="147" t="s">
        <v>343</v>
      </c>
      <c r="K31" s="145" t="str">
        <f>IF(J37="x","EXTREMA",IF(J39="x","ALTA",IF(J41="x","MODERADA",IF(J43="x","BAJA",""))))</f>
        <v>EXTREMA</v>
      </c>
    </row>
    <row r="32" spans="1:11" ht="16.2" thickBot="1" x14ac:dyDescent="0.3">
      <c r="A32" s="713" t="s">
        <v>113</v>
      </c>
      <c r="B32" s="714"/>
      <c r="C32" s="714"/>
      <c r="D32" s="715" t="str">
        <f>PROBABILIDAD!T12</f>
        <v>Probable</v>
      </c>
      <c r="E32" s="716"/>
      <c r="F32" s="713" t="s">
        <v>344</v>
      </c>
      <c r="G32" s="714"/>
      <c r="H32" s="714"/>
      <c r="I32" s="717"/>
      <c r="J32" s="718" t="s">
        <v>126</v>
      </c>
      <c r="K32" s="719"/>
    </row>
    <row r="33" spans="1:11" ht="14.4" x14ac:dyDescent="0.25">
      <c r="A33" s="174"/>
      <c r="B33" s="173"/>
      <c r="C33" s="173"/>
      <c r="D33" s="173"/>
      <c r="E33" s="173"/>
      <c r="F33" s="173"/>
      <c r="G33" s="173"/>
      <c r="H33" s="173"/>
      <c r="I33" s="173"/>
      <c r="J33" s="175"/>
      <c r="K33" s="176"/>
    </row>
    <row r="34" spans="1:11" ht="15" thickBot="1" x14ac:dyDescent="0.3">
      <c r="A34" s="174"/>
      <c r="B34" s="172"/>
      <c r="C34" s="173"/>
      <c r="D34" s="173"/>
      <c r="E34" s="173"/>
      <c r="F34" s="173"/>
      <c r="G34" s="173"/>
      <c r="H34" s="173"/>
      <c r="I34" s="173"/>
      <c r="J34" s="175"/>
      <c r="K34" s="176"/>
    </row>
    <row r="35" spans="1:11" ht="30.75" customHeight="1" thickBot="1" x14ac:dyDescent="0.3">
      <c r="A35" s="744" t="s">
        <v>113</v>
      </c>
      <c r="B35" s="172">
        <v>5</v>
      </c>
      <c r="C35" s="745"/>
      <c r="D35" s="746"/>
      <c r="E35" s="740"/>
      <c r="F35" s="740"/>
      <c r="G35" s="740"/>
      <c r="H35" s="173"/>
      <c r="I35" s="173"/>
      <c r="J35" s="742" t="s">
        <v>112</v>
      </c>
      <c r="K35" s="743"/>
    </row>
    <row r="36" spans="1:11" ht="21" customHeight="1" thickBot="1" x14ac:dyDescent="0.3">
      <c r="A36" s="744"/>
      <c r="B36" s="172" t="s">
        <v>115</v>
      </c>
      <c r="C36" s="745"/>
      <c r="D36" s="746"/>
      <c r="E36" s="740"/>
      <c r="F36" s="740"/>
      <c r="G36" s="740"/>
      <c r="H36" s="173"/>
      <c r="I36" s="173"/>
      <c r="J36" s="177"/>
      <c r="K36" s="20"/>
    </row>
    <row r="37" spans="1:11" ht="34.5" customHeight="1" thickBot="1" x14ac:dyDescent="0.3">
      <c r="A37" s="744"/>
      <c r="B37" s="172">
        <v>4</v>
      </c>
      <c r="C37" s="747"/>
      <c r="D37" s="746"/>
      <c r="E37" s="746"/>
      <c r="F37" s="748"/>
      <c r="G37" s="740" t="s">
        <v>340</v>
      </c>
      <c r="H37" s="173"/>
      <c r="I37" s="173"/>
      <c r="J37" s="187" t="str">
        <f xml:space="preserve"> IF(OR(E35="X",F35="X",G35="x",F37="x",G37="X",F39="X",G39="X",G41="X" ),"x","")</f>
        <v>x</v>
      </c>
      <c r="K37" s="20" t="s">
        <v>114</v>
      </c>
    </row>
    <row r="38" spans="1:11" ht="29.4" thickBot="1" x14ac:dyDescent="0.3">
      <c r="A38" s="744"/>
      <c r="B38" s="172" t="s">
        <v>117</v>
      </c>
      <c r="C38" s="747"/>
      <c r="D38" s="746"/>
      <c r="E38" s="746"/>
      <c r="F38" s="749"/>
      <c r="G38" s="740"/>
      <c r="H38" s="173"/>
      <c r="I38" s="173"/>
      <c r="J38" s="188"/>
      <c r="K38" s="20"/>
    </row>
    <row r="39" spans="1:11" ht="35.25" customHeight="1" thickBot="1" x14ac:dyDescent="0.3">
      <c r="A39" s="744"/>
      <c r="B39" s="172">
        <v>3</v>
      </c>
      <c r="C39" s="750"/>
      <c r="D39" s="737"/>
      <c r="E39" s="751"/>
      <c r="F39" s="748"/>
      <c r="G39" s="740"/>
      <c r="H39" s="173"/>
      <c r="I39" s="173"/>
      <c r="J39" s="189" t="str">
        <f xml:space="preserve"> IF(OR(C35="X",D35="X",D37="x",E37="x",E39="X",F41="X",F43="X",G43="X" ),"x","")</f>
        <v/>
      </c>
      <c r="K39" s="20" t="s">
        <v>116</v>
      </c>
    </row>
    <row r="40" spans="1:11" ht="29.4" thickBot="1" x14ac:dyDescent="0.3">
      <c r="A40" s="744"/>
      <c r="B40" s="172" t="s">
        <v>119</v>
      </c>
      <c r="C40" s="750"/>
      <c r="D40" s="737"/>
      <c r="E40" s="746"/>
      <c r="F40" s="749"/>
      <c r="G40" s="740"/>
      <c r="H40" s="173"/>
      <c r="I40" s="173"/>
      <c r="J40" s="190"/>
      <c r="K40" s="20"/>
    </row>
    <row r="41" spans="1:11" ht="36" customHeight="1" thickBot="1" x14ac:dyDescent="0.3">
      <c r="A41" s="744"/>
      <c r="B41" s="172">
        <v>2</v>
      </c>
      <c r="C41" s="750"/>
      <c r="D41" s="753"/>
      <c r="E41" s="736"/>
      <c r="F41" s="738"/>
      <c r="G41" s="740"/>
      <c r="H41" s="173"/>
      <c r="I41" s="173"/>
      <c r="J41" s="191" t="str">
        <f xml:space="preserve"> IF(OR(C37="X",D39="X",E41="x",E43="x" ),"x","")</f>
        <v/>
      </c>
      <c r="K41" s="20" t="s">
        <v>118</v>
      </c>
    </row>
    <row r="42" spans="1:11" ht="29.4" thickBot="1" x14ac:dyDescent="0.3">
      <c r="A42" s="744"/>
      <c r="B42" s="172" t="s">
        <v>241</v>
      </c>
      <c r="C42" s="750"/>
      <c r="D42" s="753"/>
      <c r="E42" s="737"/>
      <c r="F42" s="739"/>
      <c r="G42" s="740"/>
      <c r="H42" s="173"/>
      <c r="I42" s="173"/>
      <c r="J42" s="190"/>
      <c r="K42" s="20"/>
    </row>
    <row r="43" spans="1:11" ht="38.25" customHeight="1" thickBot="1" x14ac:dyDescent="0.3">
      <c r="A43" s="744"/>
      <c r="B43" s="172">
        <v>1</v>
      </c>
      <c r="C43" s="750"/>
      <c r="D43" s="753"/>
      <c r="E43" s="757"/>
      <c r="F43" s="758"/>
      <c r="G43" s="746"/>
      <c r="H43" s="173"/>
      <c r="I43" s="173"/>
      <c r="J43" s="192" t="str">
        <f xml:space="preserve"> IF(OR(C39="X",C41="X",D41="x",C43="x",D43="x" ),"x","")</f>
        <v/>
      </c>
      <c r="K43" s="20" t="s">
        <v>120</v>
      </c>
    </row>
    <row r="44" spans="1:11" ht="17.25" customHeight="1" thickBot="1" x14ac:dyDescent="0.3">
      <c r="A44" s="744"/>
      <c r="B44" s="172" t="s">
        <v>121</v>
      </c>
      <c r="C44" s="752"/>
      <c r="D44" s="754"/>
      <c r="E44" s="755"/>
      <c r="F44" s="759"/>
      <c r="G44" s="756"/>
      <c r="H44" s="178"/>
      <c r="I44" s="173"/>
      <c r="J44" s="173"/>
      <c r="K44" s="172"/>
    </row>
    <row r="45" spans="1:11" ht="14.4" x14ac:dyDescent="0.25">
      <c r="A45" s="174"/>
      <c r="B45" s="173"/>
      <c r="C45" s="173">
        <v>1</v>
      </c>
      <c r="D45" s="173">
        <v>2</v>
      </c>
      <c r="E45" s="173">
        <v>3</v>
      </c>
      <c r="F45" s="173">
        <v>4</v>
      </c>
      <c r="G45" s="173">
        <v>5</v>
      </c>
      <c r="H45" s="173"/>
      <c r="I45" s="173"/>
      <c r="J45" s="173"/>
      <c r="K45" s="172"/>
    </row>
    <row r="46" spans="1:11" ht="14.4" x14ac:dyDescent="0.25">
      <c r="A46" s="174"/>
      <c r="B46" s="173"/>
      <c r="C46" s="173" t="s">
        <v>122</v>
      </c>
      <c r="D46" s="173" t="s">
        <v>123</v>
      </c>
      <c r="E46" s="173" t="s">
        <v>124</v>
      </c>
      <c r="F46" s="173" t="s">
        <v>125</v>
      </c>
      <c r="G46" s="173" t="s">
        <v>126</v>
      </c>
      <c r="H46" s="173"/>
      <c r="I46" s="173"/>
      <c r="J46" s="173"/>
      <c r="K46" s="172"/>
    </row>
    <row r="47" spans="1:11" ht="14.4" x14ac:dyDescent="0.25">
      <c r="A47" s="174"/>
      <c r="B47" s="173"/>
      <c r="C47" s="741" t="s">
        <v>127</v>
      </c>
      <c r="D47" s="741"/>
      <c r="E47" s="741"/>
      <c r="F47" s="741"/>
      <c r="G47" s="741"/>
      <c r="H47" s="173"/>
      <c r="I47" s="173"/>
      <c r="J47" s="173"/>
      <c r="K47" s="172"/>
    </row>
    <row r="48" spans="1:11" ht="14.4" x14ac:dyDescent="0.25">
      <c r="A48" s="174"/>
      <c r="B48" s="173"/>
      <c r="C48" s="741"/>
      <c r="D48" s="741"/>
      <c r="E48" s="741"/>
      <c r="F48" s="741"/>
      <c r="G48" s="741"/>
      <c r="H48" s="173"/>
      <c r="I48" s="173"/>
      <c r="J48" s="173"/>
      <c r="K48" s="172"/>
    </row>
    <row r="49" spans="1:11" ht="22.5" customHeight="1" thickBot="1" x14ac:dyDescent="0.35">
      <c r="A49" s="21"/>
      <c r="B49" s="19"/>
      <c r="C49" s="19"/>
      <c r="D49" s="19"/>
      <c r="E49" s="19"/>
      <c r="F49" s="19"/>
      <c r="G49" s="19"/>
      <c r="H49" s="19"/>
      <c r="I49" s="19"/>
      <c r="J49" s="19"/>
      <c r="K49" s="144"/>
    </row>
    <row r="50" spans="1:11" ht="14.4" thickBot="1" x14ac:dyDescent="0.3"/>
    <row r="51" spans="1:11" ht="36.75" customHeight="1" thickBot="1" x14ac:dyDescent="0.3">
      <c r="A51" s="151" t="s">
        <v>111</v>
      </c>
      <c r="B51" s="704" t="str">
        <f>DESCRIPCION!A16</f>
        <v>c</v>
      </c>
      <c r="C51" s="705"/>
      <c r="D51" s="705"/>
      <c r="E51" s="705"/>
      <c r="F51" s="705"/>
      <c r="G51" s="705"/>
      <c r="H51" s="705"/>
      <c r="I51" s="706"/>
      <c r="J51" s="147" t="s">
        <v>343</v>
      </c>
      <c r="K51" s="145" t="str">
        <f>IF(J57="x","EXTREMA",IF(J59="x","ALTA",IF(J61="x","MODERADA",IF(J63="x","BAJA",""))))</f>
        <v/>
      </c>
    </row>
    <row r="52" spans="1:11" ht="16.2" thickBot="1" x14ac:dyDescent="0.3">
      <c r="A52" s="713" t="s">
        <v>113</v>
      </c>
      <c r="B52" s="714"/>
      <c r="C52" s="714"/>
      <c r="D52" s="715" t="str">
        <f>PROBABILIDAD!T13</f>
        <v xml:space="preserve"> </v>
      </c>
      <c r="E52" s="716"/>
      <c r="F52" s="713" t="s">
        <v>344</v>
      </c>
      <c r="G52" s="714"/>
      <c r="H52" s="714"/>
      <c r="I52" s="717"/>
      <c r="J52" s="718"/>
      <c r="K52" s="719"/>
    </row>
    <row r="53" spans="1:11" ht="14.4" x14ac:dyDescent="0.25">
      <c r="A53" s="174"/>
      <c r="B53" s="173"/>
      <c r="C53" s="173"/>
      <c r="D53" s="173"/>
      <c r="E53" s="173"/>
      <c r="F53" s="173"/>
      <c r="G53" s="173"/>
      <c r="H53" s="173"/>
      <c r="I53" s="173"/>
      <c r="J53" s="175"/>
      <c r="K53" s="176"/>
    </row>
    <row r="54" spans="1:11" ht="15" thickBot="1" x14ac:dyDescent="0.3">
      <c r="A54" s="174"/>
      <c r="B54" s="172"/>
      <c r="C54" s="173"/>
      <c r="D54" s="173"/>
      <c r="E54" s="173"/>
      <c r="F54" s="173"/>
      <c r="G54" s="173"/>
      <c r="H54" s="173"/>
      <c r="I54" s="173"/>
      <c r="J54" s="175"/>
      <c r="K54" s="176"/>
    </row>
    <row r="55" spans="1:11" ht="26.25" customHeight="1" thickBot="1" x14ac:dyDescent="0.3">
      <c r="A55" s="744" t="s">
        <v>113</v>
      </c>
      <c r="B55" s="172">
        <v>5</v>
      </c>
      <c r="C55" s="745"/>
      <c r="D55" s="746"/>
      <c r="E55" s="740"/>
      <c r="F55" s="740"/>
      <c r="G55" s="740"/>
      <c r="H55" s="173"/>
      <c r="I55" s="173"/>
      <c r="J55" s="742" t="s">
        <v>112</v>
      </c>
      <c r="K55" s="743"/>
    </row>
    <row r="56" spans="1:11" ht="18.75" customHeight="1" thickBot="1" x14ac:dyDescent="0.3">
      <c r="A56" s="744"/>
      <c r="B56" s="172" t="s">
        <v>115</v>
      </c>
      <c r="C56" s="745"/>
      <c r="D56" s="746"/>
      <c r="E56" s="740"/>
      <c r="F56" s="740"/>
      <c r="G56" s="740"/>
      <c r="H56" s="173"/>
      <c r="I56" s="173"/>
      <c r="J56" s="177"/>
      <c r="K56" s="20"/>
    </row>
    <row r="57" spans="1:11" ht="30.75" customHeight="1" thickBot="1" x14ac:dyDescent="0.3">
      <c r="A57" s="744"/>
      <c r="B57" s="172">
        <v>4</v>
      </c>
      <c r="C57" s="747"/>
      <c r="D57" s="746"/>
      <c r="E57" s="746"/>
      <c r="F57" s="748"/>
      <c r="G57" s="740"/>
      <c r="H57" s="173"/>
      <c r="I57" s="173"/>
      <c r="J57" s="187" t="str">
        <f xml:space="preserve"> IF(OR(E55="X",F55="X",G55="x",F57="x",G57="X",F59="X",G59="X",G61="X" ),"x","")</f>
        <v/>
      </c>
      <c r="K57" s="20" t="s">
        <v>114</v>
      </c>
    </row>
    <row r="58" spans="1:11" ht="29.4" thickBot="1" x14ac:dyDescent="0.3">
      <c r="A58" s="744"/>
      <c r="B58" s="172" t="s">
        <v>117</v>
      </c>
      <c r="C58" s="747"/>
      <c r="D58" s="746"/>
      <c r="E58" s="746"/>
      <c r="F58" s="749"/>
      <c r="G58" s="740"/>
      <c r="H58" s="173"/>
      <c r="I58" s="173"/>
      <c r="J58" s="188"/>
      <c r="K58" s="20"/>
    </row>
    <row r="59" spans="1:11" ht="26.25" customHeight="1" thickBot="1" x14ac:dyDescent="0.3">
      <c r="A59" s="744"/>
      <c r="B59" s="172">
        <v>3</v>
      </c>
      <c r="C59" s="750"/>
      <c r="D59" s="737"/>
      <c r="E59" s="751"/>
      <c r="F59" s="748"/>
      <c r="G59" s="740"/>
      <c r="H59" s="173"/>
      <c r="I59" s="173"/>
      <c r="J59" s="189" t="str">
        <f xml:space="preserve"> IF(OR(C55="X",D55="X",D57="x",E57="x",E59="X",F61="X",F63="X",G63="X" ),"x","")</f>
        <v/>
      </c>
      <c r="K59" s="20" t="s">
        <v>116</v>
      </c>
    </row>
    <row r="60" spans="1:11" ht="29.4" thickBot="1" x14ac:dyDescent="0.3">
      <c r="A60" s="744"/>
      <c r="B60" s="172" t="s">
        <v>119</v>
      </c>
      <c r="C60" s="750"/>
      <c r="D60" s="737"/>
      <c r="E60" s="746"/>
      <c r="F60" s="749"/>
      <c r="G60" s="740"/>
      <c r="H60" s="173"/>
      <c r="I60" s="173"/>
      <c r="J60" s="190"/>
      <c r="K60" s="20"/>
    </row>
    <row r="61" spans="1:11" ht="30" customHeight="1" thickBot="1" x14ac:dyDescent="0.3">
      <c r="A61" s="744"/>
      <c r="B61" s="172">
        <v>2</v>
      </c>
      <c r="C61" s="750"/>
      <c r="D61" s="753"/>
      <c r="E61" s="736"/>
      <c r="F61" s="738"/>
      <c r="G61" s="740"/>
      <c r="H61" s="173"/>
      <c r="I61" s="173"/>
      <c r="J61" s="191" t="str">
        <f xml:space="preserve"> IF(OR(C57="X",D59="X",E61="x",E63="x" ),"x","")</f>
        <v/>
      </c>
      <c r="K61" s="20" t="s">
        <v>118</v>
      </c>
    </row>
    <row r="62" spans="1:11" ht="29.4" thickBot="1" x14ac:dyDescent="0.3">
      <c r="A62" s="744"/>
      <c r="B62" s="172" t="s">
        <v>241</v>
      </c>
      <c r="C62" s="750"/>
      <c r="D62" s="753"/>
      <c r="E62" s="737"/>
      <c r="F62" s="739"/>
      <c r="G62" s="740"/>
      <c r="H62" s="173"/>
      <c r="I62" s="173"/>
      <c r="J62" s="190"/>
      <c r="K62" s="20"/>
    </row>
    <row r="63" spans="1:11" ht="30.75" customHeight="1" thickBot="1" x14ac:dyDescent="0.3">
      <c r="A63" s="744"/>
      <c r="B63" s="172">
        <v>1</v>
      </c>
      <c r="C63" s="750"/>
      <c r="D63" s="753"/>
      <c r="E63" s="737"/>
      <c r="F63" s="746"/>
      <c r="G63" s="746"/>
      <c r="H63" s="173"/>
      <c r="I63" s="173"/>
      <c r="J63" s="192" t="str">
        <f xml:space="preserve"> IF(OR(C59="X",C61="X",D61="x",C63="x",D63="x" ),"x","")</f>
        <v/>
      </c>
      <c r="K63" s="20" t="s">
        <v>120</v>
      </c>
    </row>
    <row r="64" spans="1:11" ht="20.25" customHeight="1" thickBot="1" x14ac:dyDescent="0.3">
      <c r="A64" s="744"/>
      <c r="B64" s="172" t="s">
        <v>121</v>
      </c>
      <c r="C64" s="752"/>
      <c r="D64" s="754"/>
      <c r="E64" s="755"/>
      <c r="F64" s="756"/>
      <c r="G64" s="756"/>
      <c r="H64" s="178"/>
      <c r="I64" s="173"/>
      <c r="J64" s="173"/>
      <c r="K64" s="172"/>
    </row>
    <row r="65" spans="1:11" ht="14.4" x14ac:dyDescent="0.25">
      <c r="A65" s="174"/>
      <c r="B65" s="173"/>
      <c r="C65" s="173">
        <v>1</v>
      </c>
      <c r="D65" s="173">
        <v>2</v>
      </c>
      <c r="E65" s="173">
        <v>3</v>
      </c>
      <c r="F65" s="173">
        <v>4</v>
      </c>
      <c r="G65" s="173">
        <v>5</v>
      </c>
      <c r="H65" s="173"/>
      <c r="I65" s="173"/>
      <c r="J65" s="173"/>
      <c r="K65" s="172"/>
    </row>
    <row r="66" spans="1:11" ht="14.4" x14ac:dyDescent="0.25">
      <c r="A66" s="174"/>
      <c r="B66" s="173"/>
      <c r="C66" s="173" t="s">
        <v>122</v>
      </c>
      <c r="D66" s="173" t="s">
        <v>123</v>
      </c>
      <c r="E66" s="173" t="s">
        <v>124</v>
      </c>
      <c r="F66" s="173" t="s">
        <v>125</v>
      </c>
      <c r="G66" s="173" t="s">
        <v>126</v>
      </c>
      <c r="H66" s="173"/>
      <c r="I66" s="173"/>
      <c r="J66" s="173"/>
      <c r="K66" s="172"/>
    </row>
    <row r="67" spans="1:11" ht="15" customHeight="1" x14ac:dyDescent="0.25">
      <c r="A67" s="174"/>
      <c r="B67" s="173"/>
      <c r="C67" s="741" t="s">
        <v>127</v>
      </c>
      <c r="D67" s="741"/>
      <c r="E67" s="741"/>
      <c r="F67" s="741"/>
      <c r="G67" s="741"/>
      <c r="H67" s="173"/>
      <c r="I67" s="173"/>
      <c r="J67" s="173"/>
      <c r="K67" s="172"/>
    </row>
    <row r="68" spans="1:11" ht="15" customHeight="1" x14ac:dyDescent="0.25">
      <c r="A68" s="174"/>
      <c r="B68" s="173"/>
      <c r="C68" s="741"/>
      <c r="D68" s="741"/>
      <c r="E68" s="741"/>
      <c r="F68" s="741"/>
      <c r="G68" s="741"/>
      <c r="H68" s="173"/>
      <c r="I68" s="173"/>
      <c r="J68" s="173"/>
      <c r="K68" s="172"/>
    </row>
    <row r="69" spans="1:11" ht="45.75" customHeight="1" thickBot="1" x14ac:dyDescent="0.3">
      <c r="A69" s="184"/>
      <c r="B69" s="185"/>
      <c r="C69" s="185"/>
      <c r="D69" s="185"/>
      <c r="E69" s="185"/>
      <c r="F69" s="185"/>
      <c r="G69" s="185"/>
      <c r="H69" s="185"/>
      <c r="I69" s="185"/>
      <c r="J69" s="185"/>
      <c r="K69" s="186"/>
    </row>
    <row r="70" spans="1:11" ht="14.4" thickBot="1" x14ac:dyDescent="0.3"/>
    <row r="71" spans="1:11" ht="30.75" customHeight="1" thickBot="1" x14ac:dyDescent="0.3">
      <c r="A71" s="100" t="s">
        <v>111</v>
      </c>
      <c r="B71" s="772" t="str">
        <f>DESCRIPCION!A19</f>
        <v>d</v>
      </c>
      <c r="C71" s="705"/>
      <c r="D71" s="705"/>
      <c r="E71" s="705"/>
      <c r="F71" s="705"/>
      <c r="G71" s="705"/>
      <c r="H71" s="705"/>
      <c r="I71" s="706"/>
      <c r="J71" s="147" t="s">
        <v>343</v>
      </c>
      <c r="K71" s="145" t="str">
        <f>IF(J77="x","EXTREMA",IF(J79="x","ALTA",IF(J81="x","MODERADA",IF(J83="x","BAJA",""))))</f>
        <v/>
      </c>
    </row>
    <row r="72" spans="1:11" ht="16.2" thickBot="1" x14ac:dyDescent="0.3">
      <c r="A72" s="713" t="s">
        <v>113</v>
      </c>
      <c r="B72" s="714"/>
      <c r="C72" s="714"/>
      <c r="D72" s="715" t="str">
        <f>PROBABILIDAD!T14</f>
        <v xml:space="preserve"> </v>
      </c>
      <c r="E72" s="716"/>
      <c r="F72" s="713" t="s">
        <v>344</v>
      </c>
      <c r="G72" s="714"/>
      <c r="H72" s="714"/>
      <c r="I72" s="717"/>
      <c r="J72" s="718"/>
      <c r="K72" s="719"/>
    </row>
    <row r="73" spans="1:11" ht="21.75" customHeight="1" x14ac:dyDescent="0.25">
      <c r="A73" s="179"/>
      <c r="B73" s="158"/>
      <c r="C73" s="158"/>
      <c r="D73" s="158"/>
      <c r="E73" s="158"/>
      <c r="F73" s="158"/>
      <c r="G73" s="158"/>
      <c r="H73" s="158"/>
      <c r="I73" s="158"/>
      <c r="J73" s="175"/>
      <c r="K73" s="176"/>
    </row>
    <row r="74" spans="1:11" ht="18.75" customHeight="1" x14ac:dyDescent="0.25">
      <c r="A74" s="179"/>
      <c r="B74" s="158"/>
      <c r="C74" s="180"/>
      <c r="D74" s="158"/>
      <c r="E74" s="158"/>
      <c r="F74" s="158"/>
      <c r="G74" s="158"/>
      <c r="H74" s="158"/>
      <c r="I74" s="158"/>
      <c r="J74" s="175"/>
      <c r="K74" s="176"/>
    </row>
    <row r="75" spans="1:11" ht="42.75" customHeight="1" x14ac:dyDescent="0.25">
      <c r="A75" s="699" t="s">
        <v>113</v>
      </c>
      <c r="B75" s="158">
        <v>5</v>
      </c>
      <c r="C75" s="700"/>
      <c r="D75" s="679"/>
      <c r="E75" s="680"/>
      <c r="F75" s="680"/>
      <c r="G75" s="680"/>
      <c r="H75" s="158"/>
      <c r="I75" s="158"/>
      <c r="J75" s="694" t="s">
        <v>112</v>
      </c>
      <c r="K75" s="695"/>
    </row>
    <row r="76" spans="1:11" x14ac:dyDescent="0.25">
      <c r="A76" s="699"/>
      <c r="B76" s="158" t="s">
        <v>115</v>
      </c>
      <c r="C76" s="701"/>
      <c r="D76" s="679"/>
      <c r="E76" s="680"/>
      <c r="F76" s="680"/>
      <c r="G76" s="680"/>
      <c r="H76" s="158"/>
      <c r="I76" s="158"/>
      <c r="J76" s="160"/>
      <c r="K76" s="161"/>
    </row>
    <row r="77" spans="1:11" ht="29.25" customHeight="1" x14ac:dyDescent="0.25">
      <c r="A77" s="699"/>
      <c r="B77" s="158">
        <v>4</v>
      </c>
      <c r="C77" s="702"/>
      <c r="D77" s="679"/>
      <c r="E77" s="679"/>
      <c r="F77" s="692"/>
      <c r="G77" s="680"/>
      <c r="H77" s="158"/>
      <c r="I77" s="158"/>
      <c r="J77" s="166" t="str">
        <f xml:space="preserve"> IF(OR(E75="X",F75="X",G75="x",F77="x",G77="X",F79="X",G79="X",G81="X" ),"x","")</f>
        <v/>
      </c>
      <c r="K77" s="161" t="s">
        <v>114</v>
      </c>
    </row>
    <row r="78" spans="1:11" ht="28.2" x14ac:dyDescent="0.25">
      <c r="A78" s="699"/>
      <c r="B78" s="158" t="s">
        <v>117</v>
      </c>
      <c r="C78" s="703"/>
      <c r="D78" s="679"/>
      <c r="E78" s="679"/>
      <c r="F78" s="692"/>
      <c r="G78" s="680"/>
      <c r="H78" s="158"/>
      <c r="I78" s="158"/>
      <c r="J78" s="167"/>
      <c r="K78" s="161"/>
    </row>
    <row r="79" spans="1:11" ht="29.25" customHeight="1" x14ac:dyDescent="0.25">
      <c r="A79" s="699"/>
      <c r="B79" s="158">
        <v>3</v>
      </c>
      <c r="C79" s="682"/>
      <c r="D79" s="677"/>
      <c r="E79" s="678"/>
      <c r="F79" s="692"/>
      <c r="G79" s="680"/>
      <c r="H79" s="158"/>
      <c r="I79" s="158"/>
      <c r="J79" s="168" t="str">
        <f xml:space="preserve"> IF(OR(C75="X",D75="X",D77="x",E77="x",E79="X",F81="X",F83="X",G83="X" ),"x","")</f>
        <v/>
      </c>
      <c r="K79" s="161" t="s">
        <v>116</v>
      </c>
    </row>
    <row r="80" spans="1:11" ht="28.2" x14ac:dyDescent="0.25">
      <c r="A80" s="699"/>
      <c r="B80" s="158" t="s">
        <v>119</v>
      </c>
      <c r="C80" s="693"/>
      <c r="D80" s="677"/>
      <c r="E80" s="679"/>
      <c r="F80" s="692"/>
      <c r="G80" s="680"/>
      <c r="H80" s="158"/>
      <c r="I80" s="158"/>
      <c r="J80" s="169"/>
      <c r="K80" s="161"/>
    </row>
    <row r="81" spans="1:11" ht="29.25" customHeight="1" x14ac:dyDescent="0.25">
      <c r="A81" s="699"/>
      <c r="B81" s="158">
        <v>2</v>
      </c>
      <c r="C81" s="682"/>
      <c r="D81" s="675"/>
      <c r="E81" s="676"/>
      <c r="F81" s="678"/>
      <c r="G81" s="680"/>
      <c r="H81" s="158"/>
      <c r="I81" s="158"/>
      <c r="J81" s="170" t="str">
        <f xml:space="preserve"> IF(OR(C77="X",D79="X",E81="x",E83="x" ),"x","")</f>
        <v/>
      </c>
      <c r="K81" s="161" t="s">
        <v>118</v>
      </c>
    </row>
    <row r="82" spans="1:11" ht="28.2" x14ac:dyDescent="0.25">
      <c r="A82" s="699"/>
      <c r="B82" s="158" t="s">
        <v>241</v>
      </c>
      <c r="C82" s="693"/>
      <c r="D82" s="675"/>
      <c r="E82" s="677"/>
      <c r="F82" s="679"/>
      <c r="G82" s="680"/>
      <c r="H82" s="158"/>
      <c r="I82" s="158"/>
      <c r="J82" s="169"/>
      <c r="K82" s="161"/>
    </row>
    <row r="83" spans="1:11" ht="28.5" customHeight="1" x14ac:dyDescent="0.25">
      <c r="A83" s="699"/>
      <c r="B83" s="158">
        <v>1</v>
      </c>
      <c r="C83" s="682"/>
      <c r="D83" s="684"/>
      <c r="E83" s="686"/>
      <c r="F83" s="688"/>
      <c r="G83" s="690"/>
      <c r="H83" s="158"/>
      <c r="I83" s="158"/>
      <c r="J83" s="171" t="str">
        <f xml:space="preserve"> IF(OR(C79="X",C81="X",D81="x",D83="x",C83="x" ),"x","")</f>
        <v/>
      </c>
      <c r="K83" s="161" t="s">
        <v>120</v>
      </c>
    </row>
    <row r="84" spans="1:11" ht="19.5" customHeight="1" x14ac:dyDescent="0.25">
      <c r="A84" s="699"/>
      <c r="B84" s="158" t="s">
        <v>121</v>
      </c>
      <c r="C84" s="683"/>
      <c r="D84" s="685"/>
      <c r="E84" s="687"/>
      <c r="F84" s="689"/>
      <c r="G84" s="691"/>
      <c r="H84" s="158"/>
      <c r="I84" s="158"/>
      <c r="J84" s="158"/>
      <c r="K84" s="159"/>
    </row>
    <row r="85" spans="1:11" x14ac:dyDescent="0.25">
      <c r="A85" s="179"/>
      <c r="B85" s="158"/>
      <c r="C85" s="158">
        <v>1</v>
      </c>
      <c r="D85" s="158">
        <v>2</v>
      </c>
      <c r="E85" s="158">
        <v>3</v>
      </c>
      <c r="F85" s="158">
        <v>4</v>
      </c>
      <c r="G85" s="158">
        <v>5</v>
      </c>
      <c r="H85" s="158"/>
      <c r="I85" s="158"/>
      <c r="J85" s="158"/>
      <c r="K85" s="159"/>
    </row>
    <row r="86" spans="1:11" x14ac:dyDescent="0.25">
      <c r="A86" s="179"/>
      <c r="B86" s="158"/>
      <c r="C86" s="158" t="s">
        <v>122</v>
      </c>
      <c r="D86" s="158" t="s">
        <v>123</v>
      </c>
      <c r="E86" s="158" t="s">
        <v>124</v>
      </c>
      <c r="F86" s="158" t="s">
        <v>125</v>
      </c>
      <c r="G86" s="158" t="s">
        <v>126</v>
      </c>
      <c r="H86" s="158"/>
      <c r="I86" s="158"/>
      <c r="J86" s="158"/>
      <c r="K86" s="159"/>
    </row>
    <row r="87" spans="1:11" x14ac:dyDescent="0.25">
      <c r="A87" s="179"/>
      <c r="B87" s="158"/>
      <c r="C87" s="681" t="s">
        <v>127</v>
      </c>
      <c r="D87" s="681"/>
      <c r="E87" s="681"/>
      <c r="F87" s="681"/>
      <c r="G87" s="681"/>
      <c r="H87" s="158"/>
      <c r="I87" s="158"/>
      <c r="J87" s="158"/>
      <c r="K87" s="159"/>
    </row>
    <row r="88" spans="1:11" x14ac:dyDescent="0.25">
      <c r="A88" s="179"/>
      <c r="B88" s="158"/>
      <c r="C88" s="681"/>
      <c r="D88" s="681"/>
      <c r="E88" s="681"/>
      <c r="F88" s="681"/>
      <c r="G88" s="681"/>
      <c r="H88" s="158"/>
      <c r="I88" s="158"/>
      <c r="J88" s="158"/>
      <c r="K88" s="159"/>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6" t="s">
        <v>111</v>
      </c>
      <c r="B91" s="704" t="str">
        <f>DESCRIPCION!A22</f>
        <v>e</v>
      </c>
      <c r="C91" s="705"/>
      <c r="D91" s="705"/>
      <c r="E91" s="705"/>
      <c r="F91" s="705"/>
      <c r="G91" s="705"/>
      <c r="H91" s="705"/>
      <c r="I91" s="706"/>
      <c r="J91" s="147" t="s">
        <v>343</v>
      </c>
      <c r="K91" s="145" t="str">
        <f>IF(J97="x","EXTREMA",IF(J99="x","ALTA",IF(J101="x","MODERADA",IF(J103="x","BAJA",""))))</f>
        <v/>
      </c>
    </row>
    <row r="92" spans="1:11" ht="16.2" thickBot="1" x14ac:dyDescent="0.3">
      <c r="A92" s="713" t="s">
        <v>113</v>
      </c>
      <c r="B92" s="714"/>
      <c r="C92" s="714"/>
      <c r="D92" s="715" t="str">
        <f>PROBABILIDAD!T15</f>
        <v xml:space="preserve"> </v>
      </c>
      <c r="E92" s="716"/>
      <c r="F92" s="713" t="s">
        <v>344</v>
      </c>
      <c r="G92" s="714"/>
      <c r="H92" s="714"/>
      <c r="I92" s="717"/>
      <c r="J92" s="718"/>
      <c r="K92" s="719"/>
    </row>
    <row r="93" spans="1:11" x14ac:dyDescent="0.25">
      <c r="A93" s="80"/>
      <c r="B93" s="84"/>
      <c r="C93" s="84"/>
      <c r="D93" s="84"/>
      <c r="E93" s="84"/>
      <c r="F93" s="84"/>
      <c r="G93" s="84"/>
      <c r="H93" s="84"/>
      <c r="I93" s="84"/>
      <c r="K93" s="73"/>
    </row>
    <row r="94" spans="1:11" x14ac:dyDescent="0.25">
      <c r="A94" s="179"/>
      <c r="B94" s="158"/>
      <c r="C94" s="180"/>
      <c r="D94" s="158"/>
      <c r="E94" s="158"/>
      <c r="F94" s="158"/>
      <c r="G94" s="158"/>
      <c r="H94" s="158"/>
      <c r="I94" s="158"/>
      <c r="J94" s="175"/>
      <c r="K94" s="176"/>
    </row>
    <row r="95" spans="1:11" ht="56.25" customHeight="1" x14ac:dyDescent="0.25">
      <c r="A95" s="699" t="s">
        <v>113</v>
      </c>
      <c r="B95" s="158">
        <v>5</v>
      </c>
      <c r="C95" s="700"/>
      <c r="D95" s="679"/>
      <c r="E95" s="680"/>
      <c r="F95" s="680"/>
      <c r="G95" s="680"/>
      <c r="H95" s="158"/>
      <c r="I95" s="158"/>
      <c r="J95" s="694" t="s">
        <v>112</v>
      </c>
      <c r="K95" s="695"/>
    </row>
    <row r="96" spans="1:11" ht="5.25" customHeight="1" x14ac:dyDescent="0.25">
      <c r="A96" s="699"/>
      <c r="B96" s="158" t="s">
        <v>115</v>
      </c>
      <c r="C96" s="701"/>
      <c r="D96" s="679"/>
      <c r="E96" s="680"/>
      <c r="F96" s="680"/>
      <c r="G96" s="680"/>
      <c r="H96" s="158"/>
      <c r="I96" s="158"/>
      <c r="J96" s="160"/>
      <c r="K96" s="161"/>
    </row>
    <row r="97" spans="1:11" ht="27.75" customHeight="1" x14ac:dyDescent="0.25">
      <c r="A97" s="699"/>
      <c r="B97" s="158">
        <v>4</v>
      </c>
      <c r="C97" s="702"/>
      <c r="D97" s="679"/>
      <c r="E97" s="679"/>
      <c r="F97" s="692"/>
      <c r="G97" s="680"/>
      <c r="H97" s="158"/>
      <c r="I97" s="158"/>
      <c r="J97" s="166" t="str">
        <f xml:space="preserve"> IF(OR(E95="X",F95="X",G95="x",F97="x",G97="X",F99="X",G99="X",G101="X" ),"x","")</f>
        <v/>
      </c>
      <c r="K97" s="161" t="s">
        <v>114</v>
      </c>
    </row>
    <row r="98" spans="1:11" ht="28.2" x14ac:dyDescent="0.25">
      <c r="A98" s="699"/>
      <c r="B98" s="158" t="s">
        <v>117</v>
      </c>
      <c r="C98" s="703"/>
      <c r="D98" s="679"/>
      <c r="E98" s="679"/>
      <c r="F98" s="692"/>
      <c r="G98" s="680"/>
      <c r="H98" s="158"/>
      <c r="I98" s="158"/>
      <c r="J98" s="167"/>
      <c r="K98" s="161"/>
    </row>
    <row r="99" spans="1:11" ht="27" customHeight="1" x14ac:dyDescent="0.25">
      <c r="A99" s="699"/>
      <c r="B99" s="158">
        <v>3</v>
      </c>
      <c r="C99" s="682"/>
      <c r="D99" s="677"/>
      <c r="E99" s="678"/>
      <c r="F99" s="692"/>
      <c r="G99" s="680"/>
      <c r="H99" s="158"/>
      <c r="I99" s="158"/>
      <c r="J99" s="168" t="str">
        <f xml:space="preserve"> IF(OR(C95="X",D95="X",D97="x",E97="x",E99="X",F101="X",F103="X",G103="X" ),"x","")</f>
        <v/>
      </c>
      <c r="K99" s="161" t="s">
        <v>116</v>
      </c>
    </row>
    <row r="100" spans="1:11" ht="28.2" x14ac:dyDescent="0.25">
      <c r="A100" s="699"/>
      <c r="B100" s="158" t="s">
        <v>119</v>
      </c>
      <c r="C100" s="693"/>
      <c r="D100" s="677"/>
      <c r="E100" s="679"/>
      <c r="F100" s="692"/>
      <c r="G100" s="680"/>
      <c r="H100" s="158"/>
      <c r="I100" s="158"/>
      <c r="J100" s="169"/>
      <c r="K100" s="161"/>
    </row>
    <row r="101" spans="1:11" ht="25.5" customHeight="1" x14ac:dyDescent="0.25">
      <c r="A101" s="699"/>
      <c r="B101" s="158">
        <v>2</v>
      </c>
      <c r="C101" s="682"/>
      <c r="D101" s="675"/>
      <c r="E101" s="676"/>
      <c r="F101" s="678"/>
      <c r="G101" s="680"/>
      <c r="H101" s="158"/>
      <c r="I101" s="158"/>
      <c r="J101" s="170" t="str">
        <f xml:space="preserve"> IF(OR(C97="X",D99="X",E103="x",E101="x" ),"x","")</f>
        <v/>
      </c>
      <c r="K101" s="161" t="s">
        <v>118</v>
      </c>
    </row>
    <row r="102" spans="1:11" ht="28.2" x14ac:dyDescent="0.25">
      <c r="A102" s="699"/>
      <c r="B102" s="158" t="s">
        <v>241</v>
      </c>
      <c r="C102" s="693"/>
      <c r="D102" s="675"/>
      <c r="E102" s="677"/>
      <c r="F102" s="679"/>
      <c r="G102" s="680"/>
      <c r="H102" s="158"/>
      <c r="I102" s="158"/>
      <c r="J102" s="169"/>
      <c r="K102" s="161"/>
    </row>
    <row r="103" spans="1:11" ht="29.25" customHeight="1" x14ac:dyDescent="0.25">
      <c r="A103" s="699"/>
      <c r="B103" s="158">
        <v>1</v>
      </c>
      <c r="C103" s="682"/>
      <c r="D103" s="684"/>
      <c r="E103" s="686"/>
      <c r="F103" s="688"/>
      <c r="G103" s="690"/>
      <c r="H103" s="158"/>
      <c r="I103" s="158"/>
      <c r="J103" s="171" t="str">
        <f xml:space="preserve"> IF(OR(C99="X",C101="X",C103="x",D101="x",D103="x" ),"x","")</f>
        <v/>
      </c>
      <c r="K103" s="161" t="s">
        <v>120</v>
      </c>
    </row>
    <row r="104" spans="1:11" ht="13.5" customHeight="1" x14ac:dyDescent="0.25">
      <c r="A104" s="699"/>
      <c r="B104" s="158" t="s">
        <v>121</v>
      </c>
      <c r="C104" s="683"/>
      <c r="D104" s="685"/>
      <c r="E104" s="687"/>
      <c r="F104" s="689"/>
      <c r="G104" s="691"/>
      <c r="H104" s="158"/>
      <c r="I104" s="158"/>
      <c r="J104" s="158"/>
      <c r="K104" s="159"/>
    </row>
    <row r="105" spans="1:11" x14ac:dyDescent="0.25">
      <c r="A105" s="179"/>
      <c r="B105" s="158"/>
      <c r="C105" s="158">
        <v>1</v>
      </c>
      <c r="D105" s="158">
        <v>2</v>
      </c>
      <c r="E105" s="158">
        <v>3</v>
      </c>
      <c r="F105" s="158">
        <v>4</v>
      </c>
      <c r="G105" s="158">
        <v>5</v>
      </c>
      <c r="H105" s="158"/>
      <c r="I105" s="158"/>
      <c r="J105" s="158"/>
      <c r="K105" s="159"/>
    </row>
    <row r="106" spans="1:11" x14ac:dyDescent="0.25">
      <c r="A106" s="179"/>
      <c r="B106" s="158"/>
      <c r="C106" s="158" t="s">
        <v>122</v>
      </c>
      <c r="D106" s="158" t="s">
        <v>123</v>
      </c>
      <c r="E106" s="158" t="s">
        <v>124</v>
      </c>
      <c r="F106" s="158" t="s">
        <v>125</v>
      </c>
      <c r="G106" s="158" t="s">
        <v>126</v>
      </c>
      <c r="H106" s="158"/>
      <c r="I106" s="158"/>
      <c r="J106" s="158"/>
      <c r="K106" s="159"/>
    </row>
    <row r="107" spans="1:11" x14ac:dyDescent="0.25">
      <c r="A107" s="179"/>
      <c r="B107" s="158"/>
      <c r="C107" s="681" t="s">
        <v>127</v>
      </c>
      <c r="D107" s="681"/>
      <c r="E107" s="681"/>
      <c r="F107" s="681"/>
      <c r="G107" s="681"/>
      <c r="H107" s="158"/>
      <c r="I107" s="158"/>
      <c r="J107" s="158"/>
      <c r="K107" s="159"/>
    </row>
    <row r="108" spans="1:11" x14ac:dyDescent="0.25">
      <c r="A108" s="179"/>
      <c r="B108" s="158"/>
      <c r="C108" s="681"/>
      <c r="D108" s="681"/>
      <c r="E108" s="681"/>
      <c r="F108" s="681"/>
      <c r="G108" s="681"/>
      <c r="H108" s="158"/>
      <c r="I108" s="158"/>
      <c r="J108" s="158"/>
      <c r="K108" s="159"/>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6" t="s">
        <v>111</v>
      </c>
      <c r="B111" s="704" t="str">
        <f>DESCRIPCION!A25</f>
        <v>f</v>
      </c>
      <c r="C111" s="705"/>
      <c r="D111" s="705"/>
      <c r="E111" s="705"/>
      <c r="F111" s="705"/>
      <c r="G111" s="705"/>
      <c r="H111" s="705"/>
      <c r="I111" s="706"/>
      <c r="J111" s="147" t="s">
        <v>343</v>
      </c>
      <c r="K111" s="145" t="str">
        <f>IF(J117="x","EXTREMA",IF(J119="x","ALTA",IF(J121="x","MODERADA",IF(J123="x","BAJA",""))))</f>
        <v/>
      </c>
    </row>
    <row r="112" spans="1:11" ht="16.2" thickBot="1" x14ac:dyDescent="0.3">
      <c r="A112" s="713" t="s">
        <v>113</v>
      </c>
      <c r="B112" s="714"/>
      <c r="C112" s="714"/>
      <c r="D112" s="715" t="str">
        <f>PROBABILIDAD!T16</f>
        <v xml:space="preserve"> </v>
      </c>
      <c r="E112" s="716"/>
      <c r="F112" s="713" t="s">
        <v>344</v>
      </c>
      <c r="G112" s="714"/>
      <c r="H112" s="714"/>
      <c r="I112" s="717"/>
      <c r="J112" s="718"/>
      <c r="K112" s="719"/>
    </row>
    <row r="113" spans="1:11" x14ac:dyDescent="0.25">
      <c r="A113" s="179"/>
      <c r="B113" s="158"/>
      <c r="C113" s="158"/>
      <c r="D113" s="158"/>
      <c r="E113" s="158"/>
      <c r="F113" s="158"/>
      <c r="G113" s="158"/>
      <c r="H113" s="158"/>
      <c r="I113" s="158"/>
      <c r="K113" s="73"/>
    </row>
    <row r="114" spans="1:11" x14ac:dyDescent="0.25">
      <c r="A114" s="179"/>
      <c r="B114" s="158"/>
      <c r="C114" s="180"/>
      <c r="D114" s="158"/>
      <c r="E114" s="158"/>
      <c r="F114" s="158"/>
      <c r="G114" s="158"/>
      <c r="H114" s="158"/>
      <c r="I114" s="158"/>
      <c r="K114" s="73"/>
    </row>
    <row r="115" spans="1:11" ht="32.4" x14ac:dyDescent="0.25">
      <c r="A115" s="699" t="s">
        <v>113</v>
      </c>
      <c r="B115" s="158">
        <v>5</v>
      </c>
      <c r="C115" s="720"/>
      <c r="D115" s="711"/>
      <c r="E115" s="712"/>
      <c r="F115" s="712"/>
      <c r="G115" s="712"/>
      <c r="H115" s="193"/>
      <c r="I115" s="158"/>
      <c r="J115" s="694" t="s">
        <v>112</v>
      </c>
      <c r="K115" s="695"/>
    </row>
    <row r="116" spans="1:11" ht="32.4" x14ac:dyDescent="0.25">
      <c r="A116" s="699"/>
      <c r="B116" s="158" t="s">
        <v>115</v>
      </c>
      <c r="C116" s="721"/>
      <c r="D116" s="711"/>
      <c r="E116" s="712"/>
      <c r="F116" s="712"/>
      <c r="G116" s="712"/>
      <c r="H116" s="193"/>
      <c r="I116" s="158"/>
      <c r="J116" s="160"/>
      <c r="K116" s="161"/>
    </row>
    <row r="117" spans="1:11" ht="32.4" x14ac:dyDescent="0.25">
      <c r="A117" s="699"/>
      <c r="B117" s="158">
        <v>4</v>
      </c>
      <c r="C117" s="722"/>
      <c r="D117" s="711"/>
      <c r="E117" s="711"/>
      <c r="F117" s="724"/>
      <c r="G117" s="712"/>
      <c r="H117" s="193"/>
      <c r="I117" s="158"/>
      <c r="J117" s="166" t="str">
        <f xml:space="preserve"> IF(OR(E115="X",F115="X",G115="x",F117="x",G117="X",F119="X",G119="X",G121="X" ),"x","")</f>
        <v/>
      </c>
      <c r="K117" s="161" t="s">
        <v>114</v>
      </c>
    </row>
    <row r="118" spans="1:11" ht="32.4" x14ac:dyDescent="0.25">
      <c r="A118" s="699"/>
      <c r="B118" s="158" t="s">
        <v>117</v>
      </c>
      <c r="C118" s="723"/>
      <c r="D118" s="711"/>
      <c r="E118" s="711"/>
      <c r="F118" s="724"/>
      <c r="G118" s="712"/>
      <c r="H118" s="193"/>
      <c r="I118" s="158"/>
      <c r="J118" s="167"/>
      <c r="K118" s="161"/>
    </row>
    <row r="119" spans="1:11" ht="32.4" x14ac:dyDescent="0.25">
      <c r="A119" s="699"/>
      <c r="B119" s="158">
        <v>3</v>
      </c>
      <c r="C119" s="725"/>
      <c r="D119" s="709"/>
      <c r="E119" s="710"/>
      <c r="F119" s="724"/>
      <c r="G119" s="712"/>
      <c r="H119" s="193"/>
      <c r="I119" s="158"/>
      <c r="J119" s="168" t="str">
        <f xml:space="preserve"> IF(OR(C115="X",D115="X",D117="x",E117="x",E119="X",F121="X",F123="X",G123="X" ),"x","")</f>
        <v/>
      </c>
      <c r="K119" s="161" t="s">
        <v>116</v>
      </c>
    </row>
    <row r="120" spans="1:11" ht="32.4" x14ac:dyDescent="0.25">
      <c r="A120" s="699"/>
      <c r="B120" s="158" t="s">
        <v>119</v>
      </c>
      <c r="C120" s="726"/>
      <c r="D120" s="709"/>
      <c r="E120" s="711"/>
      <c r="F120" s="724"/>
      <c r="G120" s="712"/>
      <c r="H120" s="193"/>
      <c r="I120" s="158"/>
      <c r="J120" s="169"/>
      <c r="K120" s="161"/>
    </row>
    <row r="121" spans="1:11" ht="32.4" x14ac:dyDescent="0.25">
      <c r="A121" s="699"/>
      <c r="B121" s="158">
        <v>2</v>
      </c>
      <c r="C121" s="725"/>
      <c r="D121" s="707"/>
      <c r="E121" s="708"/>
      <c r="F121" s="710"/>
      <c r="G121" s="712"/>
      <c r="H121" s="193"/>
      <c r="I121" s="158"/>
      <c r="J121" s="170" t="str">
        <f xml:space="preserve"> IF(OR(C117="X",D119="X",E121="x",E123="x" ),"x","")</f>
        <v/>
      </c>
      <c r="K121" s="161" t="s">
        <v>118</v>
      </c>
    </row>
    <row r="122" spans="1:11" ht="32.4" x14ac:dyDescent="0.25">
      <c r="A122" s="699"/>
      <c r="B122" s="158" t="s">
        <v>241</v>
      </c>
      <c r="C122" s="726"/>
      <c r="D122" s="707"/>
      <c r="E122" s="709"/>
      <c r="F122" s="711"/>
      <c r="G122" s="712"/>
      <c r="H122" s="193"/>
      <c r="I122" s="158"/>
      <c r="J122" s="169"/>
      <c r="K122" s="161"/>
    </row>
    <row r="123" spans="1:11" ht="32.4" x14ac:dyDescent="0.25">
      <c r="A123" s="699"/>
      <c r="B123" s="158">
        <v>1</v>
      </c>
      <c r="C123" s="725"/>
      <c r="D123" s="728"/>
      <c r="E123" s="730"/>
      <c r="F123" s="732"/>
      <c r="G123" s="734"/>
      <c r="H123" s="193"/>
      <c r="I123" s="158"/>
      <c r="J123" s="171" t="str">
        <f xml:space="preserve"> IF(OR(C119="X",C121="X",D121="x",C123="x",D123="x" ),"x","")</f>
        <v/>
      </c>
      <c r="K123" s="161" t="s">
        <v>120</v>
      </c>
    </row>
    <row r="124" spans="1:11" ht="32.4" x14ac:dyDescent="0.25">
      <c r="A124" s="699"/>
      <c r="B124" s="158" t="s">
        <v>121</v>
      </c>
      <c r="C124" s="727"/>
      <c r="D124" s="729"/>
      <c r="E124" s="731"/>
      <c r="F124" s="733"/>
      <c r="G124" s="735"/>
      <c r="H124" s="193"/>
      <c r="I124" s="158"/>
      <c r="J124" s="158"/>
      <c r="K124" s="159"/>
    </row>
    <row r="125" spans="1:11" x14ac:dyDescent="0.25">
      <c r="A125" s="179"/>
      <c r="B125" s="158"/>
      <c r="C125" s="158">
        <v>1</v>
      </c>
      <c r="D125" s="158">
        <v>2</v>
      </c>
      <c r="E125" s="158">
        <v>3</v>
      </c>
      <c r="F125" s="158">
        <v>4</v>
      </c>
      <c r="G125" s="158">
        <v>5</v>
      </c>
      <c r="H125" s="158"/>
      <c r="I125" s="158"/>
      <c r="J125" s="158"/>
      <c r="K125" s="159"/>
    </row>
    <row r="126" spans="1:11" x14ac:dyDescent="0.25">
      <c r="A126" s="179"/>
      <c r="B126" s="158"/>
      <c r="C126" s="158" t="s">
        <v>122</v>
      </c>
      <c r="D126" s="158" t="s">
        <v>123</v>
      </c>
      <c r="E126" s="158" t="s">
        <v>124</v>
      </c>
      <c r="F126" s="158" t="s">
        <v>125</v>
      </c>
      <c r="G126" s="158" t="s">
        <v>126</v>
      </c>
      <c r="H126" s="158"/>
      <c r="I126" s="158"/>
      <c r="J126" s="158"/>
      <c r="K126" s="159"/>
    </row>
    <row r="127" spans="1:11" x14ac:dyDescent="0.25">
      <c r="A127" s="179"/>
      <c r="B127" s="158"/>
      <c r="C127" s="681" t="s">
        <v>127</v>
      </c>
      <c r="D127" s="681"/>
      <c r="E127" s="681"/>
      <c r="F127" s="681"/>
      <c r="G127" s="681"/>
      <c r="H127" s="158"/>
      <c r="I127" s="158"/>
      <c r="J127" s="158"/>
      <c r="K127" s="159"/>
    </row>
    <row r="128" spans="1:11" x14ac:dyDescent="0.25">
      <c r="A128" s="179"/>
      <c r="B128" s="158"/>
      <c r="C128" s="681"/>
      <c r="D128" s="681"/>
      <c r="E128" s="681"/>
      <c r="F128" s="681"/>
      <c r="G128" s="681"/>
      <c r="H128" s="158"/>
      <c r="I128" s="158"/>
      <c r="J128" s="158"/>
      <c r="K128" s="159"/>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6" t="s">
        <v>111</v>
      </c>
      <c r="B131" s="704" t="str">
        <f>DESCRIPCION!A28</f>
        <v>g</v>
      </c>
      <c r="C131" s="705"/>
      <c r="D131" s="705"/>
      <c r="E131" s="705"/>
      <c r="F131" s="705"/>
      <c r="G131" s="705"/>
      <c r="H131" s="705"/>
      <c r="I131" s="706"/>
      <c r="J131" s="147" t="s">
        <v>343</v>
      </c>
      <c r="K131" s="145" t="str">
        <f>IF(J137="x","EXTREMA",IF(J139="x","ALTA",IF(J141="x","MODERADA",IF(J143="x","BAJA",""))))</f>
        <v/>
      </c>
    </row>
    <row r="132" spans="1:11" ht="16.2" thickBot="1" x14ac:dyDescent="0.3">
      <c r="A132" s="713" t="s">
        <v>113</v>
      </c>
      <c r="B132" s="714"/>
      <c r="C132" s="714"/>
      <c r="D132" s="715" t="str">
        <f>PROBABILIDAD!T17</f>
        <v xml:space="preserve"> </v>
      </c>
      <c r="E132" s="716"/>
      <c r="F132" s="713" t="s">
        <v>344</v>
      </c>
      <c r="G132" s="714"/>
      <c r="H132" s="714"/>
      <c r="I132" s="717"/>
      <c r="J132" s="718"/>
      <c r="K132" s="719"/>
    </row>
    <row r="133" spans="1:11" x14ac:dyDescent="0.25">
      <c r="A133" s="179"/>
      <c r="B133" s="158"/>
      <c r="C133" s="158"/>
      <c r="D133" s="158"/>
      <c r="E133" s="158"/>
      <c r="F133" s="158"/>
      <c r="G133" s="158"/>
      <c r="H133" s="158"/>
      <c r="I133" s="158"/>
      <c r="J133" s="175"/>
      <c r="K133" s="176"/>
    </row>
    <row r="134" spans="1:11" x14ac:dyDescent="0.25">
      <c r="A134" s="179"/>
      <c r="B134" s="158"/>
      <c r="C134" s="180"/>
      <c r="D134" s="158"/>
      <c r="E134" s="158"/>
      <c r="F134" s="158"/>
      <c r="G134" s="158"/>
      <c r="H134" s="158"/>
      <c r="I134" s="158"/>
      <c r="J134" s="175"/>
      <c r="K134" s="176"/>
    </row>
    <row r="135" spans="1:11" ht="45.75" customHeight="1" x14ac:dyDescent="0.25">
      <c r="A135" s="699" t="s">
        <v>113</v>
      </c>
      <c r="B135" s="158">
        <v>5</v>
      </c>
      <c r="C135" s="700"/>
      <c r="D135" s="679"/>
      <c r="E135" s="680"/>
      <c r="F135" s="680"/>
      <c r="G135" s="680"/>
      <c r="H135" s="158"/>
      <c r="I135" s="158"/>
      <c r="J135" s="694" t="s">
        <v>112</v>
      </c>
      <c r="K135" s="695"/>
    </row>
    <row r="136" spans="1:11" x14ac:dyDescent="0.25">
      <c r="A136" s="699"/>
      <c r="B136" s="158" t="s">
        <v>115</v>
      </c>
      <c r="C136" s="701"/>
      <c r="D136" s="679"/>
      <c r="E136" s="680"/>
      <c r="F136" s="680"/>
      <c r="G136" s="680"/>
      <c r="H136" s="158"/>
      <c r="I136" s="158"/>
      <c r="J136" s="160"/>
      <c r="K136" s="161"/>
    </row>
    <row r="137" spans="1:11" ht="27" customHeight="1" x14ac:dyDescent="0.25">
      <c r="A137" s="699"/>
      <c r="B137" s="158">
        <v>4</v>
      </c>
      <c r="C137" s="702"/>
      <c r="D137" s="679"/>
      <c r="E137" s="679"/>
      <c r="F137" s="692"/>
      <c r="G137" s="680"/>
      <c r="H137" s="158"/>
      <c r="I137" s="158"/>
      <c r="J137" s="166" t="str">
        <f xml:space="preserve"> IF(OR(E135="X",F135="X",G135="x",F137="x",G137="X",F139="X",G139="X",G141="X" ),"x","")</f>
        <v/>
      </c>
      <c r="K137" s="161" t="s">
        <v>114</v>
      </c>
    </row>
    <row r="138" spans="1:11" ht="28.2" x14ac:dyDescent="0.25">
      <c r="A138" s="699"/>
      <c r="B138" s="158" t="s">
        <v>117</v>
      </c>
      <c r="C138" s="703"/>
      <c r="D138" s="679"/>
      <c r="E138" s="679"/>
      <c r="F138" s="692"/>
      <c r="G138" s="680"/>
      <c r="H138" s="158"/>
      <c r="I138" s="158"/>
      <c r="J138" s="167"/>
      <c r="K138" s="161"/>
    </row>
    <row r="139" spans="1:11" ht="32.25" customHeight="1" x14ac:dyDescent="0.25">
      <c r="A139" s="699"/>
      <c r="B139" s="158">
        <v>3</v>
      </c>
      <c r="C139" s="682"/>
      <c r="D139" s="677"/>
      <c r="E139" s="678"/>
      <c r="F139" s="692"/>
      <c r="G139" s="680"/>
      <c r="H139" s="158"/>
      <c r="I139" s="158"/>
      <c r="J139" s="168" t="str">
        <f xml:space="preserve"> IF(OR(C135="X",D135="X",D137="x",E137="x",E139="X",F141="X",F143="X",G143="X" ),"x","")</f>
        <v/>
      </c>
      <c r="K139" s="161" t="s">
        <v>116</v>
      </c>
    </row>
    <row r="140" spans="1:11" ht="28.2" x14ac:dyDescent="0.25">
      <c r="A140" s="699"/>
      <c r="B140" s="158" t="s">
        <v>119</v>
      </c>
      <c r="C140" s="693"/>
      <c r="D140" s="677"/>
      <c r="E140" s="679"/>
      <c r="F140" s="692"/>
      <c r="G140" s="680"/>
      <c r="H140" s="158"/>
      <c r="I140" s="158"/>
      <c r="J140" s="169"/>
      <c r="K140" s="161"/>
    </row>
    <row r="141" spans="1:11" ht="27.75" customHeight="1" x14ac:dyDescent="0.25">
      <c r="A141" s="699"/>
      <c r="B141" s="158">
        <v>2</v>
      </c>
      <c r="C141" s="682"/>
      <c r="D141" s="675"/>
      <c r="E141" s="676"/>
      <c r="F141" s="678"/>
      <c r="G141" s="680"/>
      <c r="H141" s="158"/>
      <c r="I141" s="158"/>
      <c r="J141" s="170" t="str">
        <f xml:space="preserve"> IF(OR(C137="X",D139="X",E141="x",E143="x" ),"x","")</f>
        <v/>
      </c>
      <c r="K141" s="161" t="s">
        <v>118</v>
      </c>
    </row>
    <row r="142" spans="1:11" ht="28.2" x14ac:dyDescent="0.25">
      <c r="A142" s="699"/>
      <c r="B142" s="158" t="s">
        <v>241</v>
      </c>
      <c r="C142" s="693"/>
      <c r="D142" s="675"/>
      <c r="E142" s="677"/>
      <c r="F142" s="679"/>
      <c r="G142" s="680"/>
      <c r="H142" s="158"/>
      <c r="I142" s="158"/>
      <c r="J142" s="169"/>
      <c r="K142" s="161"/>
    </row>
    <row r="143" spans="1:11" ht="30" customHeight="1" x14ac:dyDescent="0.25">
      <c r="A143" s="699"/>
      <c r="B143" s="158">
        <v>1</v>
      </c>
      <c r="C143" s="682"/>
      <c r="D143" s="684"/>
      <c r="E143" s="686"/>
      <c r="F143" s="688"/>
      <c r="G143" s="690"/>
      <c r="H143" s="158"/>
      <c r="I143" s="158"/>
      <c r="J143" s="171" t="str">
        <f xml:space="preserve"> IF(OR(C139="X",C141="X",C143="x",D141="x",D143="x" ),"x","")</f>
        <v/>
      </c>
      <c r="K143" s="161" t="s">
        <v>120</v>
      </c>
    </row>
    <row r="144" spans="1:11" x14ac:dyDescent="0.25">
      <c r="A144" s="699"/>
      <c r="B144" s="158" t="s">
        <v>121</v>
      </c>
      <c r="C144" s="683"/>
      <c r="D144" s="685"/>
      <c r="E144" s="687"/>
      <c r="F144" s="689"/>
      <c r="G144" s="691"/>
      <c r="H144" s="158"/>
      <c r="I144" s="158"/>
      <c r="J144" s="158"/>
      <c r="K144" s="159"/>
    </row>
    <row r="145" spans="1:11" x14ac:dyDescent="0.25">
      <c r="A145" s="179"/>
      <c r="B145" s="158"/>
      <c r="C145" s="158">
        <v>1</v>
      </c>
      <c r="D145" s="158">
        <v>2</v>
      </c>
      <c r="E145" s="158">
        <v>3</v>
      </c>
      <c r="F145" s="158">
        <v>4</v>
      </c>
      <c r="G145" s="158">
        <v>5</v>
      </c>
      <c r="H145" s="158"/>
      <c r="I145" s="158"/>
      <c r="J145" s="158"/>
      <c r="K145" s="159"/>
    </row>
    <row r="146" spans="1:11" x14ac:dyDescent="0.25">
      <c r="A146" s="179"/>
      <c r="B146" s="158"/>
      <c r="C146" s="158" t="s">
        <v>122</v>
      </c>
      <c r="D146" s="158" t="s">
        <v>123</v>
      </c>
      <c r="E146" s="158" t="s">
        <v>124</v>
      </c>
      <c r="F146" s="158" t="s">
        <v>125</v>
      </c>
      <c r="G146" s="158" t="s">
        <v>126</v>
      </c>
      <c r="H146" s="158"/>
      <c r="I146" s="158"/>
      <c r="J146" s="158"/>
      <c r="K146" s="159"/>
    </row>
    <row r="147" spans="1:11" x14ac:dyDescent="0.25">
      <c r="A147" s="179"/>
      <c r="B147" s="158"/>
      <c r="C147" s="681" t="s">
        <v>127</v>
      </c>
      <c r="D147" s="681"/>
      <c r="E147" s="681"/>
      <c r="F147" s="681"/>
      <c r="G147" s="681"/>
      <c r="H147" s="158"/>
      <c r="I147" s="158"/>
      <c r="J147" s="158"/>
      <c r="K147" s="159"/>
    </row>
    <row r="148" spans="1:11" x14ac:dyDescent="0.25">
      <c r="A148" s="179"/>
      <c r="B148" s="158"/>
      <c r="C148" s="681"/>
      <c r="D148" s="681"/>
      <c r="E148" s="681"/>
      <c r="F148" s="681"/>
      <c r="G148" s="681"/>
      <c r="H148" s="158"/>
      <c r="I148" s="158"/>
      <c r="J148" s="158"/>
      <c r="K148" s="159"/>
    </row>
    <row r="149" spans="1:11" ht="14.4" thickBot="1" x14ac:dyDescent="0.3">
      <c r="A149" s="181"/>
      <c r="B149" s="182"/>
      <c r="C149" s="182"/>
      <c r="D149" s="182"/>
      <c r="E149" s="182"/>
      <c r="F149" s="182"/>
      <c r="G149" s="182"/>
      <c r="H149" s="182"/>
      <c r="I149" s="182"/>
      <c r="J149" s="182"/>
      <c r="K149" s="183"/>
    </row>
    <row r="150" spans="1:11" ht="14.4" thickBot="1" x14ac:dyDescent="0.3"/>
    <row r="151" spans="1:11" ht="31.5" customHeight="1" thickBot="1" x14ac:dyDescent="0.3">
      <c r="A151" s="146" t="s">
        <v>111</v>
      </c>
      <c r="B151" s="704" t="str">
        <f>DESCRIPCION!A31</f>
        <v>h</v>
      </c>
      <c r="C151" s="705"/>
      <c r="D151" s="705"/>
      <c r="E151" s="705"/>
      <c r="F151" s="705"/>
      <c r="G151" s="705"/>
      <c r="H151" s="705"/>
      <c r="I151" s="706"/>
      <c r="J151" s="147" t="s">
        <v>343</v>
      </c>
      <c r="K151" s="145" t="str">
        <f>IF(J157="x","EXTREMA",IF(J159="x","ALTA",IF(J161="x","MODERADA",IF(J163="x","BAJA",""))))</f>
        <v/>
      </c>
    </row>
    <row r="152" spans="1:11" ht="16.2" thickBot="1" x14ac:dyDescent="0.3">
      <c r="A152" s="713" t="s">
        <v>113</v>
      </c>
      <c r="B152" s="714"/>
      <c r="C152" s="714"/>
      <c r="D152" s="715" t="str">
        <f>PROBABILIDAD!T18</f>
        <v xml:space="preserve"> </v>
      </c>
      <c r="E152" s="716"/>
      <c r="F152" s="713" t="s">
        <v>344</v>
      </c>
      <c r="G152" s="714"/>
      <c r="H152" s="714"/>
      <c r="I152" s="717"/>
      <c r="J152" s="718"/>
      <c r="K152" s="719"/>
    </row>
    <row r="153" spans="1:11" x14ac:dyDescent="0.25">
      <c r="A153" s="179"/>
      <c r="B153" s="158"/>
      <c r="C153" s="158"/>
      <c r="D153" s="158"/>
      <c r="E153" s="158"/>
      <c r="F153" s="158"/>
      <c r="G153" s="158"/>
      <c r="H153" s="158"/>
      <c r="I153" s="158"/>
      <c r="J153" s="175"/>
      <c r="K153" s="176"/>
    </row>
    <row r="154" spans="1:11" x14ac:dyDescent="0.25">
      <c r="A154" s="179"/>
      <c r="B154" s="158"/>
      <c r="C154" s="180"/>
      <c r="D154" s="158"/>
      <c r="E154" s="158"/>
      <c r="F154" s="158"/>
      <c r="G154" s="158"/>
      <c r="H154" s="158"/>
      <c r="I154" s="158"/>
      <c r="J154" s="175"/>
      <c r="K154" s="176"/>
    </row>
    <row r="155" spans="1:11" ht="36" customHeight="1" x14ac:dyDescent="0.25">
      <c r="A155" s="699" t="s">
        <v>113</v>
      </c>
      <c r="B155" s="158">
        <v>5</v>
      </c>
      <c r="C155" s="700"/>
      <c r="D155" s="679"/>
      <c r="E155" s="680"/>
      <c r="F155" s="680"/>
      <c r="G155" s="680"/>
      <c r="H155" s="158"/>
      <c r="I155" s="158"/>
      <c r="J155" s="694" t="s">
        <v>112</v>
      </c>
      <c r="K155" s="695"/>
    </row>
    <row r="156" spans="1:11" x14ac:dyDescent="0.25">
      <c r="A156" s="699"/>
      <c r="B156" s="158" t="s">
        <v>115</v>
      </c>
      <c r="C156" s="701"/>
      <c r="D156" s="679"/>
      <c r="E156" s="680"/>
      <c r="F156" s="680"/>
      <c r="G156" s="680"/>
      <c r="H156" s="158"/>
      <c r="I156" s="158"/>
      <c r="J156" s="160"/>
      <c r="K156" s="161"/>
    </row>
    <row r="157" spans="1:11" ht="27" customHeight="1" x14ac:dyDescent="0.25">
      <c r="A157" s="699"/>
      <c r="B157" s="158">
        <v>4</v>
      </c>
      <c r="C157" s="702"/>
      <c r="D157" s="679"/>
      <c r="E157" s="679"/>
      <c r="F157" s="692"/>
      <c r="G157" s="680"/>
      <c r="H157" s="158"/>
      <c r="I157" s="158"/>
      <c r="J157" s="166" t="str">
        <f xml:space="preserve"> IF(OR(E155="X",F155="X",G155="x",F157="x",G157="X",F159="X",G159="X",G161="X" ),"x","")</f>
        <v/>
      </c>
      <c r="K157" s="161" t="s">
        <v>114</v>
      </c>
    </row>
    <row r="158" spans="1:11" ht="28.2" x14ac:dyDescent="0.25">
      <c r="A158" s="699"/>
      <c r="B158" s="158" t="s">
        <v>117</v>
      </c>
      <c r="C158" s="703"/>
      <c r="D158" s="679"/>
      <c r="E158" s="679"/>
      <c r="F158" s="692"/>
      <c r="G158" s="680"/>
      <c r="H158" s="158"/>
      <c r="I158" s="158"/>
      <c r="J158" s="167"/>
      <c r="K158" s="161"/>
    </row>
    <row r="159" spans="1:11" ht="27.75" customHeight="1" x14ac:dyDescent="0.25">
      <c r="A159" s="699"/>
      <c r="B159" s="158">
        <v>3</v>
      </c>
      <c r="C159" s="682"/>
      <c r="D159" s="677"/>
      <c r="E159" s="678"/>
      <c r="F159" s="692"/>
      <c r="G159" s="680"/>
      <c r="H159" s="158"/>
      <c r="I159" s="158"/>
      <c r="J159" s="168" t="str">
        <f xml:space="preserve"> IF(OR(C155="X",D155="X",D157="x",E157="x",E159="X",F161="X",F163="X",G163="X" ),"x","")</f>
        <v/>
      </c>
      <c r="K159" s="161" t="s">
        <v>116</v>
      </c>
    </row>
    <row r="160" spans="1:11" ht="28.2" x14ac:dyDescent="0.25">
      <c r="A160" s="699"/>
      <c r="B160" s="158" t="s">
        <v>119</v>
      </c>
      <c r="C160" s="693"/>
      <c r="D160" s="677"/>
      <c r="E160" s="679"/>
      <c r="F160" s="692"/>
      <c r="G160" s="680"/>
      <c r="H160" s="158"/>
      <c r="I160" s="158"/>
      <c r="J160" s="169"/>
      <c r="K160" s="161"/>
    </row>
    <row r="161" spans="1:11" ht="27.75" customHeight="1" x14ac:dyDescent="0.25">
      <c r="A161" s="699"/>
      <c r="B161" s="158">
        <v>2</v>
      </c>
      <c r="C161" s="682"/>
      <c r="D161" s="675"/>
      <c r="E161" s="676"/>
      <c r="F161" s="678"/>
      <c r="G161" s="680"/>
      <c r="H161" s="158"/>
      <c r="I161" s="158"/>
      <c r="J161" s="170" t="str">
        <f xml:space="preserve"> IF(OR(C157="X",D159="X",E161="x",E163="x" ),"x","")</f>
        <v/>
      </c>
      <c r="K161" s="161" t="s">
        <v>118</v>
      </c>
    </row>
    <row r="162" spans="1:11" ht="28.2" x14ac:dyDescent="0.25">
      <c r="A162" s="699"/>
      <c r="B162" s="158" t="s">
        <v>241</v>
      </c>
      <c r="C162" s="693"/>
      <c r="D162" s="675"/>
      <c r="E162" s="677"/>
      <c r="F162" s="679"/>
      <c r="G162" s="680"/>
      <c r="H162" s="158"/>
      <c r="I162" s="158"/>
      <c r="J162" s="169"/>
      <c r="K162" s="161"/>
    </row>
    <row r="163" spans="1:11" ht="28.2" x14ac:dyDescent="0.25">
      <c r="A163" s="699"/>
      <c r="B163" s="158">
        <v>1</v>
      </c>
      <c r="C163" s="682"/>
      <c r="D163" s="684"/>
      <c r="E163" s="686"/>
      <c r="F163" s="688"/>
      <c r="G163" s="690"/>
      <c r="H163" s="158"/>
      <c r="I163" s="158"/>
      <c r="J163" s="171" t="str">
        <f xml:space="preserve"> IF(OR(C159="X",C161="X",C163="x",D161="x",D163="x" ),"x","")</f>
        <v/>
      </c>
      <c r="K163" s="161" t="s">
        <v>120</v>
      </c>
    </row>
    <row r="164" spans="1:11" ht="26.25" customHeight="1" x14ac:dyDescent="0.25">
      <c r="A164" s="699"/>
      <c r="B164" s="158" t="s">
        <v>121</v>
      </c>
      <c r="C164" s="683"/>
      <c r="D164" s="685"/>
      <c r="E164" s="687"/>
      <c r="F164" s="689"/>
      <c r="G164" s="691"/>
      <c r="H164" s="158"/>
      <c r="I164" s="158"/>
      <c r="J164" s="158"/>
      <c r="K164" s="159"/>
    </row>
    <row r="165" spans="1:11" x14ac:dyDescent="0.25">
      <c r="A165" s="179"/>
      <c r="B165" s="158"/>
      <c r="C165" s="158">
        <v>1</v>
      </c>
      <c r="D165" s="158">
        <v>2</v>
      </c>
      <c r="E165" s="158">
        <v>3</v>
      </c>
      <c r="F165" s="158">
        <v>4</v>
      </c>
      <c r="G165" s="158">
        <v>5</v>
      </c>
      <c r="H165" s="158"/>
      <c r="I165" s="158"/>
      <c r="J165" s="158"/>
      <c r="K165" s="159"/>
    </row>
    <row r="166" spans="1:11" x14ac:dyDescent="0.25">
      <c r="A166" s="179"/>
      <c r="B166" s="158"/>
      <c r="C166" s="158" t="s">
        <v>122</v>
      </c>
      <c r="D166" s="158" t="s">
        <v>123</v>
      </c>
      <c r="E166" s="158" t="s">
        <v>124</v>
      </c>
      <c r="F166" s="158" t="s">
        <v>125</v>
      </c>
      <c r="G166" s="158" t="s">
        <v>126</v>
      </c>
      <c r="H166" s="158"/>
      <c r="I166" s="158"/>
      <c r="J166" s="158"/>
      <c r="K166" s="159"/>
    </row>
    <row r="167" spans="1:11" x14ac:dyDescent="0.25">
      <c r="A167" s="179"/>
      <c r="B167" s="158"/>
      <c r="C167" s="681" t="s">
        <v>127</v>
      </c>
      <c r="D167" s="681"/>
      <c r="E167" s="681"/>
      <c r="F167" s="681"/>
      <c r="G167" s="681"/>
      <c r="H167" s="158"/>
      <c r="I167" s="158"/>
      <c r="J167" s="158"/>
      <c r="K167" s="159"/>
    </row>
    <row r="168" spans="1:11" x14ac:dyDescent="0.25">
      <c r="A168" s="179"/>
      <c r="B168" s="158"/>
      <c r="C168" s="681"/>
      <c r="D168" s="681"/>
      <c r="E168" s="681"/>
      <c r="F168" s="681"/>
      <c r="G168" s="681"/>
      <c r="H168" s="158"/>
      <c r="I168" s="158"/>
      <c r="J168" s="158"/>
      <c r="K168" s="159"/>
    </row>
    <row r="169" spans="1:11" ht="14.4" thickBot="1" x14ac:dyDescent="0.3">
      <c r="A169" s="181"/>
      <c r="B169" s="182"/>
      <c r="C169" s="182"/>
      <c r="D169" s="182"/>
      <c r="E169" s="182"/>
      <c r="F169" s="182"/>
      <c r="G169" s="182"/>
      <c r="H169" s="182"/>
      <c r="I169" s="182"/>
      <c r="J169" s="182"/>
      <c r="K169" s="183"/>
    </row>
    <row r="171" spans="1:11" ht="14.4" thickBot="1" x14ac:dyDescent="0.3"/>
    <row r="172" spans="1:11" ht="33.75" customHeight="1" thickBot="1" x14ac:dyDescent="0.3">
      <c r="A172" s="146" t="s">
        <v>111</v>
      </c>
      <c r="B172" s="696" t="str">
        <f>DESCRIPCION!A34</f>
        <v>i</v>
      </c>
      <c r="C172" s="697"/>
      <c r="D172" s="697"/>
      <c r="E172" s="697"/>
      <c r="F172" s="697"/>
      <c r="G172" s="697"/>
      <c r="H172" s="697"/>
      <c r="I172" s="698"/>
      <c r="J172" s="147" t="s">
        <v>343</v>
      </c>
      <c r="K172" s="145" t="str">
        <f>IF(J178="x","EXTREMA",IF(J180="x","ALTA",IF(J182="x","MODERADA",IF(J184="x","BAJA",""))))</f>
        <v/>
      </c>
    </row>
    <row r="173" spans="1:11" ht="16.2" thickBot="1" x14ac:dyDescent="0.3">
      <c r="A173" s="713" t="s">
        <v>113</v>
      </c>
      <c r="B173" s="714"/>
      <c r="C173" s="714"/>
      <c r="D173" s="715" t="str">
        <f>PROBABILIDAD!T19</f>
        <v xml:space="preserve"> </v>
      </c>
      <c r="E173" s="716"/>
      <c r="F173" s="713" t="s">
        <v>344</v>
      </c>
      <c r="G173" s="714"/>
      <c r="H173" s="714"/>
      <c r="I173" s="717"/>
      <c r="J173" s="718"/>
      <c r="K173" s="719"/>
    </row>
    <row r="174" spans="1:11" x14ac:dyDescent="0.25">
      <c r="A174" s="179"/>
      <c r="B174" s="158"/>
      <c r="C174" s="158"/>
      <c r="D174" s="158"/>
      <c r="E174" s="158"/>
      <c r="F174" s="158"/>
      <c r="G174" s="158"/>
      <c r="H174" s="158"/>
      <c r="I174" s="158"/>
      <c r="J174" s="175"/>
      <c r="K174" s="176"/>
    </row>
    <row r="175" spans="1:11" x14ac:dyDescent="0.25">
      <c r="A175" s="179"/>
      <c r="B175" s="158"/>
      <c r="C175" s="180"/>
      <c r="D175" s="158"/>
      <c r="E175" s="158"/>
      <c r="F175" s="158"/>
      <c r="G175" s="158"/>
      <c r="H175" s="158"/>
      <c r="I175" s="158"/>
      <c r="J175" s="175"/>
      <c r="K175" s="176"/>
    </row>
    <row r="176" spans="1:11" ht="31.5" customHeight="1" x14ac:dyDescent="0.25">
      <c r="A176" s="699" t="s">
        <v>113</v>
      </c>
      <c r="B176" s="158">
        <v>5</v>
      </c>
      <c r="C176" s="700"/>
      <c r="D176" s="679"/>
      <c r="E176" s="680"/>
      <c r="F176" s="680"/>
      <c r="G176" s="680"/>
      <c r="H176" s="158"/>
      <c r="I176" s="158"/>
      <c r="J176" s="694" t="s">
        <v>112</v>
      </c>
      <c r="K176" s="695"/>
    </row>
    <row r="177" spans="1:11" x14ac:dyDescent="0.25">
      <c r="A177" s="699"/>
      <c r="B177" s="158" t="s">
        <v>115</v>
      </c>
      <c r="C177" s="701"/>
      <c r="D177" s="679"/>
      <c r="E177" s="680"/>
      <c r="F177" s="680"/>
      <c r="G177" s="680"/>
      <c r="H177" s="158"/>
      <c r="I177" s="158"/>
      <c r="J177" s="160"/>
      <c r="K177" s="161"/>
    </row>
    <row r="178" spans="1:11" ht="27.75" customHeight="1" x14ac:dyDescent="0.25">
      <c r="A178" s="699"/>
      <c r="B178" s="158">
        <v>4</v>
      </c>
      <c r="C178" s="702"/>
      <c r="D178" s="679"/>
      <c r="E178" s="679"/>
      <c r="F178" s="692"/>
      <c r="G178" s="680"/>
      <c r="H178" s="158"/>
      <c r="I178" s="158"/>
      <c r="J178" s="166" t="str">
        <f xml:space="preserve"> IF(OR(E176="X",F176="X",G176="x",F178="x",G178="X",F180="X",G180="X",G182="X" ),"x","")</f>
        <v/>
      </c>
      <c r="K178" s="161" t="s">
        <v>114</v>
      </c>
    </row>
    <row r="179" spans="1:11" ht="28.2" x14ac:dyDescent="0.25">
      <c r="A179" s="699"/>
      <c r="B179" s="158" t="s">
        <v>117</v>
      </c>
      <c r="C179" s="703"/>
      <c r="D179" s="679"/>
      <c r="E179" s="679"/>
      <c r="F179" s="692"/>
      <c r="G179" s="680"/>
      <c r="H179" s="158"/>
      <c r="I179" s="158"/>
      <c r="J179" s="167"/>
      <c r="K179" s="161"/>
    </row>
    <row r="180" spans="1:11" ht="32.25" customHeight="1" x14ac:dyDescent="0.25">
      <c r="A180" s="699"/>
      <c r="B180" s="158">
        <v>3</v>
      </c>
      <c r="C180" s="682"/>
      <c r="D180" s="677"/>
      <c r="E180" s="678"/>
      <c r="F180" s="692"/>
      <c r="G180" s="680"/>
      <c r="H180" s="158"/>
      <c r="I180" s="158"/>
      <c r="J180" s="168" t="str">
        <f xml:space="preserve"> IF(OR(C176="X",D176="X",D178="x",E178="x",E180="X",F182="X",F184="X",G184="X" ),"x","")</f>
        <v/>
      </c>
      <c r="K180" s="161" t="s">
        <v>116</v>
      </c>
    </row>
    <row r="181" spans="1:11" ht="28.2" x14ac:dyDescent="0.25">
      <c r="A181" s="699"/>
      <c r="B181" s="158" t="s">
        <v>119</v>
      </c>
      <c r="C181" s="693"/>
      <c r="D181" s="677"/>
      <c r="E181" s="679"/>
      <c r="F181" s="692"/>
      <c r="G181" s="680"/>
      <c r="H181" s="158"/>
      <c r="I181" s="158"/>
      <c r="J181" s="169"/>
      <c r="K181" s="161"/>
    </row>
    <row r="182" spans="1:11" ht="32.25" customHeight="1" x14ac:dyDescent="0.25">
      <c r="A182" s="699"/>
      <c r="B182" s="158">
        <v>2</v>
      </c>
      <c r="C182" s="682"/>
      <c r="D182" s="675"/>
      <c r="E182" s="676"/>
      <c r="F182" s="678"/>
      <c r="G182" s="680"/>
      <c r="H182" s="158"/>
      <c r="I182" s="158"/>
      <c r="J182" s="170" t="str">
        <f xml:space="preserve"> IF(OR(E182="X",D180="X",C178="x",E184="x" ),"x","")</f>
        <v/>
      </c>
      <c r="K182" s="161" t="s">
        <v>118</v>
      </c>
    </row>
    <row r="183" spans="1:11" ht="28.2" x14ac:dyDescent="0.25">
      <c r="A183" s="699"/>
      <c r="B183" s="158" t="s">
        <v>241</v>
      </c>
      <c r="C183" s="693"/>
      <c r="D183" s="675"/>
      <c r="E183" s="677"/>
      <c r="F183" s="679"/>
      <c r="G183" s="680"/>
      <c r="H183" s="158"/>
      <c r="I183" s="158"/>
      <c r="J183" s="169"/>
      <c r="K183" s="161"/>
    </row>
    <row r="184" spans="1:11" ht="28.2" x14ac:dyDescent="0.25">
      <c r="A184" s="699"/>
      <c r="B184" s="158">
        <v>1</v>
      </c>
      <c r="C184" s="682"/>
      <c r="D184" s="684"/>
      <c r="E184" s="686"/>
      <c r="F184" s="688"/>
      <c r="G184" s="690"/>
      <c r="H184" s="158"/>
      <c r="I184" s="158"/>
      <c r="J184" s="171" t="str">
        <f xml:space="preserve"> IF(OR(C180="X",C182="X",D182="x",D184="x",C184="x" ),"x","")</f>
        <v/>
      </c>
      <c r="K184" s="161" t="s">
        <v>120</v>
      </c>
    </row>
    <row r="185" spans="1:11" ht="24" customHeight="1" x14ac:dyDescent="0.25">
      <c r="A185" s="699"/>
      <c r="B185" s="158" t="s">
        <v>121</v>
      </c>
      <c r="C185" s="683"/>
      <c r="D185" s="685"/>
      <c r="E185" s="687"/>
      <c r="F185" s="689"/>
      <c r="G185" s="691"/>
      <c r="H185" s="158"/>
      <c r="I185" s="158"/>
      <c r="J185" s="158"/>
      <c r="K185" s="159"/>
    </row>
    <row r="186" spans="1:11" x14ac:dyDescent="0.25">
      <c r="A186" s="179"/>
      <c r="B186" s="158"/>
      <c r="C186" s="158">
        <v>1</v>
      </c>
      <c r="D186" s="158">
        <v>2</v>
      </c>
      <c r="E186" s="158">
        <v>3</v>
      </c>
      <c r="F186" s="158">
        <v>4</v>
      </c>
      <c r="G186" s="158">
        <v>5</v>
      </c>
      <c r="H186" s="158"/>
      <c r="I186" s="158"/>
      <c r="J186" s="158"/>
      <c r="K186" s="159"/>
    </row>
    <row r="187" spans="1:11" x14ac:dyDescent="0.25">
      <c r="A187" s="179"/>
      <c r="B187" s="158"/>
      <c r="C187" s="158" t="s">
        <v>122</v>
      </c>
      <c r="D187" s="158" t="s">
        <v>123</v>
      </c>
      <c r="E187" s="158" t="s">
        <v>124</v>
      </c>
      <c r="F187" s="158" t="s">
        <v>125</v>
      </c>
      <c r="G187" s="158" t="s">
        <v>126</v>
      </c>
      <c r="H187" s="158"/>
      <c r="I187" s="158"/>
      <c r="J187" s="158"/>
      <c r="K187" s="159"/>
    </row>
    <row r="188" spans="1:11" x14ac:dyDescent="0.25">
      <c r="A188" s="179"/>
      <c r="B188" s="158"/>
      <c r="C188" s="681" t="s">
        <v>127</v>
      </c>
      <c r="D188" s="681"/>
      <c r="E188" s="681"/>
      <c r="F188" s="681"/>
      <c r="G188" s="681"/>
      <c r="H188" s="158"/>
      <c r="I188" s="158"/>
      <c r="J188" s="158"/>
      <c r="K188" s="159"/>
    </row>
    <row r="189" spans="1:11" x14ac:dyDescent="0.25">
      <c r="A189" s="179"/>
      <c r="B189" s="158"/>
      <c r="C189" s="681"/>
      <c r="D189" s="681"/>
      <c r="E189" s="681"/>
      <c r="F189" s="681"/>
      <c r="G189" s="681"/>
      <c r="H189" s="158"/>
      <c r="I189" s="158"/>
      <c r="J189" s="158"/>
      <c r="K189" s="159"/>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6" t="s">
        <v>111</v>
      </c>
      <c r="B192" s="704" t="str">
        <f>DESCRIPCION!A37</f>
        <v>j</v>
      </c>
      <c r="C192" s="705"/>
      <c r="D192" s="705"/>
      <c r="E192" s="705"/>
      <c r="F192" s="705"/>
      <c r="G192" s="705"/>
      <c r="H192" s="705"/>
      <c r="I192" s="706"/>
      <c r="J192" s="147" t="s">
        <v>343</v>
      </c>
      <c r="K192" s="145" t="str">
        <f>IF(J198="x","EXTREMA",IF(J200="x","ALTA",IF(J202="x","MODERADA",IF(J204="x","BAJA",""))))</f>
        <v/>
      </c>
    </row>
    <row r="193" spans="1:11" ht="16.2" thickBot="1" x14ac:dyDescent="0.3">
      <c r="A193" s="713" t="s">
        <v>113</v>
      </c>
      <c r="B193" s="714"/>
      <c r="C193" s="714"/>
      <c r="D193" s="715" t="str">
        <f>PROBABILIDAD!T20</f>
        <v xml:space="preserve"> </v>
      </c>
      <c r="E193" s="716"/>
      <c r="F193" s="713" t="s">
        <v>344</v>
      </c>
      <c r="G193" s="714"/>
      <c r="H193" s="714"/>
      <c r="I193" s="717"/>
      <c r="J193" s="718"/>
      <c r="K193" s="719"/>
    </row>
    <row r="194" spans="1:11" x14ac:dyDescent="0.25">
      <c r="A194" s="179"/>
      <c r="B194" s="158"/>
      <c r="C194" s="158"/>
      <c r="D194" s="158"/>
      <c r="E194" s="158"/>
      <c r="F194" s="158"/>
      <c r="G194" s="158"/>
      <c r="H194" s="158"/>
      <c r="I194" s="158"/>
      <c r="J194" s="175"/>
      <c r="K194" s="176"/>
    </row>
    <row r="195" spans="1:11" x14ac:dyDescent="0.25">
      <c r="A195" s="179"/>
      <c r="B195" s="158"/>
      <c r="C195" s="180"/>
      <c r="D195" s="158"/>
      <c r="E195" s="158"/>
      <c r="F195" s="158"/>
      <c r="G195" s="158"/>
      <c r="H195" s="158"/>
      <c r="I195" s="158"/>
      <c r="J195" s="175"/>
      <c r="K195" s="176"/>
    </row>
    <row r="196" spans="1:11" ht="27" customHeight="1" x14ac:dyDescent="0.25">
      <c r="A196" s="699" t="s">
        <v>113</v>
      </c>
      <c r="B196" s="158">
        <v>5</v>
      </c>
      <c r="C196" s="700"/>
      <c r="D196" s="679"/>
      <c r="E196" s="680"/>
      <c r="F196" s="680"/>
      <c r="G196" s="680"/>
      <c r="H196" s="158"/>
      <c r="I196" s="158"/>
      <c r="J196" s="694" t="s">
        <v>112</v>
      </c>
      <c r="K196" s="695"/>
    </row>
    <row r="197" spans="1:11" x14ac:dyDescent="0.25">
      <c r="A197" s="699"/>
      <c r="B197" s="158" t="s">
        <v>115</v>
      </c>
      <c r="C197" s="701"/>
      <c r="D197" s="679"/>
      <c r="E197" s="680"/>
      <c r="F197" s="680"/>
      <c r="G197" s="680"/>
      <c r="H197" s="158"/>
      <c r="I197" s="158"/>
      <c r="J197" s="160"/>
      <c r="K197" s="161"/>
    </row>
    <row r="198" spans="1:11" ht="30.75" customHeight="1" x14ac:dyDescent="0.25">
      <c r="A198" s="699"/>
      <c r="B198" s="158">
        <v>4</v>
      </c>
      <c r="C198" s="702"/>
      <c r="D198" s="679"/>
      <c r="E198" s="679"/>
      <c r="F198" s="692"/>
      <c r="G198" s="680"/>
      <c r="H198" s="158"/>
      <c r="I198" s="158"/>
      <c r="J198" s="166" t="str">
        <f xml:space="preserve"> IF(OR(E196="X",F196="X",G196="x",F198="x",G198="X",F200="X",G200="X",G202="X" ),"x","")</f>
        <v/>
      </c>
      <c r="K198" s="161" t="s">
        <v>114</v>
      </c>
    </row>
    <row r="199" spans="1:11" ht="28.2" x14ac:dyDescent="0.25">
      <c r="A199" s="699"/>
      <c r="B199" s="158" t="s">
        <v>117</v>
      </c>
      <c r="C199" s="703"/>
      <c r="D199" s="679"/>
      <c r="E199" s="679"/>
      <c r="F199" s="692"/>
      <c r="G199" s="680"/>
      <c r="H199" s="158"/>
      <c r="I199" s="158"/>
      <c r="J199" s="167"/>
      <c r="K199" s="161"/>
    </row>
    <row r="200" spans="1:11" ht="25.5" customHeight="1" x14ac:dyDescent="0.25">
      <c r="A200" s="699"/>
      <c r="B200" s="158">
        <v>3</v>
      </c>
      <c r="C200" s="682"/>
      <c r="D200" s="677"/>
      <c r="E200" s="678"/>
      <c r="F200" s="692"/>
      <c r="G200" s="680"/>
      <c r="H200" s="158"/>
      <c r="I200" s="158"/>
      <c r="J200" s="168" t="str">
        <f xml:space="preserve"> IF(OR(C196="X",D196="X",D198="x",E198="x",E200="X",F202="X",F204="X",G204="X" ),"x","")</f>
        <v/>
      </c>
      <c r="K200" s="161" t="s">
        <v>116</v>
      </c>
    </row>
    <row r="201" spans="1:11" ht="28.2" x14ac:dyDescent="0.25">
      <c r="A201" s="699"/>
      <c r="B201" s="158" t="s">
        <v>119</v>
      </c>
      <c r="C201" s="693"/>
      <c r="D201" s="677"/>
      <c r="E201" s="679"/>
      <c r="F201" s="692"/>
      <c r="G201" s="680"/>
      <c r="H201" s="158"/>
      <c r="I201" s="158"/>
      <c r="J201" s="169"/>
      <c r="K201" s="161"/>
    </row>
    <row r="202" spans="1:11" ht="32.25" customHeight="1" x14ac:dyDescent="0.25">
      <c r="A202" s="699"/>
      <c r="B202" s="158">
        <v>2</v>
      </c>
      <c r="C202" s="682"/>
      <c r="D202" s="675"/>
      <c r="E202" s="676"/>
      <c r="F202" s="678"/>
      <c r="G202" s="680"/>
      <c r="H202" s="158"/>
      <c r="I202" s="158"/>
      <c r="J202" s="170" t="str">
        <f xml:space="preserve"> IF(OR(C198="X",D200="X",E202="x",E204="x" ),"x","")</f>
        <v/>
      </c>
      <c r="K202" s="161" t="s">
        <v>118</v>
      </c>
    </row>
    <row r="203" spans="1:11" ht="28.2" x14ac:dyDescent="0.25">
      <c r="A203" s="699"/>
      <c r="B203" s="158" t="s">
        <v>241</v>
      </c>
      <c r="C203" s="693"/>
      <c r="D203" s="675"/>
      <c r="E203" s="677"/>
      <c r="F203" s="679"/>
      <c r="G203" s="680"/>
      <c r="H203" s="158"/>
      <c r="I203" s="158"/>
      <c r="J203" s="169"/>
      <c r="K203" s="161"/>
    </row>
    <row r="204" spans="1:11" ht="28.2" x14ac:dyDescent="0.25">
      <c r="A204" s="699"/>
      <c r="B204" s="158">
        <v>1</v>
      </c>
      <c r="C204" s="682"/>
      <c r="D204" s="684"/>
      <c r="E204" s="686"/>
      <c r="F204" s="688"/>
      <c r="G204" s="690"/>
      <c r="H204" s="158"/>
      <c r="I204" s="158"/>
      <c r="J204" s="171" t="str">
        <f xml:space="preserve"> IF(OR(C200="X",C202="X",D202="x",D204="x",C204="x" ),"x","")</f>
        <v/>
      </c>
      <c r="K204" s="161" t="s">
        <v>120</v>
      </c>
    </row>
    <row r="205" spans="1:11" ht="26.25" customHeight="1" x14ac:dyDescent="0.25">
      <c r="A205" s="699"/>
      <c r="B205" s="158" t="s">
        <v>121</v>
      </c>
      <c r="C205" s="683"/>
      <c r="D205" s="685"/>
      <c r="E205" s="687"/>
      <c r="F205" s="689"/>
      <c r="G205" s="691"/>
      <c r="H205" s="158"/>
      <c r="I205" s="158"/>
      <c r="J205" s="158"/>
      <c r="K205" s="159"/>
    </row>
    <row r="206" spans="1:11" x14ac:dyDescent="0.25">
      <c r="A206" s="179"/>
      <c r="B206" s="158"/>
      <c r="C206" s="158">
        <v>1</v>
      </c>
      <c r="D206" s="158">
        <v>2</v>
      </c>
      <c r="E206" s="158">
        <v>3</v>
      </c>
      <c r="F206" s="158">
        <v>4</v>
      </c>
      <c r="G206" s="158">
        <v>5</v>
      </c>
      <c r="H206" s="158"/>
      <c r="I206" s="158"/>
      <c r="J206" s="158"/>
      <c r="K206" s="159"/>
    </row>
    <row r="207" spans="1:11" x14ac:dyDescent="0.25">
      <c r="A207" s="179"/>
      <c r="B207" s="158"/>
      <c r="C207" s="158" t="s">
        <v>122</v>
      </c>
      <c r="D207" s="158" t="s">
        <v>123</v>
      </c>
      <c r="E207" s="158" t="s">
        <v>124</v>
      </c>
      <c r="F207" s="158" t="s">
        <v>125</v>
      </c>
      <c r="G207" s="158" t="s">
        <v>126</v>
      </c>
      <c r="H207" s="158"/>
      <c r="I207" s="158"/>
      <c r="J207" s="158"/>
      <c r="K207" s="159"/>
    </row>
    <row r="208" spans="1:11" x14ac:dyDescent="0.25">
      <c r="A208" s="179"/>
      <c r="B208" s="158"/>
      <c r="C208" s="681" t="s">
        <v>127</v>
      </c>
      <c r="D208" s="681"/>
      <c r="E208" s="681"/>
      <c r="F208" s="681"/>
      <c r="G208" s="681"/>
      <c r="H208" s="158"/>
      <c r="I208" s="158"/>
      <c r="J208" s="158"/>
      <c r="K208" s="159"/>
    </row>
    <row r="209" spans="1:11" x14ac:dyDescent="0.25">
      <c r="A209" s="179"/>
      <c r="B209" s="158"/>
      <c r="C209" s="681"/>
      <c r="D209" s="681"/>
      <c r="E209" s="681"/>
      <c r="F209" s="681"/>
      <c r="G209" s="681"/>
      <c r="H209" s="158"/>
      <c r="I209" s="158"/>
      <c r="J209" s="158"/>
      <c r="K209" s="159"/>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1</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12</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345</v>
      </c>
      <c r="C1" t="s">
        <v>122</v>
      </c>
    </row>
    <row r="2" spans="1:3" x14ac:dyDescent="0.3">
      <c r="A2" t="s">
        <v>241</v>
      </c>
      <c r="C2" t="s">
        <v>123</v>
      </c>
    </row>
    <row r="3" spans="1:3" x14ac:dyDescent="0.3">
      <c r="A3" t="s">
        <v>119</v>
      </c>
      <c r="C3" t="s">
        <v>124</v>
      </c>
    </row>
    <row r="4" spans="1:3" x14ac:dyDescent="0.3">
      <c r="A4" t="s">
        <v>117</v>
      </c>
      <c r="C4" t="s">
        <v>125</v>
      </c>
    </row>
    <row r="5" spans="1:3" x14ac:dyDescent="0.3">
      <c r="A5" t="s">
        <v>346</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85" zoomScaleNormal="85" workbookViewId="0">
      <selection activeCell="L16" sqref="L16"/>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59"/>
      <c r="B1" s="834" t="str">
        <f>CONTEXTO!B1</f>
        <v xml:space="preserve">PROCESO:  SISTEMA INTEGRADO DE GESTIÓN </v>
      </c>
      <c r="C1" s="835"/>
      <c r="D1" s="835"/>
      <c r="E1" s="835"/>
      <c r="F1" s="835"/>
      <c r="G1" s="835"/>
      <c r="H1" s="836"/>
      <c r="I1" s="427" t="s">
        <v>387</v>
      </c>
      <c r="J1" s="360"/>
      <c r="K1" s="818"/>
    </row>
    <row r="2" spans="1:230" customFormat="1" ht="15.75" customHeight="1" x14ac:dyDescent="0.3">
      <c r="A2" s="449"/>
      <c r="B2" s="837"/>
      <c r="C2" s="838"/>
      <c r="D2" s="838"/>
      <c r="E2" s="838"/>
      <c r="F2" s="838"/>
      <c r="G2" s="838"/>
      <c r="H2" s="839"/>
      <c r="I2" s="428" t="s">
        <v>388</v>
      </c>
      <c r="J2" s="429"/>
      <c r="K2" s="819"/>
    </row>
    <row r="3" spans="1:230" customFormat="1" ht="36" customHeight="1" x14ac:dyDescent="0.3">
      <c r="A3" s="449"/>
      <c r="B3" s="840" t="s">
        <v>195</v>
      </c>
      <c r="C3" s="840"/>
      <c r="D3" s="840"/>
      <c r="E3" s="840"/>
      <c r="F3" s="840"/>
      <c r="G3" s="840"/>
      <c r="H3" s="840"/>
      <c r="I3" s="428" t="s">
        <v>389</v>
      </c>
      <c r="J3" s="429"/>
      <c r="K3" s="819"/>
    </row>
    <row r="4" spans="1:230" customFormat="1" ht="15.75" customHeight="1" thickBot="1" x14ac:dyDescent="0.35">
      <c r="A4" s="450"/>
      <c r="B4" s="841"/>
      <c r="C4" s="841"/>
      <c r="D4" s="841"/>
      <c r="E4" s="841"/>
      <c r="F4" s="841"/>
      <c r="G4" s="841"/>
      <c r="H4" s="841"/>
      <c r="I4" s="468" t="s">
        <v>383</v>
      </c>
      <c r="J4" s="331"/>
      <c r="K4" s="820"/>
    </row>
    <row r="5" spans="1:230" ht="14.4" thickBot="1" x14ac:dyDescent="0.3">
      <c r="B5" s="382"/>
      <c r="C5" s="382"/>
      <c r="D5" s="382"/>
      <c r="E5" s="382"/>
      <c r="F5" s="382"/>
      <c r="G5" s="382"/>
    </row>
    <row r="6" spans="1:230" customFormat="1" ht="24" customHeight="1" x14ac:dyDescent="0.3">
      <c r="A6" s="828" t="str">
        <f>CONTEXTO!A8</f>
        <v>PROCESO: GESTIÓN DE LA GOBERNABILIDAD, CONVIVENCIA Y SEGURIDAD CIUDADANA</v>
      </c>
      <c r="B6" s="829"/>
      <c r="C6" s="829"/>
      <c r="D6" s="829"/>
      <c r="E6" s="829"/>
      <c r="F6" s="829"/>
      <c r="G6" s="829"/>
      <c r="H6" s="829"/>
      <c r="I6" s="829"/>
      <c r="J6" s="829"/>
      <c r="K6" s="830"/>
    </row>
    <row r="7" spans="1:230" customFormat="1" ht="54.75" customHeight="1" thickBot="1" x14ac:dyDescent="0.35">
      <c r="A7" s="831"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32"/>
      <c r="C7" s="832"/>
      <c r="D7" s="832"/>
      <c r="E7" s="832"/>
      <c r="F7" s="832"/>
      <c r="G7" s="832"/>
      <c r="H7" s="832"/>
      <c r="I7" s="832"/>
      <c r="J7" s="832"/>
      <c r="K7" s="833"/>
    </row>
    <row r="8" spans="1:230" ht="14.4" thickBot="1" x14ac:dyDescent="0.3">
      <c r="C8" s="32"/>
      <c r="D8" s="32"/>
      <c r="E8" s="32"/>
      <c r="F8" s="32"/>
      <c r="G8" s="32"/>
      <c r="H8" s="32"/>
    </row>
    <row r="9" spans="1:230" s="53" customFormat="1" ht="30" customHeight="1" x14ac:dyDescent="0.3">
      <c r="A9" s="812" t="s">
        <v>82</v>
      </c>
      <c r="B9" s="793" t="s">
        <v>223</v>
      </c>
      <c r="C9" s="814" t="s">
        <v>242</v>
      </c>
      <c r="D9" s="804" t="s">
        <v>197</v>
      </c>
      <c r="E9" s="804"/>
      <c r="F9" s="804"/>
      <c r="G9" s="804"/>
      <c r="H9" s="804"/>
      <c r="I9" s="108" t="s">
        <v>198</v>
      </c>
      <c r="J9" s="805" t="s">
        <v>199</v>
      </c>
      <c r="K9" s="807"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13"/>
      <c r="B10" s="794"/>
      <c r="C10" s="815"/>
      <c r="D10" s="109" t="s">
        <v>201</v>
      </c>
      <c r="E10" s="51" t="s">
        <v>202</v>
      </c>
      <c r="F10" s="156" t="s">
        <v>203</v>
      </c>
      <c r="G10" s="156" t="s">
        <v>204</v>
      </c>
      <c r="H10" s="109" t="s">
        <v>205</v>
      </c>
      <c r="I10" s="52" t="s">
        <v>206</v>
      </c>
      <c r="J10" s="806"/>
      <c r="K10" s="808"/>
    </row>
    <row r="11" spans="1:230" ht="20.25" customHeight="1" x14ac:dyDescent="0.25">
      <c r="A11" s="827" t="s">
        <v>431</v>
      </c>
      <c r="B11" s="826" t="s">
        <v>480</v>
      </c>
      <c r="C11" s="823" t="s">
        <v>481</v>
      </c>
      <c r="D11" s="781" t="s">
        <v>207</v>
      </c>
      <c r="E11" s="129" t="s">
        <v>208</v>
      </c>
      <c r="F11" s="256" t="s">
        <v>170</v>
      </c>
      <c r="G11" s="130">
        <f>IF(F11="Asignado",15,0)</f>
        <v>15</v>
      </c>
      <c r="H11" s="822" t="s">
        <v>485</v>
      </c>
      <c r="I11" s="787" t="s">
        <v>192</v>
      </c>
      <c r="J11" s="821" t="s">
        <v>485</v>
      </c>
      <c r="K11" s="790" t="s">
        <v>90</v>
      </c>
      <c r="L11" s="61"/>
    </row>
    <row r="12" spans="1:230" ht="29.25" customHeight="1" x14ac:dyDescent="0.25">
      <c r="A12" s="464"/>
      <c r="B12" s="566"/>
      <c r="C12" s="824"/>
      <c r="D12" s="781"/>
      <c r="E12" s="103" t="s">
        <v>209</v>
      </c>
      <c r="F12" s="67" t="s">
        <v>172</v>
      </c>
      <c r="G12" s="66">
        <f>IF(F12="Adecuado",15,0)</f>
        <v>15</v>
      </c>
      <c r="H12" s="809"/>
      <c r="I12" s="811"/>
      <c r="J12" s="802"/>
      <c r="K12" s="803"/>
    </row>
    <row r="13" spans="1:230" ht="43.5" customHeight="1" x14ac:dyDescent="0.25">
      <c r="A13" s="464"/>
      <c r="B13" s="566"/>
      <c r="C13" s="824"/>
      <c r="D13" s="50" t="s">
        <v>210</v>
      </c>
      <c r="E13" s="103" t="s">
        <v>211</v>
      </c>
      <c r="F13" s="67" t="s">
        <v>175</v>
      </c>
      <c r="G13" s="66">
        <f>IF(F13="Oportuna",15,0)</f>
        <v>15</v>
      </c>
      <c r="H13" s="809"/>
      <c r="I13" s="811"/>
      <c r="J13" s="802"/>
      <c r="K13" s="803"/>
      <c r="N13" s="217"/>
    </row>
    <row r="14" spans="1:230" ht="43.5" customHeight="1" x14ac:dyDescent="0.25">
      <c r="A14" s="464"/>
      <c r="B14" s="566"/>
      <c r="C14" s="824"/>
      <c r="D14" s="50" t="s">
        <v>212</v>
      </c>
      <c r="E14" s="103" t="s">
        <v>213</v>
      </c>
      <c r="F14" s="218" t="s">
        <v>178</v>
      </c>
      <c r="G14" s="66">
        <f>IF(F14="Prevenir",15,IF(F14="Detectar",10,0))</f>
        <v>15</v>
      </c>
      <c r="H14" s="809"/>
      <c r="I14" s="811"/>
      <c r="J14" s="802"/>
      <c r="K14" s="803"/>
    </row>
    <row r="15" spans="1:230" ht="29.25" customHeight="1" x14ac:dyDescent="0.25">
      <c r="A15" s="464"/>
      <c r="B15" s="566"/>
      <c r="C15" s="824"/>
      <c r="D15" s="50" t="s">
        <v>270</v>
      </c>
      <c r="E15" s="103" t="s">
        <v>215</v>
      </c>
      <c r="F15" s="67" t="s">
        <v>182</v>
      </c>
      <c r="G15" s="66">
        <f>IF(F15="Confiable",15,0)</f>
        <v>15</v>
      </c>
      <c r="H15" s="809"/>
      <c r="I15" s="811"/>
      <c r="J15" s="802"/>
      <c r="K15" s="803"/>
    </row>
    <row r="16" spans="1:230" ht="43.5" customHeight="1" x14ac:dyDescent="0.25">
      <c r="A16" s="464"/>
      <c r="B16" s="566"/>
      <c r="C16" s="824"/>
      <c r="D16" s="50" t="s">
        <v>271</v>
      </c>
      <c r="E16" s="103" t="s">
        <v>217</v>
      </c>
      <c r="F16" s="218" t="s">
        <v>185</v>
      </c>
      <c r="G16" s="66">
        <f>IF(F16="Se investigan y se resuelven oportunamente",15,0)</f>
        <v>15</v>
      </c>
      <c r="H16" s="809"/>
      <c r="I16" s="811"/>
      <c r="J16" s="802"/>
      <c r="K16" s="803"/>
    </row>
    <row r="17" spans="1:76" ht="29.25" customHeight="1" x14ac:dyDescent="0.25">
      <c r="A17" s="569"/>
      <c r="B17" s="566"/>
      <c r="C17" s="825"/>
      <c r="D17" s="45" t="s">
        <v>218</v>
      </c>
      <c r="E17" s="103" t="s">
        <v>219</v>
      </c>
      <c r="F17" s="67" t="s">
        <v>188</v>
      </c>
      <c r="G17" s="66">
        <f>IF(F17="Completa",10,IF(F17="Incompleta",5,0))</f>
        <v>10</v>
      </c>
      <c r="H17" s="810"/>
      <c r="I17" s="811"/>
      <c r="J17" s="802"/>
      <c r="K17" s="803"/>
    </row>
    <row r="18" spans="1:76" ht="15" thickBot="1" x14ac:dyDescent="0.3">
      <c r="A18" s="121"/>
      <c r="B18" s="120"/>
      <c r="C18" s="119"/>
      <c r="D18" s="57"/>
      <c r="E18" s="58" t="s">
        <v>220</v>
      </c>
      <c r="F18" s="16"/>
      <c r="G18" s="131">
        <f>SUM(G11:G17)</f>
        <v>100</v>
      </c>
      <c r="H18" s="59"/>
      <c r="I18" s="122"/>
      <c r="J18" s="122"/>
      <c r="K18" s="123"/>
    </row>
    <row r="19" spans="1:76" ht="14.4" thickBot="1" x14ac:dyDescent="0.3">
      <c r="A19" s="55"/>
    </row>
    <row r="20" spans="1:76" s="54" customFormat="1" ht="30" customHeight="1" x14ac:dyDescent="0.3">
      <c r="A20" s="812" t="s">
        <v>82</v>
      </c>
      <c r="B20" s="793" t="s">
        <v>223</v>
      </c>
      <c r="C20" s="814" t="s">
        <v>196</v>
      </c>
      <c r="D20" s="804" t="s">
        <v>197</v>
      </c>
      <c r="E20" s="804"/>
      <c r="F20" s="804"/>
      <c r="G20" s="804"/>
      <c r="H20" s="804"/>
      <c r="I20" s="108" t="s">
        <v>198</v>
      </c>
      <c r="J20" s="805" t="s">
        <v>199</v>
      </c>
      <c r="K20" s="807" t="s">
        <v>200</v>
      </c>
    </row>
    <row r="21" spans="1:76" s="54" customFormat="1" ht="55.8" thickBot="1" x14ac:dyDescent="0.35">
      <c r="A21" s="813"/>
      <c r="B21" s="847"/>
      <c r="C21" s="815"/>
      <c r="D21" s="109" t="s">
        <v>201</v>
      </c>
      <c r="E21" s="51" t="s">
        <v>202</v>
      </c>
      <c r="F21" s="109" t="s">
        <v>203</v>
      </c>
      <c r="G21" s="109" t="s">
        <v>204</v>
      </c>
      <c r="H21" s="109" t="s">
        <v>221</v>
      </c>
      <c r="I21" s="52" t="s">
        <v>206</v>
      </c>
      <c r="J21" s="806"/>
      <c r="K21" s="808"/>
    </row>
    <row r="22" spans="1:76" ht="20.25" customHeight="1" x14ac:dyDescent="0.25">
      <c r="A22" s="848" t="str">
        <f>+A11</f>
        <v>Posibilidad de recibir o solicitar cualquier dádiva o beneficio a nombre propio o de terceros permitiendo el vencimiento, dilatacion de terminos, omision de de funciones o incumplimento de los requisitos de ley en los procesos y/o tramites a cargo del proceso.</v>
      </c>
      <c r="B22" s="848" t="s">
        <v>414</v>
      </c>
      <c r="C22" s="842" t="s">
        <v>482</v>
      </c>
      <c r="D22" s="780" t="s">
        <v>207</v>
      </c>
      <c r="E22" s="105" t="s">
        <v>208</v>
      </c>
      <c r="F22" s="219" t="s">
        <v>170</v>
      </c>
      <c r="G22" s="133">
        <f>IF(F22="Asignado",15,0)</f>
        <v>15</v>
      </c>
      <c r="H22" s="843" t="s">
        <v>484</v>
      </c>
      <c r="I22" s="844" t="s">
        <v>192</v>
      </c>
      <c r="J22" s="845" t="s">
        <v>484</v>
      </c>
      <c r="K22" s="846" t="str">
        <f>IF(J22="Fuerte","NO",IF(J22=" "," ","SI"))</f>
        <v>SI</v>
      </c>
    </row>
    <row r="23" spans="1:76" ht="29.25" customHeight="1" x14ac:dyDescent="0.25">
      <c r="A23" s="849"/>
      <c r="B23" s="849"/>
      <c r="C23" s="464"/>
      <c r="D23" s="781"/>
      <c r="E23" s="103" t="s">
        <v>209</v>
      </c>
      <c r="F23" s="67" t="s">
        <v>172</v>
      </c>
      <c r="G23" s="66">
        <f>IF(F23="Adecuado",15,0)</f>
        <v>15</v>
      </c>
      <c r="H23" s="809"/>
      <c r="I23" s="811"/>
      <c r="J23" s="802"/>
      <c r="K23" s="803"/>
    </row>
    <row r="24" spans="1:76" ht="43.5" customHeight="1" x14ac:dyDescent="0.25">
      <c r="A24" s="849"/>
      <c r="B24" s="849"/>
      <c r="C24" s="464"/>
      <c r="D24" s="50" t="s">
        <v>210</v>
      </c>
      <c r="E24" s="103" t="s">
        <v>211</v>
      </c>
      <c r="F24" s="67" t="s">
        <v>176</v>
      </c>
      <c r="G24" s="66">
        <f>IF(F24="Oportuna",15,0)</f>
        <v>0</v>
      </c>
      <c r="H24" s="809"/>
      <c r="I24" s="811"/>
      <c r="J24" s="802"/>
      <c r="K24" s="803"/>
    </row>
    <row r="25" spans="1:76" ht="43.5" customHeight="1" x14ac:dyDescent="0.25">
      <c r="A25" s="849"/>
      <c r="B25" s="849"/>
      <c r="C25" s="464"/>
      <c r="D25" s="50" t="s">
        <v>212</v>
      </c>
      <c r="E25" s="103" t="s">
        <v>213</v>
      </c>
      <c r="F25" s="218" t="s">
        <v>179</v>
      </c>
      <c r="G25" s="66">
        <f>IF(F25="Prevenir",15,IF(F25="Detectar",10,0))</f>
        <v>10</v>
      </c>
      <c r="H25" s="809"/>
      <c r="I25" s="811"/>
      <c r="J25" s="802"/>
      <c r="K25" s="803"/>
    </row>
    <row r="26" spans="1:76" ht="29.25" customHeight="1" x14ac:dyDescent="0.25">
      <c r="A26" s="849"/>
      <c r="B26" s="849"/>
      <c r="C26" s="464"/>
      <c r="D26" s="50" t="s">
        <v>214</v>
      </c>
      <c r="E26" s="103" t="s">
        <v>215</v>
      </c>
      <c r="F26" s="67" t="s">
        <v>182</v>
      </c>
      <c r="G26" s="66">
        <f>IF(F26="Confiable",15,0)</f>
        <v>15</v>
      </c>
      <c r="H26" s="809"/>
      <c r="I26" s="811"/>
      <c r="J26" s="802"/>
      <c r="K26" s="803"/>
    </row>
    <row r="27" spans="1:76" ht="43.5" customHeight="1" x14ac:dyDescent="0.25">
      <c r="A27" s="849"/>
      <c r="B27" s="849"/>
      <c r="C27" s="464"/>
      <c r="D27" s="50" t="s">
        <v>216</v>
      </c>
      <c r="E27" s="103" t="s">
        <v>217</v>
      </c>
      <c r="F27" s="218" t="s">
        <v>185</v>
      </c>
      <c r="G27" s="66">
        <f>IF(F27="Se investigan y se resuelven oportunamente",15,0)</f>
        <v>15</v>
      </c>
      <c r="H27" s="809"/>
      <c r="I27" s="811"/>
      <c r="J27" s="802"/>
      <c r="K27" s="803"/>
    </row>
    <row r="28" spans="1:76" ht="29.25" customHeight="1" x14ac:dyDescent="0.25">
      <c r="A28" s="850"/>
      <c r="B28" s="849"/>
      <c r="C28" s="569"/>
      <c r="D28" s="45" t="s">
        <v>218</v>
      </c>
      <c r="E28" s="103" t="s">
        <v>219</v>
      </c>
      <c r="F28" s="67" t="s">
        <v>188</v>
      </c>
      <c r="G28" s="66">
        <f>IF(F28="Completa",10,IF(F28="Incompleta",5,0))</f>
        <v>10</v>
      </c>
      <c r="H28" s="810"/>
      <c r="I28" s="811"/>
      <c r="J28" s="802"/>
      <c r="K28" s="803"/>
    </row>
    <row r="29" spans="1:76" s="60" customFormat="1" ht="15" thickBot="1" x14ac:dyDescent="0.3">
      <c r="A29" s="121"/>
      <c r="B29" s="124"/>
      <c r="C29" s="56"/>
      <c r="D29" s="57"/>
      <c r="E29" s="132" t="s">
        <v>220</v>
      </c>
      <c r="F29" s="131"/>
      <c r="G29" s="131">
        <f>SUM(G22:G28)</f>
        <v>80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12" t="s">
        <v>82</v>
      </c>
      <c r="B31" s="793" t="s">
        <v>223</v>
      </c>
      <c r="C31" s="814" t="s">
        <v>196</v>
      </c>
      <c r="D31" s="804" t="s">
        <v>197</v>
      </c>
      <c r="E31" s="804"/>
      <c r="F31" s="804"/>
      <c r="G31" s="804"/>
      <c r="H31" s="804"/>
      <c r="I31" s="108" t="s">
        <v>198</v>
      </c>
      <c r="J31" s="805" t="s">
        <v>199</v>
      </c>
      <c r="K31" s="807"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13"/>
      <c r="B32" s="794"/>
      <c r="C32" s="815"/>
      <c r="D32" s="109" t="s">
        <v>201</v>
      </c>
      <c r="E32" s="51" t="s">
        <v>202</v>
      </c>
      <c r="F32" s="109" t="s">
        <v>203</v>
      </c>
      <c r="G32" s="109" t="s">
        <v>204</v>
      </c>
      <c r="H32" s="109" t="s">
        <v>221</v>
      </c>
      <c r="I32" s="52" t="s">
        <v>206</v>
      </c>
      <c r="J32" s="806"/>
      <c r="K32" s="808"/>
    </row>
    <row r="33" spans="1:11" ht="20.25" customHeight="1" x14ac:dyDescent="0.25">
      <c r="A33" s="851" t="s">
        <v>476</v>
      </c>
      <c r="B33" s="826" t="s">
        <v>480</v>
      </c>
      <c r="C33" s="823" t="s">
        <v>481</v>
      </c>
      <c r="D33" s="781" t="s">
        <v>207</v>
      </c>
      <c r="E33" s="129" t="s">
        <v>208</v>
      </c>
      <c r="F33" s="70" t="s">
        <v>170</v>
      </c>
      <c r="G33" s="130">
        <f>IF(F33="Asignado",15,0)</f>
        <v>15</v>
      </c>
      <c r="H33" s="822" t="s">
        <v>485</v>
      </c>
      <c r="I33" s="787" t="s">
        <v>192</v>
      </c>
      <c r="J33" s="821" t="s">
        <v>485</v>
      </c>
      <c r="K33" s="790" t="s">
        <v>90</v>
      </c>
    </row>
    <row r="34" spans="1:11" ht="27.6" x14ac:dyDescent="0.25">
      <c r="A34" s="464"/>
      <c r="B34" s="566"/>
      <c r="C34" s="824"/>
      <c r="D34" s="781"/>
      <c r="E34" s="103" t="s">
        <v>209</v>
      </c>
      <c r="F34" s="67" t="s">
        <v>172</v>
      </c>
      <c r="G34" s="66">
        <f>IF(F34="Adecuado",15,0)</f>
        <v>15</v>
      </c>
      <c r="H34" s="809"/>
      <c r="I34" s="811"/>
      <c r="J34" s="802"/>
      <c r="K34" s="803"/>
    </row>
    <row r="35" spans="1:11" ht="27.6" x14ac:dyDescent="0.25">
      <c r="A35" s="464"/>
      <c r="B35" s="566"/>
      <c r="C35" s="824"/>
      <c r="D35" s="50" t="s">
        <v>210</v>
      </c>
      <c r="E35" s="103" t="s">
        <v>211</v>
      </c>
      <c r="F35" s="67" t="s">
        <v>175</v>
      </c>
      <c r="G35" s="66">
        <f>IF(F35="Oportuna",15,0)</f>
        <v>15</v>
      </c>
      <c r="H35" s="809"/>
      <c r="I35" s="811"/>
      <c r="J35" s="802"/>
      <c r="K35" s="803"/>
    </row>
    <row r="36" spans="1:11" ht="41.4" x14ac:dyDescent="0.25">
      <c r="A36" s="464"/>
      <c r="B36" s="566"/>
      <c r="C36" s="824"/>
      <c r="D36" s="50" t="s">
        <v>212</v>
      </c>
      <c r="E36" s="103" t="s">
        <v>213</v>
      </c>
      <c r="F36" s="218" t="s">
        <v>178</v>
      </c>
      <c r="G36" s="66">
        <f>IF(F36="Prevenir",15,IF(F36="Detectar",10,0))</f>
        <v>15</v>
      </c>
      <c r="H36" s="809"/>
      <c r="I36" s="811"/>
      <c r="J36" s="802"/>
      <c r="K36" s="803"/>
    </row>
    <row r="37" spans="1:11" ht="27.6" x14ac:dyDescent="0.25">
      <c r="A37" s="464"/>
      <c r="B37" s="566"/>
      <c r="C37" s="824"/>
      <c r="D37" s="50" t="s">
        <v>214</v>
      </c>
      <c r="E37" s="103" t="s">
        <v>215</v>
      </c>
      <c r="F37" s="67" t="s">
        <v>182</v>
      </c>
      <c r="G37" s="66">
        <f>IF(F37="Confiable",15,0)</f>
        <v>15</v>
      </c>
      <c r="H37" s="809"/>
      <c r="I37" s="811"/>
      <c r="J37" s="802"/>
      <c r="K37" s="803"/>
    </row>
    <row r="38" spans="1:11" ht="41.4" x14ac:dyDescent="0.25">
      <c r="A38" s="464"/>
      <c r="B38" s="566"/>
      <c r="C38" s="824"/>
      <c r="D38" s="50" t="s">
        <v>216</v>
      </c>
      <c r="E38" s="103" t="s">
        <v>217</v>
      </c>
      <c r="F38" s="218" t="s">
        <v>185</v>
      </c>
      <c r="G38" s="66">
        <f>IF(F38="Se investigan y se resuelven oportunamente",15,0)</f>
        <v>15</v>
      </c>
      <c r="H38" s="809"/>
      <c r="I38" s="811"/>
      <c r="J38" s="802"/>
      <c r="K38" s="803"/>
    </row>
    <row r="39" spans="1:11" ht="27.6" x14ac:dyDescent="0.25">
      <c r="A39" s="569"/>
      <c r="B39" s="566"/>
      <c r="C39" s="825"/>
      <c r="D39" s="45" t="s">
        <v>218</v>
      </c>
      <c r="E39" s="103" t="s">
        <v>219</v>
      </c>
      <c r="F39" s="67" t="s">
        <v>188</v>
      </c>
      <c r="G39" s="66">
        <f>IF(F39="Completa",10,IF(F39="Incompleta",5,0))</f>
        <v>10</v>
      </c>
      <c r="H39" s="810"/>
      <c r="I39" s="811"/>
      <c r="J39" s="802"/>
      <c r="K39" s="803"/>
    </row>
    <row r="40" spans="1:11" ht="15" thickBot="1" x14ac:dyDescent="0.3">
      <c r="A40" s="125"/>
      <c r="B40" s="126"/>
      <c r="C40" s="119"/>
      <c r="D40" s="57"/>
      <c r="E40" s="134" t="s">
        <v>220</v>
      </c>
      <c r="F40" s="131"/>
      <c r="G40" s="131">
        <f>SUM(G33:G39)</f>
        <v>100</v>
      </c>
      <c r="H40" s="59"/>
      <c r="I40" s="122"/>
      <c r="J40" s="122"/>
      <c r="K40" s="123"/>
    </row>
    <row r="41" spans="1:11" ht="14.4" thickBot="1" x14ac:dyDescent="0.3">
      <c r="A41" s="55"/>
    </row>
    <row r="42" spans="1:11" s="54" customFormat="1" ht="30" customHeight="1" x14ac:dyDescent="0.3">
      <c r="A42" s="812" t="s">
        <v>82</v>
      </c>
      <c r="B42" s="793" t="s">
        <v>223</v>
      </c>
      <c r="C42" s="814" t="s">
        <v>196</v>
      </c>
      <c r="D42" s="804" t="s">
        <v>197</v>
      </c>
      <c r="E42" s="804"/>
      <c r="F42" s="804"/>
      <c r="G42" s="804"/>
      <c r="H42" s="804"/>
      <c r="I42" s="108" t="s">
        <v>198</v>
      </c>
      <c r="J42" s="805" t="s">
        <v>199</v>
      </c>
      <c r="K42" s="807" t="s">
        <v>200</v>
      </c>
    </row>
    <row r="43" spans="1:11" s="54" customFormat="1" ht="55.8" thickBot="1" x14ac:dyDescent="0.35">
      <c r="A43" s="813"/>
      <c r="B43" s="794"/>
      <c r="C43" s="815"/>
      <c r="D43" s="109" t="s">
        <v>201</v>
      </c>
      <c r="E43" s="51" t="s">
        <v>202</v>
      </c>
      <c r="F43" s="109" t="s">
        <v>203</v>
      </c>
      <c r="G43" s="109" t="s">
        <v>204</v>
      </c>
      <c r="H43" s="109" t="s">
        <v>221</v>
      </c>
      <c r="I43" s="52" t="s">
        <v>206</v>
      </c>
      <c r="J43" s="806"/>
      <c r="K43" s="808"/>
    </row>
    <row r="44" spans="1:11" ht="20.25" customHeight="1" x14ac:dyDescent="0.25">
      <c r="A44" s="851" t="s">
        <v>476</v>
      </c>
      <c r="B44" s="853" t="s">
        <v>423</v>
      </c>
      <c r="C44" s="852" t="s">
        <v>483</v>
      </c>
      <c r="D44" s="781" t="s">
        <v>207</v>
      </c>
      <c r="E44" s="129" t="s">
        <v>208</v>
      </c>
      <c r="F44" s="70" t="s">
        <v>170</v>
      </c>
      <c r="G44" s="130">
        <f>IF(F44="Asignado",15,0)</f>
        <v>15</v>
      </c>
      <c r="H44" s="809" t="str">
        <f>IF(AND(G51&gt;0,G51&lt;=85),"Débil",IF(AND(G51&gt;85,G51&lt;=95),"Moderado",IF(G51&gt;96,"Fuerte"," ")))</f>
        <v>Débil</v>
      </c>
      <c r="I44" s="787" t="s">
        <v>192</v>
      </c>
      <c r="J44" s="78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90" t="str">
        <f>IF(J44="Fuerte","NO",IF(J44=" "," ","SI"))</f>
        <v>SI</v>
      </c>
    </row>
    <row r="45" spans="1:11" ht="27.6" x14ac:dyDescent="0.25">
      <c r="A45" s="464"/>
      <c r="B45" s="854"/>
      <c r="C45" s="464"/>
      <c r="D45" s="781"/>
      <c r="E45" s="103" t="s">
        <v>209</v>
      </c>
      <c r="F45" s="67" t="s">
        <v>172</v>
      </c>
      <c r="G45" s="66">
        <f>IF(F45="Adecuado",15,0)</f>
        <v>15</v>
      </c>
      <c r="H45" s="809"/>
      <c r="I45" s="811"/>
      <c r="J45" s="802"/>
      <c r="K45" s="803"/>
    </row>
    <row r="46" spans="1:11" ht="27.6" x14ac:dyDescent="0.25">
      <c r="A46" s="464"/>
      <c r="B46" s="854"/>
      <c r="C46" s="464"/>
      <c r="D46" s="50" t="s">
        <v>210</v>
      </c>
      <c r="E46" s="103" t="s">
        <v>211</v>
      </c>
      <c r="F46" s="67" t="s">
        <v>176</v>
      </c>
      <c r="G46" s="66">
        <f>IF(F46="Oportuna",15,0)</f>
        <v>0</v>
      </c>
      <c r="H46" s="809"/>
      <c r="I46" s="811"/>
      <c r="J46" s="802"/>
      <c r="K46" s="803"/>
    </row>
    <row r="47" spans="1:11" ht="41.4" x14ac:dyDescent="0.25">
      <c r="A47" s="464"/>
      <c r="B47" s="854"/>
      <c r="C47" s="464"/>
      <c r="D47" s="50" t="s">
        <v>212</v>
      </c>
      <c r="E47" s="103" t="s">
        <v>213</v>
      </c>
      <c r="F47" s="218" t="s">
        <v>178</v>
      </c>
      <c r="G47" s="66">
        <f>IF(F47="Prevenir",15,IF(F47="Detectar",10,0))</f>
        <v>15</v>
      </c>
      <c r="H47" s="809"/>
      <c r="I47" s="811"/>
      <c r="J47" s="802"/>
      <c r="K47" s="803"/>
    </row>
    <row r="48" spans="1:11" ht="27.6" x14ac:dyDescent="0.25">
      <c r="A48" s="464"/>
      <c r="B48" s="854"/>
      <c r="C48" s="464"/>
      <c r="D48" s="50" t="s">
        <v>214</v>
      </c>
      <c r="E48" s="103" t="s">
        <v>215</v>
      </c>
      <c r="F48" s="67" t="s">
        <v>182</v>
      </c>
      <c r="G48" s="66">
        <f>IF(F48="Confiable",15,0)</f>
        <v>15</v>
      </c>
      <c r="H48" s="809"/>
      <c r="I48" s="811"/>
      <c r="J48" s="802"/>
      <c r="K48" s="803"/>
    </row>
    <row r="49" spans="1:77" ht="41.4" x14ac:dyDescent="0.25">
      <c r="A49" s="464"/>
      <c r="B49" s="854"/>
      <c r="C49" s="464"/>
      <c r="D49" s="50" t="s">
        <v>216</v>
      </c>
      <c r="E49" s="103" t="s">
        <v>217</v>
      </c>
      <c r="F49" s="218" t="s">
        <v>185</v>
      </c>
      <c r="G49" s="66">
        <f>IF(F49="Se investigan y se resuelven oportunamente",15,0)</f>
        <v>15</v>
      </c>
      <c r="H49" s="809"/>
      <c r="I49" s="811"/>
      <c r="J49" s="802"/>
      <c r="K49" s="803"/>
    </row>
    <row r="50" spans="1:77" ht="27.6" x14ac:dyDescent="0.25">
      <c r="A50" s="569"/>
      <c r="B50" s="854"/>
      <c r="C50" s="569"/>
      <c r="D50" s="45" t="s">
        <v>218</v>
      </c>
      <c r="E50" s="103" t="s">
        <v>219</v>
      </c>
      <c r="F50" s="67" t="s">
        <v>188</v>
      </c>
      <c r="G50" s="66">
        <f>IF(F50="Completa",10,IF(F50="Incompleta",5,0))</f>
        <v>10</v>
      </c>
      <c r="H50" s="810"/>
      <c r="I50" s="811"/>
      <c r="J50" s="802"/>
      <c r="K50" s="803"/>
    </row>
    <row r="51" spans="1:77" s="60" customFormat="1" ht="15" thickBot="1" x14ac:dyDescent="0.3">
      <c r="A51" s="125"/>
      <c r="B51" s="127"/>
      <c r="C51" s="56"/>
      <c r="D51" s="57"/>
      <c r="E51" s="134" t="s">
        <v>220</v>
      </c>
      <c r="F51" s="131"/>
      <c r="G51" s="131">
        <f>SUM(G44:G50)</f>
        <v>85</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12" t="s">
        <v>82</v>
      </c>
      <c r="B53" s="793" t="s">
        <v>223</v>
      </c>
      <c r="C53" s="814" t="s">
        <v>196</v>
      </c>
      <c r="D53" s="804" t="s">
        <v>197</v>
      </c>
      <c r="E53" s="804"/>
      <c r="F53" s="804"/>
      <c r="G53" s="804"/>
      <c r="H53" s="804"/>
      <c r="I53" s="108" t="s">
        <v>198</v>
      </c>
      <c r="J53" s="805" t="s">
        <v>199</v>
      </c>
      <c r="K53" s="807"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13"/>
      <c r="B54" s="794"/>
      <c r="C54" s="815"/>
      <c r="D54" s="109" t="s">
        <v>201</v>
      </c>
      <c r="E54" s="51" t="s">
        <v>202</v>
      </c>
      <c r="F54" s="109" t="s">
        <v>203</v>
      </c>
      <c r="G54" s="109" t="s">
        <v>204</v>
      </c>
      <c r="H54" s="109" t="s">
        <v>221</v>
      </c>
      <c r="I54" s="52" t="s">
        <v>206</v>
      </c>
      <c r="J54" s="806"/>
      <c r="K54" s="808"/>
    </row>
    <row r="55" spans="1:77" ht="20.25" customHeight="1" x14ac:dyDescent="0.25">
      <c r="A55" s="851" t="s">
        <v>476</v>
      </c>
      <c r="B55" s="826" t="s">
        <v>480</v>
      </c>
      <c r="C55" s="823" t="s">
        <v>481</v>
      </c>
      <c r="D55" s="781" t="s">
        <v>207</v>
      </c>
      <c r="E55" s="129" t="s">
        <v>208</v>
      </c>
      <c r="F55" s="70" t="s">
        <v>169</v>
      </c>
      <c r="G55" s="130">
        <f>IF(F55="Asignado",15,0)</f>
        <v>0</v>
      </c>
      <c r="H55" s="809" t="str">
        <f>IF(AND(G62&gt;0,G62&lt;=85),"Débil",IF(AND(G62&gt;85,G62&lt;=95),"Moderado",IF(G62&gt;96,"Fuerte"," ")))</f>
        <v xml:space="preserve"> </v>
      </c>
      <c r="I55" s="787" t="s">
        <v>169</v>
      </c>
      <c r="J55" s="78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0" t="str">
        <f>IF(J55="Fuerte","NO",IF(J55=" "," ","SI"))</f>
        <v xml:space="preserve"> </v>
      </c>
    </row>
    <row r="56" spans="1:77" ht="27.6" x14ac:dyDescent="0.25">
      <c r="A56" s="464"/>
      <c r="B56" s="566"/>
      <c r="C56" s="824"/>
      <c r="D56" s="781"/>
      <c r="E56" s="103" t="s">
        <v>209</v>
      </c>
      <c r="F56" s="67" t="s">
        <v>169</v>
      </c>
      <c r="G56" s="66">
        <f>IF(F56="Adecuado",15,0)</f>
        <v>0</v>
      </c>
      <c r="H56" s="809"/>
      <c r="I56" s="811"/>
      <c r="J56" s="802"/>
      <c r="K56" s="803"/>
    </row>
    <row r="57" spans="1:77" ht="27.6" x14ac:dyDescent="0.25">
      <c r="A57" s="464"/>
      <c r="B57" s="566"/>
      <c r="C57" s="824"/>
      <c r="D57" s="50" t="s">
        <v>210</v>
      </c>
      <c r="E57" s="103" t="s">
        <v>211</v>
      </c>
      <c r="F57" s="67" t="s">
        <v>169</v>
      </c>
      <c r="G57" s="66">
        <f>IF(F57="Oportuna",15,0)</f>
        <v>0</v>
      </c>
      <c r="H57" s="809"/>
      <c r="I57" s="811"/>
      <c r="J57" s="802"/>
      <c r="K57" s="803"/>
    </row>
    <row r="58" spans="1:77" ht="41.4" x14ac:dyDescent="0.25">
      <c r="A58" s="464"/>
      <c r="B58" s="566"/>
      <c r="C58" s="824"/>
      <c r="D58" s="50" t="s">
        <v>212</v>
      </c>
      <c r="E58" s="103" t="s">
        <v>213</v>
      </c>
      <c r="F58" s="218" t="s">
        <v>169</v>
      </c>
      <c r="G58" s="66">
        <f>IF(F58="Prevenir",15,IF(F58="Detectar",10,0))</f>
        <v>0</v>
      </c>
      <c r="H58" s="809"/>
      <c r="I58" s="811"/>
      <c r="J58" s="802"/>
      <c r="K58" s="803"/>
    </row>
    <row r="59" spans="1:77" ht="27.6" x14ac:dyDescent="0.25">
      <c r="A59" s="464"/>
      <c r="B59" s="566"/>
      <c r="C59" s="824"/>
      <c r="D59" s="50" t="s">
        <v>214</v>
      </c>
      <c r="E59" s="103" t="s">
        <v>215</v>
      </c>
      <c r="F59" s="67" t="s">
        <v>169</v>
      </c>
      <c r="G59" s="66">
        <f>IF(F59="Confiable",15,0)</f>
        <v>0</v>
      </c>
      <c r="H59" s="809"/>
      <c r="I59" s="811"/>
      <c r="J59" s="802"/>
      <c r="K59" s="803"/>
    </row>
    <row r="60" spans="1:77" ht="41.4" x14ac:dyDescent="0.25">
      <c r="A60" s="464"/>
      <c r="B60" s="566"/>
      <c r="C60" s="824"/>
      <c r="D60" s="50" t="s">
        <v>216</v>
      </c>
      <c r="E60" s="103" t="s">
        <v>217</v>
      </c>
      <c r="F60" s="218" t="s">
        <v>169</v>
      </c>
      <c r="G60" s="66">
        <f>IF(F60="Se investigan y se resuelven oportunamente",15,0)</f>
        <v>0</v>
      </c>
      <c r="H60" s="809"/>
      <c r="I60" s="811"/>
      <c r="J60" s="802"/>
      <c r="K60" s="803"/>
    </row>
    <row r="61" spans="1:77" ht="27.6" x14ac:dyDescent="0.25">
      <c r="A61" s="569"/>
      <c r="B61" s="566"/>
      <c r="C61" s="825"/>
      <c r="D61" s="45" t="s">
        <v>218</v>
      </c>
      <c r="E61" s="103" t="s">
        <v>219</v>
      </c>
      <c r="F61" s="67" t="s">
        <v>169</v>
      </c>
      <c r="G61" s="66">
        <f>IF(F61="Completa",10,IF(F61="Incompleta",5,0))</f>
        <v>0</v>
      </c>
      <c r="H61" s="810"/>
      <c r="I61" s="811"/>
      <c r="J61" s="802"/>
      <c r="K61" s="803"/>
    </row>
    <row r="62" spans="1:77" ht="15" thickBot="1" x14ac:dyDescent="0.3">
      <c r="A62" s="125"/>
      <c r="B62" s="126"/>
      <c r="C62" s="128"/>
      <c r="D62" s="57"/>
      <c r="E62" s="58" t="s">
        <v>220</v>
      </c>
      <c r="F62" s="16"/>
      <c r="G62" s="16">
        <f>SUM(G55:G61)</f>
        <v>0</v>
      </c>
      <c r="H62" s="59"/>
      <c r="I62" s="122"/>
      <c r="J62" s="122"/>
      <c r="K62" s="123"/>
    </row>
    <row r="63" spans="1:77" ht="14.4" thickBot="1" x14ac:dyDescent="0.3">
      <c r="A63" s="55"/>
    </row>
    <row r="64" spans="1:77" ht="27" customHeight="1" x14ac:dyDescent="0.25">
      <c r="A64" s="812" t="s">
        <v>82</v>
      </c>
      <c r="B64" s="793" t="s">
        <v>223</v>
      </c>
      <c r="C64" s="814" t="s">
        <v>196</v>
      </c>
      <c r="D64" s="804" t="s">
        <v>197</v>
      </c>
      <c r="E64" s="804"/>
      <c r="F64" s="804"/>
      <c r="G64" s="804"/>
      <c r="H64" s="804"/>
      <c r="I64" s="108" t="s">
        <v>198</v>
      </c>
      <c r="J64" s="805" t="s">
        <v>199</v>
      </c>
      <c r="K64" s="807" t="s">
        <v>200</v>
      </c>
    </row>
    <row r="65" spans="1:11" ht="37.5" customHeight="1" thickBot="1" x14ac:dyDescent="0.3">
      <c r="A65" s="813"/>
      <c r="B65" s="794"/>
      <c r="C65" s="815"/>
      <c r="D65" s="109" t="s">
        <v>201</v>
      </c>
      <c r="E65" s="51" t="s">
        <v>202</v>
      </c>
      <c r="F65" s="109" t="s">
        <v>203</v>
      </c>
      <c r="G65" s="109" t="s">
        <v>204</v>
      </c>
      <c r="H65" s="109" t="s">
        <v>221</v>
      </c>
      <c r="I65" s="52" t="s">
        <v>206</v>
      </c>
      <c r="J65" s="806"/>
      <c r="K65" s="808"/>
    </row>
    <row r="66" spans="1:11" ht="28.5" customHeight="1" x14ac:dyDescent="0.25">
      <c r="A66" s="777"/>
      <c r="B66" s="527"/>
      <c r="C66" s="855"/>
      <c r="D66" s="781" t="s">
        <v>207</v>
      </c>
      <c r="E66" s="129" t="s">
        <v>208</v>
      </c>
      <c r="F66" s="70" t="s">
        <v>170</v>
      </c>
      <c r="G66" s="130">
        <f>IF(F66="Asignado",15,0)</f>
        <v>15</v>
      </c>
      <c r="H66" s="809" t="str">
        <f>IF(AND(G73&gt;0,G73&lt;=85),"Débil",IF(AND(G73&gt;85,G73&lt;=95),"Moderado",IF(G73&gt;96,"Fuerte"," ")))</f>
        <v>Fuerte</v>
      </c>
      <c r="I66" s="787" t="s">
        <v>192</v>
      </c>
      <c r="J66" s="78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0" t="str">
        <f>IF(J66="Fuerte","NO",IF(J66=" "," ","SI"))</f>
        <v>NO</v>
      </c>
    </row>
    <row r="67" spans="1:11" ht="31.5" customHeight="1" x14ac:dyDescent="0.25">
      <c r="A67" s="778"/>
      <c r="B67" s="528"/>
      <c r="C67" s="816"/>
      <c r="D67" s="781"/>
      <c r="E67" s="103" t="s">
        <v>209</v>
      </c>
      <c r="F67" s="67" t="s">
        <v>172</v>
      </c>
      <c r="G67" s="66">
        <f>IF(F67="Adecuado",15,0)</f>
        <v>15</v>
      </c>
      <c r="H67" s="809"/>
      <c r="I67" s="811"/>
      <c r="J67" s="802"/>
      <c r="K67" s="803"/>
    </row>
    <row r="68" spans="1:11" ht="34.5" customHeight="1" x14ac:dyDescent="0.25">
      <c r="A68" s="778"/>
      <c r="B68" s="528"/>
      <c r="C68" s="816"/>
      <c r="D68" s="50" t="s">
        <v>210</v>
      </c>
      <c r="E68" s="103" t="s">
        <v>211</v>
      </c>
      <c r="F68" s="67" t="s">
        <v>175</v>
      </c>
      <c r="G68" s="66">
        <f>IF(F68="Oportuna",15,0)</f>
        <v>15</v>
      </c>
      <c r="H68" s="809"/>
      <c r="I68" s="811"/>
      <c r="J68" s="802"/>
      <c r="K68" s="803"/>
    </row>
    <row r="69" spans="1:11" ht="46.5" customHeight="1" x14ac:dyDescent="0.25">
      <c r="A69" s="778"/>
      <c r="B69" s="528"/>
      <c r="C69" s="816"/>
      <c r="D69" s="50" t="s">
        <v>212</v>
      </c>
      <c r="E69" s="103" t="s">
        <v>213</v>
      </c>
      <c r="F69" s="218" t="s">
        <v>178</v>
      </c>
      <c r="G69" s="66">
        <f>IF(F69="Prevenir",15,IF(F69="Detectar",10,0))</f>
        <v>15</v>
      </c>
      <c r="H69" s="809"/>
      <c r="I69" s="811"/>
      <c r="J69" s="802"/>
      <c r="K69" s="803"/>
    </row>
    <row r="70" spans="1:11" ht="42.75" customHeight="1" x14ac:dyDescent="0.25">
      <c r="A70" s="778"/>
      <c r="B70" s="528"/>
      <c r="C70" s="816"/>
      <c r="D70" s="50" t="s">
        <v>214</v>
      </c>
      <c r="E70" s="103" t="s">
        <v>215</v>
      </c>
      <c r="F70" s="67" t="s">
        <v>182</v>
      </c>
      <c r="G70" s="66">
        <f>IF(F70="Confiable",15,0)</f>
        <v>15</v>
      </c>
      <c r="H70" s="809"/>
      <c r="I70" s="811"/>
      <c r="J70" s="802"/>
      <c r="K70" s="803"/>
    </row>
    <row r="71" spans="1:11" ht="47.25" customHeight="1" x14ac:dyDescent="0.25">
      <c r="A71" s="778"/>
      <c r="B71" s="528"/>
      <c r="C71" s="816"/>
      <c r="D71" s="50" t="s">
        <v>216</v>
      </c>
      <c r="E71" s="103" t="s">
        <v>217</v>
      </c>
      <c r="F71" s="218" t="s">
        <v>185</v>
      </c>
      <c r="G71" s="66">
        <f>IF(F71="Se investigan y se resuelven oportunamente",15,0)</f>
        <v>15</v>
      </c>
      <c r="H71" s="809"/>
      <c r="I71" s="811"/>
      <c r="J71" s="802"/>
      <c r="K71" s="803"/>
    </row>
    <row r="72" spans="1:11" ht="48" customHeight="1" x14ac:dyDescent="0.25">
      <c r="A72" s="779"/>
      <c r="B72" s="529"/>
      <c r="C72" s="816"/>
      <c r="D72" s="45" t="s">
        <v>218</v>
      </c>
      <c r="E72" s="103" t="s">
        <v>219</v>
      </c>
      <c r="F72" s="67" t="s">
        <v>188</v>
      </c>
      <c r="G72" s="66">
        <f>IF(F72="Completa",10,IF(F72="Incompleta",5,0))</f>
        <v>10</v>
      </c>
      <c r="H72" s="810"/>
      <c r="I72" s="811"/>
      <c r="J72" s="802"/>
      <c r="K72" s="803"/>
    </row>
    <row r="73" spans="1:11" ht="29.25" customHeight="1" thickBot="1" x14ac:dyDescent="0.3">
      <c r="A73" s="125"/>
      <c r="B73" s="126"/>
      <c r="C73" s="128"/>
      <c r="D73" s="57"/>
      <c r="E73" s="134" t="s">
        <v>220</v>
      </c>
      <c r="F73" s="131"/>
      <c r="G73" s="131">
        <f>SUM(G66:G72)</f>
        <v>100</v>
      </c>
      <c r="H73" s="59"/>
      <c r="I73" s="122"/>
      <c r="J73" s="122"/>
      <c r="K73" s="123"/>
    </row>
    <row r="74" spans="1:11" ht="18.75" customHeight="1" thickBot="1" x14ac:dyDescent="0.3">
      <c r="A74" s="55"/>
    </row>
    <row r="75" spans="1:11" s="54" customFormat="1" ht="30" customHeight="1" x14ac:dyDescent="0.3">
      <c r="A75" s="812" t="s">
        <v>82</v>
      </c>
      <c r="B75" s="793" t="s">
        <v>223</v>
      </c>
      <c r="C75" s="814" t="s">
        <v>196</v>
      </c>
      <c r="D75" s="804" t="s">
        <v>197</v>
      </c>
      <c r="E75" s="804"/>
      <c r="F75" s="804"/>
      <c r="G75" s="804"/>
      <c r="H75" s="804"/>
      <c r="I75" s="108" t="s">
        <v>198</v>
      </c>
      <c r="J75" s="805" t="s">
        <v>199</v>
      </c>
      <c r="K75" s="807" t="s">
        <v>200</v>
      </c>
    </row>
    <row r="76" spans="1:11" s="54" customFormat="1" ht="55.8" thickBot="1" x14ac:dyDescent="0.35">
      <c r="A76" s="813"/>
      <c r="B76" s="794"/>
      <c r="C76" s="815"/>
      <c r="D76" s="109" t="s">
        <v>201</v>
      </c>
      <c r="E76" s="51" t="s">
        <v>202</v>
      </c>
      <c r="F76" s="109" t="s">
        <v>203</v>
      </c>
      <c r="G76" s="109" t="s">
        <v>204</v>
      </c>
      <c r="H76" s="109" t="s">
        <v>221</v>
      </c>
      <c r="I76" s="52" t="s">
        <v>206</v>
      </c>
      <c r="J76" s="806"/>
      <c r="K76" s="808"/>
    </row>
    <row r="77" spans="1:11" ht="20.25" customHeight="1" x14ac:dyDescent="0.25">
      <c r="A77" s="777"/>
      <c r="B77" s="527"/>
      <c r="C77" s="816"/>
      <c r="D77" s="781" t="s">
        <v>207</v>
      </c>
      <c r="E77" s="129" t="s">
        <v>208</v>
      </c>
      <c r="F77" s="70" t="s">
        <v>170</v>
      </c>
      <c r="G77" s="130">
        <f>IF(F77="Asignado",15,0)</f>
        <v>15</v>
      </c>
      <c r="H77" s="809" t="str">
        <f>IF(AND(G84&gt;0,G84&lt;=85),"Débil",IF(AND(G84&gt;85,G84&lt;=95),"Moderado",IF(G84&gt;96,"Fuerte"," ")))</f>
        <v>Fuerte</v>
      </c>
      <c r="I77" s="787" t="s">
        <v>192</v>
      </c>
      <c r="J77" s="78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0" t="str">
        <f>IF(J77="Fuerte","NO",IF(J77=" "," ","SI"))</f>
        <v>NO</v>
      </c>
    </row>
    <row r="78" spans="1:11" ht="27.6" x14ac:dyDescent="0.25">
      <c r="A78" s="778"/>
      <c r="B78" s="528"/>
      <c r="C78" s="816"/>
      <c r="D78" s="781"/>
      <c r="E78" s="103" t="s">
        <v>209</v>
      </c>
      <c r="F78" s="67" t="s">
        <v>172</v>
      </c>
      <c r="G78" s="66">
        <f>IF(F78="Adecuado",15,0)</f>
        <v>15</v>
      </c>
      <c r="H78" s="809"/>
      <c r="I78" s="811"/>
      <c r="J78" s="802"/>
      <c r="K78" s="803"/>
    </row>
    <row r="79" spans="1:11" ht="27.6" x14ac:dyDescent="0.25">
      <c r="A79" s="778"/>
      <c r="B79" s="528"/>
      <c r="C79" s="816"/>
      <c r="D79" s="50" t="s">
        <v>210</v>
      </c>
      <c r="E79" s="103" t="s">
        <v>211</v>
      </c>
      <c r="F79" s="67" t="s">
        <v>175</v>
      </c>
      <c r="G79" s="66">
        <f>IF(F79="Oportuna",15,0)</f>
        <v>15</v>
      </c>
      <c r="H79" s="809"/>
      <c r="I79" s="811"/>
      <c r="J79" s="802"/>
      <c r="K79" s="803"/>
    </row>
    <row r="80" spans="1:11" ht="41.4" x14ac:dyDescent="0.25">
      <c r="A80" s="778"/>
      <c r="B80" s="528"/>
      <c r="C80" s="816"/>
      <c r="D80" s="50" t="s">
        <v>212</v>
      </c>
      <c r="E80" s="103" t="s">
        <v>213</v>
      </c>
      <c r="F80" s="218" t="s">
        <v>178</v>
      </c>
      <c r="G80" s="66">
        <f>IF(F80="Prevenir",15,IF(F80="Detectar",10,0))</f>
        <v>15</v>
      </c>
      <c r="H80" s="809"/>
      <c r="I80" s="811"/>
      <c r="J80" s="802"/>
      <c r="K80" s="803"/>
    </row>
    <row r="81" spans="1:78" ht="27.6" x14ac:dyDescent="0.25">
      <c r="A81" s="778"/>
      <c r="B81" s="528"/>
      <c r="C81" s="816"/>
      <c r="D81" s="50" t="s">
        <v>214</v>
      </c>
      <c r="E81" s="103" t="s">
        <v>215</v>
      </c>
      <c r="F81" s="67" t="s">
        <v>182</v>
      </c>
      <c r="G81" s="66">
        <f>IF(F81="Confiable",15,0)</f>
        <v>15</v>
      </c>
      <c r="H81" s="809"/>
      <c r="I81" s="811"/>
      <c r="J81" s="802"/>
      <c r="K81" s="803"/>
    </row>
    <row r="82" spans="1:78" ht="41.4" x14ac:dyDescent="0.25">
      <c r="A82" s="778"/>
      <c r="B82" s="528"/>
      <c r="C82" s="816"/>
      <c r="D82" s="50" t="s">
        <v>216</v>
      </c>
      <c r="E82" s="103" t="s">
        <v>217</v>
      </c>
      <c r="F82" s="218" t="s">
        <v>185</v>
      </c>
      <c r="G82" s="66">
        <f>IF(F82="Se investigan y se resuelven oportunamente",15,0)</f>
        <v>15</v>
      </c>
      <c r="H82" s="809"/>
      <c r="I82" s="811"/>
      <c r="J82" s="802"/>
      <c r="K82" s="803"/>
    </row>
    <row r="83" spans="1:78" ht="27.6" x14ac:dyDescent="0.25">
      <c r="A83" s="779"/>
      <c r="B83" s="529"/>
      <c r="C83" s="817"/>
      <c r="D83" s="45" t="s">
        <v>218</v>
      </c>
      <c r="E83" s="103" t="s">
        <v>219</v>
      </c>
      <c r="F83" s="67" t="s">
        <v>188</v>
      </c>
      <c r="G83" s="66">
        <f>IF(F83="Completa",10,IF(F83="Incompleta",5,0))</f>
        <v>10</v>
      </c>
      <c r="H83" s="810"/>
      <c r="I83" s="811"/>
      <c r="J83" s="802"/>
      <c r="K83" s="803"/>
    </row>
    <row r="84" spans="1:78" s="60" customFormat="1" ht="15" thickBot="1" x14ac:dyDescent="0.3">
      <c r="A84" s="125"/>
      <c r="B84" s="126"/>
      <c r="C84" s="56" t="s">
        <v>243</v>
      </c>
      <c r="D84" s="57"/>
      <c r="E84" s="134" t="s">
        <v>220</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12" t="s">
        <v>82</v>
      </c>
      <c r="B86" s="793" t="s">
        <v>223</v>
      </c>
      <c r="C86" s="814" t="s">
        <v>196</v>
      </c>
      <c r="D86" s="804" t="s">
        <v>197</v>
      </c>
      <c r="E86" s="804"/>
      <c r="F86" s="804"/>
      <c r="G86" s="804"/>
      <c r="H86" s="804"/>
      <c r="I86" s="108" t="s">
        <v>198</v>
      </c>
      <c r="J86" s="805" t="s">
        <v>199</v>
      </c>
      <c r="K86" s="807"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13"/>
      <c r="B87" s="794"/>
      <c r="C87" s="815"/>
      <c r="D87" s="109" t="s">
        <v>201</v>
      </c>
      <c r="E87" s="51" t="s">
        <v>202</v>
      </c>
      <c r="F87" s="109" t="s">
        <v>203</v>
      </c>
      <c r="G87" s="109" t="s">
        <v>204</v>
      </c>
      <c r="H87" s="109" t="s">
        <v>221</v>
      </c>
      <c r="I87" s="52" t="s">
        <v>206</v>
      </c>
      <c r="J87" s="806"/>
      <c r="K87" s="808"/>
    </row>
    <row r="88" spans="1:78" ht="20.25" customHeight="1" x14ac:dyDescent="0.25">
      <c r="A88" s="777" t="str">
        <f>DESCRIPCION!A16</f>
        <v>c</v>
      </c>
      <c r="B88" s="527">
        <f>DESCRIPCION!D17</f>
        <v>0</v>
      </c>
      <c r="C88" s="816" t="s">
        <v>244</v>
      </c>
      <c r="D88" s="781" t="s">
        <v>207</v>
      </c>
      <c r="E88" s="129" t="s">
        <v>208</v>
      </c>
      <c r="F88" s="70" t="s">
        <v>169</v>
      </c>
      <c r="G88" s="130">
        <f>IF(F88="Asignado",15,0)</f>
        <v>0</v>
      </c>
      <c r="H88" s="809" t="str">
        <f>IF(AND(G95&gt;0,G95&lt;=85),"Débil",IF(AND(G95&gt;85,G95&lt;=95),"Moderado",IF(G95&gt;96,"Fuerte"," ")))</f>
        <v xml:space="preserve"> </v>
      </c>
      <c r="I88" s="787" t="s">
        <v>169</v>
      </c>
      <c r="J88" s="78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0" t="str">
        <f>IF(J88="Fuerte","NO",IF(J88=" "," ","SI"))</f>
        <v xml:space="preserve"> </v>
      </c>
    </row>
    <row r="89" spans="1:78" ht="27.6" x14ac:dyDescent="0.25">
      <c r="A89" s="778"/>
      <c r="B89" s="528"/>
      <c r="C89" s="816"/>
      <c r="D89" s="781"/>
      <c r="E89" s="103" t="s">
        <v>209</v>
      </c>
      <c r="F89" s="67" t="s">
        <v>169</v>
      </c>
      <c r="G89" s="66">
        <f>IF(F89="Adecuado",15,0)</f>
        <v>0</v>
      </c>
      <c r="H89" s="809"/>
      <c r="I89" s="811"/>
      <c r="J89" s="802"/>
      <c r="K89" s="803"/>
    </row>
    <row r="90" spans="1:78" ht="27.6" x14ac:dyDescent="0.25">
      <c r="A90" s="778"/>
      <c r="B90" s="528"/>
      <c r="C90" s="816"/>
      <c r="D90" s="50" t="s">
        <v>210</v>
      </c>
      <c r="E90" s="103" t="s">
        <v>211</v>
      </c>
      <c r="F90" s="67" t="s">
        <v>169</v>
      </c>
      <c r="G90" s="66">
        <f>IF(F90="Oportuna",15,0)</f>
        <v>0</v>
      </c>
      <c r="H90" s="809"/>
      <c r="I90" s="811"/>
      <c r="J90" s="802"/>
      <c r="K90" s="803"/>
    </row>
    <row r="91" spans="1:78" ht="41.4" x14ac:dyDescent="0.25">
      <c r="A91" s="778"/>
      <c r="B91" s="528"/>
      <c r="C91" s="816"/>
      <c r="D91" s="50" t="s">
        <v>212</v>
      </c>
      <c r="E91" s="103" t="s">
        <v>213</v>
      </c>
      <c r="F91" s="218" t="s">
        <v>169</v>
      </c>
      <c r="G91" s="66">
        <f>IF(F91="Prevenir",15,IF(F91="Detectar",10,0))</f>
        <v>0</v>
      </c>
      <c r="H91" s="809"/>
      <c r="I91" s="811"/>
      <c r="J91" s="802"/>
      <c r="K91" s="803"/>
    </row>
    <row r="92" spans="1:78" ht="27.6" x14ac:dyDescent="0.25">
      <c r="A92" s="778"/>
      <c r="B92" s="528"/>
      <c r="C92" s="816"/>
      <c r="D92" s="50" t="s">
        <v>214</v>
      </c>
      <c r="E92" s="103" t="s">
        <v>215</v>
      </c>
      <c r="F92" s="67" t="s">
        <v>169</v>
      </c>
      <c r="G92" s="66">
        <f>IF(F92="Confiable",15,0)</f>
        <v>0</v>
      </c>
      <c r="H92" s="809"/>
      <c r="I92" s="811"/>
      <c r="J92" s="802"/>
      <c r="K92" s="803"/>
    </row>
    <row r="93" spans="1:78" ht="41.4" x14ac:dyDescent="0.25">
      <c r="A93" s="778"/>
      <c r="B93" s="528"/>
      <c r="C93" s="816"/>
      <c r="D93" s="50" t="s">
        <v>216</v>
      </c>
      <c r="E93" s="103" t="s">
        <v>217</v>
      </c>
      <c r="F93" s="218" t="s">
        <v>169</v>
      </c>
      <c r="G93" s="66">
        <f>IF(F93="Se investigan y se resuelven oportunamente",15,0)</f>
        <v>0</v>
      </c>
      <c r="H93" s="809"/>
      <c r="I93" s="811"/>
      <c r="J93" s="802"/>
      <c r="K93" s="803"/>
    </row>
    <row r="94" spans="1:78" ht="27.6" x14ac:dyDescent="0.25">
      <c r="A94" s="779"/>
      <c r="B94" s="529"/>
      <c r="C94" s="817"/>
      <c r="D94" s="45" t="s">
        <v>218</v>
      </c>
      <c r="E94" s="103" t="s">
        <v>219</v>
      </c>
      <c r="F94" s="67" t="s">
        <v>169</v>
      </c>
      <c r="G94" s="66">
        <f>IF(F94="Completa",10,IF(F94="Incompleta",5,0))</f>
        <v>0</v>
      </c>
      <c r="H94" s="810"/>
      <c r="I94" s="811"/>
      <c r="J94" s="802"/>
      <c r="K94" s="803"/>
    </row>
    <row r="95" spans="1:78" ht="15" thickBot="1" x14ac:dyDescent="0.3">
      <c r="A95" s="125"/>
      <c r="B95" s="126"/>
      <c r="C95" s="56"/>
      <c r="D95" s="57"/>
      <c r="E95" s="58" t="s">
        <v>220</v>
      </c>
      <c r="F95" s="16"/>
      <c r="G95" s="16">
        <f>SUM(G88:G94)</f>
        <v>0</v>
      </c>
      <c r="H95" s="59"/>
      <c r="I95" s="122"/>
      <c r="J95" s="122"/>
      <c r="K95" s="123"/>
    </row>
    <row r="96" spans="1:78" ht="14.4" thickBot="1" x14ac:dyDescent="0.3">
      <c r="A96" s="55"/>
    </row>
    <row r="97" spans="1:78" s="54" customFormat="1" ht="30" customHeight="1" x14ac:dyDescent="0.3">
      <c r="A97" s="812" t="s">
        <v>82</v>
      </c>
      <c r="B97" s="793" t="s">
        <v>223</v>
      </c>
      <c r="C97" s="814" t="s">
        <v>196</v>
      </c>
      <c r="D97" s="804" t="s">
        <v>197</v>
      </c>
      <c r="E97" s="804"/>
      <c r="F97" s="804"/>
      <c r="G97" s="804"/>
      <c r="H97" s="804"/>
      <c r="I97" s="108" t="s">
        <v>198</v>
      </c>
      <c r="J97" s="805" t="s">
        <v>199</v>
      </c>
      <c r="K97" s="807" t="s">
        <v>200</v>
      </c>
    </row>
    <row r="98" spans="1:78" s="54" customFormat="1" ht="55.8" thickBot="1" x14ac:dyDescent="0.35">
      <c r="A98" s="813"/>
      <c r="B98" s="794"/>
      <c r="C98" s="815"/>
      <c r="D98" s="109" t="s">
        <v>201</v>
      </c>
      <c r="E98" s="51" t="s">
        <v>202</v>
      </c>
      <c r="F98" s="109" t="s">
        <v>203</v>
      </c>
      <c r="G98" s="109" t="s">
        <v>204</v>
      </c>
      <c r="H98" s="109" t="s">
        <v>221</v>
      </c>
      <c r="I98" s="52" t="s">
        <v>206</v>
      </c>
      <c r="J98" s="806"/>
      <c r="K98" s="808"/>
    </row>
    <row r="99" spans="1:78" ht="20.25" customHeight="1" x14ac:dyDescent="0.25">
      <c r="A99" s="777" t="str">
        <f>DESCRIPCION!A16</f>
        <v>c</v>
      </c>
      <c r="B99" s="527">
        <f>DESCRIPCION!D18</f>
        <v>0</v>
      </c>
      <c r="C99" s="816" t="s">
        <v>244</v>
      </c>
      <c r="D99" s="781" t="s">
        <v>207</v>
      </c>
      <c r="E99" s="129" t="s">
        <v>208</v>
      </c>
      <c r="F99" s="70" t="s">
        <v>169</v>
      </c>
      <c r="G99" s="130">
        <f>IF(F99="Asignado",15,0)</f>
        <v>0</v>
      </c>
      <c r="H99" s="809" t="str">
        <f>IF(AND(G106&gt;0,G106&lt;=85),"Débil",IF(AND(G106&gt;85,G106&lt;=95),"Moderado",IF(G106&gt;96,"Fuerte"," ")))</f>
        <v xml:space="preserve"> </v>
      </c>
      <c r="I99" s="787" t="s">
        <v>169</v>
      </c>
      <c r="J99" s="78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0" t="str">
        <f>IF(J99="Fuerte","NO",IF(J99=" "," ","SI"))</f>
        <v xml:space="preserve"> </v>
      </c>
    </row>
    <row r="100" spans="1:78" ht="27.6" x14ac:dyDescent="0.25">
      <c r="A100" s="778"/>
      <c r="B100" s="528"/>
      <c r="C100" s="816"/>
      <c r="D100" s="781"/>
      <c r="E100" s="103" t="s">
        <v>209</v>
      </c>
      <c r="F100" s="67" t="s">
        <v>169</v>
      </c>
      <c r="G100" s="66">
        <f>IF(F100="Adecuado",15,0)</f>
        <v>0</v>
      </c>
      <c r="H100" s="809"/>
      <c r="I100" s="811"/>
      <c r="J100" s="802"/>
      <c r="K100" s="803"/>
    </row>
    <row r="101" spans="1:78" ht="42.75" customHeight="1" x14ac:dyDescent="0.25">
      <c r="A101" s="778"/>
      <c r="B101" s="528"/>
      <c r="C101" s="816"/>
      <c r="D101" s="50" t="s">
        <v>210</v>
      </c>
      <c r="E101" s="103" t="s">
        <v>211</v>
      </c>
      <c r="F101" s="67" t="s">
        <v>169</v>
      </c>
      <c r="G101" s="66">
        <f>IF(F101="Oportuna",15,0)</f>
        <v>0</v>
      </c>
      <c r="H101" s="809"/>
      <c r="I101" s="811"/>
      <c r="J101" s="802"/>
      <c r="K101" s="803"/>
    </row>
    <row r="102" spans="1:78" ht="41.4" x14ac:dyDescent="0.25">
      <c r="A102" s="778"/>
      <c r="B102" s="528"/>
      <c r="C102" s="816"/>
      <c r="D102" s="50" t="s">
        <v>212</v>
      </c>
      <c r="E102" s="103" t="s">
        <v>213</v>
      </c>
      <c r="F102" s="218" t="s">
        <v>169</v>
      </c>
      <c r="G102" s="66">
        <f>IF(F102="Prevenir",15,IF(F102="Detectar",10,0))</f>
        <v>0</v>
      </c>
      <c r="H102" s="809"/>
      <c r="I102" s="811"/>
      <c r="J102" s="802"/>
      <c r="K102" s="803"/>
    </row>
    <row r="103" spans="1:78" ht="27.6" x14ac:dyDescent="0.25">
      <c r="A103" s="778"/>
      <c r="B103" s="528"/>
      <c r="C103" s="816"/>
      <c r="D103" s="50" t="s">
        <v>214</v>
      </c>
      <c r="E103" s="103" t="s">
        <v>215</v>
      </c>
      <c r="F103" s="67" t="s">
        <v>169</v>
      </c>
      <c r="G103" s="66">
        <f>IF(F103="Confiable",15,0)</f>
        <v>0</v>
      </c>
      <c r="H103" s="809"/>
      <c r="I103" s="811"/>
      <c r="J103" s="802"/>
      <c r="K103" s="803"/>
    </row>
    <row r="104" spans="1:78" ht="41.4" x14ac:dyDescent="0.25">
      <c r="A104" s="778"/>
      <c r="B104" s="528"/>
      <c r="C104" s="816"/>
      <c r="D104" s="50" t="s">
        <v>216</v>
      </c>
      <c r="E104" s="103" t="s">
        <v>217</v>
      </c>
      <c r="F104" s="218" t="s">
        <v>169</v>
      </c>
      <c r="G104" s="66">
        <f>IF(F104="Se investigan y se resuelven oportunamente",15,0)</f>
        <v>0</v>
      </c>
      <c r="H104" s="809"/>
      <c r="I104" s="811"/>
      <c r="J104" s="802"/>
      <c r="K104" s="803"/>
    </row>
    <row r="105" spans="1:78" ht="27.6" x14ac:dyDescent="0.25">
      <c r="A105" s="779"/>
      <c r="B105" s="529"/>
      <c r="C105" s="817"/>
      <c r="D105" s="45" t="s">
        <v>218</v>
      </c>
      <c r="E105" s="103" t="s">
        <v>219</v>
      </c>
      <c r="F105" s="67" t="s">
        <v>169</v>
      </c>
      <c r="G105" s="66">
        <f>IF(F105="Completa",10,IF(F105="Incompleta",5,0))</f>
        <v>0</v>
      </c>
      <c r="H105" s="810"/>
      <c r="I105" s="811"/>
      <c r="J105" s="802"/>
      <c r="K105" s="803"/>
    </row>
    <row r="106" spans="1:78" s="60" customFormat="1" ht="15" thickBot="1" x14ac:dyDescent="0.3">
      <c r="A106" s="125"/>
      <c r="B106" s="126"/>
      <c r="C106" s="56"/>
      <c r="D106" s="57"/>
      <c r="E106" s="58" t="s">
        <v>220</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12" t="s">
        <v>82</v>
      </c>
      <c r="B108" s="793" t="s">
        <v>223</v>
      </c>
      <c r="C108" s="814" t="s">
        <v>196</v>
      </c>
      <c r="D108" s="804" t="s">
        <v>197</v>
      </c>
      <c r="E108" s="804"/>
      <c r="F108" s="804"/>
      <c r="G108" s="804"/>
      <c r="H108" s="804"/>
      <c r="I108" s="108" t="s">
        <v>198</v>
      </c>
      <c r="J108" s="805" t="s">
        <v>199</v>
      </c>
      <c r="K108" s="807"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13"/>
      <c r="B109" s="794"/>
      <c r="C109" s="815"/>
      <c r="D109" s="109" t="s">
        <v>201</v>
      </c>
      <c r="E109" s="51" t="s">
        <v>202</v>
      </c>
      <c r="F109" s="109" t="s">
        <v>203</v>
      </c>
      <c r="G109" s="109" t="s">
        <v>204</v>
      </c>
      <c r="H109" s="109" t="s">
        <v>221</v>
      </c>
      <c r="I109" s="52" t="s">
        <v>206</v>
      </c>
      <c r="J109" s="806"/>
      <c r="K109" s="808"/>
    </row>
    <row r="110" spans="1:78" ht="20.25" customHeight="1" x14ac:dyDescent="0.25">
      <c r="A110" s="777" t="str">
        <f>DESCRIPCION!A19</f>
        <v>d</v>
      </c>
      <c r="B110" s="527">
        <f>DESCRIPCION!D19</f>
        <v>0</v>
      </c>
      <c r="C110" s="778"/>
      <c r="D110" s="781" t="s">
        <v>207</v>
      </c>
      <c r="E110" s="129" t="s">
        <v>208</v>
      </c>
      <c r="F110" s="70" t="s">
        <v>169</v>
      </c>
      <c r="G110" s="130">
        <f>IF(F110="Asignado",15,0)</f>
        <v>0</v>
      </c>
      <c r="H110" s="809" t="str">
        <f>IF(AND(G117&gt;0,G117&lt;=85),"Débil",IF(AND(G117&gt;85,G117&lt;=95),"Moderado",IF(G117&gt;96,"Fuerte"," ")))</f>
        <v xml:space="preserve"> </v>
      </c>
      <c r="I110" s="787" t="s">
        <v>169</v>
      </c>
      <c r="J110" s="78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0" t="str">
        <f>IF(J110="Fuerte","NO",IF(J110=" "," ","SI"))</f>
        <v xml:space="preserve"> </v>
      </c>
    </row>
    <row r="111" spans="1:78" ht="27.6" x14ac:dyDescent="0.25">
      <c r="A111" s="778"/>
      <c r="B111" s="528"/>
      <c r="C111" s="778"/>
      <c r="D111" s="781"/>
      <c r="E111" s="103" t="s">
        <v>209</v>
      </c>
      <c r="F111" s="67" t="s">
        <v>169</v>
      </c>
      <c r="G111" s="66">
        <f>IF(F111="Adecuado",15,0)</f>
        <v>0</v>
      </c>
      <c r="H111" s="809"/>
      <c r="I111" s="811"/>
      <c r="J111" s="802"/>
      <c r="K111" s="803"/>
    </row>
    <row r="112" spans="1:78" ht="42.75" customHeight="1" x14ac:dyDescent="0.25">
      <c r="A112" s="778"/>
      <c r="B112" s="528"/>
      <c r="C112" s="778"/>
      <c r="D112" s="50" t="s">
        <v>210</v>
      </c>
      <c r="E112" s="103" t="s">
        <v>211</v>
      </c>
      <c r="F112" s="67" t="s">
        <v>169</v>
      </c>
      <c r="G112" s="66">
        <f>IF(F112="Oportuna",15,0)</f>
        <v>0</v>
      </c>
      <c r="H112" s="809"/>
      <c r="I112" s="811"/>
      <c r="J112" s="802"/>
      <c r="K112" s="803"/>
    </row>
    <row r="113" spans="1:78" ht="41.4" x14ac:dyDescent="0.25">
      <c r="A113" s="778"/>
      <c r="B113" s="528"/>
      <c r="C113" s="778"/>
      <c r="D113" s="50" t="s">
        <v>212</v>
      </c>
      <c r="E113" s="103" t="s">
        <v>213</v>
      </c>
      <c r="F113" s="218" t="s">
        <v>169</v>
      </c>
      <c r="G113" s="66">
        <f>IF(F113="Prevenir",15,IF(F113="Detectar",10,0))</f>
        <v>0</v>
      </c>
      <c r="H113" s="809"/>
      <c r="I113" s="811"/>
      <c r="J113" s="802"/>
      <c r="K113" s="803"/>
    </row>
    <row r="114" spans="1:78" ht="27.6" x14ac:dyDescent="0.25">
      <c r="A114" s="778"/>
      <c r="B114" s="528"/>
      <c r="C114" s="778"/>
      <c r="D114" s="50" t="s">
        <v>214</v>
      </c>
      <c r="E114" s="103" t="s">
        <v>215</v>
      </c>
      <c r="F114" s="67" t="s">
        <v>169</v>
      </c>
      <c r="G114" s="66">
        <f>IF(F114="Confiable",15,0)</f>
        <v>0</v>
      </c>
      <c r="H114" s="809"/>
      <c r="I114" s="811"/>
      <c r="J114" s="802"/>
      <c r="K114" s="803"/>
    </row>
    <row r="115" spans="1:78" ht="41.4" x14ac:dyDescent="0.25">
      <c r="A115" s="778"/>
      <c r="B115" s="528"/>
      <c r="C115" s="778"/>
      <c r="D115" s="50" t="s">
        <v>216</v>
      </c>
      <c r="E115" s="103" t="s">
        <v>217</v>
      </c>
      <c r="F115" s="218" t="s">
        <v>169</v>
      </c>
      <c r="G115" s="66">
        <f>IF(F115="Se investigan y se resuelven oportunamente",15,0)</f>
        <v>0</v>
      </c>
      <c r="H115" s="809"/>
      <c r="I115" s="811"/>
      <c r="J115" s="802"/>
      <c r="K115" s="803"/>
    </row>
    <row r="116" spans="1:78" ht="27.6" x14ac:dyDescent="0.25">
      <c r="A116" s="779"/>
      <c r="B116" s="529"/>
      <c r="C116" s="779"/>
      <c r="D116" s="45" t="s">
        <v>218</v>
      </c>
      <c r="E116" s="103" t="s">
        <v>219</v>
      </c>
      <c r="F116" s="67" t="s">
        <v>169</v>
      </c>
      <c r="G116" s="66">
        <f>IF(F116="Completa",10,IF(F116="Incompleta",5,0))</f>
        <v>0</v>
      </c>
      <c r="H116" s="810"/>
      <c r="I116" s="858"/>
      <c r="J116" s="856"/>
      <c r="K116" s="857"/>
    </row>
    <row r="117" spans="1:78" ht="15" thickBot="1" x14ac:dyDescent="0.3">
      <c r="A117" s="125"/>
      <c r="B117" s="126"/>
      <c r="C117" s="56"/>
      <c r="D117" s="57"/>
      <c r="E117" s="58" t="s">
        <v>220</v>
      </c>
      <c r="F117" s="16"/>
      <c r="G117" s="16">
        <f>SUM(G110:G116)</f>
        <v>0</v>
      </c>
      <c r="H117" s="135"/>
      <c r="I117" s="136"/>
      <c r="J117" s="136"/>
      <c r="K117" s="137"/>
    </row>
    <row r="118" spans="1:78" ht="14.4" thickBot="1" x14ac:dyDescent="0.3">
      <c r="A118" s="55"/>
    </row>
    <row r="119" spans="1:78" s="54" customFormat="1" ht="30" customHeight="1" x14ac:dyDescent="0.3">
      <c r="A119" s="791" t="s">
        <v>82</v>
      </c>
      <c r="B119" s="793" t="s">
        <v>223</v>
      </c>
      <c r="C119" s="795" t="s">
        <v>196</v>
      </c>
      <c r="D119" s="797" t="s">
        <v>197</v>
      </c>
      <c r="E119" s="798"/>
      <c r="F119" s="798"/>
      <c r="G119" s="798"/>
      <c r="H119" s="799"/>
      <c r="I119" s="108" t="s">
        <v>198</v>
      </c>
      <c r="J119" s="800" t="s">
        <v>199</v>
      </c>
      <c r="K119" s="775" t="s">
        <v>200</v>
      </c>
    </row>
    <row r="120" spans="1:78" s="54" customFormat="1" ht="55.8" thickBot="1" x14ac:dyDescent="0.35">
      <c r="A120" s="792"/>
      <c r="B120" s="794"/>
      <c r="C120" s="796"/>
      <c r="D120" s="109" t="s">
        <v>201</v>
      </c>
      <c r="E120" s="51" t="s">
        <v>202</v>
      </c>
      <c r="F120" s="109" t="s">
        <v>203</v>
      </c>
      <c r="G120" s="109" t="s">
        <v>204</v>
      </c>
      <c r="H120" s="109" t="s">
        <v>221</v>
      </c>
      <c r="I120" s="52" t="s">
        <v>206</v>
      </c>
      <c r="J120" s="801"/>
      <c r="K120" s="776"/>
    </row>
    <row r="121" spans="1:78" ht="20.25" customHeight="1" x14ac:dyDescent="0.25">
      <c r="A121" s="777" t="str">
        <f>DESCRIPCION!A19</f>
        <v>d</v>
      </c>
      <c r="B121" s="527">
        <f>DESCRIPCION!D20</f>
        <v>0</v>
      </c>
      <c r="C121" s="777"/>
      <c r="D121" s="780" t="s">
        <v>207</v>
      </c>
      <c r="E121" s="129" t="s">
        <v>208</v>
      </c>
      <c r="F121" s="70" t="s">
        <v>169</v>
      </c>
      <c r="G121" s="130">
        <f>IF(F121="Asignado",15,0)</f>
        <v>0</v>
      </c>
      <c r="H121" s="782" t="str">
        <f>IF(AND(G128&gt;0,G128&lt;=85),"Débil",IF(AND(G128&gt;85,G128&lt;=95),"Moderado",IF(G128&gt;96,"Fuerte"," ")))</f>
        <v xml:space="preserve"> </v>
      </c>
      <c r="I121" s="785" t="s">
        <v>169</v>
      </c>
      <c r="J121" s="78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88" t="str">
        <f>IF(J121="Fuerte","NO",IF(J121=" "," ","SI"))</f>
        <v xml:space="preserve"> </v>
      </c>
    </row>
    <row r="122" spans="1:78" ht="27.6" x14ac:dyDescent="0.25">
      <c r="A122" s="778"/>
      <c r="B122" s="528"/>
      <c r="C122" s="778"/>
      <c r="D122" s="781"/>
      <c r="E122" s="103" t="s">
        <v>209</v>
      </c>
      <c r="F122" s="67" t="s">
        <v>169</v>
      </c>
      <c r="G122" s="66">
        <f>IF(F122="Adecuado",15,0)</f>
        <v>0</v>
      </c>
      <c r="H122" s="783"/>
      <c r="I122" s="786"/>
      <c r="J122" s="783"/>
      <c r="K122" s="789"/>
    </row>
    <row r="123" spans="1:78" ht="27.6" x14ac:dyDescent="0.25">
      <c r="A123" s="778"/>
      <c r="B123" s="528"/>
      <c r="C123" s="778"/>
      <c r="D123" s="50" t="s">
        <v>210</v>
      </c>
      <c r="E123" s="103" t="s">
        <v>211</v>
      </c>
      <c r="F123" s="67" t="s">
        <v>169</v>
      </c>
      <c r="G123" s="66">
        <f>IF(F123="Oportuna",15,0)</f>
        <v>0</v>
      </c>
      <c r="H123" s="783"/>
      <c r="I123" s="786"/>
      <c r="J123" s="783"/>
      <c r="K123" s="789"/>
    </row>
    <row r="124" spans="1:78" ht="41.4" x14ac:dyDescent="0.25">
      <c r="A124" s="778"/>
      <c r="B124" s="528"/>
      <c r="C124" s="778"/>
      <c r="D124" s="50" t="s">
        <v>212</v>
      </c>
      <c r="E124" s="103" t="s">
        <v>213</v>
      </c>
      <c r="F124" s="218" t="s">
        <v>169</v>
      </c>
      <c r="G124" s="66">
        <f>IF(F124="Prevenir",15,IF(F124="Detectar",10,0))</f>
        <v>0</v>
      </c>
      <c r="H124" s="783"/>
      <c r="I124" s="786"/>
      <c r="J124" s="783"/>
      <c r="K124" s="789"/>
    </row>
    <row r="125" spans="1:78" ht="27.6" x14ac:dyDescent="0.25">
      <c r="A125" s="778"/>
      <c r="B125" s="528"/>
      <c r="C125" s="778"/>
      <c r="D125" s="50" t="s">
        <v>214</v>
      </c>
      <c r="E125" s="103" t="s">
        <v>215</v>
      </c>
      <c r="F125" s="67" t="s">
        <v>169</v>
      </c>
      <c r="G125" s="66">
        <f>IF(F125="Confiable",15,0)</f>
        <v>0</v>
      </c>
      <c r="H125" s="783"/>
      <c r="I125" s="786"/>
      <c r="J125" s="783"/>
      <c r="K125" s="789"/>
    </row>
    <row r="126" spans="1:78" ht="41.4" x14ac:dyDescent="0.25">
      <c r="A126" s="778"/>
      <c r="B126" s="528"/>
      <c r="C126" s="778"/>
      <c r="D126" s="50" t="s">
        <v>216</v>
      </c>
      <c r="E126" s="103" t="s">
        <v>217</v>
      </c>
      <c r="F126" s="218" t="s">
        <v>169</v>
      </c>
      <c r="G126" s="66">
        <f>IF(F126="Se investigan y se resuelven oportunamente",15,0)</f>
        <v>0</v>
      </c>
      <c r="H126" s="783"/>
      <c r="I126" s="786"/>
      <c r="J126" s="783"/>
      <c r="K126" s="789"/>
    </row>
    <row r="127" spans="1:78" ht="27.6" x14ac:dyDescent="0.25">
      <c r="A127" s="779"/>
      <c r="B127" s="529"/>
      <c r="C127" s="779"/>
      <c r="D127" s="45" t="s">
        <v>218</v>
      </c>
      <c r="E127" s="103" t="s">
        <v>219</v>
      </c>
      <c r="F127" s="67" t="s">
        <v>169</v>
      </c>
      <c r="G127" s="66">
        <f>IF(F127="Completa",10,IF(F127="Incompleta",5,0))</f>
        <v>0</v>
      </c>
      <c r="H127" s="784"/>
      <c r="I127" s="787"/>
      <c r="J127" s="784"/>
      <c r="K127" s="790"/>
    </row>
    <row r="128" spans="1:78" s="60" customFormat="1" ht="15" thickBot="1" x14ac:dyDescent="0.3">
      <c r="A128" s="125"/>
      <c r="B128" s="126"/>
      <c r="C128" s="56"/>
      <c r="D128" s="57"/>
      <c r="E128" s="58" t="s">
        <v>220</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91" t="s">
        <v>82</v>
      </c>
      <c r="B130" s="793" t="s">
        <v>223</v>
      </c>
      <c r="C130" s="795" t="s">
        <v>196</v>
      </c>
      <c r="D130" s="797" t="s">
        <v>197</v>
      </c>
      <c r="E130" s="798"/>
      <c r="F130" s="798"/>
      <c r="G130" s="798"/>
      <c r="H130" s="799"/>
      <c r="I130" s="108" t="s">
        <v>198</v>
      </c>
      <c r="J130" s="800" t="s">
        <v>199</v>
      </c>
      <c r="K130" s="775"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92"/>
      <c r="B131" s="794"/>
      <c r="C131" s="796"/>
      <c r="D131" s="109" t="s">
        <v>201</v>
      </c>
      <c r="E131" s="51" t="s">
        <v>202</v>
      </c>
      <c r="F131" s="109" t="s">
        <v>203</v>
      </c>
      <c r="G131" s="109" t="s">
        <v>204</v>
      </c>
      <c r="H131" s="109" t="s">
        <v>221</v>
      </c>
      <c r="I131" s="52" t="s">
        <v>206</v>
      </c>
      <c r="J131" s="801"/>
      <c r="K131" s="776"/>
    </row>
    <row r="132" spans="1:78" ht="20.25" customHeight="1" x14ac:dyDescent="0.25">
      <c r="A132" s="777" t="str">
        <f>DESCRIPCION!A19</f>
        <v>d</v>
      </c>
      <c r="B132" s="527">
        <f>DESCRIPCION!D21</f>
        <v>0</v>
      </c>
      <c r="C132" s="777"/>
      <c r="D132" s="780" t="s">
        <v>207</v>
      </c>
      <c r="E132" s="129" t="s">
        <v>208</v>
      </c>
      <c r="F132" s="70" t="s">
        <v>169</v>
      </c>
      <c r="G132" s="130">
        <f>IF(F132="Asignado",15,0)</f>
        <v>0</v>
      </c>
      <c r="H132" s="782" t="str">
        <f>IF(AND(G139&gt;0,G139&lt;=85),"Débil",IF(AND(G139&gt;85,G139&lt;=95),"Moderado",IF(G139&gt;96,"Fuerte"," ")))</f>
        <v xml:space="preserve"> </v>
      </c>
      <c r="I132" s="785" t="s">
        <v>169</v>
      </c>
      <c r="J132" s="78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88" t="str">
        <f>IF(J132="Fuerte","NO",IF(J132=" "," ","SI"))</f>
        <v xml:space="preserve"> </v>
      </c>
    </row>
    <row r="133" spans="1:78" ht="27.6" x14ac:dyDescent="0.25">
      <c r="A133" s="778"/>
      <c r="B133" s="528"/>
      <c r="C133" s="778"/>
      <c r="D133" s="781"/>
      <c r="E133" s="103" t="s">
        <v>209</v>
      </c>
      <c r="F133" s="67" t="s">
        <v>169</v>
      </c>
      <c r="G133" s="66">
        <f>IF(F133="Adecuado",15,0)</f>
        <v>0</v>
      </c>
      <c r="H133" s="783"/>
      <c r="I133" s="786"/>
      <c r="J133" s="783"/>
      <c r="K133" s="789"/>
    </row>
    <row r="134" spans="1:78" ht="27.6" x14ac:dyDescent="0.25">
      <c r="A134" s="778"/>
      <c r="B134" s="528"/>
      <c r="C134" s="778"/>
      <c r="D134" s="50" t="s">
        <v>210</v>
      </c>
      <c r="E134" s="103" t="s">
        <v>211</v>
      </c>
      <c r="F134" s="67" t="s">
        <v>169</v>
      </c>
      <c r="G134" s="66">
        <f>IF(F134="Oportuna",15,0)</f>
        <v>0</v>
      </c>
      <c r="H134" s="783"/>
      <c r="I134" s="786"/>
      <c r="J134" s="783"/>
      <c r="K134" s="789"/>
    </row>
    <row r="135" spans="1:78" ht="41.4" x14ac:dyDescent="0.25">
      <c r="A135" s="778"/>
      <c r="B135" s="528"/>
      <c r="C135" s="778"/>
      <c r="D135" s="50" t="s">
        <v>212</v>
      </c>
      <c r="E135" s="103" t="s">
        <v>213</v>
      </c>
      <c r="F135" s="218" t="s">
        <v>169</v>
      </c>
      <c r="G135" s="66">
        <f>IF(F135="Prevenir",15,IF(F135="Detectar",10,0))</f>
        <v>0</v>
      </c>
      <c r="H135" s="783"/>
      <c r="I135" s="786"/>
      <c r="J135" s="783"/>
      <c r="K135" s="789"/>
    </row>
    <row r="136" spans="1:78" ht="27.6" x14ac:dyDescent="0.25">
      <c r="A136" s="778"/>
      <c r="B136" s="528"/>
      <c r="C136" s="778"/>
      <c r="D136" s="50" t="s">
        <v>214</v>
      </c>
      <c r="E136" s="103" t="s">
        <v>215</v>
      </c>
      <c r="F136" s="67" t="s">
        <v>169</v>
      </c>
      <c r="G136" s="66">
        <f>IF(F136="Confiable",15,0)</f>
        <v>0</v>
      </c>
      <c r="H136" s="783"/>
      <c r="I136" s="786"/>
      <c r="J136" s="783"/>
      <c r="K136" s="789"/>
    </row>
    <row r="137" spans="1:78" ht="41.4" x14ac:dyDescent="0.25">
      <c r="A137" s="778"/>
      <c r="B137" s="528"/>
      <c r="C137" s="778"/>
      <c r="D137" s="50" t="s">
        <v>216</v>
      </c>
      <c r="E137" s="103" t="s">
        <v>217</v>
      </c>
      <c r="F137" s="218" t="s">
        <v>169</v>
      </c>
      <c r="G137" s="66">
        <f>IF(F137="Se investigan y se resuelven oportunamente",15,0)</f>
        <v>0</v>
      </c>
      <c r="H137" s="783"/>
      <c r="I137" s="786"/>
      <c r="J137" s="783"/>
      <c r="K137" s="789"/>
    </row>
    <row r="138" spans="1:78" ht="27.6" x14ac:dyDescent="0.25">
      <c r="A138" s="779"/>
      <c r="B138" s="529"/>
      <c r="C138" s="779"/>
      <c r="D138" s="45" t="s">
        <v>218</v>
      </c>
      <c r="E138" s="103" t="s">
        <v>219</v>
      </c>
      <c r="F138" s="67" t="s">
        <v>169</v>
      </c>
      <c r="G138" s="66">
        <f>IF(F138="Completa",10,IF(F138="Incompleta",5,0))</f>
        <v>0</v>
      </c>
      <c r="H138" s="784"/>
      <c r="I138" s="787"/>
      <c r="J138" s="784"/>
      <c r="K138" s="790"/>
    </row>
    <row r="139" spans="1:78" ht="15" thickBot="1" x14ac:dyDescent="0.3">
      <c r="A139" s="125"/>
      <c r="B139" s="126"/>
      <c r="C139" s="56"/>
      <c r="D139" s="57"/>
      <c r="E139" s="58" t="s">
        <v>220</v>
      </c>
      <c r="F139" s="16"/>
      <c r="G139" s="16">
        <f>SUM(G132:G138)</f>
        <v>0</v>
      </c>
      <c r="H139" s="135"/>
      <c r="I139" s="136"/>
      <c r="J139" s="136"/>
      <c r="K139" s="137"/>
    </row>
    <row r="140" spans="1:78" ht="14.4" thickBot="1" x14ac:dyDescent="0.3">
      <c r="A140" s="55"/>
    </row>
    <row r="141" spans="1:78" s="54" customFormat="1" ht="30" customHeight="1" x14ac:dyDescent="0.3">
      <c r="A141" s="791" t="s">
        <v>82</v>
      </c>
      <c r="B141" s="793" t="s">
        <v>223</v>
      </c>
      <c r="C141" s="795" t="s">
        <v>196</v>
      </c>
      <c r="D141" s="797" t="s">
        <v>197</v>
      </c>
      <c r="E141" s="798"/>
      <c r="F141" s="798"/>
      <c r="G141" s="798"/>
      <c r="H141" s="799"/>
      <c r="I141" s="108" t="s">
        <v>198</v>
      </c>
      <c r="J141" s="800" t="s">
        <v>199</v>
      </c>
      <c r="K141" s="775" t="s">
        <v>200</v>
      </c>
    </row>
    <row r="142" spans="1:78" s="54" customFormat="1" ht="55.8" thickBot="1" x14ac:dyDescent="0.35">
      <c r="A142" s="792"/>
      <c r="B142" s="794"/>
      <c r="C142" s="796"/>
      <c r="D142" s="109" t="s">
        <v>201</v>
      </c>
      <c r="E142" s="51" t="s">
        <v>202</v>
      </c>
      <c r="F142" s="109" t="s">
        <v>203</v>
      </c>
      <c r="G142" s="109" t="s">
        <v>204</v>
      </c>
      <c r="H142" s="109" t="s">
        <v>221</v>
      </c>
      <c r="I142" s="52" t="s">
        <v>206</v>
      </c>
      <c r="J142" s="801"/>
      <c r="K142" s="776"/>
    </row>
    <row r="143" spans="1:78" ht="20.25" customHeight="1" x14ac:dyDescent="0.25">
      <c r="A143" s="777" t="str">
        <f>DESCRIPCION!A22</f>
        <v>e</v>
      </c>
      <c r="B143" s="527">
        <f>DESCRIPCION!D22</f>
        <v>0</v>
      </c>
      <c r="C143" s="777"/>
      <c r="D143" s="780" t="s">
        <v>207</v>
      </c>
      <c r="E143" s="129" t="s">
        <v>208</v>
      </c>
      <c r="F143" s="70" t="s">
        <v>169</v>
      </c>
      <c r="G143" s="130">
        <f>IF(F143="Asignado",15,0)</f>
        <v>0</v>
      </c>
      <c r="H143" s="782" t="str">
        <f>IF(AND(G150&gt;0,G150&lt;=85),"Débil",IF(AND(G150&gt;85,G150&lt;=95),"Moderado",IF(G150&gt;96,"Fuerte"," ")))</f>
        <v xml:space="preserve"> </v>
      </c>
      <c r="I143" s="785" t="s">
        <v>169</v>
      </c>
      <c r="J143" s="78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88" t="str">
        <f>IF(J143="Fuerte","NO",IF(J143=" "," ","SI"))</f>
        <v xml:space="preserve"> </v>
      </c>
    </row>
    <row r="144" spans="1:78" ht="27.6" x14ac:dyDescent="0.25">
      <c r="A144" s="778"/>
      <c r="B144" s="528"/>
      <c r="C144" s="778"/>
      <c r="D144" s="781"/>
      <c r="E144" s="103" t="s">
        <v>209</v>
      </c>
      <c r="F144" s="67" t="s">
        <v>169</v>
      </c>
      <c r="G144" s="66">
        <f>IF(F144="Adecuado",15,0)</f>
        <v>0</v>
      </c>
      <c r="H144" s="783"/>
      <c r="I144" s="786"/>
      <c r="J144" s="783"/>
      <c r="K144" s="789"/>
    </row>
    <row r="145" spans="1:98" ht="27.6" x14ac:dyDescent="0.25">
      <c r="A145" s="778"/>
      <c r="B145" s="528"/>
      <c r="C145" s="778"/>
      <c r="D145" s="50" t="s">
        <v>210</v>
      </c>
      <c r="E145" s="103" t="s">
        <v>211</v>
      </c>
      <c r="F145" s="67" t="s">
        <v>169</v>
      </c>
      <c r="G145" s="66">
        <f>IF(F145="Oportuna",15,0)</f>
        <v>0</v>
      </c>
      <c r="H145" s="783"/>
      <c r="I145" s="786"/>
      <c r="J145" s="783"/>
      <c r="K145" s="789"/>
    </row>
    <row r="146" spans="1:98" ht="41.4" x14ac:dyDescent="0.25">
      <c r="A146" s="778"/>
      <c r="B146" s="528"/>
      <c r="C146" s="778"/>
      <c r="D146" s="50" t="s">
        <v>212</v>
      </c>
      <c r="E146" s="103" t="s">
        <v>213</v>
      </c>
      <c r="F146" s="218" t="s">
        <v>169</v>
      </c>
      <c r="G146" s="66">
        <f>IF(F146="Prevenir",15,IF(F146="Detectar",10,0))</f>
        <v>0</v>
      </c>
      <c r="H146" s="783"/>
      <c r="I146" s="786"/>
      <c r="J146" s="783"/>
      <c r="K146" s="789"/>
    </row>
    <row r="147" spans="1:98" ht="27.6" x14ac:dyDescent="0.25">
      <c r="A147" s="778"/>
      <c r="B147" s="528"/>
      <c r="C147" s="778"/>
      <c r="D147" s="50" t="s">
        <v>214</v>
      </c>
      <c r="E147" s="103" t="s">
        <v>215</v>
      </c>
      <c r="F147" s="67" t="s">
        <v>169</v>
      </c>
      <c r="G147" s="66">
        <f>IF(F147="Confiable",15,0)</f>
        <v>0</v>
      </c>
      <c r="H147" s="783"/>
      <c r="I147" s="786"/>
      <c r="J147" s="783"/>
      <c r="K147" s="789"/>
    </row>
    <row r="148" spans="1:98" ht="41.4" x14ac:dyDescent="0.25">
      <c r="A148" s="778"/>
      <c r="B148" s="528"/>
      <c r="C148" s="778"/>
      <c r="D148" s="50" t="s">
        <v>216</v>
      </c>
      <c r="E148" s="103" t="s">
        <v>217</v>
      </c>
      <c r="F148" s="218" t="s">
        <v>169</v>
      </c>
      <c r="G148" s="66">
        <f>IF(F148="Se investigan y se resuelven oportunamente",15,0)</f>
        <v>0</v>
      </c>
      <c r="H148" s="783"/>
      <c r="I148" s="786"/>
      <c r="J148" s="783"/>
      <c r="K148" s="789"/>
    </row>
    <row r="149" spans="1:98" ht="27.6" x14ac:dyDescent="0.25">
      <c r="A149" s="779"/>
      <c r="B149" s="529"/>
      <c r="C149" s="779"/>
      <c r="D149" s="45" t="s">
        <v>218</v>
      </c>
      <c r="E149" s="103" t="s">
        <v>219</v>
      </c>
      <c r="F149" s="67" t="s">
        <v>169</v>
      </c>
      <c r="G149" s="66">
        <f>IF(F149="Completa",10,IF(F149="Incompleta",5,0))</f>
        <v>0</v>
      </c>
      <c r="H149" s="784"/>
      <c r="I149" s="787"/>
      <c r="J149" s="784"/>
      <c r="K149" s="790"/>
    </row>
    <row r="150" spans="1:98" s="60" customFormat="1" ht="15" thickBot="1" x14ac:dyDescent="0.3">
      <c r="A150" s="125"/>
      <c r="B150" s="126"/>
      <c r="C150" s="56"/>
      <c r="D150" s="57"/>
      <c r="E150" s="58" t="s">
        <v>220</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91" t="s">
        <v>82</v>
      </c>
      <c r="B152" s="793" t="s">
        <v>223</v>
      </c>
      <c r="C152" s="795" t="s">
        <v>196</v>
      </c>
      <c r="D152" s="797" t="s">
        <v>197</v>
      </c>
      <c r="E152" s="798"/>
      <c r="F152" s="798"/>
      <c r="G152" s="798"/>
      <c r="H152" s="799"/>
      <c r="I152" s="108" t="s">
        <v>198</v>
      </c>
      <c r="J152" s="800" t="s">
        <v>199</v>
      </c>
      <c r="K152" s="775" t="s">
        <v>200</v>
      </c>
    </row>
    <row r="153" spans="1:98" ht="55.8" thickBot="1" x14ac:dyDescent="0.3">
      <c r="A153" s="792"/>
      <c r="B153" s="794"/>
      <c r="C153" s="796"/>
      <c r="D153" s="109" t="s">
        <v>201</v>
      </c>
      <c r="E153" s="51" t="s">
        <v>202</v>
      </c>
      <c r="F153" s="109" t="s">
        <v>203</v>
      </c>
      <c r="G153" s="109" t="s">
        <v>204</v>
      </c>
      <c r="H153" s="109" t="s">
        <v>221</v>
      </c>
      <c r="I153" s="52" t="s">
        <v>206</v>
      </c>
      <c r="J153" s="801"/>
      <c r="K153" s="776"/>
    </row>
    <row r="154" spans="1:98" x14ac:dyDescent="0.25">
      <c r="A154" s="777" t="str">
        <f>DESCRIPCION!A22</f>
        <v>e</v>
      </c>
      <c r="B154" s="527">
        <f>DESCRIPCION!D23</f>
        <v>0</v>
      </c>
      <c r="C154" s="777"/>
      <c r="D154" s="780" t="s">
        <v>207</v>
      </c>
      <c r="E154" s="129" t="s">
        <v>208</v>
      </c>
      <c r="F154" s="70" t="s">
        <v>169</v>
      </c>
      <c r="G154" s="130">
        <f>IF(F154="Asignado",15,0)</f>
        <v>0</v>
      </c>
      <c r="H154" s="782" t="str">
        <f>IF(AND(G161&gt;0,G161&lt;=85),"Débil",IF(AND(G161&gt;85,G161&lt;=95),"Moderado",IF(G161&gt;96,"Fuerte"," ")))</f>
        <v xml:space="preserve"> </v>
      </c>
      <c r="I154" s="785" t="s">
        <v>169</v>
      </c>
      <c r="J154" s="78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88" t="str">
        <f>IF(J154="Fuerte","NO",IF(J154=" "," ","SI"))</f>
        <v xml:space="preserve"> </v>
      </c>
    </row>
    <row r="155" spans="1:98" ht="27.6" x14ac:dyDescent="0.25">
      <c r="A155" s="778"/>
      <c r="B155" s="528"/>
      <c r="C155" s="778"/>
      <c r="D155" s="781"/>
      <c r="E155" s="103" t="s">
        <v>209</v>
      </c>
      <c r="F155" s="67" t="s">
        <v>169</v>
      </c>
      <c r="G155" s="66">
        <f>IF(F155="Adecuado",15,0)</f>
        <v>0</v>
      </c>
      <c r="H155" s="783"/>
      <c r="I155" s="786"/>
      <c r="J155" s="783"/>
      <c r="K155" s="789"/>
    </row>
    <row r="156" spans="1:98" ht="27.6" x14ac:dyDescent="0.25">
      <c r="A156" s="778"/>
      <c r="B156" s="528"/>
      <c r="C156" s="778"/>
      <c r="D156" s="50" t="s">
        <v>210</v>
      </c>
      <c r="E156" s="103" t="s">
        <v>211</v>
      </c>
      <c r="F156" s="67" t="s">
        <v>169</v>
      </c>
      <c r="G156" s="66">
        <f>IF(F156="Oportuna",15,0)</f>
        <v>0</v>
      </c>
      <c r="H156" s="783"/>
      <c r="I156" s="786"/>
      <c r="J156" s="783"/>
      <c r="K156" s="789"/>
    </row>
    <row r="157" spans="1:98" ht="41.4" x14ac:dyDescent="0.25">
      <c r="A157" s="778"/>
      <c r="B157" s="528"/>
      <c r="C157" s="778"/>
      <c r="D157" s="50" t="s">
        <v>212</v>
      </c>
      <c r="E157" s="103" t="s">
        <v>213</v>
      </c>
      <c r="F157" s="218" t="s">
        <v>169</v>
      </c>
      <c r="G157" s="66">
        <f>IF(F157="Prevenir",15,IF(F157="Detectar",10,0))</f>
        <v>0</v>
      </c>
      <c r="H157" s="783"/>
      <c r="I157" s="786"/>
      <c r="J157" s="783"/>
      <c r="K157" s="789"/>
    </row>
    <row r="158" spans="1:98" ht="27.6" x14ac:dyDescent="0.25">
      <c r="A158" s="778"/>
      <c r="B158" s="528"/>
      <c r="C158" s="778"/>
      <c r="D158" s="50" t="s">
        <v>214</v>
      </c>
      <c r="E158" s="103" t="s">
        <v>215</v>
      </c>
      <c r="F158" s="67" t="s">
        <v>169</v>
      </c>
      <c r="G158" s="66">
        <f>IF(F158="Confiable",15,0)</f>
        <v>0</v>
      </c>
      <c r="H158" s="783"/>
      <c r="I158" s="786"/>
      <c r="J158" s="783"/>
      <c r="K158" s="789"/>
    </row>
    <row r="159" spans="1:98" ht="41.4" x14ac:dyDescent="0.25">
      <c r="A159" s="778"/>
      <c r="B159" s="528"/>
      <c r="C159" s="778"/>
      <c r="D159" s="50" t="s">
        <v>216</v>
      </c>
      <c r="E159" s="103" t="s">
        <v>217</v>
      </c>
      <c r="F159" s="218" t="s">
        <v>169</v>
      </c>
      <c r="G159" s="66">
        <f>IF(F159="Se investigan y se resuelven oportunamente",15,0)</f>
        <v>0</v>
      </c>
      <c r="H159" s="783"/>
      <c r="I159" s="786"/>
      <c r="J159" s="783"/>
      <c r="K159" s="789"/>
    </row>
    <row r="160" spans="1:98" ht="27.6" x14ac:dyDescent="0.25">
      <c r="A160" s="779"/>
      <c r="B160" s="529"/>
      <c r="C160" s="779"/>
      <c r="D160" s="45" t="s">
        <v>218</v>
      </c>
      <c r="E160" s="103" t="s">
        <v>219</v>
      </c>
      <c r="F160" s="67" t="s">
        <v>169</v>
      </c>
      <c r="G160" s="66">
        <f>IF(F160="Completa",10,IF(F160="Incompleta",5,0))</f>
        <v>0</v>
      </c>
      <c r="H160" s="784"/>
      <c r="I160" s="787"/>
      <c r="J160" s="784"/>
      <c r="K160" s="790"/>
    </row>
    <row r="161" spans="1:11" ht="15" thickBot="1" x14ac:dyDescent="0.3">
      <c r="A161" s="125"/>
      <c r="B161" s="126"/>
      <c r="C161" s="56"/>
      <c r="D161" s="57"/>
      <c r="E161" s="58" t="s">
        <v>220</v>
      </c>
      <c r="F161" s="16"/>
      <c r="G161" s="16">
        <f>SUM(G154:G160)</f>
        <v>0</v>
      </c>
      <c r="H161" s="135"/>
      <c r="I161" s="136"/>
      <c r="J161" s="136"/>
      <c r="K161" s="137"/>
    </row>
    <row r="162" spans="1:11" ht="14.4" thickBot="1" x14ac:dyDescent="0.3"/>
    <row r="163" spans="1:11" ht="30" customHeight="1" x14ac:dyDescent="0.25">
      <c r="A163" s="791" t="s">
        <v>82</v>
      </c>
      <c r="B163" s="793" t="s">
        <v>223</v>
      </c>
      <c r="C163" s="795" t="s">
        <v>196</v>
      </c>
      <c r="D163" s="797" t="s">
        <v>197</v>
      </c>
      <c r="E163" s="798"/>
      <c r="F163" s="798"/>
      <c r="G163" s="798"/>
      <c r="H163" s="799"/>
      <c r="I163" s="108" t="s">
        <v>198</v>
      </c>
      <c r="J163" s="800" t="s">
        <v>199</v>
      </c>
      <c r="K163" s="775" t="s">
        <v>200</v>
      </c>
    </row>
    <row r="164" spans="1:11" ht="55.8" thickBot="1" x14ac:dyDescent="0.3">
      <c r="A164" s="792"/>
      <c r="B164" s="794"/>
      <c r="C164" s="796"/>
      <c r="D164" s="109" t="s">
        <v>201</v>
      </c>
      <c r="E164" s="51" t="s">
        <v>202</v>
      </c>
      <c r="F164" s="109" t="s">
        <v>203</v>
      </c>
      <c r="G164" s="109" t="s">
        <v>204</v>
      </c>
      <c r="H164" s="109" t="s">
        <v>221</v>
      </c>
      <c r="I164" s="52" t="s">
        <v>206</v>
      </c>
      <c r="J164" s="801"/>
      <c r="K164" s="776"/>
    </row>
    <row r="165" spans="1:11" ht="14.25" customHeight="1" x14ac:dyDescent="0.25">
      <c r="A165" s="777" t="str">
        <f>DESCRIPCION!A22</f>
        <v>e</v>
      </c>
      <c r="B165" s="527">
        <f>DESCRIPCION!D24</f>
        <v>0</v>
      </c>
      <c r="C165" s="777"/>
      <c r="D165" s="780" t="s">
        <v>207</v>
      </c>
      <c r="E165" s="129" t="s">
        <v>208</v>
      </c>
      <c r="F165" s="70" t="s">
        <v>169</v>
      </c>
      <c r="G165" s="130">
        <f>IF(F165="Asignado",15,0)</f>
        <v>0</v>
      </c>
      <c r="H165" s="782" t="str">
        <f>IF(AND(G172&gt;0,G172&lt;=85),"Débil",IF(AND(G172&gt;85,G172&lt;=95),"Moderado",IF(G172&gt;96,"Fuerte"," ")))</f>
        <v xml:space="preserve"> </v>
      </c>
      <c r="I165" s="785" t="s">
        <v>169</v>
      </c>
      <c r="J165" s="78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88" t="str">
        <f>IF(J165="Fuerte","NO",IF(J165=" "," ","SI"))</f>
        <v xml:space="preserve"> </v>
      </c>
    </row>
    <row r="166" spans="1:11" ht="27.6" x14ac:dyDescent="0.25">
      <c r="A166" s="778"/>
      <c r="B166" s="528"/>
      <c r="C166" s="778"/>
      <c r="D166" s="781"/>
      <c r="E166" s="103" t="s">
        <v>209</v>
      </c>
      <c r="F166" s="67" t="s">
        <v>169</v>
      </c>
      <c r="G166" s="66">
        <f>IF(F166="Adecuado",15,0)</f>
        <v>0</v>
      </c>
      <c r="H166" s="783"/>
      <c r="I166" s="786"/>
      <c r="J166" s="783"/>
      <c r="K166" s="789"/>
    </row>
    <row r="167" spans="1:11" ht="27.6" x14ac:dyDescent="0.25">
      <c r="A167" s="778"/>
      <c r="B167" s="528"/>
      <c r="C167" s="778"/>
      <c r="D167" s="50" t="s">
        <v>210</v>
      </c>
      <c r="E167" s="103" t="s">
        <v>211</v>
      </c>
      <c r="F167" s="67" t="s">
        <v>169</v>
      </c>
      <c r="G167" s="66">
        <f>IF(F167="Oportuna",15,0)</f>
        <v>0</v>
      </c>
      <c r="H167" s="783"/>
      <c r="I167" s="786"/>
      <c r="J167" s="783"/>
      <c r="K167" s="789"/>
    </row>
    <row r="168" spans="1:11" ht="41.4" x14ac:dyDescent="0.25">
      <c r="A168" s="778"/>
      <c r="B168" s="528"/>
      <c r="C168" s="778"/>
      <c r="D168" s="50" t="s">
        <v>212</v>
      </c>
      <c r="E168" s="103" t="s">
        <v>213</v>
      </c>
      <c r="F168" s="218" t="s">
        <v>169</v>
      </c>
      <c r="G168" s="66">
        <f>IF(F168="Prevenir",15,IF(F168="Detectar",10,0))</f>
        <v>0</v>
      </c>
      <c r="H168" s="783"/>
      <c r="I168" s="786"/>
      <c r="J168" s="783"/>
      <c r="K168" s="789"/>
    </row>
    <row r="169" spans="1:11" ht="27.6" x14ac:dyDescent="0.25">
      <c r="A169" s="778"/>
      <c r="B169" s="528"/>
      <c r="C169" s="778"/>
      <c r="D169" s="50" t="s">
        <v>214</v>
      </c>
      <c r="E169" s="103" t="s">
        <v>215</v>
      </c>
      <c r="F169" s="67" t="s">
        <v>169</v>
      </c>
      <c r="G169" s="66">
        <f>IF(F169="Confiable",15,0)</f>
        <v>0</v>
      </c>
      <c r="H169" s="783"/>
      <c r="I169" s="786"/>
      <c r="J169" s="783"/>
      <c r="K169" s="789"/>
    </row>
    <row r="170" spans="1:11" ht="41.4" x14ac:dyDescent="0.25">
      <c r="A170" s="778"/>
      <c r="B170" s="528"/>
      <c r="C170" s="778"/>
      <c r="D170" s="50" t="s">
        <v>216</v>
      </c>
      <c r="E170" s="103" t="s">
        <v>217</v>
      </c>
      <c r="F170" s="218" t="s">
        <v>169</v>
      </c>
      <c r="G170" s="66">
        <f>IF(F170="Se investigan y se resuelven oportunamente",15,0)</f>
        <v>0</v>
      </c>
      <c r="H170" s="783"/>
      <c r="I170" s="786"/>
      <c r="J170" s="783"/>
      <c r="K170" s="789"/>
    </row>
    <row r="171" spans="1:11" ht="27.6" x14ac:dyDescent="0.25">
      <c r="A171" s="779"/>
      <c r="B171" s="529"/>
      <c r="C171" s="779"/>
      <c r="D171" s="45" t="s">
        <v>218</v>
      </c>
      <c r="E171" s="103" t="s">
        <v>219</v>
      </c>
      <c r="F171" s="67" t="s">
        <v>169</v>
      </c>
      <c r="G171" s="66">
        <f>IF(F171="Completa",10,IF(F171="Incompleta",5,0))</f>
        <v>0</v>
      </c>
      <c r="H171" s="784"/>
      <c r="I171" s="787"/>
      <c r="J171" s="784"/>
      <c r="K171" s="790"/>
    </row>
    <row r="172" spans="1:11" ht="15" thickBot="1" x14ac:dyDescent="0.3">
      <c r="A172" s="125"/>
      <c r="B172" s="126"/>
      <c r="C172" s="56"/>
      <c r="D172" s="57"/>
      <c r="E172" s="58" t="s">
        <v>220</v>
      </c>
      <c r="F172" s="16"/>
      <c r="G172" s="16">
        <f>SUM(G165:G171)</f>
        <v>0</v>
      </c>
      <c r="H172" s="135"/>
      <c r="I172" s="136"/>
      <c r="J172" s="136"/>
      <c r="K172" s="137"/>
    </row>
    <row r="173" spans="1:11" ht="14.4" thickBot="1" x14ac:dyDescent="0.3"/>
    <row r="174" spans="1:11" ht="27.6" x14ac:dyDescent="0.25">
      <c r="A174" s="791" t="s">
        <v>82</v>
      </c>
      <c r="B174" s="793" t="s">
        <v>223</v>
      </c>
      <c r="C174" s="795" t="s">
        <v>196</v>
      </c>
      <c r="D174" s="797" t="s">
        <v>197</v>
      </c>
      <c r="E174" s="798"/>
      <c r="F174" s="798"/>
      <c r="G174" s="798"/>
      <c r="H174" s="799"/>
      <c r="I174" s="108" t="s">
        <v>198</v>
      </c>
      <c r="J174" s="800" t="s">
        <v>199</v>
      </c>
      <c r="K174" s="775" t="s">
        <v>200</v>
      </c>
    </row>
    <row r="175" spans="1:11" ht="55.8" thickBot="1" x14ac:dyDescent="0.3">
      <c r="A175" s="792"/>
      <c r="B175" s="794"/>
      <c r="C175" s="796"/>
      <c r="D175" s="109" t="s">
        <v>201</v>
      </c>
      <c r="E175" s="51" t="s">
        <v>202</v>
      </c>
      <c r="F175" s="109" t="s">
        <v>203</v>
      </c>
      <c r="G175" s="109" t="s">
        <v>204</v>
      </c>
      <c r="H175" s="109" t="s">
        <v>221</v>
      </c>
      <c r="I175" s="52" t="s">
        <v>206</v>
      </c>
      <c r="J175" s="801"/>
      <c r="K175" s="776"/>
    </row>
    <row r="176" spans="1:11" x14ac:dyDescent="0.25">
      <c r="A176" s="777" t="str">
        <f>DESCRIPCION!A25</f>
        <v>f</v>
      </c>
      <c r="B176" s="527">
        <f>DESCRIPCION!D25</f>
        <v>0</v>
      </c>
      <c r="C176" s="777"/>
      <c r="D176" s="780" t="s">
        <v>207</v>
      </c>
      <c r="E176" s="129" t="s">
        <v>208</v>
      </c>
      <c r="F176" s="70" t="s">
        <v>171</v>
      </c>
      <c r="G176" s="130">
        <f>IF(F176="Asignado",15,0)</f>
        <v>0</v>
      </c>
      <c r="H176" s="782" t="str">
        <f>IF(AND(G183&gt;0,G183&lt;=85),"Débil",IF(AND(G183&gt;85,G183&lt;=95),"Moderado",IF(G183&gt;96,"Fuerte"," ")))</f>
        <v>Débil</v>
      </c>
      <c r="I176" s="785" t="s">
        <v>192</v>
      </c>
      <c r="J176" s="78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88" t="str">
        <f>IF(J176="Fuerte","NO",IF(J176=" "," ","SI"))</f>
        <v>SI</v>
      </c>
    </row>
    <row r="177" spans="1:11" ht="27.6" x14ac:dyDescent="0.25">
      <c r="A177" s="778"/>
      <c r="B177" s="528"/>
      <c r="C177" s="778"/>
      <c r="D177" s="781"/>
      <c r="E177" s="103" t="s">
        <v>209</v>
      </c>
      <c r="F177" s="67" t="s">
        <v>172</v>
      </c>
      <c r="G177" s="66">
        <f>IF(F177="Adecuado",15,0)</f>
        <v>15</v>
      </c>
      <c r="H177" s="783"/>
      <c r="I177" s="786"/>
      <c r="J177" s="783"/>
      <c r="K177" s="789"/>
    </row>
    <row r="178" spans="1:11" ht="27.6" x14ac:dyDescent="0.25">
      <c r="A178" s="778"/>
      <c r="B178" s="528"/>
      <c r="C178" s="778"/>
      <c r="D178" s="50" t="s">
        <v>210</v>
      </c>
      <c r="E178" s="103" t="s">
        <v>211</v>
      </c>
      <c r="F178" s="67" t="s">
        <v>175</v>
      </c>
      <c r="G178" s="66">
        <f>IF(F178="Oportuna",15,0)</f>
        <v>15</v>
      </c>
      <c r="H178" s="783"/>
      <c r="I178" s="786"/>
      <c r="J178" s="783"/>
      <c r="K178" s="789"/>
    </row>
    <row r="179" spans="1:11" ht="41.4" x14ac:dyDescent="0.25">
      <c r="A179" s="778"/>
      <c r="B179" s="528"/>
      <c r="C179" s="778"/>
      <c r="D179" s="50" t="s">
        <v>212</v>
      </c>
      <c r="E179" s="103" t="s">
        <v>213</v>
      </c>
      <c r="F179" s="218" t="s">
        <v>169</v>
      </c>
      <c r="G179" s="66">
        <f>IF(F179="Prevenir",15,IF(F179="Detectar",10,0))</f>
        <v>0</v>
      </c>
      <c r="H179" s="783"/>
      <c r="I179" s="786"/>
      <c r="J179" s="783"/>
      <c r="K179" s="789"/>
    </row>
    <row r="180" spans="1:11" ht="27.6" x14ac:dyDescent="0.25">
      <c r="A180" s="778"/>
      <c r="B180" s="528"/>
      <c r="C180" s="778"/>
      <c r="D180" s="50" t="s">
        <v>214</v>
      </c>
      <c r="E180" s="103" t="s">
        <v>215</v>
      </c>
      <c r="F180" s="67" t="s">
        <v>169</v>
      </c>
      <c r="G180" s="66">
        <f>IF(F180="Confiable",15,0)</f>
        <v>0</v>
      </c>
      <c r="H180" s="783"/>
      <c r="I180" s="786"/>
      <c r="J180" s="783"/>
      <c r="K180" s="789"/>
    </row>
    <row r="181" spans="1:11" ht="41.4" x14ac:dyDescent="0.25">
      <c r="A181" s="778"/>
      <c r="B181" s="528"/>
      <c r="C181" s="778"/>
      <c r="D181" s="50" t="s">
        <v>216</v>
      </c>
      <c r="E181" s="103" t="s">
        <v>217</v>
      </c>
      <c r="F181" s="218" t="s">
        <v>169</v>
      </c>
      <c r="G181" s="66">
        <f>IF(F181="Se investigan y se resuelven oportunamente",15,0)</f>
        <v>0</v>
      </c>
      <c r="H181" s="783"/>
      <c r="I181" s="786"/>
      <c r="J181" s="783"/>
      <c r="K181" s="789"/>
    </row>
    <row r="182" spans="1:11" ht="27.6" x14ac:dyDescent="0.25">
      <c r="A182" s="779"/>
      <c r="B182" s="529"/>
      <c r="C182" s="779"/>
      <c r="D182" s="45" t="s">
        <v>218</v>
      </c>
      <c r="E182" s="103" t="s">
        <v>219</v>
      </c>
      <c r="F182" s="67" t="s">
        <v>169</v>
      </c>
      <c r="G182" s="66">
        <f>IF(F182="Completa",10,IF(F182="Incompleta",5,0))</f>
        <v>0</v>
      </c>
      <c r="H182" s="784"/>
      <c r="I182" s="787"/>
      <c r="J182" s="784"/>
      <c r="K182" s="790"/>
    </row>
    <row r="183" spans="1:11" ht="15" thickBot="1" x14ac:dyDescent="0.3">
      <c r="A183" s="125"/>
      <c r="B183" s="126"/>
      <c r="C183" s="56"/>
      <c r="D183" s="57"/>
      <c r="E183" s="58" t="s">
        <v>220</v>
      </c>
      <c r="F183" s="16"/>
      <c r="G183" s="16">
        <f>SUM(G176:G182)</f>
        <v>30</v>
      </c>
      <c r="H183" s="135"/>
      <c r="I183" s="136"/>
      <c r="J183" s="136"/>
      <c r="K183" s="137"/>
    </row>
    <row r="184" spans="1:11" ht="14.4" thickBot="1" x14ac:dyDescent="0.3"/>
    <row r="185" spans="1:11" ht="27.6" x14ac:dyDescent="0.25">
      <c r="A185" s="791" t="s">
        <v>82</v>
      </c>
      <c r="B185" s="793" t="s">
        <v>223</v>
      </c>
      <c r="C185" s="795" t="s">
        <v>196</v>
      </c>
      <c r="D185" s="797" t="s">
        <v>197</v>
      </c>
      <c r="E185" s="798"/>
      <c r="F185" s="798"/>
      <c r="G185" s="798"/>
      <c r="H185" s="799"/>
      <c r="I185" s="108" t="s">
        <v>198</v>
      </c>
      <c r="J185" s="800" t="s">
        <v>199</v>
      </c>
      <c r="K185" s="775" t="s">
        <v>200</v>
      </c>
    </row>
    <row r="186" spans="1:11" ht="55.8" thickBot="1" x14ac:dyDescent="0.3">
      <c r="A186" s="792"/>
      <c r="B186" s="794"/>
      <c r="C186" s="796"/>
      <c r="D186" s="109" t="s">
        <v>201</v>
      </c>
      <c r="E186" s="51" t="s">
        <v>202</v>
      </c>
      <c r="F186" s="109" t="s">
        <v>203</v>
      </c>
      <c r="G186" s="109" t="s">
        <v>204</v>
      </c>
      <c r="H186" s="109" t="s">
        <v>221</v>
      </c>
      <c r="I186" s="52" t="s">
        <v>206</v>
      </c>
      <c r="J186" s="801"/>
      <c r="K186" s="776"/>
    </row>
    <row r="187" spans="1:11" x14ac:dyDescent="0.25">
      <c r="A187" s="777" t="str">
        <f>DESCRIPCION!A25</f>
        <v>f</v>
      </c>
      <c r="B187" s="527">
        <f>DESCRIPCION!D26</f>
        <v>0</v>
      </c>
      <c r="C187" s="777"/>
      <c r="D187" s="780" t="s">
        <v>207</v>
      </c>
      <c r="E187" s="129" t="s">
        <v>208</v>
      </c>
      <c r="F187" s="70" t="s">
        <v>169</v>
      </c>
      <c r="G187" s="130">
        <f>IF(F187="Asignado",15,0)</f>
        <v>0</v>
      </c>
      <c r="H187" s="782" t="str">
        <f>IF(AND(G194&gt;0,G194&lt;=85),"Débil",IF(AND(G194&gt;85,G194&lt;=95),"Moderado",IF(G194&gt;96,"Fuerte"," ")))</f>
        <v xml:space="preserve"> </v>
      </c>
      <c r="I187" s="785" t="s">
        <v>169</v>
      </c>
      <c r="J187" s="78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88" t="str">
        <f>IF(J187="Fuerte","NO",IF(J187=" "," ","SI"))</f>
        <v xml:space="preserve"> </v>
      </c>
    </row>
    <row r="188" spans="1:11" ht="27.6" x14ac:dyDescent="0.25">
      <c r="A188" s="778"/>
      <c r="B188" s="528"/>
      <c r="C188" s="778"/>
      <c r="D188" s="781"/>
      <c r="E188" s="103" t="s">
        <v>209</v>
      </c>
      <c r="F188" s="67" t="s">
        <v>169</v>
      </c>
      <c r="G188" s="66">
        <f>IF(F188="Adecuado",15,0)</f>
        <v>0</v>
      </c>
      <c r="H188" s="783"/>
      <c r="I188" s="786"/>
      <c r="J188" s="783"/>
      <c r="K188" s="789"/>
    </row>
    <row r="189" spans="1:11" ht="27.6" x14ac:dyDescent="0.25">
      <c r="A189" s="778"/>
      <c r="B189" s="528"/>
      <c r="C189" s="778"/>
      <c r="D189" s="50" t="s">
        <v>210</v>
      </c>
      <c r="E189" s="103" t="s">
        <v>211</v>
      </c>
      <c r="F189" s="67" t="s">
        <v>169</v>
      </c>
      <c r="G189" s="66">
        <f>IF(F189="Oportuna",15,0)</f>
        <v>0</v>
      </c>
      <c r="H189" s="783"/>
      <c r="I189" s="786"/>
      <c r="J189" s="783"/>
      <c r="K189" s="789"/>
    </row>
    <row r="190" spans="1:11" ht="41.4" x14ac:dyDescent="0.25">
      <c r="A190" s="778"/>
      <c r="B190" s="528"/>
      <c r="C190" s="778"/>
      <c r="D190" s="50" t="s">
        <v>212</v>
      </c>
      <c r="E190" s="103" t="s">
        <v>213</v>
      </c>
      <c r="F190" s="218" t="s">
        <v>169</v>
      </c>
      <c r="G190" s="66">
        <f>IF(F190="Prevenir",15,IF(F190="Detectar",10,0))</f>
        <v>0</v>
      </c>
      <c r="H190" s="783"/>
      <c r="I190" s="786"/>
      <c r="J190" s="783"/>
      <c r="K190" s="789"/>
    </row>
    <row r="191" spans="1:11" ht="27.6" x14ac:dyDescent="0.25">
      <c r="A191" s="778"/>
      <c r="B191" s="528"/>
      <c r="C191" s="778"/>
      <c r="D191" s="50" t="s">
        <v>214</v>
      </c>
      <c r="E191" s="103" t="s">
        <v>215</v>
      </c>
      <c r="F191" s="67" t="s">
        <v>169</v>
      </c>
      <c r="G191" s="66">
        <f>IF(F191="Confiable",15,0)</f>
        <v>0</v>
      </c>
      <c r="H191" s="783"/>
      <c r="I191" s="786"/>
      <c r="J191" s="783"/>
      <c r="K191" s="789"/>
    </row>
    <row r="192" spans="1:11" ht="41.4" x14ac:dyDescent="0.25">
      <c r="A192" s="778"/>
      <c r="B192" s="528"/>
      <c r="C192" s="778"/>
      <c r="D192" s="50" t="s">
        <v>216</v>
      </c>
      <c r="E192" s="103" t="s">
        <v>217</v>
      </c>
      <c r="F192" s="218" t="s">
        <v>169</v>
      </c>
      <c r="G192" s="66">
        <f>IF(F192="Se investigan y se resuelven oportunamente",15,0)</f>
        <v>0</v>
      </c>
      <c r="H192" s="783"/>
      <c r="I192" s="786"/>
      <c r="J192" s="783"/>
      <c r="K192" s="789"/>
    </row>
    <row r="193" spans="1:11" ht="27.6" x14ac:dyDescent="0.25">
      <c r="A193" s="779"/>
      <c r="B193" s="529"/>
      <c r="C193" s="779"/>
      <c r="D193" s="45" t="s">
        <v>218</v>
      </c>
      <c r="E193" s="103" t="s">
        <v>219</v>
      </c>
      <c r="F193" s="67" t="s">
        <v>169</v>
      </c>
      <c r="G193" s="66">
        <f>IF(F193="Completa",10,IF(F193="Incompleta",5,0))</f>
        <v>0</v>
      </c>
      <c r="H193" s="784"/>
      <c r="I193" s="787"/>
      <c r="J193" s="784"/>
      <c r="K193" s="790"/>
    </row>
    <row r="194" spans="1:11" ht="15" thickBot="1" x14ac:dyDescent="0.3">
      <c r="A194" s="125"/>
      <c r="B194" s="126"/>
      <c r="C194" s="56"/>
      <c r="D194" s="57"/>
      <c r="E194" s="58" t="s">
        <v>220</v>
      </c>
      <c r="F194" s="16"/>
      <c r="G194" s="16">
        <f>SUM(G187:G193)</f>
        <v>0</v>
      </c>
      <c r="H194" s="135"/>
      <c r="I194" s="136"/>
      <c r="J194" s="136"/>
      <c r="K194" s="137"/>
    </row>
    <row r="195" spans="1:11" ht="14.4" thickBot="1" x14ac:dyDescent="0.3"/>
    <row r="196" spans="1:11" ht="27.6" x14ac:dyDescent="0.25">
      <c r="A196" s="791" t="s">
        <v>82</v>
      </c>
      <c r="B196" s="793" t="s">
        <v>223</v>
      </c>
      <c r="C196" s="795" t="s">
        <v>196</v>
      </c>
      <c r="D196" s="797" t="s">
        <v>197</v>
      </c>
      <c r="E196" s="798"/>
      <c r="F196" s="798"/>
      <c r="G196" s="798"/>
      <c r="H196" s="799"/>
      <c r="I196" s="108" t="s">
        <v>198</v>
      </c>
      <c r="J196" s="800" t="s">
        <v>199</v>
      </c>
      <c r="K196" s="775" t="s">
        <v>200</v>
      </c>
    </row>
    <row r="197" spans="1:11" ht="55.8" thickBot="1" x14ac:dyDescent="0.3">
      <c r="A197" s="792"/>
      <c r="B197" s="794"/>
      <c r="C197" s="796"/>
      <c r="D197" s="109" t="s">
        <v>201</v>
      </c>
      <c r="E197" s="51" t="s">
        <v>202</v>
      </c>
      <c r="F197" s="109" t="s">
        <v>203</v>
      </c>
      <c r="G197" s="109" t="s">
        <v>204</v>
      </c>
      <c r="H197" s="109" t="s">
        <v>221</v>
      </c>
      <c r="I197" s="52" t="s">
        <v>206</v>
      </c>
      <c r="J197" s="801"/>
      <c r="K197" s="776"/>
    </row>
    <row r="198" spans="1:11" x14ac:dyDescent="0.25">
      <c r="A198" s="777" t="str">
        <f>DESCRIPCION!A25</f>
        <v>f</v>
      </c>
      <c r="B198" s="527">
        <f>DESCRIPCION!D27</f>
        <v>0</v>
      </c>
      <c r="C198" s="777"/>
      <c r="D198" s="780" t="s">
        <v>207</v>
      </c>
      <c r="E198" s="129" t="s">
        <v>208</v>
      </c>
      <c r="F198" s="70" t="s">
        <v>169</v>
      </c>
      <c r="G198" s="130">
        <f>IF(F198="Asignado",15,0)</f>
        <v>0</v>
      </c>
      <c r="H198" s="782" t="str">
        <f>IF(AND(G205&gt;0,G205&lt;=85),"Débil",IF(AND(G205&gt;85,G205&lt;=95),"Moderado",IF(G205&gt;96,"Fuerte"," ")))</f>
        <v xml:space="preserve"> </v>
      </c>
      <c r="I198" s="785" t="s">
        <v>169</v>
      </c>
      <c r="J198" s="78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88" t="str">
        <f>IF(J198="Fuerte","NO",IF(J198=" "," ","SI"))</f>
        <v xml:space="preserve"> </v>
      </c>
    </row>
    <row r="199" spans="1:11" ht="27.6" x14ac:dyDescent="0.25">
      <c r="A199" s="778"/>
      <c r="B199" s="528"/>
      <c r="C199" s="778"/>
      <c r="D199" s="781"/>
      <c r="E199" s="103" t="s">
        <v>209</v>
      </c>
      <c r="F199" s="67" t="s">
        <v>169</v>
      </c>
      <c r="G199" s="66">
        <f>IF(F199="Adecuado",15,0)</f>
        <v>0</v>
      </c>
      <c r="H199" s="783"/>
      <c r="I199" s="786"/>
      <c r="J199" s="783"/>
      <c r="K199" s="789"/>
    </row>
    <row r="200" spans="1:11" ht="27.6" x14ac:dyDescent="0.25">
      <c r="A200" s="778"/>
      <c r="B200" s="528"/>
      <c r="C200" s="778"/>
      <c r="D200" s="50" t="s">
        <v>210</v>
      </c>
      <c r="E200" s="103" t="s">
        <v>211</v>
      </c>
      <c r="F200" s="67" t="s">
        <v>169</v>
      </c>
      <c r="G200" s="66">
        <f>IF(F200="Oportuna",15,0)</f>
        <v>0</v>
      </c>
      <c r="H200" s="783"/>
      <c r="I200" s="786"/>
      <c r="J200" s="783"/>
      <c r="K200" s="789"/>
    </row>
    <row r="201" spans="1:11" ht="41.4" x14ac:dyDescent="0.25">
      <c r="A201" s="778"/>
      <c r="B201" s="528"/>
      <c r="C201" s="778"/>
      <c r="D201" s="50" t="s">
        <v>212</v>
      </c>
      <c r="E201" s="103" t="s">
        <v>213</v>
      </c>
      <c r="F201" s="218" t="s">
        <v>169</v>
      </c>
      <c r="G201" s="66">
        <f>IF(F201="Prevenir",15,IF(F201="Detectar",10,0))</f>
        <v>0</v>
      </c>
      <c r="H201" s="783"/>
      <c r="I201" s="786"/>
      <c r="J201" s="783"/>
      <c r="K201" s="789"/>
    </row>
    <row r="202" spans="1:11" ht="27.6" x14ac:dyDescent="0.25">
      <c r="A202" s="778"/>
      <c r="B202" s="528"/>
      <c r="C202" s="778"/>
      <c r="D202" s="50" t="s">
        <v>214</v>
      </c>
      <c r="E202" s="103" t="s">
        <v>215</v>
      </c>
      <c r="F202" s="67" t="s">
        <v>169</v>
      </c>
      <c r="G202" s="66">
        <f>IF(F202="Confiable",15,0)</f>
        <v>0</v>
      </c>
      <c r="H202" s="783"/>
      <c r="I202" s="786"/>
      <c r="J202" s="783"/>
      <c r="K202" s="789"/>
    </row>
    <row r="203" spans="1:11" ht="41.4" x14ac:dyDescent="0.25">
      <c r="A203" s="778"/>
      <c r="B203" s="528"/>
      <c r="C203" s="778"/>
      <c r="D203" s="50" t="s">
        <v>216</v>
      </c>
      <c r="E203" s="103" t="s">
        <v>217</v>
      </c>
      <c r="F203" s="218" t="s">
        <v>169</v>
      </c>
      <c r="G203" s="66">
        <f>IF(F203="Se investigan y se resuelven oportunamente",15,0)</f>
        <v>0</v>
      </c>
      <c r="H203" s="783"/>
      <c r="I203" s="786"/>
      <c r="J203" s="783"/>
      <c r="K203" s="789"/>
    </row>
    <row r="204" spans="1:11" ht="27.6" x14ac:dyDescent="0.25">
      <c r="A204" s="779"/>
      <c r="B204" s="529"/>
      <c r="C204" s="779"/>
      <c r="D204" s="45" t="s">
        <v>218</v>
      </c>
      <c r="E204" s="103" t="s">
        <v>219</v>
      </c>
      <c r="F204" s="67" t="s">
        <v>169</v>
      </c>
      <c r="G204" s="66">
        <f>IF(F204="Completa",10,IF(F204="Incompleta",5,0))</f>
        <v>0</v>
      </c>
      <c r="H204" s="784"/>
      <c r="I204" s="787"/>
      <c r="J204" s="784"/>
      <c r="K204" s="790"/>
    </row>
    <row r="205" spans="1:11" ht="15" thickBot="1" x14ac:dyDescent="0.3">
      <c r="A205" s="125"/>
      <c r="B205" s="126"/>
      <c r="C205" s="56"/>
      <c r="D205" s="57"/>
      <c r="E205" s="58" t="s">
        <v>220</v>
      </c>
      <c r="F205" s="16"/>
      <c r="G205" s="16">
        <f>SUM(G198:G204)</f>
        <v>0</v>
      </c>
      <c r="H205" s="135"/>
      <c r="I205" s="136"/>
      <c r="J205" s="136"/>
      <c r="K205" s="137"/>
    </row>
    <row r="206" spans="1:11" ht="14.4" thickBot="1" x14ac:dyDescent="0.3"/>
    <row r="207" spans="1:11" ht="27.6" x14ac:dyDescent="0.25">
      <c r="A207" s="791" t="s">
        <v>82</v>
      </c>
      <c r="B207" s="793" t="s">
        <v>223</v>
      </c>
      <c r="C207" s="795" t="s">
        <v>196</v>
      </c>
      <c r="D207" s="797" t="s">
        <v>197</v>
      </c>
      <c r="E207" s="798"/>
      <c r="F207" s="798"/>
      <c r="G207" s="798"/>
      <c r="H207" s="799"/>
      <c r="I207" s="108" t="s">
        <v>198</v>
      </c>
      <c r="J207" s="800" t="s">
        <v>199</v>
      </c>
      <c r="K207" s="775" t="s">
        <v>200</v>
      </c>
    </row>
    <row r="208" spans="1:11" ht="55.8" thickBot="1" x14ac:dyDescent="0.3">
      <c r="A208" s="792"/>
      <c r="B208" s="794"/>
      <c r="C208" s="796"/>
      <c r="D208" s="109" t="s">
        <v>201</v>
      </c>
      <c r="E208" s="51" t="s">
        <v>202</v>
      </c>
      <c r="F208" s="109" t="s">
        <v>203</v>
      </c>
      <c r="G208" s="109" t="s">
        <v>204</v>
      </c>
      <c r="H208" s="109" t="s">
        <v>221</v>
      </c>
      <c r="I208" s="52" t="s">
        <v>206</v>
      </c>
      <c r="J208" s="801"/>
      <c r="K208" s="776"/>
    </row>
    <row r="209" spans="1:11" x14ac:dyDescent="0.25">
      <c r="A209" s="777" t="str">
        <f>DESCRIPCION!A28</f>
        <v>g</v>
      </c>
      <c r="B209" s="527">
        <f>DESCRIPCION!D28</f>
        <v>0</v>
      </c>
      <c r="C209" s="777"/>
      <c r="D209" s="780" t="s">
        <v>207</v>
      </c>
      <c r="E209" s="129" t="s">
        <v>208</v>
      </c>
      <c r="F209" s="70" t="s">
        <v>169</v>
      </c>
      <c r="G209" s="130">
        <f>IF(F209="Asignado",15,0)</f>
        <v>0</v>
      </c>
      <c r="H209" s="782" t="str">
        <f>IF(AND(G216&gt;0,G216&lt;=85),"Débil",IF(AND(G216&gt;85,G216&lt;=95),"Moderado",IF(G216&gt;96,"Fuerte"," ")))</f>
        <v xml:space="preserve"> </v>
      </c>
      <c r="I209" s="785" t="s">
        <v>169</v>
      </c>
      <c r="J209" s="78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88" t="str">
        <f>IF(J209="Fuerte","NO",IF(J209=" "," ","SI"))</f>
        <v xml:space="preserve"> </v>
      </c>
    </row>
    <row r="210" spans="1:11" ht="27.6" x14ac:dyDescent="0.25">
      <c r="A210" s="778"/>
      <c r="B210" s="528"/>
      <c r="C210" s="778"/>
      <c r="D210" s="781"/>
      <c r="E210" s="103" t="s">
        <v>209</v>
      </c>
      <c r="F210" s="67" t="s">
        <v>169</v>
      </c>
      <c r="G210" s="66">
        <f>IF(F210="Adecuado",15,0)</f>
        <v>0</v>
      </c>
      <c r="H210" s="783"/>
      <c r="I210" s="786"/>
      <c r="J210" s="783"/>
      <c r="K210" s="789"/>
    </row>
    <row r="211" spans="1:11" ht="27.6" x14ac:dyDescent="0.25">
      <c r="A211" s="778"/>
      <c r="B211" s="528"/>
      <c r="C211" s="778"/>
      <c r="D211" s="50" t="s">
        <v>210</v>
      </c>
      <c r="E211" s="103" t="s">
        <v>211</v>
      </c>
      <c r="F211" s="67" t="s">
        <v>169</v>
      </c>
      <c r="G211" s="66">
        <f>IF(F211="Oportuna",15,0)</f>
        <v>0</v>
      </c>
      <c r="H211" s="783"/>
      <c r="I211" s="786"/>
      <c r="J211" s="783"/>
      <c r="K211" s="789"/>
    </row>
    <row r="212" spans="1:11" ht="41.4" x14ac:dyDescent="0.25">
      <c r="A212" s="778"/>
      <c r="B212" s="528"/>
      <c r="C212" s="778"/>
      <c r="D212" s="50" t="s">
        <v>212</v>
      </c>
      <c r="E212" s="103" t="s">
        <v>213</v>
      </c>
      <c r="F212" s="218" t="s">
        <v>169</v>
      </c>
      <c r="G212" s="66">
        <f>IF(F212="Prevenir",15,IF(F212="Detectar",10,0))</f>
        <v>0</v>
      </c>
      <c r="H212" s="783"/>
      <c r="I212" s="786"/>
      <c r="J212" s="783"/>
      <c r="K212" s="789"/>
    </row>
    <row r="213" spans="1:11" ht="27.6" x14ac:dyDescent="0.25">
      <c r="A213" s="778"/>
      <c r="B213" s="528"/>
      <c r="C213" s="778"/>
      <c r="D213" s="50" t="s">
        <v>214</v>
      </c>
      <c r="E213" s="103" t="s">
        <v>215</v>
      </c>
      <c r="F213" s="67" t="s">
        <v>169</v>
      </c>
      <c r="G213" s="66">
        <f>IF(F213="Confiable",15,0)</f>
        <v>0</v>
      </c>
      <c r="H213" s="783"/>
      <c r="I213" s="786"/>
      <c r="J213" s="783"/>
      <c r="K213" s="789"/>
    </row>
    <row r="214" spans="1:11" ht="41.4" x14ac:dyDescent="0.25">
      <c r="A214" s="778"/>
      <c r="B214" s="528"/>
      <c r="C214" s="778"/>
      <c r="D214" s="50" t="s">
        <v>216</v>
      </c>
      <c r="E214" s="103" t="s">
        <v>217</v>
      </c>
      <c r="F214" s="218" t="s">
        <v>169</v>
      </c>
      <c r="G214" s="66">
        <f>IF(F214="Se investigan y se resuelven oportunamente",15,0)</f>
        <v>0</v>
      </c>
      <c r="H214" s="783"/>
      <c r="I214" s="786"/>
      <c r="J214" s="783"/>
      <c r="K214" s="789"/>
    </row>
    <row r="215" spans="1:11" ht="27.6" x14ac:dyDescent="0.25">
      <c r="A215" s="779"/>
      <c r="B215" s="529"/>
      <c r="C215" s="779"/>
      <c r="D215" s="45" t="s">
        <v>218</v>
      </c>
      <c r="E215" s="103" t="s">
        <v>219</v>
      </c>
      <c r="F215" s="67" t="s">
        <v>169</v>
      </c>
      <c r="G215" s="66">
        <f>IF(F215="Completa",10,IF(F215="Incompleta",5,0))</f>
        <v>0</v>
      </c>
      <c r="H215" s="784"/>
      <c r="I215" s="787"/>
      <c r="J215" s="784"/>
      <c r="K215" s="790"/>
    </row>
    <row r="216" spans="1:11" ht="15" thickBot="1" x14ac:dyDescent="0.3">
      <c r="A216" s="125"/>
      <c r="B216" s="126"/>
      <c r="C216" s="56"/>
      <c r="D216" s="57"/>
      <c r="E216" s="58" t="s">
        <v>220</v>
      </c>
      <c r="F216" s="16"/>
      <c r="G216" s="16">
        <f>SUM(G209:G215)</f>
        <v>0</v>
      </c>
      <c r="H216" s="135"/>
      <c r="I216" s="136"/>
      <c r="J216" s="136"/>
      <c r="K216" s="137"/>
    </row>
    <row r="217" spans="1:11" ht="14.4" thickBot="1" x14ac:dyDescent="0.3"/>
    <row r="218" spans="1:11" ht="27.6" x14ac:dyDescent="0.25">
      <c r="A218" s="791" t="s">
        <v>82</v>
      </c>
      <c r="B218" s="793" t="s">
        <v>223</v>
      </c>
      <c r="C218" s="795" t="s">
        <v>196</v>
      </c>
      <c r="D218" s="797" t="s">
        <v>197</v>
      </c>
      <c r="E218" s="798"/>
      <c r="F218" s="798"/>
      <c r="G218" s="798"/>
      <c r="H218" s="799"/>
      <c r="I218" s="108" t="s">
        <v>198</v>
      </c>
      <c r="J218" s="800" t="s">
        <v>199</v>
      </c>
      <c r="K218" s="775" t="s">
        <v>200</v>
      </c>
    </row>
    <row r="219" spans="1:11" ht="55.8" thickBot="1" x14ac:dyDescent="0.3">
      <c r="A219" s="792"/>
      <c r="B219" s="794"/>
      <c r="C219" s="796"/>
      <c r="D219" s="109" t="s">
        <v>201</v>
      </c>
      <c r="E219" s="51" t="s">
        <v>202</v>
      </c>
      <c r="F219" s="109" t="s">
        <v>203</v>
      </c>
      <c r="G219" s="109" t="s">
        <v>204</v>
      </c>
      <c r="H219" s="109" t="s">
        <v>221</v>
      </c>
      <c r="I219" s="52" t="s">
        <v>206</v>
      </c>
      <c r="J219" s="801"/>
      <c r="K219" s="776"/>
    </row>
    <row r="220" spans="1:11" x14ac:dyDescent="0.25">
      <c r="A220" s="777" t="str">
        <f>DESCRIPCION!A28</f>
        <v>g</v>
      </c>
      <c r="B220" s="527">
        <f>DESCRIPCION!D29</f>
        <v>0</v>
      </c>
      <c r="C220" s="777"/>
      <c r="D220" s="780" t="s">
        <v>207</v>
      </c>
      <c r="E220" s="129" t="s">
        <v>208</v>
      </c>
      <c r="F220" s="70" t="s">
        <v>169</v>
      </c>
      <c r="G220" s="130">
        <f>IF(F220="Asignado",15,0)</f>
        <v>0</v>
      </c>
      <c r="H220" s="782" t="str">
        <f>IF(AND(G227&gt;0,G227&lt;=85),"Débil",IF(AND(G227&gt;85,G227&lt;=95),"Moderado",IF(G227&gt;96,"Fuerte"," ")))</f>
        <v xml:space="preserve"> </v>
      </c>
      <c r="I220" s="785" t="s">
        <v>193</v>
      </c>
      <c r="J220" s="78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88" t="str">
        <f>IF(J220="Fuerte","NO",IF(J220=" "," ","SI"))</f>
        <v xml:space="preserve"> </v>
      </c>
    </row>
    <row r="221" spans="1:11" ht="27.6" x14ac:dyDescent="0.25">
      <c r="A221" s="778"/>
      <c r="B221" s="528"/>
      <c r="C221" s="778"/>
      <c r="D221" s="781"/>
      <c r="E221" s="103" t="s">
        <v>209</v>
      </c>
      <c r="F221" s="67" t="s">
        <v>169</v>
      </c>
      <c r="G221" s="66">
        <f>IF(F221="Adecuado",15,0)</f>
        <v>0</v>
      </c>
      <c r="H221" s="783"/>
      <c r="I221" s="786"/>
      <c r="J221" s="783"/>
      <c r="K221" s="789"/>
    </row>
    <row r="222" spans="1:11" ht="27.6" x14ac:dyDescent="0.25">
      <c r="A222" s="778"/>
      <c r="B222" s="528"/>
      <c r="C222" s="778"/>
      <c r="D222" s="50" t="s">
        <v>210</v>
      </c>
      <c r="E222" s="103" t="s">
        <v>211</v>
      </c>
      <c r="F222" s="67" t="s">
        <v>169</v>
      </c>
      <c r="G222" s="66">
        <f>IF(F222="Oportuna",15,0)</f>
        <v>0</v>
      </c>
      <c r="H222" s="783"/>
      <c r="I222" s="786"/>
      <c r="J222" s="783"/>
      <c r="K222" s="789"/>
    </row>
    <row r="223" spans="1:11" ht="41.4" x14ac:dyDescent="0.25">
      <c r="A223" s="778"/>
      <c r="B223" s="528"/>
      <c r="C223" s="778"/>
      <c r="D223" s="50" t="s">
        <v>212</v>
      </c>
      <c r="E223" s="103" t="s">
        <v>213</v>
      </c>
      <c r="F223" s="218" t="s">
        <v>169</v>
      </c>
      <c r="G223" s="66">
        <f>IF(F223="Prevenir",15,IF(F223="Detectar",10,0))</f>
        <v>0</v>
      </c>
      <c r="H223" s="783"/>
      <c r="I223" s="786"/>
      <c r="J223" s="783"/>
      <c r="K223" s="789"/>
    </row>
    <row r="224" spans="1:11" ht="27.6" x14ac:dyDescent="0.25">
      <c r="A224" s="778"/>
      <c r="B224" s="528"/>
      <c r="C224" s="778"/>
      <c r="D224" s="50" t="s">
        <v>214</v>
      </c>
      <c r="E224" s="103" t="s">
        <v>215</v>
      </c>
      <c r="F224" s="67" t="s">
        <v>169</v>
      </c>
      <c r="G224" s="66">
        <f>IF(F224="Confiable",15,0)</f>
        <v>0</v>
      </c>
      <c r="H224" s="783"/>
      <c r="I224" s="786"/>
      <c r="J224" s="783"/>
      <c r="K224" s="789"/>
    </row>
    <row r="225" spans="1:11" ht="41.4" x14ac:dyDescent="0.25">
      <c r="A225" s="778"/>
      <c r="B225" s="528"/>
      <c r="C225" s="778"/>
      <c r="D225" s="50" t="s">
        <v>216</v>
      </c>
      <c r="E225" s="103" t="s">
        <v>217</v>
      </c>
      <c r="F225" s="218" t="s">
        <v>169</v>
      </c>
      <c r="G225" s="66">
        <f>IF(F225="Se investigan y se resuelven oportunamente",15,0)</f>
        <v>0</v>
      </c>
      <c r="H225" s="783"/>
      <c r="I225" s="786"/>
      <c r="J225" s="783"/>
      <c r="K225" s="789"/>
    </row>
    <row r="226" spans="1:11" ht="27.6" x14ac:dyDescent="0.25">
      <c r="A226" s="779"/>
      <c r="B226" s="529"/>
      <c r="C226" s="779"/>
      <c r="D226" s="45" t="s">
        <v>218</v>
      </c>
      <c r="E226" s="103" t="s">
        <v>219</v>
      </c>
      <c r="F226" s="67" t="s">
        <v>169</v>
      </c>
      <c r="G226" s="66">
        <f>IF(F226="Completa",10,IF(F226="Incompleta",5,0))</f>
        <v>0</v>
      </c>
      <c r="H226" s="784"/>
      <c r="I226" s="787"/>
      <c r="J226" s="784"/>
      <c r="K226" s="790"/>
    </row>
    <row r="227" spans="1:11" ht="15" thickBot="1" x14ac:dyDescent="0.3">
      <c r="A227" s="125"/>
      <c r="B227" s="126"/>
      <c r="C227" s="56"/>
      <c r="D227" s="57"/>
      <c r="E227" s="58" t="s">
        <v>220</v>
      </c>
      <c r="F227" s="16"/>
      <c r="G227" s="16">
        <f>SUM(G220:G226)</f>
        <v>0</v>
      </c>
      <c r="H227" s="135"/>
      <c r="I227" s="136"/>
      <c r="J227" s="136"/>
      <c r="K227" s="137"/>
    </row>
    <row r="228" spans="1:11" ht="14.4" thickBot="1" x14ac:dyDescent="0.3"/>
    <row r="229" spans="1:11" ht="27.6" x14ac:dyDescent="0.25">
      <c r="A229" s="791" t="s">
        <v>82</v>
      </c>
      <c r="B229" s="793" t="s">
        <v>223</v>
      </c>
      <c r="C229" s="795" t="s">
        <v>196</v>
      </c>
      <c r="D229" s="797" t="s">
        <v>197</v>
      </c>
      <c r="E229" s="798"/>
      <c r="F229" s="798"/>
      <c r="G229" s="798"/>
      <c r="H229" s="799"/>
      <c r="I229" s="108" t="s">
        <v>198</v>
      </c>
      <c r="J229" s="800" t="s">
        <v>199</v>
      </c>
      <c r="K229" s="775" t="s">
        <v>200</v>
      </c>
    </row>
    <row r="230" spans="1:11" ht="55.8" thickBot="1" x14ac:dyDescent="0.3">
      <c r="A230" s="792"/>
      <c r="B230" s="794"/>
      <c r="C230" s="796"/>
      <c r="D230" s="109" t="s">
        <v>201</v>
      </c>
      <c r="E230" s="51" t="s">
        <v>202</v>
      </c>
      <c r="F230" s="109" t="s">
        <v>203</v>
      </c>
      <c r="G230" s="109" t="s">
        <v>204</v>
      </c>
      <c r="H230" s="109" t="s">
        <v>221</v>
      </c>
      <c r="I230" s="52" t="s">
        <v>206</v>
      </c>
      <c r="J230" s="801"/>
      <c r="K230" s="776"/>
    </row>
    <row r="231" spans="1:11" x14ac:dyDescent="0.25">
      <c r="A231" s="777" t="str">
        <f>DESCRIPCION!A28</f>
        <v>g</v>
      </c>
      <c r="B231" s="527">
        <f>DESCRIPCION!D30</f>
        <v>0</v>
      </c>
      <c r="C231" s="777"/>
      <c r="D231" s="780" t="s">
        <v>207</v>
      </c>
      <c r="E231" s="129" t="s">
        <v>208</v>
      </c>
      <c r="F231" s="70" t="s">
        <v>169</v>
      </c>
      <c r="G231" s="130">
        <f>IF(F231="Asignado",15,0)</f>
        <v>0</v>
      </c>
      <c r="H231" s="782" t="str">
        <f>IF(AND(G238&gt;0,G238&lt;=85),"Débil",IF(AND(G238&gt;85,G238&lt;=95),"Moderado",IF(G238&gt;96,"Fuerte"," ")))</f>
        <v xml:space="preserve"> </v>
      </c>
      <c r="I231" s="785" t="s">
        <v>169</v>
      </c>
      <c r="J231" s="78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88" t="str">
        <f>IF(J231="Fuerte","NO",IF(J231=" "," ","SI"))</f>
        <v xml:space="preserve"> </v>
      </c>
    </row>
    <row r="232" spans="1:11" ht="27.6" x14ac:dyDescent="0.25">
      <c r="A232" s="778"/>
      <c r="B232" s="528"/>
      <c r="C232" s="778"/>
      <c r="D232" s="781"/>
      <c r="E232" s="103" t="s">
        <v>209</v>
      </c>
      <c r="F232" s="67" t="s">
        <v>169</v>
      </c>
      <c r="G232" s="66">
        <f>IF(F232="Adecuado",15,0)</f>
        <v>0</v>
      </c>
      <c r="H232" s="783"/>
      <c r="I232" s="786"/>
      <c r="J232" s="783"/>
      <c r="K232" s="789"/>
    </row>
    <row r="233" spans="1:11" ht="27.6" x14ac:dyDescent="0.25">
      <c r="A233" s="778"/>
      <c r="B233" s="528"/>
      <c r="C233" s="778"/>
      <c r="D233" s="50" t="s">
        <v>210</v>
      </c>
      <c r="E233" s="103" t="s">
        <v>211</v>
      </c>
      <c r="F233" s="67" t="s">
        <v>169</v>
      </c>
      <c r="G233" s="66">
        <f>IF(F233="Oportuna",15,0)</f>
        <v>0</v>
      </c>
      <c r="H233" s="783"/>
      <c r="I233" s="786"/>
      <c r="J233" s="783"/>
      <c r="K233" s="789"/>
    </row>
    <row r="234" spans="1:11" ht="41.4" x14ac:dyDescent="0.25">
      <c r="A234" s="778"/>
      <c r="B234" s="528"/>
      <c r="C234" s="778"/>
      <c r="D234" s="50" t="s">
        <v>212</v>
      </c>
      <c r="E234" s="103" t="s">
        <v>213</v>
      </c>
      <c r="F234" s="218" t="s">
        <v>169</v>
      </c>
      <c r="G234" s="66">
        <f>IF(F234="Prevenir",15,IF(F234="Detectar",10,0))</f>
        <v>0</v>
      </c>
      <c r="H234" s="783"/>
      <c r="I234" s="786"/>
      <c r="J234" s="783"/>
      <c r="K234" s="789"/>
    </row>
    <row r="235" spans="1:11" ht="27.6" x14ac:dyDescent="0.25">
      <c r="A235" s="778"/>
      <c r="B235" s="528"/>
      <c r="C235" s="778"/>
      <c r="D235" s="50" t="s">
        <v>214</v>
      </c>
      <c r="E235" s="103" t="s">
        <v>215</v>
      </c>
      <c r="F235" s="67" t="s">
        <v>169</v>
      </c>
      <c r="G235" s="66">
        <f>IF(F235="Confiable",15,0)</f>
        <v>0</v>
      </c>
      <c r="H235" s="783"/>
      <c r="I235" s="786"/>
      <c r="J235" s="783"/>
      <c r="K235" s="789"/>
    </row>
    <row r="236" spans="1:11" ht="41.4" x14ac:dyDescent="0.25">
      <c r="A236" s="778"/>
      <c r="B236" s="528"/>
      <c r="C236" s="778"/>
      <c r="D236" s="50" t="s">
        <v>216</v>
      </c>
      <c r="E236" s="103" t="s">
        <v>217</v>
      </c>
      <c r="F236" s="218" t="s">
        <v>169</v>
      </c>
      <c r="G236" s="66">
        <f>IF(F236="Se investigan y se resuelven oportunamente",15,0)</f>
        <v>0</v>
      </c>
      <c r="H236" s="783"/>
      <c r="I236" s="786"/>
      <c r="J236" s="783"/>
      <c r="K236" s="789"/>
    </row>
    <row r="237" spans="1:11" ht="27.6" x14ac:dyDescent="0.25">
      <c r="A237" s="779"/>
      <c r="B237" s="529"/>
      <c r="C237" s="779"/>
      <c r="D237" s="45" t="s">
        <v>218</v>
      </c>
      <c r="E237" s="103" t="s">
        <v>219</v>
      </c>
      <c r="F237" s="67" t="s">
        <v>169</v>
      </c>
      <c r="G237" s="66">
        <f>IF(F237="Completa",10,IF(F237="Incompleta",5,0))</f>
        <v>0</v>
      </c>
      <c r="H237" s="784"/>
      <c r="I237" s="787"/>
      <c r="J237" s="784"/>
      <c r="K237" s="790"/>
    </row>
    <row r="238" spans="1:11" ht="15" thickBot="1" x14ac:dyDescent="0.3">
      <c r="A238" s="125"/>
      <c r="B238" s="126"/>
      <c r="C238" s="56"/>
      <c r="D238" s="57"/>
      <c r="E238" s="58" t="s">
        <v>220</v>
      </c>
      <c r="F238" s="16"/>
      <c r="G238" s="16">
        <f>SUM(G231:G237)</f>
        <v>0</v>
      </c>
      <c r="H238" s="135"/>
      <c r="I238" s="136"/>
      <c r="J238" s="136"/>
      <c r="K238" s="137"/>
    </row>
    <row r="239" spans="1:11" ht="14.4" thickBot="1" x14ac:dyDescent="0.3"/>
    <row r="240" spans="1:11" ht="27.6" x14ac:dyDescent="0.25">
      <c r="A240" s="791" t="s">
        <v>82</v>
      </c>
      <c r="B240" s="793" t="s">
        <v>223</v>
      </c>
      <c r="C240" s="795" t="s">
        <v>196</v>
      </c>
      <c r="D240" s="797" t="s">
        <v>197</v>
      </c>
      <c r="E240" s="798"/>
      <c r="F240" s="798"/>
      <c r="G240" s="798"/>
      <c r="H240" s="799"/>
      <c r="I240" s="108" t="s">
        <v>198</v>
      </c>
      <c r="J240" s="800" t="s">
        <v>199</v>
      </c>
      <c r="K240" s="775" t="s">
        <v>200</v>
      </c>
    </row>
    <row r="241" spans="1:11" ht="55.8" thickBot="1" x14ac:dyDescent="0.3">
      <c r="A241" s="792"/>
      <c r="B241" s="794"/>
      <c r="C241" s="796"/>
      <c r="D241" s="109" t="s">
        <v>201</v>
      </c>
      <c r="E241" s="51" t="s">
        <v>202</v>
      </c>
      <c r="F241" s="109" t="s">
        <v>203</v>
      </c>
      <c r="G241" s="109" t="s">
        <v>204</v>
      </c>
      <c r="H241" s="109" t="s">
        <v>221</v>
      </c>
      <c r="I241" s="52" t="s">
        <v>206</v>
      </c>
      <c r="J241" s="801"/>
      <c r="K241" s="776"/>
    </row>
    <row r="242" spans="1:11" x14ac:dyDescent="0.25">
      <c r="A242" s="777" t="str">
        <f>DESCRIPCION!A31</f>
        <v>h</v>
      </c>
      <c r="B242" s="527">
        <f>DESCRIPCION!D31</f>
        <v>0</v>
      </c>
      <c r="C242" s="777"/>
      <c r="D242" s="780" t="s">
        <v>207</v>
      </c>
      <c r="E242" s="129" t="s">
        <v>208</v>
      </c>
      <c r="F242" s="70" t="s">
        <v>169</v>
      </c>
      <c r="G242" s="130">
        <f>IF(F242="Asignado",15,0)</f>
        <v>0</v>
      </c>
      <c r="H242" s="782" t="str">
        <f>IF(AND(G249&gt;0,G249&lt;=85),"Débil",IF(AND(G249&gt;85,G249&lt;=95),"Moderado",IF(G249&gt;96,"Fuerte"," ")))</f>
        <v xml:space="preserve"> </v>
      </c>
      <c r="I242" s="785" t="s">
        <v>169</v>
      </c>
      <c r="J242" s="78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88" t="str">
        <f>IF(J242="Fuerte","NO",IF(J242=" "," ","SI"))</f>
        <v xml:space="preserve"> </v>
      </c>
    </row>
    <row r="243" spans="1:11" ht="27.6" x14ac:dyDescent="0.25">
      <c r="A243" s="778"/>
      <c r="B243" s="528"/>
      <c r="C243" s="778"/>
      <c r="D243" s="781"/>
      <c r="E243" s="103" t="s">
        <v>209</v>
      </c>
      <c r="F243" s="67" t="s">
        <v>169</v>
      </c>
      <c r="G243" s="66">
        <f>IF(F243="Adecuado",15,0)</f>
        <v>0</v>
      </c>
      <c r="H243" s="783"/>
      <c r="I243" s="786"/>
      <c r="J243" s="783"/>
      <c r="K243" s="789"/>
    </row>
    <row r="244" spans="1:11" ht="27.6" x14ac:dyDescent="0.25">
      <c r="A244" s="778"/>
      <c r="B244" s="528"/>
      <c r="C244" s="778"/>
      <c r="D244" s="50" t="s">
        <v>210</v>
      </c>
      <c r="E244" s="103" t="s">
        <v>211</v>
      </c>
      <c r="F244" s="67" t="s">
        <v>169</v>
      </c>
      <c r="G244" s="66">
        <f>IF(F244="Oportuna",15,0)</f>
        <v>0</v>
      </c>
      <c r="H244" s="783"/>
      <c r="I244" s="786"/>
      <c r="J244" s="783"/>
      <c r="K244" s="789"/>
    </row>
    <row r="245" spans="1:11" ht="41.4" x14ac:dyDescent="0.25">
      <c r="A245" s="778"/>
      <c r="B245" s="528"/>
      <c r="C245" s="778"/>
      <c r="D245" s="50" t="s">
        <v>212</v>
      </c>
      <c r="E245" s="103" t="s">
        <v>213</v>
      </c>
      <c r="F245" s="218" t="s">
        <v>169</v>
      </c>
      <c r="G245" s="66">
        <f>IF(F245="Prevenir",15,IF(F245="Detectar",10,0))</f>
        <v>0</v>
      </c>
      <c r="H245" s="783"/>
      <c r="I245" s="786"/>
      <c r="J245" s="783"/>
      <c r="K245" s="789"/>
    </row>
    <row r="246" spans="1:11" ht="27.6" x14ac:dyDescent="0.25">
      <c r="A246" s="778"/>
      <c r="B246" s="528"/>
      <c r="C246" s="778"/>
      <c r="D246" s="50" t="s">
        <v>214</v>
      </c>
      <c r="E246" s="103" t="s">
        <v>215</v>
      </c>
      <c r="F246" s="67" t="s">
        <v>169</v>
      </c>
      <c r="G246" s="66">
        <f>IF(F246="Confiable",15,0)</f>
        <v>0</v>
      </c>
      <c r="H246" s="783"/>
      <c r="I246" s="786"/>
      <c r="J246" s="783"/>
      <c r="K246" s="789"/>
    </row>
    <row r="247" spans="1:11" ht="41.4" x14ac:dyDescent="0.25">
      <c r="A247" s="778"/>
      <c r="B247" s="528"/>
      <c r="C247" s="778"/>
      <c r="D247" s="50" t="s">
        <v>216</v>
      </c>
      <c r="E247" s="103" t="s">
        <v>217</v>
      </c>
      <c r="F247" s="218" t="s">
        <v>169</v>
      </c>
      <c r="G247" s="66">
        <f>IF(F247="Se investigan y se resuelven oportunamente",15,0)</f>
        <v>0</v>
      </c>
      <c r="H247" s="783"/>
      <c r="I247" s="786"/>
      <c r="J247" s="783"/>
      <c r="K247" s="789"/>
    </row>
    <row r="248" spans="1:11" ht="27.6" x14ac:dyDescent="0.25">
      <c r="A248" s="779"/>
      <c r="B248" s="529"/>
      <c r="C248" s="779"/>
      <c r="D248" s="45" t="s">
        <v>218</v>
      </c>
      <c r="E248" s="103" t="s">
        <v>219</v>
      </c>
      <c r="F248" s="67" t="s">
        <v>169</v>
      </c>
      <c r="G248" s="66">
        <f>IF(F248="Completa",10,IF(F248="Incompleta",5,0))</f>
        <v>0</v>
      </c>
      <c r="H248" s="784"/>
      <c r="I248" s="787"/>
      <c r="J248" s="784"/>
      <c r="K248" s="790"/>
    </row>
    <row r="249" spans="1:11" ht="15" thickBot="1" x14ac:dyDescent="0.3">
      <c r="A249" s="125"/>
      <c r="B249" s="126"/>
      <c r="C249" s="56"/>
      <c r="D249" s="57"/>
      <c r="E249" s="58" t="s">
        <v>220</v>
      </c>
      <c r="F249" s="16"/>
      <c r="G249" s="16">
        <f>SUM(G242:G248)</f>
        <v>0</v>
      </c>
      <c r="H249" s="135"/>
      <c r="I249" s="136"/>
      <c r="J249" s="136"/>
      <c r="K249" s="137"/>
    </row>
    <row r="250" spans="1:11" ht="14.4" thickBot="1" x14ac:dyDescent="0.3"/>
    <row r="251" spans="1:11" ht="27.6" x14ac:dyDescent="0.25">
      <c r="A251" s="791" t="s">
        <v>82</v>
      </c>
      <c r="B251" s="793" t="s">
        <v>223</v>
      </c>
      <c r="C251" s="795" t="s">
        <v>196</v>
      </c>
      <c r="D251" s="797" t="s">
        <v>197</v>
      </c>
      <c r="E251" s="798"/>
      <c r="F251" s="798"/>
      <c r="G251" s="798"/>
      <c r="H251" s="799"/>
      <c r="I251" s="108" t="s">
        <v>198</v>
      </c>
      <c r="J251" s="800" t="s">
        <v>199</v>
      </c>
      <c r="K251" s="775" t="s">
        <v>200</v>
      </c>
    </row>
    <row r="252" spans="1:11" ht="55.8" thickBot="1" x14ac:dyDescent="0.3">
      <c r="A252" s="792"/>
      <c r="B252" s="794"/>
      <c r="C252" s="796"/>
      <c r="D252" s="109" t="s">
        <v>201</v>
      </c>
      <c r="E252" s="51" t="s">
        <v>202</v>
      </c>
      <c r="F252" s="109" t="s">
        <v>203</v>
      </c>
      <c r="G252" s="109" t="s">
        <v>204</v>
      </c>
      <c r="H252" s="109" t="s">
        <v>221</v>
      </c>
      <c r="I252" s="52" t="s">
        <v>206</v>
      </c>
      <c r="J252" s="801"/>
      <c r="K252" s="776"/>
    </row>
    <row r="253" spans="1:11" x14ac:dyDescent="0.25">
      <c r="A253" s="777" t="str">
        <f>DESCRIPCION!A31</f>
        <v>h</v>
      </c>
      <c r="B253" s="527">
        <f>DESCRIPCION!D32</f>
        <v>0</v>
      </c>
      <c r="C253" s="777"/>
      <c r="D253" s="780" t="s">
        <v>207</v>
      </c>
      <c r="E253" s="129" t="s">
        <v>208</v>
      </c>
      <c r="F253" s="70" t="s">
        <v>169</v>
      </c>
      <c r="G253" s="130">
        <f>IF(F253="Asignado",15,0)</f>
        <v>0</v>
      </c>
      <c r="H253" s="782" t="str">
        <f>IF(AND(G260&gt;0,G260&lt;=85),"Débil",IF(AND(G260&gt;85,G260&lt;=95),"Moderado",IF(G260&gt;96,"Fuerte"," ")))</f>
        <v xml:space="preserve"> </v>
      </c>
      <c r="I253" s="785" t="s">
        <v>169</v>
      </c>
      <c r="J253" s="78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88" t="str">
        <f>IF(J253="Fuerte","NO",IF(J253=" "," ","SI"))</f>
        <v xml:space="preserve"> </v>
      </c>
    </row>
    <row r="254" spans="1:11" ht="27.6" x14ac:dyDescent="0.25">
      <c r="A254" s="778"/>
      <c r="B254" s="528"/>
      <c r="C254" s="778"/>
      <c r="D254" s="781"/>
      <c r="E254" s="103" t="s">
        <v>209</v>
      </c>
      <c r="F254" s="67" t="s">
        <v>169</v>
      </c>
      <c r="G254" s="66">
        <f>IF(F254="Adecuado",15,0)</f>
        <v>0</v>
      </c>
      <c r="H254" s="783"/>
      <c r="I254" s="786"/>
      <c r="J254" s="783"/>
      <c r="K254" s="789"/>
    </row>
    <row r="255" spans="1:11" ht="27.6" x14ac:dyDescent="0.25">
      <c r="A255" s="778"/>
      <c r="B255" s="528"/>
      <c r="C255" s="778"/>
      <c r="D255" s="50" t="s">
        <v>210</v>
      </c>
      <c r="E255" s="103" t="s">
        <v>211</v>
      </c>
      <c r="F255" s="67" t="s">
        <v>169</v>
      </c>
      <c r="G255" s="66">
        <f>IF(F255="Oportuna",15,0)</f>
        <v>0</v>
      </c>
      <c r="H255" s="783"/>
      <c r="I255" s="786"/>
      <c r="J255" s="783"/>
      <c r="K255" s="789"/>
    </row>
    <row r="256" spans="1:11" ht="41.4" x14ac:dyDescent="0.25">
      <c r="A256" s="778"/>
      <c r="B256" s="528"/>
      <c r="C256" s="778"/>
      <c r="D256" s="50" t="s">
        <v>212</v>
      </c>
      <c r="E256" s="103" t="s">
        <v>213</v>
      </c>
      <c r="F256" s="218" t="s">
        <v>169</v>
      </c>
      <c r="G256" s="66">
        <f>IF(F256="Prevenir",15,IF(F256="Detectar",10,0))</f>
        <v>0</v>
      </c>
      <c r="H256" s="783"/>
      <c r="I256" s="786"/>
      <c r="J256" s="783"/>
      <c r="K256" s="789"/>
    </row>
    <row r="257" spans="1:11" ht="27.6" x14ac:dyDescent="0.25">
      <c r="A257" s="778"/>
      <c r="B257" s="528"/>
      <c r="C257" s="778"/>
      <c r="D257" s="50" t="s">
        <v>214</v>
      </c>
      <c r="E257" s="103" t="s">
        <v>215</v>
      </c>
      <c r="F257" s="67" t="s">
        <v>169</v>
      </c>
      <c r="G257" s="66">
        <f>IF(F257="Confiable",15,0)</f>
        <v>0</v>
      </c>
      <c r="H257" s="783"/>
      <c r="I257" s="786"/>
      <c r="J257" s="783"/>
      <c r="K257" s="789"/>
    </row>
    <row r="258" spans="1:11" ht="41.4" x14ac:dyDescent="0.25">
      <c r="A258" s="778"/>
      <c r="B258" s="528"/>
      <c r="C258" s="778"/>
      <c r="D258" s="50" t="s">
        <v>216</v>
      </c>
      <c r="E258" s="103" t="s">
        <v>217</v>
      </c>
      <c r="F258" s="218" t="s">
        <v>169</v>
      </c>
      <c r="G258" s="66">
        <f>IF(F258="Se investigan y se resuelven oportunamente",15,0)</f>
        <v>0</v>
      </c>
      <c r="H258" s="783"/>
      <c r="I258" s="786"/>
      <c r="J258" s="783"/>
      <c r="K258" s="789"/>
    </row>
    <row r="259" spans="1:11" ht="27.6" x14ac:dyDescent="0.25">
      <c r="A259" s="779"/>
      <c r="B259" s="529"/>
      <c r="C259" s="779"/>
      <c r="D259" s="45" t="s">
        <v>218</v>
      </c>
      <c r="E259" s="103" t="s">
        <v>219</v>
      </c>
      <c r="F259" s="67" t="s">
        <v>169</v>
      </c>
      <c r="G259" s="66">
        <f>IF(F259="Completa",10,IF(F259="Incompleta",5,0))</f>
        <v>0</v>
      </c>
      <c r="H259" s="784"/>
      <c r="I259" s="787"/>
      <c r="J259" s="784"/>
      <c r="K259" s="790"/>
    </row>
    <row r="260" spans="1:11" ht="15" thickBot="1" x14ac:dyDescent="0.3">
      <c r="A260" s="125"/>
      <c r="B260" s="126"/>
      <c r="C260" s="56"/>
      <c r="D260" s="57"/>
      <c r="E260" s="58" t="s">
        <v>220</v>
      </c>
      <c r="F260" s="16"/>
      <c r="G260" s="16">
        <f>SUM(G253:G259)</f>
        <v>0</v>
      </c>
      <c r="H260" s="135"/>
      <c r="I260" s="136"/>
      <c r="J260" s="136"/>
      <c r="K260" s="137"/>
    </row>
    <row r="261" spans="1:11" ht="14.4" thickBot="1" x14ac:dyDescent="0.3"/>
    <row r="262" spans="1:11" ht="27.6" x14ac:dyDescent="0.25">
      <c r="A262" s="791" t="s">
        <v>82</v>
      </c>
      <c r="B262" s="793" t="s">
        <v>223</v>
      </c>
      <c r="C262" s="795" t="s">
        <v>196</v>
      </c>
      <c r="D262" s="797" t="s">
        <v>197</v>
      </c>
      <c r="E262" s="798"/>
      <c r="F262" s="798"/>
      <c r="G262" s="798"/>
      <c r="H262" s="799"/>
      <c r="I262" s="108" t="s">
        <v>198</v>
      </c>
      <c r="J262" s="800" t="s">
        <v>199</v>
      </c>
      <c r="K262" s="775" t="s">
        <v>200</v>
      </c>
    </row>
    <row r="263" spans="1:11" ht="55.8" thickBot="1" x14ac:dyDescent="0.3">
      <c r="A263" s="792"/>
      <c r="B263" s="794"/>
      <c r="C263" s="796"/>
      <c r="D263" s="109" t="s">
        <v>201</v>
      </c>
      <c r="E263" s="51" t="s">
        <v>202</v>
      </c>
      <c r="F263" s="109" t="s">
        <v>203</v>
      </c>
      <c r="G263" s="109" t="s">
        <v>204</v>
      </c>
      <c r="H263" s="109" t="s">
        <v>221</v>
      </c>
      <c r="I263" s="52" t="s">
        <v>206</v>
      </c>
      <c r="J263" s="801"/>
      <c r="K263" s="776"/>
    </row>
    <row r="264" spans="1:11" x14ac:dyDescent="0.25">
      <c r="A264" s="777" t="str">
        <f>DESCRIPCION!A31</f>
        <v>h</v>
      </c>
      <c r="B264" s="527">
        <f>DESCRIPCION!D33</f>
        <v>0</v>
      </c>
      <c r="C264" s="777"/>
      <c r="D264" s="780" t="s">
        <v>207</v>
      </c>
      <c r="E264" s="129" t="s">
        <v>208</v>
      </c>
      <c r="F264" s="70" t="s">
        <v>169</v>
      </c>
      <c r="G264" s="130">
        <f>IF(F264="Asignado",15,0)</f>
        <v>0</v>
      </c>
      <c r="H264" s="782" t="str">
        <f>IF(AND(G271&gt;0,G271&lt;=85),"Débil",IF(AND(G271&gt;85,G271&lt;=95),"Moderado",IF(G271&gt;96,"Fuerte"," ")))</f>
        <v xml:space="preserve"> </v>
      </c>
      <c r="I264" s="785" t="s">
        <v>169</v>
      </c>
      <c r="J264" s="78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88" t="str">
        <f>IF(J264="Fuerte","NO",IF(J264=" "," ","SI"))</f>
        <v xml:space="preserve"> </v>
      </c>
    </row>
    <row r="265" spans="1:11" ht="27.6" x14ac:dyDescent="0.25">
      <c r="A265" s="778"/>
      <c r="B265" s="528"/>
      <c r="C265" s="778"/>
      <c r="D265" s="781"/>
      <c r="E265" s="103" t="s">
        <v>209</v>
      </c>
      <c r="F265" s="67" t="s">
        <v>169</v>
      </c>
      <c r="G265" s="66">
        <f>IF(F265="Adecuado",15,0)</f>
        <v>0</v>
      </c>
      <c r="H265" s="783"/>
      <c r="I265" s="786"/>
      <c r="J265" s="783"/>
      <c r="K265" s="789"/>
    </row>
    <row r="266" spans="1:11" ht="27.6" x14ac:dyDescent="0.25">
      <c r="A266" s="778"/>
      <c r="B266" s="528"/>
      <c r="C266" s="778"/>
      <c r="D266" s="50" t="s">
        <v>210</v>
      </c>
      <c r="E266" s="103" t="s">
        <v>211</v>
      </c>
      <c r="F266" s="67" t="s">
        <v>169</v>
      </c>
      <c r="G266" s="66">
        <f>IF(F266="Oportuna",15,0)</f>
        <v>0</v>
      </c>
      <c r="H266" s="783"/>
      <c r="I266" s="786"/>
      <c r="J266" s="783"/>
      <c r="K266" s="789"/>
    </row>
    <row r="267" spans="1:11" ht="41.4" x14ac:dyDescent="0.25">
      <c r="A267" s="778"/>
      <c r="B267" s="528"/>
      <c r="C267" s="778"/>
      <c r="D267" s="50" t="s">
        <v>212</v>
      </c>
      <c r="E267" s="103" t="s">
        <v>213</v>
      </c>
      <c r="F267" s="218" t="s">
        <v>169</v>
      </c>
      <c r="G267" s="66">
        <f>IF(F267="Prevenir",15,IF(F267="Detectar",10,0))</f>
        <v>0</v>
      </c>
      <c r="H267" s="783"/>
      <c r="I267" s="786"/>
      <c r="J267" s="783"/>
      <c r="K267" s="789"/>
    </row>
    <row r="268" spans="1:11" ht="27.6" x14ac:dyDescent="0.25">
      <c r="A268" s="778"/>
      <c r="B268" s="528"/>
      <c r="C268" s="778"/>
      <c r="D268" s="50" t="s">
        <v>214</v>
      </c>
      <c r="E268" s="103" t="s">
        <v>215</v>
      </c>
      <c r="F268" s="67" t="s">
        <v>169</v>
      </c>
      <c r="G268" s="66">
        <f>IF(F268="Confiable",15,0)</f>
        <v>0</v>
      </c>
      <c r="H268" s="783"/>
      <c r="I268" s="786"/>
      <c r="J268" s="783"/>
      <c r="K268" s="789"/>
    </row>
    <row r="269" spans="1:11" ht="41.4" x14ac:dyDescent="0.25">
      <c r="A269" s="778"/>
      <c r="B269" s="528"/>
      <c r="C269" s="778"/>
      <c r="D269" s="50" t="s">
        <v>216</v>
      </c>
      <c r="E269" s="103" t="s">
        <v>217</v>
      </c>
      <c r="F269" s="218" t="s">
        <v>169</v>
      </c>
      <c r="G269" s="66">
        <f>IF(F269="Se investigan y se resuelven oportunamente",15,0)</f>
        <v>0</v>
      </c>
      <c r="H269" s="783"/>
      <c r="I269" s="786"/>
      <c r="J269" s="783"/>
      <c r="K269" s="789"/>
    </row>
    <row r="270" spans="1:11" ht="27.6" x14ac:dyDescent="0.25">
      <c r="A270" s="779"/>
      <c r="B270" s="529"/>
      <c r="C270" s="779"/>
      <c r="D270" s="45" t="s">
        <v>218</v>
      </c>
      <c r="E270" s="103" t="s">
        <v>219</v>
      </c>
      <c r="F270" s="67" t="s">
        <v>169</v>
      </c>
      <c r="G270" s="66">
        <f>IF(F270="Completa",10,IF(F270="Incompleta",5,0))</f>
        <v>0</v>
      </c>
      <c r="H270" s="784"/>
      <c r="I270" s="787"/>
      <c r="J270" s="784"/>
      <c r="K270" s="790"/>
    </row>
    <row r="271" spans="1:11" ht="15" thickBot="1" x14ac:dyDescent="0.3">
      <c r="A271" s="125"/>
      <c r="B271" s="126"/>
      <c r="C271" s="56"/>
      <c r="D271" s="57"/>
      <c r="E271" s="58" t="s">
        <v>220</v>
      </c>
      <c r="F271" s="16"/>
      <c r="G271" s="16">
        <f>SUM(G264:G270)</f>
        <v>0</v>
      </c>
      <c r="H271" s="135"/>
      <c r="I271" s="136"/>
      <c r="J271" s="136"/>
      <c r="K271" s="137"/>
    </row>
    <row r="272" spans="1:11" ht="14.4" thickBot="1" x14ac:dyDescent="0.3"/>
    <row r="273" spans="1:11" ht="27.6" x14ac:dyDescent="0.25">
      <c r="A273" s="791" t="s">
        <v>82</v>
      </c>
      <c r="B273" s="793" t="s">
        <v>223</v>
      </c>
      <c r="C273" s="795" t="s">
        <v>196</v>
      </c>
      <c r="D273" s="797" t="s">
        <v>197</v>
      </c>
      <c r="E273" s="798"/>
      <c r="F273" s="798"/>
      <c r="G273" s="798"/>
      <c r="H273" s="799"/>
      <c r="I273" s="108" t="s">
        <v>198</v>
      </c>
      <c r="J273" s="800" t="s">
        <v>199</v>
      </c>
      <c r="K273" s="775" t="s">
        <v>200</v>
      </c>
    </row>
    <row r="274" spans="1:11" ht="55.8" thickBot="1" x14ac:dyDescent="0.3">
      <c r="A274" s="792"/>
      <c r="B274" s="794"/>
      <c r="C274" s="796"/>
      <c r="D274" s="109" t="s">
        <v>201</v>
      </c>
      <c r="E274" s="51" t="s">
        <v>202</v>
      </c>
      <c r="F274" s="109" t="s">
        <v>203</v>
      </c>
      <c r="G274" s="109" t="s">
        <v>204</v>
      </c>
      <c r="H274" s="109" t="s">
        <v>221</v>
      </c>
      <c r="I274" s="52" t="s">
        <v>206</v>
      </c>
      <c r="J274" s="801"/>
      <c r="K274" s="776"/>
    </row>
    <row r="275" spans="1:11" x14ac:dyDescent="0.25">
      <c r="A275" s="777" t="str">
        <f>DESCRIPCION!A34</f>
        <v>i</v>
      </c>
      <c r="B275" s="527">
        <f>DESCRIPCION!D34</f>
        <v>0</v>
      </c>
      <c r="C275" s="777"/>
      <c r="D275" s="780" t="s">
        <v>207</v>
      </c>
      <c r="E275" s="129" t="s">
        <v>208</v>
      </c>
      <c r="F275" s="70" t="s">
        <v>169</v>
      </c>
      <c r="G275" s="130">
        <f>IF(F275="Asignado",15,0)</f>
        <v>0</v>
      </c>
      <c r="H275" s="782" t="str">
        <f>IF(AND(G282&gt;0,G282&lt;=85),"Débil",IF(AND(G282&gt;85,G282&lt;=95),"Moderado",IF(G282&gt;96,"Fuerte"," ")))</f>
        <v xml:space="preserve"> </v>
      </c>
      <c r="I275" s="785" t="s">
        <v>169</v>
      </c>
      <c r="J275" s="78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88" t="str">
        <f>IF(J275="Fuerte","NO",IF(J275=" "," ","SI"))</f>
        <v xml:space="preserve"> </v>
      </c>
    </row>
    <row r="276" spans="1:11" ht="27.6" x14ac:dyDescent="0.25">
      <c r="A276" s="778"/>
      <c r="B276" s="528"/>
      <c r="C276" s="778"/>
      <c r="D276" s="781"/>
      <c r="E276" s="103" t="s">
        <v>209</v>
      </c>
      <c r="F276" s="67" t="s">
        <v>169</v>
      </c>
      <c r="G276" s="66">
        <f>IF(F276="Adecuado",15,0)</f>
        <v>0</v>
      </c>
      <c r="H276" s="783"/>
      <c r="I276" s="786"/>
      <c r="J276" s="783"/>
      <c r="K276" s="789"/>
    </row>
    <row r="277" spans="1:11" ht="27.6" x14ac:dyDescent="0.25">
      <c r="A277" s="778"/>
      <c r="B277" s="528"/>
      <c r="C277" s="778"/>
      <c r="D277" s="50" t="s">
        <v>210</v>
      </c>
      <c r="E277" s="103" t="s">
        <v>211</v>
      </c>
      <c r="F277" s="67" t="s">
        <v>169</v>
      </c>
      <c r="G277" s="66">
        <f>IF(F277="Oportuna",15,0)</f>
        <v>0</v>
      </c>
      <c r="H277" s="783"/>
      <c r="I277" s="786"/>
      <c r="J277" s="783"/>
      <c r="K277" s="789"/>
    </row>
    <row r="278" spans="1:11" ht="41.4" x14ac:dyDescent="0.25">
      <c r="A278" s="778"/>
      <c r="B278" s="528"/>
      <c r="C278" s="778"/>
      <c r="D278" s="50" t="s">
        <v>212</v>
      </c>
      <c r="E278" s="103" t="s">
        <v>213</v>
      </c>
      <c r="F278" s="218" t="s">
        <v>169</v>
      </c>
      <c r="G278" s="66">
        <f>IF(F278="Prevenir",15,IF(F278="Detectar",10,0))</f>
        <v>0</v>
      </c>
      <c r="H278" s="783"/>
      <c r="I278" s="786"/>
      <c r="J278" s="783"/>
      <c r="K278" s="789"/>
    </row>
    <row r="279" spans="1:11" ht="27.6" x14ac:dyDescent="0.25">
      <c r="A279" s="778"/>
      <c r="B279" s="528"/>
      <c r="C279" s="778"/>
      <c r="D279" s="50" t="s">
        <v>214</v>
      </c>
      <c r="E279" s="103" t="s">
        <v>215</v>
      </c>
      <c r="F279" s="67" t="s">
        <v>169</v>
      </c>
      <c r="G279" s="66">
        <f>IF(F279="Confiable",15,0)</f>
        <v>0</v>
      </c>
      <c r="H279" s="783"/>
      <c r="I279" s="786"/>
      <c r="J279" s="783"/>
      <c r="K279" s="789"/>
    </row>
    <row r="280" spans="1:11" ht="41.4" x14ac:dyDescent="0.25">
      <c r="A280" s="778"/>
      <c r="B280" s="528"/>
      <c r="C280" s="778"/>
      <c r="D280" s="50" t="s">
        <v>216</v>
      </c>
      <c r="E280" s="103" t="s">
        <v>217</v>
      </c>
      <c r="F280" s="218" t="s">
        <v>169</v>
      </c>
      <c r="G280" s="66">
        <f>IF(F280="Se investigan y se resuelven oportunamente",15,0)</f>
        <v>0</v>
      </c>
      <c r="H280" s="783"/>
      <c r="I280" s="786"/>
      <c r="J280" s="783"/>
      <c r="K280" s="789"/>
    </row>
    <row r="281" spans="1:11" ht="27.6" x14ac:dyDescent="0.25">
      <c r="A281" s="779"/>
      <c r="B281" s="529"/>
      <c r="C281" s="779"/>
      <c r="D281" s="45" t="s">
        <v>218</v>
      </c>
      <c r="E281" s="103" t="s">
        <v>219</v>
      </c>
      <c r="F281" s="67" t="s">
        <v>169</v>
      </c>
      <c r="G281" s="66">
        <f>IF(F281="Completa",10,IF(F281="Incompleta",5,0))</f>
        <v>0</v>
      </c>
      <c r="H281" s="784"/>
      <c r="I281" s="787"/>
      <c r="J281" s="784"/>
      <c r="K281" s="790"/>
    </row>
    <row r="282" spans="1:11" ht="15" thickBot="1" x14ac:dyDescent="0.3">
      <c r="A282" s="125"/>
      <c r="B282" s="126"/>
      <c r="C282" s="56"/>
      <c r="D282" s="57"/>
      <c r="E282" s="58" t="s">
        <v>220</v>
      </c>
      <c r="F282" s="16"/>
      <c r="G282" s="16">
        <f>SUM(G275:G281)</f>
        <v>0</v>
      </c>
      <c r="H282" s="135"/>
      <c r="I282" s="136"/>
      <c r="J282" s="136"/>
      <c r="K282" s="137"/>
    </row>
    <row r="283" spans="1:11" ht="14.4" thickBot="1" x14ac:dyDescent="0.3"/>
    <row r="284" spans="1:11" ht="27.6" x14ac:dyDescent="0.25">
      <c r="A284" s="791" t="s">
        <v>82</v>
      </c>
      <c r="B284" s="793" t="s">
        <v>223</v>
      </c>
      <c r="C284" s="795" t="s">
        <v>196</v>
      </c>
      <c r="D284" s="797" t="s">
        <v>197</v>
      </c>
      <c r="E284" s="798"/>
      <c r="F284" s="798"/>
      <c r="G284" s="798"/>
      <c r="H284" s="799"/>
      <c r="I284" s="108" t="s">
        <v>198</v>
      </c>
      <c r="J284" s="800" t="s">
        <v>199</v>
      </c>
      <c r="K284" s="775" t="s">
        <v>200</v>
      </c>
    </row>
    <row r="285" spans="1:11" ht="55.8" thickBot="1" x14ac:dyDescent="0.3">
      <c r="A285" s="792"/>
      <c r="B285" s="794"/>
      <c r="C285" s="796"/>
      <c r="D285" s="109" t="s">
        <v>201</v>
      </c>
      <c r="E285" s="51" t="s">
        <v>202</v>
      </c>
      <c r="F285" s="109" t="s">
        <v>203</v>
      </c>
      <c r="G285" s="109" t="s">
        <v>204</v>
      </c>
      <c r="H285" s="109" t="s">
        <v>221</v>
      </c>
      <c r="I285" s="52" t="s">
        <v>206</v>
      </c>
      <c r="J285" s="801"/>
      <c r="K285" s="776"/>
    </row>
    <row r="286" spans="1:11" x14ac:dyDescent="0.25">
      <c r="A286" s="777" t="str">
        <f>DESCRIPCION!A34</f>
        <v>i</v>
      </c>
      <c r="B286" s="527">
        <f>DESCRIPCION!D35</f>
        <v>0</v>
      </c>
      <c r="C286" s="777"/>
      <c r="D286" s="780" t="s">
        <v>207</v>
      </c>
      <c r="E286" s="129" t="s">
        <v>208</v>
      </c>
      <c r="F286" s="70" t="s">
        <v>169</v>
      </c>
      <c r="G286" s="130">
        <f>IF(F286="Asignado",15,0)</f>
        <v>0</v>
      </c>
      <c r="H286" s="782" t="str">
        <f>IF(AND(G293&gt;0,G293&lt;=85),"Débil",IF(AND(G293&gt;85,G293&lt;=95),"Moderado",IF(G293&gt;96,"Fuerte"," ")))</f>
        <v xml:space="preserve"> </v>
      </c>
      <c r="I286" s="785" t="s">
        <v>169</v>
      </c>
      <c r="J286" s="78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88" t="str">
        <f>IF(J286="Fuerte","NO",IF(J286=" "," ","SI"))</f>
        <v xml:space="preserve"> </v>
      </c>
    </row>
    <row r="287" spans="1:11" ht="27.6" x14ac:dyDescent="0.25">
      <c r="A287" s="778"/>
      <c r="B287" s="528"/>
      <c r="C287" s="778"/>
      <c r="D287" s="781"/>
      <c r="E287" s="103" t="s">
        <v>209</v>
      </c>
      <c r="F287" s="67" t="s">
        <v>169</v>
      </c>
      <c r="G287" s="66">
        <f>IF(F287="Adecuado",15,0)</f>
        <v>0</v>
      </c>
      <c r="H287" s="783"/>
      <c r="I287" s="786"/>
      <c r="J287" s="783"/>
      <c r="K287" s="789"/>
    </row>
    <row r="288" spans="1:11" ht="27.6" x14ac:dyDescent="0.25">
      <c r="A288" s="778"/>
      <c r="B288" s="528"/>
      <c r="C288" s="778"/>
      <c r="D288" s="50" t="s">
        <v>210</v>
      </c>
      <c r="E288" s="103" t="s">
        <v>211</v>
      </c>
      <c r="F288" s="67" t="s">
        <v>169</v>
      </c>
      <c r="G288" s="66">
        <f>IF(F288="Oportuna",15,0)</f>
        <v>0</v>
      </c>
      <c r="H288" s="783"/>
      <c r="I288" s="786"/>
      <c r="J288" s="783"/>
      <c r="K288" s="789"/>
    </row>
    <row r="289" spans="1:11" ht="41.4" x14ac:dyDescent="0.25">
      <c r="A289" s="778"/>
      <c r="B289" s="528"/>
      <c r="C289" s="778"/>
      <c r="D289" s="50" t="s">
        <v>212</v>
      </c>
      <c r="E289" s="103" t="s">
        <v>213</v>
      </c>
      <c r="F289" s="218" t="s">
        <v>169</v>
      </c>
      <c r="G289" s="66">
        <f>IF(F289="Prevenir",15,IF(F289="Detectar",10,0))</f>
        <v>0</v>
      </c>
      <c r="H289" s="783"/>
      <c r="I289" s="786"/>
      <c r="J289" s="783"/>
      <c r="K289" s="789"/>
    </row>
    <row r="290" spans="1:11" ht="27.6" x14ac:dyDescent="0.25">
      <c r="A290" s="778"/>
      <c r="B290" s="528"/>
      <c r="C290" s="778"/>
      <c r="D290" s="50" t="s">
        <v>214</v>
      </c>
      <c r="E290" s="103" t="s">
        <v>215</v>
      </c>
      <c r="F290" s="67" t="s">
        <v>169</v>
      </c>
      <c r="G290" s="66">
        <f>IF(F290="Confiable",15,0)</f>
        <v>0</v>
      </c>
      <c r="H290" s="783"/>
      <c r="I290" s="786"/>
      <c r="J290" s="783"/>
      <c r="K290" s="789"/>
    </row>
    <row r="291" spans="1:11" ht="41.4" x14ac:dyDescent="0.25">
      <c r="A291" s="778"/>
      <c r="B291" s="528"/>
      <c r="C291" s="778"/>
      <c r="D291" s="50" t="s">
        <v>216</v>
      </c>
      <c r="E291" s="103" t="s">
        <v>217</v>
      </c>
      <c r="F291" s="218" t="s">
        <v>169</v>
      </c>
      <c r="G291" s="66">
        <f>IF(F291="Se investigan y se resuelven oportunamente",15,0)</f>
        <v>0</v>
      </c>
      <c r="H291" s="783"/>
      <c r="I291" s="786"/>
      <c r="J291" s="783"/>
      <c r="K291" s="789"/>
    </row>
    <row r="292" spans="1:11" ht="27.6" x14ac:dyDescent="0.25">
      <c r="A292" s="779"/>
      <c r="B292" s="529"/>
      <c r="C292" s="779"/>
      <c r="D292" s="45" t="s">
        <v>218</v>
      </c>
      <c r="E292" s="103" t="s">
        <v>219</v>
      </c>
      <c r="F292" s="67" t="s">
        <v>169</v>
      </c>
      <c r="G292" s="66">
        <f>IF(F292="Completa",10,IF(F292="Incompleta",5,0))</f>
        <v>0</v>
      </c>
      <c r="H292" s="784"/>
      <c r="I292" s="787"/>
      <c r="J292" s="784"/>
      <c r="K292" s="790"/>
    </row>
    <row r="293" spans="1:11" ht="15" thickBot="1" x14ac:dyDescent="0.3">
      <c r="A293" s="125"/>
      <c r="B293" s="126"/>
      <c r="C293" s="56"/>
      <c r="D293" s="57"/>
      <c r="E293" s="58" t="s">
        <v>220</v>
      </c>
      <c r="F293" s="16"/>
      <c r="G293" s="16">
        <f>SUM(G286:G292)</f>
        <v>0</v>
      </c>
      <c r="H293" s="135"/>
      <c r="I293" s="136"/>
      <c r="J293" s="136"/>
      <c r="K293" s="137"/>
    </row>
    <row r="294" spans="1:11" ht="14.4" thickBot="1" x14ac:dyDescent="0.3"/>
    <row r="295" spans="1:11" ht="27.6" x14ac:dyDescent="0.25">
      <c r="A295" s="791" t="s">
        <v>82</v>
      </c>
      <c r="B295" s="793" t="s">
        <v>223</v>
      </c>
      <c r="C295" s="795" t="s">
        <v>196</v>
      </c>
      <c r="D295" s="797" t="s">
        <v>197</v>
      </c>
      <c r="E295" s="798"/>
      <c r="F295" s="798"/>
      <c r="G295" s="798"/>
      <c r="H295" s="799"/>
      <c r="I295" s="108" t="s">
        <v>198</v>
      </c>
      <c r="J295" s="800" t="s">
        <v>199</v>
      </c>
      <c r="K295" s="775" t="s">
        <v>200</v>
      </c>
    </row>
    <row r="296" spans="1:11" ht="55.8" thickBot="1" x14ac:dyDescent="0.3">
      <c r="A296" s="792"/>
      <c r="B296" s="794"/>
      <c r="C296" s="796"/>
      <c r="D296" s="109" t="s">
        <v>201</v>
      </c>
      <c r="E296" s="51" t="s">
        <v>202</v>
      </c>
      <c r="F296" s="109" t="s">
        <v>203</v>
      </c>
      <c r="G296" s="109" t="s">
        <v>204</v>
      </c>
      <c r="H296" s="109" t="s">
        <v>221</v>
      </c>
      <c r="I296" s="52" t="s">
        <v>206</v>
      </c>
      <c r="J296" s="801"/>
      <c r="K296" s="776"/>
    </row>
    <row r="297" spans="1:11" x14ac:dyDescent="0.25">
      <c r="A297" s="777" t="str">
        <f>DESCRIPCION!A34</f>
        <v>i</v>
      </c>
      <c r="B297" s="527">
        <f>DESCRIPCION!D36</f>
        <v>0</v>
      </c>
      <c r="C297" s="777"/>
      <c r="D297" s="780" t="s">
        <v>207</v>
      </c>
      <c r="E297" s="129" t="s">
        <v>208</v>
      </c>
      <c r="F297" s="70" t="s">
        <v>169</v>
      </c>
      <c r="G297" s="130">
        <f>IF(F297="Asignado",15,0)</f>
        <v>0</v>
      </c>
      <c r="H297" s="782" t="str">
        <f>IF(AND(G304&gt;0,G304&lt;=85),"Débil",IF(AND(G304&gt;85,G304&lt;=95),"Moderado",IF(G304&gt;96,"Fuerte"," ")))</f>
        <v xml:space="preserve"> </v>
      </c>
      <c r="I297" s="785" t="s">
        <v>169</v>
      </c>
      <c r="J297" s="78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88" t="str">
        <f>IF(J297="Fuerte","NO",IF(J297=" "," ","SI"))</f>
        <v xml:space="preserve"> </v>
      </c>
    </row>
    <row r="298" spans="1:11" ht="27.6" x14ac:dyDescent="0.25">
      <c r="A298" s="778"/>
      <c r="B298" s="528"/>
      <c r="C298" s="778"/>
      <c r="D298" s="781"/>
      <c r="E298" s="103" t="s">
        <v>209</v>
      </c>
      <c r="F298" s="67" t="s">
        <v>169</v>
      </c>
      <c r="G298" s="66">
        <f>IF(F298="Adecuado",15,0)</f>
        <v>0</v>
      </c>
      <c r="H298" s="783"/>
      <c r="I298" s="786"/>
      <c r="J298" s="783"/>
      <c r="K298" s="789"/>
    </row>
    <row r="299" spans="1:11" ht="27.6" x14ac:dyDescent="0.25">
      <c r="A299" s="778"/>
      <c r="B299" s="528"/>
      <c r="C299" s="778"/>
      <c r="D299" s="50" t="s">
        <v>210</v>
      </c>
      <c r="E299" s="103" t="s">
        <v>211</v>
      </c>
      <c r="F299" s="67" t="s">
        <v>169</v>
      </c>
      <c r="G299" s="66">
        <f>IF(F299="Oportuna",15,0)</f>
        <v>0</v>
      </c>
      <c r="H299" s="783"/>
      <c r="I299" s="786"/>
      <c r="J299" s="783"/>
      <c r="K299" s="789"/>
    </row>
    <row r="300" spans="1:11" ht="41.4" x14ac:dyDescent="0.25">
      <c r="A300" s="778"/>
      <c r="B300" s="528"/>
      <c r="C300" s="778"/>
      <c r="D300" s="50" t="s">
        <v>212</v>
      </c>
      <c r="E300" s="103" t="s">
        <v>213</v>
      </c>
      <c r="F300" s="218" t="s">
        <v>169</v>
      </c>
      <c r="G300" s="66">
        <f>IF(F300="Prevenir",15,IF(F300="Detectar",10,0))</f>
        <v>0</v>
      </c>
      <c r="H300" s="783"/>
      <c r="I300" s="786"/>
      <c r="J300" s="783"/>
      <c r="K300" s="789"/>
    </row>
    <row r="301" spans="1:11" ht="27.6" x14ac:dyDescent="0.25">
      <c r="A301" s="778"/>
      <c r="B301" s="528"/>
      <c r="C301" s="778"/>
      <c r="D301" s="50" t="s">
        <v>214</v>
      </c>
      <c r="E301" s="103" t="s">
        <v>215</v>
      </c>
      <c r="F301" s="67" t="s">
        <v>169</v>
      </c>
      <c r="G301" s="66">
        <f>IF(F301="Confiable",15,0)</f>
        <v>0</v>
      </c>
      <c r="H301" s="783"/>
      <c r="I301" s="786"/>
      <c r="J301" s="783"/>
      <c r="K301" s="789"/>
    </row>
    <row r="302" spans="1:11" ht="41.4" x14ac:dyDescent="0.25">
      <c r="A302" s="778"/>
      <c r="B302" s="528"/>
      <c r="C302" s="778"/>
      <c r="D302" s="50" t="s">
        <v>216</v>
      </c>
      <c r="E302" s="103" t="s">
        <v>217</v>
      </c>
      <c r="F302" s="218" t="s">
        <v>169</v>
      </c>
      <c r="G302" s="66">
        <f>IF(F302="Se investigan y se resuelven oportunamente",15,0)</f>
        <v>0</v>
      </c>
      <c r="H302" s="783"/>
      <c r="I302" s="786"/>
      <c r="J302" s="783"/>
      <c r="K302" s="789"/>
    </row>
    <row r="303" spans="1:11" ht="27.6" x14ac:dyDescent="0.25">
      <c r="A303" s="779"/>
      <c r="B303" s="529"/>
      <c r="C303" s="779"/>
      <c r="D303" s="45" t="s">
        <v>218</v>
      </c>
      <c r="E303" s="103" t="s">
        <v>219</v>
      </c>
      <c r="F303" s="67" t="s">
        <v>169</v>
      </c>
      <c r="G303" s="66">
        <f>IF(F303="Completa",10,IF(F303="Incompleta",5,0))</f>
        <v>0</v>
      </c>
      <c r="H303" s="784"/>
      <c r="I303" s="787"/>
      <c r="J303" s="784"/>
      <c r="K303" s="790"/>
    </row>
    <row r="304" spans="1:11" ht="15" thickBot="1" x14ac:dyDescent="0.3">
      <c r="A304" s="125"/>
      <c r="B304" s="126"/>
      <c r="C304" s="56"/>
      <c r="D304" s="57"/>
      <c r="E304" s="58" t="s">
        <v>220</v>
      </c>
      <c r="F304" s="16"/>
      <c r="G304" s="16">
        <f>SUM(G297:G303)</f>
        <v>0</v>
      </c>
      <c r="H304" s="135"/>
      <c r="I304" s="136"/>
      <c r="J304" s="136"/>
      <c r="K304" s="137"/>
    </row>
    <row r="305" spans="1:11" ht="14.4" thickBot="1" x14ac:dyDescent="0.3"/>
    <row r="306" spans="1:11" ht="27.6" x14ac:dyDescent="0.25">
      <c r="A306" s="791" t="s">
        <v>82</v>
      </c>
      <c r="B306" s="793" t="s">
        <v>223</v>
      </c>
      <c r="C306" s="795" t="s">
        <v>196</v>
      </c>
      <c r="D306" s="797" t="s">
        <v>197</v>
      </c>
      <c r="E306" s="798"/>
      <c r="F306" s="798"/>
      <c r="G306" s="798"/>
      <c r="H306" s="799"/>
      <c r="I306" s="108" t="s">
        <v>198</v>
      </c>
      <c r="J306" s="800" t="s">
        <v>199</v>
      </c>
      <c r="K306" s="775" t="s">
        <v>200</v>
      </c>
    </row>
    <row r="307" spans="1:11" ht="55.8" thickBot="1" x14ac:dyDescent="0.3">
      <c r="A307" s="792"/>
      <c r="B307" s="794"/>
      <c r="C307" s="796"/>
      <c r="D307" s="109" t="s">
        <v>201</v>
      </c>
      <c r="E307" s="51" t="s">
        <v>202</v>
      </c>
      <c r="F307" s="109" t="s">
        <v>203</v>
      </c>
      <c r="G307" s="109" t="s">
        <v>204</v>
      </c>
      <c r="H307" s="109" t="s">
        <v>221</v>
      </c>
      <c r="I307" s="52" t="s">
        <v>206</v>
      </c>
      <c r="J307" s="801"/>
      <c r="K307" s="776"/>
    </row>
    <row r="308" spans="1:11" x14ac:dyDescent="0.25">
      <c r="A308" s="777" t="str">
        <f>DESCRIPCION!A37</f>
        <v>j</v>
      </c>
      <c r="B308" s="527">
        <f>DESCRIPCION!D37</f>
        <v>0</v>
      </c>
      <c r="C308" s="777"/>
      <c r="D308" s="780" t="s">
        <v>207</v>
      </c>
      <c r="E308" s="129" t="s">
        <v>208</v>
      </c>
      <c r="F308" s="70" t="s">
        <v>169</v>
      </c>
      <c r="G308" s="130">
        <f>IF(F308="Asignado",15,0)</f>
        <v>0</v>
      </c>
      <c r="H308" s="782" t="str">
        <f>IF(AND(G315&gt;0,G315&lt;=85),"Débil",IF(AND(G315&gt;85,G315&lt;=95),"Moderado",IF(G315&gt;96,"Fuerte"," ")))</f>
        <v xml:space="preserve"> </v>
      </c>
      <c r="I308" s="785" t="s">
        <v>169</v>
      </c>
      <c r="J308" s="78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88" t="str">
        <f>IF(J308="Fuerte","NO",IF(J308=" "," ","SI"))</f>
        <v xml:space="preserve"> </v>
      </c>
    </row>
    <row r="309" spans="1:11" ht="27.6" x14ac:dyDescent="0.25">
      <c r="A309" s="778"/>
      <c r="B309" s="528"/>
      <c r="C309" s="778"/>
      <c r="D309" s="781"/>
      <c r="E309" s="103" t="s">
        <v>209</v>
      </c>
      <c r="F309" s="67" t="s">
        <v>169</v>
      </c>
      <c r="G309" s="66">
        <f>IF(F309="Adecuado",15,0)</f>
        <v>0</v>
      </c>
      <c r="H309" s="783"/>
      <c r="I309" s="786"/>
      <c r="J309" s="783"/>
      <c r="K309" s="789"/>
    </row>
    <row r="310" spans="1:11" ht="27.6" x14ac:dyDescent="0.25">
      <c r="A310" s="778"/>
      <c r="B310" s="528"/>
      <c r="C310" s="778"/>
      <c r="D310" s="50" t="s">
        <v>210</v>
      </c>
      <c r="E310" s="103" t="s">
        <v>211</v>
      </c>
      <c r="F310" s="67" t="s">
        <v>169</v>
      </c>
      <c r="G310" s="66">
        <f>IF(F310="Oportuna",15,0)</f>
        <v>0</v>
      </c>
      <c r="H310" s="783"/>
      <c r="I310" s="786"/>
      <c r="J310" s="783"/>
      <c r="K310" s="789"/>
    </row>
    <row r="311" spans="1:11" ht="41.4" x14ac:dyDescent="0.25">
      <c r="A311" s="778"/>
      <c r="B311" s="528"/>
      <c r="C311" s="778"/>
      <c r="D311" s="50" t="s">
        <v>212</v>
      </c>
      <c r="E311" s="103" t="s">
        <v>213</v>
      </c>
      <c r="F311" s="218" t="s">
        <v>169</v>
      </c>
      <c r="G311" s="66">
        <f>IF(F311="Prevenir",15,IF(F311="Detectar",10,0))</f>
        <v>0</v>
      </c>
      <c r="H311" s="783"/>
      <c r="I311" s="786"/>
      <c r="J311" s="783"/>
      <c r="K311" s="789"/>
    </row>
    <row r="312" spans="1:11" ht="27.6" x14ac:dyDescent="0.25">
      <c r="A312" s="778"/>
      <c r="B312" s="528"/>
      <c r="C312" s="778"/>
      <c r="D312" s="50" t="s">
        <v>214</v>
      </c>
      <c r="E312" s="103" t="s">
        <v>215</v>
      </c>
      <c r="F312" s="67" t="s">
        <v>169</v>
      </c>
      <c r="G312" s="66">
        <f>IF(F312="Confiable",15,0)</f>
        <v>0</v>
      </c>
      <c r="H312" s="783"/>
      <c r="I312" s="786"/>
      <c r="J312" s="783"/>
      <c r="K312" s="789"/>
    </row>
    <row r="313" spans="1:11" ht="41.4" x14ac:dyDescent="0.25">
      <c r="A313" s="778"/>
      <c r="B313" s="528"/>
      <c r="C313" s="778"/>
      <c r="D313" s="50" t="s">
        <v>216</v>
      </c>
      <c r="E313" s="103" t="s">
        <v>217</v>
      </c>
      <c r="F313" s="218" t="s">
        <v>169</v>
      </c>
      <c r="G313" s="66">
        <f>IF(F313="Se investigan y se resuelven oportunamente",15,0)</f>
        <v>0</v>
      </c>
      <c r="H313" s="783"/>
      <c r="I313" s="786"/>
      <c r="J313" s="783"/>
      <c r="K313" s="789"/>
    </row>
    <row r="314" spans="1:11" ht="27.6" x14ac:dyDescent="0.25">
      <c r="A314" s="779"/>
      <c r="B314" s="529"/>
      <c r="C314" s="779"/>
      <c r="D314" s="45" t="s">
        <v>218</v>
      </c>
      <c r="E314" s="103" t="s">
        <v>219</v>
      </c>
      <c r="F314" s="67" t="s">
        <v>169</v>
      </c>
      <c r="G314" s="66">
        <f>IF(F314="Completa",10,IF(F314="Incompleta",5,0))</f>
        <v>0</v>
      </c>
      <c r="H314" s="784"/>
      <c r="I314" s="787"/>
      <c r="J314" s="784"/>
      <c r="K314" s="790"/>
    </row>
    <row r="315" spans="1:11" ht="15" thickBot="1" x14ac:dyDescent="0.3">
      <c r="A315" s="125"/>
      <c r="B315" s="126"/>
      <c r="C315" s="56"/>
      <c r="D315" s="57"/>
      <c r="E315" s="58" t="s">
        <v>220</v>
      </c>
      <c r="F315" s="16"/>
      <c r="G315" s="16">
        <f>SUM(G308:G314)</f>
        <v>0</v>
      </c>
      <c r="H315" s="135"/>
      <c r="I315" s="136"/>
      <c r="J315" s="136"/>
      <c r="K315" s="137"/>
    </row>
    <row r="316" spans="1:11" ht="14.4" thickBot="1" x14ac:dyDescent="0.3"/>
    <row r="317" spans="1:11" ht="27.6" x14ac:dyDescent="0.25">
      <c r="A317" s="791" t="s">
        <v>82</v>
      </c>
      <c r="B317" s="793" t="s">
        <v>223</v>
      </c>
      <c r="C317" s="795" t="s">
        <v>196</v>
      </c>
      <c r="D317" s="797" t="s">
        <v>197</v>
      </c>
      <c r="E317" s="798"/>
      <c r="F317" s="798"/>
      <c r="G317" s="798"/>
      <c r="H317" s="799"/>
      <c r="I317" s="108" t="s">
        <v>198</v>
      </c>
      <c r="J317" s="800" t="s">
        <v>199</v>
      </c>
      <c r="K317" s="775" t="s">
        <v>200</v>
      </c>
    </row>
    <row r="318" spans="1:11" ht="55.8" thickBot="1" x14ac:dyDescent="0.3">
      <c r="A318" s="792"/>
      <c r="B318" s="794"/>
      <c r="C318" s="796"/>
      <c r="D318" s="109" t="s">
        <v>201</v>
      </c>
      <c r="E318" s="51" t="s">
        <v>202</v>
      </c>
      <c r="F318" s="109" t="s">
        <v>203</v>
      </c>
      <c r="G318" s="109" t="s">
        <v>204</v>
      </c>
      <c r="H318" s="109" t="s">
        <v>221</v>
      </c>
      <c r="I318" s="52" t="s">
        <v>206</v>
      </c>
      <c r="J318" s="801"/>
      <c r="K318" s="776"/>
    </row>
    <row r="319" spans="1:11" x14ac:dyDescent="0.25">
      <c r="A319" s="777" t="str">
        <f>DESCRIPCION!A37</f>
        <v>j</v>
      </c>
      <c r="B319" s="527">
        <f>DESCRIPCION!D38</f>
        <v>0</v>
      </c>
      <c r="C319" s="777"/>
      <c r="D319" s="780" t="s">
        <v>207</v>
      </c>
      <c r="E319" s="129" t="s">
        <v>208</v>
      </c>
      <c r="F319" s="70" t="s">
        <v>169</v>
      </c>
      <c r="G319" s="130">
        <f>IF(F319="Asignado",15,0)</f>
        <v>0</v>
      </c>
      <c r="H319" s="782" t="str">
        <f>IF(AND(G326&gt;0,G326&lt;=85),"Débil",IF(AND(G326&gt;85,G326&lt;=95),"Moderado",IF(G326&gt;96,"Fuerte"," ")))</f>
        <v xml:space="preserve"> </v>
      </c>
      <c r="I319" s="785" t="s">
        <v>192</v>
      </c>
      <c r="J319" s="78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88" t="str">
        <f>IF(J319="Fuerte","NO",IF(J319=" "," ","SI"))</f>
        <v xml:space="preserve"> </v>
      </c>
    </row>
    <row r="320" spans="1:11" ht="27.6" x14ac:dyDescent="0.25">
      <c r="A320" s="778"/>
      <c r="B320" s="528"/>
      <c r="C320" s="778"/>
      <c r="D320" s="781"/>
      <c r="E320" s="103" t="s">
        <v>209</v>
      </c>
      <c r="F320" s="67" t="s">
        <v>169</v>
      </c>
      <c r="G320" s="66">
        <f>IF(F320="Adecuado",15,0)</f>
        <v>0</v>
      </c>
      <c r="H320" s="783"/>
      <c r="I320" s="786"/>
      <c r="J320" s="783"/>
      <c r="K320" s="789"/>
    </row>
    <row r="321" spans="1:11" ht="27.6" x14ac:dyDescent="0.25">
      <c r="A321" s="778"/>
      <c r="B321" s="528"/>
      <c r="C321" s="778"/>
      <c r="D321" s="50" t="s">
        <v>210</v>
      </c>
      <c r="E321" s="103" t="s">
        <v>211</v>
      </c>
      <c r="F321" s="67" t="s">
        <v>169</v>
      </c>
      <c r="G321" s="66">
        <f>IF(F321="Oportuna",15,0)</f>
        <v>0</v>
      </c>
      <c r="H321" s="783"/>
      <c r="I321" s="786"/>
      <c r="J321" s="783"/>
      <c r="K321" s="789"/>
    </row>
    <row r="322" spans="1:11" ht="41.4" x14ac:dyDescent="0.25">
      <c r="A322" s="778"/>
      <c r="B322" s="528"/>
      <c r="C322" s="778"/>
      <c r="D322" s="50" t="s">
        <v>212</v>
      </c>
      <c r="E322" s="103" t="s">
        <v>213</v>
      </c>
      <c r="F322" s="218" t="s">
        <v>169</v>
      </c>
      <c r="G322" s="66">
        <f>IF(F322="Prevenir",15,IF(F322="Detectar",10,0))</f>
        <v>0</v>
      </c>
      <c r="H322" s="783"/>
      <c r="I322" s="786"/>
      <c r="J322" s="783"/>
      <c r="K322" s="789"/>
    </row>
    <row r="323" spans="1:11" ht="27.6" x14ac:dyDescent="0.25">
      <c r="A323" s="778"/>
      <c r="B323" s="528"/>
      <c r="C323" s="778"/>
      <c r="D323" s="50" t="s">
        <v>214</v>
      </c>
      <c r="E323" s="103" t="s">
        <v>215</v>
      </c>
      <c r="F323" s="67" t="s">
        <v>169</v>
      </c>
      <c r="G323" s="66">
        <f>IF(F323="Confiable",15,0)</f>
        <v>0</v>
      </c>
      <c r="H323" s="783"/>
      <c r="I323" s="786"/>
      <c r="J323" s="783"/>
      <c r="K323" s="789"/>
    </row>
    <row r="324" spans="1:11" ht="41.4" x14ac:dyDescent="0.25">
      <c r="A324" s="778"/>
      <c r="B324" s="528"/>
      <c r="C324" s="778"/>
      <c r="D324" s="50" t="s">
        <v>216</v>
      </c>
      <c r="E324" s="103" t="s">
        <v>217</v>
      </c>
      <c r="F324" s="218" t="s">
        <v>169</v>
      </c>
      <c r="G324" s="66">
        <f>IF(F324="Se investigan y se resuelven oportunamente",15,0)</f>
        <v>0</v>
      </c>
      <c r="H324" s="783"/>
      <c r="I324" s="786"/>
      <c r="J324" s="783"/>
      <c r="K324" s="789"/>
    </row>
    <row r="325" spans="1:11" ht="27.6" x14ac:dyDescent="0.25">
      <c r="A325" s="779"/>
      <c r="B325" s="529"/>
      <c r="C325" s="779"/>
      <c r="D325" s="45" t="s">
        <v>218</v>
      </c>
      <c r="E325" s="103" t="s">
        <v>219</v>
      </c>
      <c r="F325" s="67" t="s">
        <v>169</v>
      </c>
      <c r="G325" s="66">
        <f>IF(F325="Completa",10,IF(F325="Incompleta",5,0))</f>
        <v>0</v>
      </c>
      <c r="H325" s="784"/>
      <c r="I325" s="787"/>
      <c r="J325" s="784"/>
      <c r="K325" s="790"/>
    </row>
    <row r="326" spans="1:11" ht="15" thickBot="1" x14ac:dyDescent="0.3">
      <c r="A326" s="125"/>
      <c r="B326" s="126"/>
      <c r="C326" s="56"/>
      <c r="D326" s="57"/>
      <c r="E326" s="58" t="s">
        <v>220</v>
      </c>
      <c r="F326" s="16"/>
      <c r="G326" s="16">
        <f>SUM(G319:G325)</f>
        <v>0</v>
      </c>
      <c r="H326" s="135"/>
      <c r="I326" s="136"/>
      <c r="J326" s="136"/>
      <c r="K326" s="137"/>
    </row>
    <row r="327" spans="1:11" ht="14.4" thickBot="1" x14ac:dyDescent="0.3"/>
    <row r="328" spans="1:11" ht="27.6" x14ac:dyDescent="0.25">
      <c r="A328" s="791" t="s">
        <v>82</v>
      </c>
      <c r="B328" s="793" t="s">
        <v>223</v>
      </c>
      <c r="C328" s="795" t="s">
        <v>196</v>
      </c>
      <c r="D328" s="797" t="s">
        <v>197</v>
      </c>
      <c r="E328" s="798"/>
      <c r="F328" s="798"/>
      <c r="G328" s="798"/>
      <c r="H328" s="799"/>
      <c r="I328" s="108" t="s">
        <v>198</v>
      </c>
      <c r="J328" s="800" t="s">
        <v>199</v>
      </c>
      <c r="K328" s="775" t="s">
        <v>200</v>
      </c>
    </row>
    <row r="329" spans="1:11" ht="55.8" thickBot="1" x14ac:dyDescent="0.3">
      <c r="A329" s="792"/>
      <c r="B329" s="794"/>
      <c r="C329" s="796"/>
      <c r="D329" s="109" t="s">
        <v>201</v>
      </c>
      <c r="E329" s="51" t="s">
        <v>202</v>
      </c>
      <c r="F329" s="109" t="s">
        <v>203</v>
      </c>
      <c r="G329" s="109" t="s">
        <v>204</v>
      </c>
      <c r="H329" s="109" t="s">
        <v>221</v>
      </c>
      <c r="I329" s="52" t="s">
        <v>206</v>
      </c>
      <c r="J329" s="801"/>
      <c r="K329" s="776"/>
    </row>
    <row r="330" spans="1:11" x14ac:dyDescent="0.25">
      <c r="A330" s="777" t="str">
        <f>DESCRIPCION!A37</f>
        <v>j</v>
      </c>
      <c r="B330" s="527">
        <f>DESCRIPCION!D39</f>
        <v>0</v>
      </c>
      <c r="C330" s="777"/>
      <c r="D330" s="780" t="s">
        <v>207</v>
      </c>
      <c r="E330" s="129" t="s">
        <v>208</v>
      </c>
      <c r="F330" s="70" t="s">
        <v>169</v>
      </c>
      <c r="G330" s="130">
        <f>IF(F330="Asignado",15,0)</f>
        <v>0</v>
      </c>
      <c r="H330" s="782" t="str">
        <f>IF(AND(G337&gt;0,G337&lt;=85),"Débil",IF(AND(G337&gt;85,G337&lt;=95),"Moderado",IF(G337&gt;96,"Fuerte"," ")))</f>
        <v xml:space="preserve"> </v>
      </c>
      <c r="I330" s="785" t="s">
        <v>169</v>
      </c>
      <c r="J330" s="78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88" t="str">
        <f>IF(J330="Fuerte","NO",IF(J330=" "," ","SI"))</f>
        <v xml:space="preserve"> </v>
      </c>
    </row>
    <row r="331" spans="1:11" ht="27.6" x14ac:dyDescent="0.25">
      <c r="A331" s="778"/>
      <c r="B331" s="528"/>
      <c r="C331" s="778"/>
      <c r="D331" s="781"/>
      <c r="E331" s="103" t="s">
        <v>209</v>
      </c>
      <c r="F331" s="67" t="s">
        <v>169</v>
      </c>
      <c r="G331" s="66">
        <f>IF(F331="Adecuado",15,0)</f>
        <v>0</v>
      </c>
      <c r="H331" s="783"/>
      <c r="I331" s="786"/>
      <c r="J331" s="783"/>
      <c r="K331" s="789"/>
    </row>
    <row r="332" spans="1:11" ht="27.6" x14ac:dyDescent="0.25">
      <c r="A332" s="778"/>
      <c r="B332" s="528"/>
      <c r="C332" s="778"/>
      <c r="D332" s="50" t="s">
        <v>210</v>
      </c>
      <c r="E332" s="103" t="s">
        <v>211</v>
      </c>
      <c r="F332" s="67" t="s">
        <v>169</v>
      </c>
      <c r="G332" s="66">
        <f>IF(F332="Oportuna",15,0)</f>
        <v>0</v>
      </c>
      <c r="H332" s="783"/>
      <c r="I332" s="786"/>
      <c r="J332" s="783"/>
      <c r="K332" s="789"/>
    </row>
    <row r="333" spans="1:11" ht="41.4" x14ac:dyDescent="0.25">
      <c r="A333" s="778"/>
      <c r="B333" s="528"/>
      <c r="C333" s="778"/>
      <c r="D333" s="50" t="s">
        <v>212</v>
      </c>
      <c r="E333" s="103" t="s">
        <v>213</v>
      </c>
      <c r="F333" s="218" t="s">
        <v>169</v>
      </c>
      <c r="G333" s="66">
        <f>IF(F333="Prevenir",15,IF(F333="Detectar",10,0))</f>
        <v>0</v>
      </c>
      <c r="H333" s="783"/>
      <c r="I333" s="786"/>
      <c r="J333" s="783"/>
      <c r="K333" s="789"/>
    </row>
    <row r="334" spans="1:11" ht="27.6" x14ac:dyDescent="0.25">
      <c r="A334" s="778"/>
      <c r="B334" s="528"/>
      <c r="C334" s="778"/>
      <c r="D334" s="50" t="s">
        <v>214</v>
      </c>
      <c r="E334" s="103" t="s">
        <v>215</v>
      </c>
      <c r="F334" s="67" t="s">
        <v>169</v>
      </c>
      <c r="G334" s="66">
        <f>IF(F334="Confiable",15,0)</f>
        <v>0</v>
      </c>
      <c r="H334" s="783"/>
      <c r="I334" s="786"/>
      <c r="J334" s="783"/>
      <c r="K334" s="789"/>
    </row>
    <row r="335" spans="1:11" ht="41.4" x14ac:dyDescent="0.25">
      <c r="A335" s="778"/>
      <c r="B335" s="528"/>
      <c r="C335" s="778"/>
      <c r="D335" s="50" t="s">
        <v>216</v>
      </c>
      <c r="E335" s="103" t="s">
        <v>217</v>
      </c>
      <c r="F335" s="218" t="s">
        <v>169</v>
      </c>
      <c r="G335" s="66">
        <f>IF(F335="Se investigan y se resuelven oportunamente",15,0)</f>
        <v>0</v>
      </c>
      <c r="H335" s="783"/>
      <c r="I335" s="786"/>
      <c r="J335" s="783"/>
      <c r="K335" s="789"/>
    </row>
    <row r="336" spans="1:11" ht="27.6" x14ac:dyDescent="0.25">
      <c r="A336" s="779"/>
      <c r="B336" s="529"/>
      <c r="C336" s="779"/>
      <c r="D336" s="45" t="s">
        <v>218</v>
      </c>
      <c r="E336" s="103" t="s">
        <v>219</v>
      </c>
      <c r="F336" s="67" t="s">
        <v>169</v>
      </c>
      <c r="G336" s="66">
        <f>IF(F336="Completa",10,IF(F336="Incompleta",5,0))</f>
        <v>0</v>
      </c>
      <c r="H336" s="784"/>
      <c r="I336" s="787"/>
      <c r="J336" s="784"/>
      <c r="K336" s="790"/>
    </row>
    <row r="337" spans="1:11" ht="15" thickBot="1" x14ac:dyDescent="0.3">
      <c r="A337" s="125"/>
      <c r="B337" s="126"/>
      <c r="C337" s="56"/>
      <c r="D337" s="57"/>
      <c r="E337" s="58" t="s">
        <v>220</v>
      </c>
      <c r="F337" s="16"/>
      <c r="G337" s="16">
        <f>SUM(G330:G336)</f>
        <v>0</v>
      </c>
      <c r="H337" s="135"/>
      <c r="I337" s="136"/>
      <c r="J337" s="136"/>
      <c r="K337" s="137"/>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0" zoomScaleNormal="60" workbookViewId="0">
      <selection activeCell="C20" sqref="C20:E21"/>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59"/>
      <c r="B1" s="879" t="str">
        <f>CONTEXTO!B1</f>
        <v xml:space="preserve">PROCESO:  SISTEMA INTEGRADO DE GESTIÓN </v>
      </c>
      <c r="C1" s="880"/>
      <c r="D1" s="881"/>
      <c r="E1" s="427" t="s">
        <v>387</v>
      </c>
      <c r="F1" s="360"/>
      <c r="G1" s="360"/>
      <c r="H1" s="527"/>
    </row>
    <row r="2" spans="1:111" customFormat="1" ht="15.75" customHeight="1" x14ac:dyDescent="0.3">
      <c r="A2" s="449"/>
      <c r="B2" s="882"/>
      <c r="C2" s="883"/>
      <c r="D2" s="884"/>
      <c r="E2" s="428" t="s">
        <v>388</v>
      </c>
      <c r="F2" s="429"/>
      <c r="G2" s="429"/>
      <c r="H2" s="528"/>
    </row>
    <row r="3" spans="1:111" customFormat="1" ht="36" customHeight="1" x14ac:dyDescent="0.3">
      <c r="A3" s="449"/>
      <c r="B3" s="882" t="s">
        <v>222</v>
      </c>
      <c r="C3" s="883"/>
      <c r="D3" s="884"/>
      <c r="E3" s="428" t="s">
        <v>389</v>
      </c>
      <c r="F3" s="429"/>
      <c r="G3" s="429"/>
      <c r="H3" s="528"/>
    </row>
    <row r="4" spans="1:111" customFormat="1" ht="15.75" customHeight="1" thickBot="1" x14ac:dyDescent="0.35">
      <c r="A4" s="450"/>
      <c r="B4" s="885"/>
      <c r="C4" s="886"/>
      <c r="D4" s="887"/>
      <c r="E4" s="468" t="s">
        <v>384</v>
      </c>
      <c r="F4" s="331"/>
      <c r="G4" s="331"/>
      <c r="H4" s="876"/>
    </row>
    <row r="5" spans="1:111" ht="14.4" thickBot="1" x14ac:dyDescent="0.3">
      <c r="A5" s="55"/>
      <c r="C5" s="32"/>
      <c r="D5" s="32"/>
      <c r="E5" s="32"/>
      <c r="F5" s="32"/>
      <c r="G5" s="32"/>
      <c r="H5" s="73"/>
    </row>
    <row r="6" spans="1:111" customFormat="1" ht="24" customHeight="1" x14ac:dyDescent="0.3">
      <c r="A6" s="866" t="str">
        <f>+CONTEXTO!A8</f>
        <v>PROCESO: GESTIÓN DE LA GOBERNABILIDAD, CONVIVENCIA Y SEGURIDAD CIUDADANA</v>
      </c>
      <c r="B6" s="867"/>
      <c r="C6" s="867"/>
      <c r="D6" s="867"/>
      <c r="E6" s="867"/>
      <c r="F6" s="867"/>
      <c r="G6" s="867"/>
      <c r="H6" s="868"/>
    </row>
    <row r="7" spans="1:111" customFormat="1" ht="72" customHeight="1" thickBot="1" x14ac:dyDescent="0.35">
      <c r="A7" s="869"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70"/>
      <c r="C7" s="870"/>
      <c r="D7" s="870"/>
      <c r="E7" s="870"/>
      <c r="F7" s="870"/>
      <c r="G7" s="870"/>
      <c r="H7" s="871"/>
    </row>
    <row r="8" spans="1:111" ht="14.4" thickBot="1" x14ac:dyDescent="0.3">
      <c r="A8" s="55"/>
      <c r="C8" s="32"/>
      <c r="D8" s="32"/>
      <c r="E8" s="32"/>
      <c r="F8" s="32"/>
      <c r="G8" s="32"/>
      <c r="H8" s="73"/>
    </row>
    <row r="9" spans="1:111" s="53" customFormat="1" ht="30" customHeight="1" x14ac:dyDescent="0.3">
      <c r="A9" s="888" t="s">
        <v>82</v>
      </c>
      <c r="B9" s="877" t="s">
        <v>223</v>
      </c>
      <c r="C9" s="878" t="s">
        <v>196</v>
      </c>
      <c r="D9" s="878" t="s">
        <v>205</v>
      </c>
      <c r="E9" s="878" t="s">
        <v>224</v>
      </c>
      <c r="F9" s="889" t="s">
        <v>225</v>
      </c>
      <c r="G9" s="889"/>
      <c r="H9" s="890"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88"/>
      <c r="B10" s="877"/>
      <c r="C10" s="878"/>
      <c r="D10" s="878"/>
      <c r="E10" s="878"/>
      <c r="F10" s="889"/>
      <c r="G10" s="889"/>
      <c r="H10" s="890"/>
    </row>
    <row r="11" spans="1:111" s="54" customFormat="1" ht="151.5" customHeight="1" x14ac:dyDescent="0.3">
      <c r="A11" s="872"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B11" s="103" t="str">
        <f>DESCRIPCION!D10</f>
        <v xml:space="preserve">Fallas en la cultura de la probidad </v>
      </c>
      <c r="C11" s="139" t="str">
        <f>'CONTROLES Y EVALUACIÓN'!C11:C17</f>
        <v>la Direccion de talento Humano , establece de manera anual el plan de socializacion del codigo de integridad y buen gobierno y  verifica que mensualmente  cada dependencia socialice el valor que le correspondio en la fecha acordada , con el proposito de interiorizar los valores institucionales en los servidores publicos. si la dependencia no cumple con la socilaizacion del valor debe realizar una actividad en el mes de diciembre y socializar toods los valores que no se socializaron durente el año.</v>
      </c>
      <c r="D11" s="253" t="str">
        <f>'CONTROLES Y EVALUACIÓN'!H11:H17</f>
        <v>Fuerte</v>
      </c>
      <c r="E11" s="253" t="str">
        <f>'CONTROLES Y EVALUACIÓN'!I11:I17</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58" t="str">
        <f>IF(G14=100,"Fuerte",IF(AND(G14&gt;=50,G14&lt;=99),"Moderado",IF(AND(G14&gt;0,G14&lt;=49),"Débil"," ")))</f>
        <v>Moderado</v>
      </c>
    </row>
    <row r="12" spans="1:111" s="54" customFormat="1" ht="182.25" customHeight="1" x14ac:dyDescent="0.3">
      <c r="A12" s="778"/>
      <c r="B12" s="103" t="str">
        <f>DESCRIPCION!D11</f>
        <v>Presiòn indebida de las partes interesadas  en la toma de decisiones en procesos administrativos y policivos</v>
      </c>
      <c r="C12" s="139" t="str">
        <f>'CONTROLES Y EVALUACIÓN'!C22</f>
        <v>el funcionario responsable del seguiiento de la plataforma PISAMI , mensualmente verifica el estado de  los PQRS y tramites,  con el proposito de evitar el vencimiento de los terminos de respuesta de las solicitudes , la actividad se realiza cotejando las alertas de la plaforma PISAMI y si se encuentra un PQRS vencido se envia un memorando y/o correo electronico al servidor publico exhortando el cumplimiento.</v>
      </c>
      <c r="D12" s="104" t="str">
        <f>'CONTROLES Y EVALUACIÓN'!H22</f>
        <v>Debil</v>
      </c>
      <c r="E12" s="104" t="str">
        <f>'CONTROLES Y EVALUACIÓN'!I22</f>
        <v>Fuerte (Siempre se Ejecuta)</v>
      </c>
      <c r="F12" s="138" t="s">
        <v>484</v>
      </c>
      <c r="G12" s="66">
        <v>80</v>
      </c>
      <c r="H12" s="659"/>
    </row>
    <row r="13" spans="1:111" s="54" customFormat="1" ht="126" customHeight="1" x14ac:dyDescent="0.3">
      <c r="A13" s="779"/>
      <c r="B13" s="103">
        <f>DESCRIPCION!D12</f>
        <v>0</v>
      </c>
      <c r="C13" s="139"/>
      <c r="D13" s="104"/>
      <c r="E13" s="104"/>
      <c r="F13" s="138"/>
      <c r="G13" s="66"/>
      <c r="H13" s="659"/>
    </row>
    <row r="14" spans="1:111" s="54" customFormat="1" ht="30.75" customHeight="1" x14ac:dyDescent="0.3">
      <c r="A14" s="892"/>
      <c r="B14" s="893"/>
      <c r="C14" s="893"/>
      <c r="D14" s="893"/>
      <c r="E14" s="893"/>
      <c r="F14" s="894"/>
      <c r="G14" s="255">
        <f>AVERAGE(G11:G13)</f>
        <v>90</v>
      </c>
      <c r="H14" s="891"/>
    </row>
    <row r="15" spans="1:111" s="54" customFormat="1" ht="153.75" customHeight="1" x14ac:dyDescent="0.3">
      <c r="A15" s="802" t="str">
        <f>DESCRIPCION!A13</f>
        <v>Posibilidad de afectacion economica por  pérdida o sustracion  de insumos veterinarios y / o alimentos para beneficio propio o de un tercero</v>
      </c>
      <c r="B15" s="103" t="str">
        <f>DESCRIPCION!D13</f>
        <v xml:space="preserve">Fallas en la cultura de la probidad </v>
      </c>
      <c r="C15" s="139" t="str">
        <f>'CONTROLES Y EVALUACIÓN'!C44</f>
        <v>el funcionario  responsable diariamnete diligencia los formatos para controlar la entrada y salidas de medicamentos, alimentos e insumos. De acuerdo, a las necesidades del tratamiento o alimnetacion se suminstra la cantidad adecuada, quedando como evidencia el registro de informacion en los formatos establecidos y controlados.</v>
      </c>
      <c r="D15" s="253" t="s">
        <v>485</v>
      </c>
      <c r="E15" s="104" t="str">
        <f>'CONTROLES Y EVALUACIÓN'!I44</f>
        <v>Fuerte (Siempre se Ejecuta)</v>
      </c>
      <c r="F15" s="253" t="s">
        <v>485</v>
      </c>
      <c r="G15" s="66">
        <v>100</v>
      </c>
      <c r="H15" s="658" t="str">
        <f>IF(G18=100,"Fuerte",IF(AND(G18&gt;=50,G18&lt;=99),"Moderado",IF(AND(G18&gt;0,G18&lt;=49),"Débil"," ")))</f>
        <v>Moderado</v>
      </c>
    </row>
    <row r="16" spans="1:111" s="54" customFormat="1" ht="153.75" customHeight="1" x14ac:dyDescent="0.3">
      <c r="A16" s="802"/>
      <c r="B16" s="103" t="str">
        <f>DESCRIPCION!D14</f>
        <v>deficiencia en el diligenciamiento de los controles en las entradas y salidas de los medicamentos, alimentos e insumos.</v>
      </c>
      <c r="C16" s="139" t="str">
        <f>'CONTROLES Y EVALUACIÓN'!C55</f>
        <v>la Direccion de talento Humano , establece de manera anual el plan de socializacion del codigo de integridad y buen gobierno y  verifica que mensualmente  cada dependencia socialice el valor que le correspondio en la fecha acordada , con el proposito de interiorizar los valores institucionales en los servidores publicos. si la dependencia no cumple con la socilaizacion del valor debe realizar una actividad en el mes de diciembre y socializar toods los valores que no se socializaron durente el año.</v>
      </c>
      <c r="D16" s="253" t="s">
        <v>484</v>
      </c>
      <c r="E16" s="104">
        <f>'CONTROLES Y EVALUACIÓN'!I45</f>
        <v>0</v>
      </c>
      <c r="F16" s="253" t="s">
        <v>484</v>
      </c>
      <c r="G16" s="66">
        <v>70</v>
      </c>
      <c r="H16" s="659"/>
    </row>
    <row r="17" spans="1:8" s="54" customFormat="1" ht="162" customHeight="1" x14ac:dyDescent="0.3">
      <c r="A17" s="802"/>
      <c r="B17" s="103">
        <f>DESCRIPCION!D15</f>
        <v>0</v>
      </c>
      <c r="C17" s="139">
        <f>+('CONTROLES Y EVALUACIÓN'!C66)</f>
        <v>0</v>
      </c>
      <c r="D17" s="104"/>
      <c r="E17" s="104"/>
      <c r="F17" s="138"/>
      <c r="G17" s="66"/>
      <c r="H17" s="659"/>
    </row>
    <row r="18" spans="1:8" s="54" customFormat="1" ht="36" customHeight="1" x14ac:dyDescent="0.3">
      <c r="A18" s="895"/>
      <c r="B18" s="896"/>
      <c r="C18" s="896"/>
      <c r="D18" s="896"/>
      <c r="E18" s="896"/>
      <c r="F18" s="897"/>
      <c r="G18" s="140">
        <f>AVERAGE(G15:G17)</f>
        <v>85</v>
      </c>
      <c r="H18" s="891"/>
    </row>
    <row r="19" spans="1:8" s="54" customFormat="1" ht="135" customHeight="1" x14ac:dyDescent="0.3">
      <c r="A19" s="872" t="str">
        <f>DESCRIPCION!A16</f>
        <v>c</v>
      </c>
      <c r="B19" s="103">
        <f>DESCRIPCION!D16</f>
        <v>0</v>
      </c>
      <c r="C19" s="139">
        <f>'CONTROLES Y EVALUACIÓN'!C77</f>
        <v>0</v>
      </c>
      <c r="D19" s="104"/>
      <c r="E19" s="104"/>
      <c r="F19" s="138"/>
      <c r="G19" s="66"/>
      <c r="H19" s="658" t="str">
        <f>IF(G22=100,"Fuerte",IF(AND(G22&gt;=50,G22&lt;=99),"Moderado",IF(AND(G22&gt;0,G22&lt;=49),"Débil"," ")))</f>
        <v xml:space="preserve"> </v>
      </c>
    </row>
    <row r="20" spans="1:8" s="54" customFormat="1" ht="114" customHeight="1" x14ac:dyDescent="0.3">
      <c r="A20" s="778"/>
      <c r="B20" s="103">
        <f>DESCRIPCION!D17</f>
        <v>0</v>
      </c>
      <c r="C20" s="139"/>
      <c r="D20" s="104"/>
      <c r="E20" s="104"/>
      <c r="F20" s="138" t="str">
        <f>'CONTROLES Y EVALUACIÓN'!J88</f>
        <v xml:space="preserve"> </v>
      </c>
      <c r="G20" s="66" t="str">
        <f t="shared" ref="G20:G21" si="0">IF(F20="Fuerte",100,IF(F20="Moderado",50,IF(F20="Débil",0," ")))</f>
        <v xml:space="preserve"> </v>
      </c>
      <c r="H20" s="659"/>
    </row>
    <row r="21" spans="1:8" s="54" customFormat="1" ht="114" customHeight="1" x14ac:dyDescent="0.3">
      <c r="A21" s="779"/>
      <c r="B21" s="103">
        <f>DESCRIPCION!D18</f>
        <v>0</v>
      </c>
      <c r="C21" s="139"/>
      <c r="D21" s="104"/>
      <c r="E21" s="104"/>
      <c r="F21" s="138" t="str">
        <f>'CONTROLES Y EVALUACIÓN'!J99</f>
        <v xml:space="preserve"> </v>
      </c>
      <c r="G21" s="66" t="str">
        <f t="shared" si="0"/>
        <v xml:space="preserve"> </v>
      </c>
      <c r="H21" s="659"/>
    </row>
    <row r="22" spans="1:8" s="54" customFormat="1" ht="33.75" customHeight="1" x14ac:dyDescent="0.3">
      <c r="A22" s="873"/>
      <c r="B22" s="874"/>
      <c r="C22" s="874"/>
      <c r="D22" s="874"/>
      <c r="E22" s="874"/>
      <c r="F22" s="875"/>
      <c r="G22" s="141"/>
      <c r="H22" s="659"/>
    </row>
    <row r="23" spans="1:8" s="54" customFormat="1" ht="113.25" customHeight="1" x14ac:dyDescent="0.3">
      <c r="A23" s="872" t="str">
        <f>DESCRIPCION!A19</f>
        <v>d</v>
      </c>
      <c r="B23" s="103">
        <f>DESCRIPCION!D19</f>
        <v>0</v>
      </c>
      <c r="C23" s="139">
        <f>'CONTROLES Y EVALUACIÓN'!C110</f>
        <v>0</v>
      </c>
      <c r="D23" s="104" t="str">
        <f>'CONTROLES Y EVALUACIÓN'!H110</f>
        <v xml:space="preserve"> </v>
      </c>
      <c r="E23" s="104" t="str">
        <f>'CONTROLES Y EVALUACIÓN'!I110</f>
        <v>Seleccionar</v>
      </c>
      <c r="F23" s="138" t="str">
        <f>'CONTROLES Y EVALUACIÓN'!J110</f>
        <v xml:space="preserve"> </v>
      </c>
      <c r="G23" s="66" t="str">
        <f>IF(F23="Fuerte",100,IF(F23="Moderado",50,IF(F23="Débil",0," ")))</f>
        <v xml:space="preserve"> </v>
      </c>
      <c r="H23" s="658" t="e">
        <f>IF(G26=100,"Fuerte",IF(AND(G26&gt;=50,G26&lt;=99),"Moderado",IF(AND(G26&gt;0,G26&lt;=49),"Débil"," ")))</f>
        <v>#DIV/0!</v>
      </c>
    </row>
    <row r="24" spans="1:8" ht="113.25" customHeight="1" x14ac:dyDescent="0.25">
      <c r="A24" s="778"/>
      <c r="B24" s="103">
        <f>DESCRIPCION!D20</f>
        <v>0</v>
      </c>
      <c r="C24" s="139">
        <f>'CONTROLES Y EVALUACIÓN'!C121</f>
        <v>0</v>
      </c>
      <c r="D24" s="104" t="str">
        <f>'CONTROLES Y EVALUACIÓN'!H121</f>
        <v xml:space="preserve"> </v>
      </c>
      <c r="E24" s="104" t="str">
        <f>'CONTROLES Y EVALUACIÓN'!I121</f>
        <v>Seleccionar</v>
      </c>
      <c r="F24" s="138" t="str">
        <f>'CONTROLES Y EVALUACIÓN'!J121</f>
        <v xml:space="preserve"> </v>
      </c>
      <c r="G24" s="66" t="str">
        <f t="shared" ref="G24:G25" si="1">IF(F24="Fuerte",100,IF(F24="Moderado",50,IF(F24="Débil",0," ")))</f>
        <v xml:space="preserve"> </v>
      </c>
      <c r="H24" s="659"/>
    </row>
    <row r="25" spans="1:8" ht="123.75" customHeight="1" x14ac:dyDescent="0.25">
      <c r="A25" s="779"/>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6" t="str">
        <f t="shared" si="1"/>
        <v xml:space="preserve"> </v>
      </c>
      <c r="H25" s="659"/>
    </row>
    <row r="26" spans="1:8" ht="31.5" customHeight="1" x14ac:dyDescent="0.25">
      <c r="A26" s="873"/>
      <c r="B26" s="874"/>
      <c r="C26" s="874"/>
      <c r="D26" s="874"/>
      <c r="E26" s="874"/>
      <c r="F26" s="875"/>
      <c r="G26" s="141" t="e">
        <f>AVERAGE(G23:G25)</f>
        <v>#DIV/0!</v>
      </c>
      <c r="H26" s="659"/>
    </row>
    <row r="27" spans="1:8" ht="112.5" customHeight="1" x14ac:dyDescent="0.25">
      <c r="A27" s="872" t="str">
        <f>DESCRIPCION!A22</f>
        <v>e</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6" t="str">
        <f>IF(F27="Fuerte",100,IF(F27="Moderado",50,IF(F27="Débil",0," ")))</f>
        <v xml:space="preserve"> </v>
      </c>
      <c r="H27" s="658" t="e">
        <f>IF(G30=100,"Fuerte",IF(AND(G30&gt;=50,G30&lt;=99),"Moderado",IF(AND(G30&gt;0,G30&lt;=49),"Débil"," ")))</f>
        <v>#DIV/0!</v>
      </c>
    </row>
    <row r="28" spans="1:8" ht="99.75" customHeight="1" x14ac:dyDescent="0.25">
      <c r="A28" s="778"/>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6" t="str">
        <f t="shared" ref="G28:G29" si="2">IF(F28="Fuerte",100,IF(F28="Moderado",50,IF(F28="Débil",0," ")))</f>
        <v xml:space="preserve"> </v>
      </c>
      <c r="H28" s="659"/>
    </row>
    <row r="29" spans="1:8" ht="96.75" customHeight="1" x14ac:dyDescent="0.25">
      <c r="A29" s="779"/>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6" t="str">
        <f t="shared" si="2"/>
        <v xml:space="preserve"> </v>
      </c>
      <c r="H29" s="659"/>
    </row>
    <row r="30" spans="1:8" ht="24" customHeight="1" x14ac:dyDescent="0.25">
      <c r="A30" s="873"/>
      <c r="B30" s="874"/>
      <c r="C30" s="874"/>
      <c r="D30" s="874"/>
      <c r="E30" s="874"/>
      <c r="F30" s="875"/>
      <c r="G30" s="141" t="e">
        <f>AVERAGE(G27:G29)</f>
        <v>#DIV/0!</v>
      </c>
      <c r="H30" s="659"/>
    </row>
    <row r="31" spans="1:8" ht="120" customHeight="1" x14ac:dyDescent="0.25">
      <c r="A31" s="872"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6">
        <f>IF(F31="Fuerte",100,IF(F31="Moderado",50,IF(F31="Débil",0," ")))</f>
        <v>0</v>
      </c>
      <c r="H31" s="658" t="str">
        <f>IF(G34=100,"Fuerte",IF(AND(G34&gt;=50,G34&lt;=99),"Moderado",IF(AND(G34&gt;0,G34&lt;=49),"Débil"," ")))</f>
        <v xml:space="preserve"> </v>
      </c>
    </row>
    <row r="32" spans="1:8" ht="114" customHeight="1" x14ac:dyDescent="0.25">
      <c r="A32" s="778"/>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6" t="str">
        <f t="shared" ref="G32:G33" si="3">IF(F32="Fuerte",100,IF(F32="Moderado",50,IF(F32="Débil",0," ")))</f>
        <v xml:space="preserve"> </v>
      </c>
      <c r="H32" s="659"/>
    </row>
    <row r="33" spans="1:8" ht="100.5" customHeight="1" x14ac:dyDescent="0.25">
      <c r="A33" s="779"/>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6" t="str">
        <f t="shared" si="3"/>
        <v xml:space="preserve"> </v>
      </c>
      <c r="H33" s="659"/>
    </row>
    <row r="34" spans="1:8" ht="30" customHeight="1" x14ac:dyDescent="0.25">
      <c r="A34" s="873"/>
      <c r="B34" s="874"/>
      <c r="C34" s="874"/>
      <c r="D34" s="874"/>
      <c r="E34" s="874"/>
      <c r="F34" s="875"/>
      <c r="G34" s="141">
        <f>AVERAGE(G31:G33)</f>
        <v>0</v>
      </c>
      <c r="H34" s="659"/>
    </row>
    <row r="35" spans="1:8" ht="107.25" customHeight="1" x14ac:dyDescent="0.25">
      <c r="A35" s="872"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6" t="str">
        <f>IF(F35="Fuerte",100,IF(F35="Moderado",50,IF(F35="Débil",0," ")))</f>
        <v xml:space="preserve"> </v>
      </c>
      <c r="H35" s="658" t="e">
        <f>IF(G38=100,"Fuerte",IF(AND(G38&gt;=50,G38&lt;=99),"Moderado",IF(AND(G38&gt;0,G38&lt;=49),"Débil"," ")))</f>
        <v>#DIV/0!</v>
      </c>
    </row>
    <row r="36" spans="1:8" ht="108.75" customHeight="1" x14ac:dyDescent="0.25">
      <c r="A36" s="778"/>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6" t="str">
        <f t="shared" ref="G36:G37" si="4">IF(F36="Fuerte",100,IF(F36="Moderado",50,IF(F36="Débil",0," ")))</f>
        <v xml:space="preserve"> </v>
      </c>
      <c r="H36" s="659"/>
    </row>
    <row r="37" spans="1:8" ht="111" customHeight="1" x14ac:dyDescent="0.25">
      <c r="A37" s="779"/>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6" t="str">
        <f t="shared" si="4"/>
        <v xml:space="preserve"> </v>
      </c>
      <c r="H37" s="659"/>
    </row>
    <row r="38" spans="1:8" ht="31.5" customHeight="1" x14ac:dyDescent="0.25">
      <c r="A38" s="873"/>
      <c r="B38" s="874"/>
      <c r="C38" s="874"/>
      <c r="D38" s="874"/>
      <c r="E38" s="874"/>
      <c r="F38" s="875"/>
      <c r="G38" s="141" t="e">
        <f>AVERAGE(G35:G37)</f>
        <v>#DIV/0!</v>
      </c>
      <c r="H38" s="659"/>
    </row>
    <row r="39" spans="1:8" ht="85.5" customHeight="1" x14ac:dyDescent="0.25">
      <c r="A39" s="872"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6" t="str">
        <f>IF(F39="Fuerte",100,IF(F39="Moderado",50,IF(F39="Débil",0," ")))</f>
        <v xml:space="preserve"> </v>
      </c>
      <c r="H39" s="658" t="e">
        <f>IF(G42=100,"Fuerte",IF(AND(G42&gt;=50,G42&lt;=99),"Moderado",IF(AND(G42&gt;0,G42&lt;=49),"Débil"," ")))</f>
        <v>#DIV/0!</v>
      </c>
    </row>
    <row r="40" spans="1:8" ht="92.25" customHeight="1" x14ac:dyDescent="0.25">
      <c r="A40" s="778"/>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6" t="str">
        <f t="shared" ref="G40" si="5">IF(F40="Fuerte",100,IF(F40="Moderado",50,IF(F40="Débil",0," ")))</f>
        <v xml:space="preserve"> </v>
      </c>
      <c r="H40" s="659"/>
    </row>
    <row r="41" spans="1:8" ht="86.25" customHeight="1" x14ac:dyDescent="0.25">
      <c r="A41" s="779"/>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6" t="str">
        <f>IF(F41="Fuerte",100,IF(F41="Moderado",50,IF(F41="Débil",0," ")))</f>
        <v xml:space="preserve"> </v>
      </c>
      <c r="H41" s="659"/>
    </row>
    <row r="42" spans="1:8" ht="28.5" customHeight="1" x14ac:dyDescent="0.25">
      <c r="A42" s="873"/>
      <c r="B42" s="874"/>
      <c r="C42" s="874"/>
      <c r="D42" s="874"/>
      <c r="E42" s="874"/>
      <c r="F42" s="875"/>
      <c r="G42" s="141" t="e">
        <f>AVERAGE(G39:G41)</f>
        <v>#DIV/0!</v>
      </c>
      <c r="H42" s="659"/>
    </row>
    <row r="43" spans="1:8" ht="71.25" customHeight="1" x14ac:dyDescent="0.25">
      <c r="A43" s="872"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6" t="str">
        <f>IF(F43="Fuerte",100,IF(F43="Moderado",50,IF(F43="Débil",0," ")))</f>
        <v xml:space="preserve"> </v>
      </c>
      <c r="H43" s="658" t="e">
        <f>IF(G46=100,"Fuerte",IF(AND(G46&gt;=50,G46&lt;=99),"Moderado",IF(AND(G46&gt;0,G46&lt;=49),"Débil"," ")))</f>
        <v>#DIV/0!</v>
      </c>
    </row>
    <row r="44" spans="1:8" ht="91.5" customHeight="1" x14ac:dyDescent="0.25">
      <c r="A44" s="778"/>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6" t="str">
        <f t="shared" ref="G44:G45" si="6">IF(F44="Fuerte",100,IF(F44="Moderado",50,IF(F44="Débil",0," ")))</f>
        <v xml:space="preserve"> </v>
      </c>
      <c r="H44" s="659"/>
    </row>
    <row r="45" spans="1:8" ht="85.5" customHeight="1" x14ac:dyDescent="0.25">
      <c r="A45" s="779"/>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6" t="str">
        <f t="shared" si="6"/>
        <v xml:space="preserve"> </v>
      </c>
      <c r="H45" s="659"/>
    </row>
    <row r="46" spans="1:8" ht="33.75" customHeight="1" x14ac:dyDescent="0.25">
      <c r="A46" s="873"/>
      <c r="B46" s="874"/>
      <c r="C46" s="874"/>
      <c r="D46" s="874"/>
      <c r="E46" s="874"/>
      <c r="F46" s="875"/>
      <c r="G46" s="141" t="e">
        <f>AVERAGE(G43:G45)</f>
        <v>#DIV/0!</v>
      </c>
      <c r="H46" s="659"/>
    </row>
    <row r="47" spans="1:8" ht="107.25" customHeight="1" x14ac:dyDescent="0.25">
      <c r="A47" s="860"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6" t="str">
        <f>IF(F47="Fuerte",100,IF(F47="Moderado",50,IF(F47="Débil",0," ")))</f>
        <v xml:space="preserve"> </v>
      </c>
      <c r="H47" s="658" t="e">
        <f>IF(G50=100,"Fuerte",IF(AND(G50&gt;=50,G50&lt;=99),"Moderado",IF(AND(G50&gt;0,G50&lt;=49),"Débil"," ")))</f>
        <v>#DIV/0!</v>
      </c>
    </row>
    <row r="48" spans="1:8" ht="99.75" customHeight="1" x14ac:dyDescent="0.25">
      <c r="A48" s="861"/>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6" t="str">
        <f t="shared" ref="G48:G49" si="7">IF(F48="Fuerte",100,IF(F48="Moderado",50,IF(F48="Débil",0," ")))</f>
        <v xml:space="preserve"> </v>
      </c>
      <c r="H48" s="659"/>
    </row>
    <row r="49" spans="1:8" ht="96" customHeight="1" x14ac:dyDescent="0.25">
      <c r="A49" s="862"/>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6" t="str">
        <f t="shared" si="7"/>
        <v xml:space="preserve"> </v>
      </c>
      <c r="H49" s="659"/>
    </row>
    <row r="50" spans="1:8" ht="30.75" customHeight="1" thickBot="1" x14ac:dyDescent="0.3">
      <c r="A50" s="863"/>
      <c r="B50" s="864"/>
      <c r="C50" s="864"/>
      <c r="D50" s="864"/>
      <c r="E50" s="864"/>
      <c r="F50" s="865"/>
      <c r="G50" s="142" t="e">
        <f>AVERAGE(G47:G49)</f>
        <v>#DIV/0!</v>
      </c>
      <c r="H50" s="660"/>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workbookViewId="0">
      <selection activeCell="G81" sqref="G81:G82"/>
    </sheetView>
  </sheetViews>
  <sheetFormatPr baseColWidth="10" defaultRowHeight="14.4" x14ac:dyDescent="0.3"/>
  <cols>
    <col min="8" max="8" width="10.5546875" customWidth="1"/>
    <col min="9" max="9" width="10.44140625" customWidth="1"/>
    <col min="11" max="11" width="16" customWidth="1"/>
  </cols>
  <sheetData>
    <row r="1" spans="1:12" x14ac:dyDescent="0.3">
      <c r="A1" s="451"/>
      <c r="B1" s="762"/>
      <c r="C1" s="421" t="str">
        <f>CONTEXTO!B1</f>
        <v xml:space="preserve">PROCESO:  SISTEMA INTEGRADO DE GESTIÓN </v>
      </c>
      <c r="D1" s="421"/>
      <c r="E1" s="421"/>
      <c r="F1" s="421"/>
      <c r="G1" s="427" t="s">
        <v>390</v>
      </c>
      <c r="H1" s="360"/>
      <c r="I1" s="360"/>
      <c r="J1" s="760"/>
      <c r="K1" s="345"/>
      <c r="L1" s="1"/>
    </row>
    <row r="2" spans="1:12" x14ac:dyDescent="0.3">
      <c r="A2" s="452"/>
      <c r="B2" s="446"/>
      <c r="C2" s="422"/>
      <c r="D2" s="422"/>
      <c r="E2" s="422"/>
      <c r="F2" s="422"/>
      <c r="G2" s="428" t="s">
        <v>395</v>
      </c>
      <c r="H2" s="429"/>
      <c r="I2" s="429"/>
      <c r="J2" s="761"/>
      <c r="K2" s="346"/>
      <c r="L2" s="1"/>
    </row>
    <row r="3" spans="1:12" x14ac:dyDescent="0.3">
      <c r="A3" s="452"/>
      <c r="B3" s="446"/>
      <c r="C3" s="422" t="s">
        <v>32</v>
      </c>
      <c r="D3" s="422"/>
      <c r="E3" s="422"/>
      <c r="F3" s="422"/>
      <c r="G3" s="428" t="s">
        <v>389</v>
      </c>
      <c r="H3" s="429"/>
      <c r="I3" s="429"/>
      <c r="J3" s="761"/>
      <c r="K3" s="346"/>
      <c r="L3" s="1"/>
    </row>
    <row r="4" spans="1:12" x14ac:dyDescent="0.3">
      <c r="A4" s="452"/>
      <c r="B4" s="446"/>
      <c r="C4" s="422"/>
      <c r="D4" s="422"/>
      <c r="E4" s="422"/>
      <c r="F4" s="422"/>
      <c r="G4" s="428" t="s">
        <v>385</v>
      </c>
      <c r="H4" s="429"/>
      <c r="I4" s="429"/>
      <c r="J4" s="761"/>
      <c r="K4" s="346"/>
      <c r="L4" s="1"/>
    </row>
    <row r="5" spans="1:12" ht="15.6" x14ac:dyDescent="0.3">
      <c r="A5" s="408"/>
      <c r="B5" s="409"/>
      <c r="C5" s="409"/>
      <c r="D5" s="409"/>
      <c r="E5" s="409"/>
      <c r="F5" s="409"/>
      <c r="G5" s="409"/>
      <c r="H5" s="409"/>
      <c r="I5" s="409"/>
      <c r="J5" s="409"/>
      <c r="K5" s="410"/>
      <c r="L5" s="1"/>
    </row>
    <row r="6" spans="1:12" x14ac:dyDescent="0.3">
      <c r="A6" s="769" t="s">
        <v>110</v>
      </c>
      <c r="B6" s="770"/>
      <c r="C6" s="770"/>
      <c r="D6" s="770"/>
      <c r="E6" s="770"/>
      <c r="F6" s="770"/>
      <c r="G6" s="770"/>
      <c r="H6" s="770"/>
      <c r="I6" s="770"/>
      <c r="J6" s="770"/>
      <c r="K6" s="771"/>
      <c r="L6" s="1"/>
    </row>
    <row r="7" spans="1:12" x14ac:dyDescent="0.3">
      <c r="A7" s="769"/>
      <c r="B7" s="770"/>
      <c r="C7" s="770"/>
      <c r="D7" s="770"/>
      <c r="E7" s="770"/>
      <c r="F7" s="770"/>
      <c r="G7" s="770"/>
      <c r="H7" s="770"/>
      <c r="I7" s="770"/>
      <c r="J7" s="770"/>
      <c r="K7" s="771"/>
      <c r="L7" s="1"/>
    </row>
    <row r="8" spans="1:12" x14ac:dyDescent="0.3">
      <c r="A8" s="765" t="str">
        <f>CONTEXTO!A8</f>
        <v>PROCESO: GESTIÓN DE LA GOBERNABILIDAD, CONVIVENCIA Y SEGURIDAD CIUDADANA</v>
      </c>
      <c r="B8" s="412"/>
      <c r="C8" s="412"/>
      <c r="D8" s="412"/>
      <c r="E8" s="412"/>
      <c r="F8" s="412"/>
      <c r="G8" s="412"/>
      <c r="H8" s="412"/>
      <c r="I8" s="412"/>
      <c r="J8" s="412"/>
      <c r="K8" s="413"/>
      <c r="L8" s="1"/>
    </row>
    <row r="9" spans="1:12" ht="56.25" customHeight="1" thickBot="1" x14ac:dyDescent="0.35">
      <c r="A9" s="76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67"/>
      <c r="C9" s="767"/>
      <c r="D9" s="767"/>
      <c r="E9" s="767"/>
      <c r="F9" s="767"/>
      <c r="G9" s="767"/>
      <c r="H9" s="767"/>
      <c r="I9" s="767"/>
      <c r="J9" s="767"/>
      <c r="K9" s="768"/>
      <c r="L9" s="1"/>
    </row>
    <row r="10" spans="1:12" ht="15" thickBot="1" x14ac:dyDescent="0.35">
      <c r="A10" s="763"/>
      <c r="B10" s="764"/>
      <c r="C10" s="764"/>
      <c r="D10" s="764"/>
      <c r="E10" s="764"/>
      <c r="F10" s="764"/>
      <c r="G10" s="764"/>
      <c r="H10" s="764"/>
      <c r="I10" s="764"/>
      <c r="J10" s="764"/>
      <c r="K10" s="764"/>
      <c r="L10" s="1"/>
    </row>
    <row r="11" spans="1:12" ht="15.75" customHeight="1" thickBot="1" x14ac:dyDescent="0.35">
      <c r="A11" s="911" t="s">
        <v>111</v>
      </c>
      <c r="B11" s="905"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C11" s="905"/>
      <c r="D11" s="905"/>
      <c r="E11" s="905"/>
      <c r="F11" s="905"/>
      <c r="G11" s="905"/>
      <c r="H11" s="906"/>
      <c r="I11" s="903" t="s">
        <v>341</v>
      </c>
      <c r="J11" s="904"/>
      <c r="K11" s="150" t="str">
        <f>IF(J18="x","EXTREMA",IF(J20="x","ALTA",IF(J22="x","MODERADA",IF(J24="x","BAJA",""))))</f>
        <v>EXTREMA</v>
      </c>
      <c r="L11" s="1"/>
    </row>
    <row r="12" spans="1:12" ht="16.2" thickBot="1" x14ac:dyDescent="0.35">
      <c r="A12" s="912"/>
      <c r="B12" s="907"/>
      <c r="C12" s="907"/>
      <c r="D12" s="907"/>
      <c r="E12" s="907"/>
      <c r="F12" s="907"/>
      <c r="G12" s="907"/>
      <c r="H12" s="908"/>
      <c r="I12" s="898" t="s">
        <v>342</v>
      </c>
      <c r="J12" s="899"/>
      <c r="K12" s="195" t="str">
        <f>'VALORACION RIESGOS INHERENTES'!K11</f>
        <v>EXTREMA</v>
      </c>
      <c r="L12" s="1"/>
    </row>
    <row r="13" spans="1:12" ht="16.2" thickBot="1" x14ac:dyDescent="0.35">
      <c r="A13" s="913"/>
      <c r="B13" s="713" t="s">
        <v>292</v>
      </c>
      <c r="C13" s="714"/>
      <c r="D13" s="714"/>
      <c r="E13" s="714"/>
      <c r="F13" s="714"/>
      <c r="G13" s="714"/>
      <c r="H13" s="714"/>
      <c r="I13" s="714"/>
      <c r="J13" s="717"/>
      <c r="K13" s="257" t="str">
        <f>'EVALUACIÓN SOLIDEZ CONTROLES'!H11</f>
        <v>Moderado</v>
      </c>
      <c r="L13" s="1"/>
    </row>
    <row r="14" spans="1:12" ht="16.2" thickBot="1" x14ac:dyDescent="0.35">
      <c r="A14" s="197" t="s">
        <v>113</v>
      </c>
      <c r="B14" s="198"/>
      <c r="C14" s="198"/>
      <c r="D14" s="254"/>
      <c r="E14" s="900" t="s">
        <v>119</v>
      </c>
      <c r="F14" s="901"/>
      <c r="G14" s="902"/>
      <c r="H14" s="713" t="s">
        <v>344</v>
      </c>
      <c r="I14" s="717"/>
      <c r="J14" s="718" t="s">
        <v>126</v>
      </c>
      <c r="K14" s="719"/>
      <c r="L14" s="1"/>
    </row>
    <row r="15" spans="1:12" ht="47.25" customHeight="1" x14ac:dyDescent="0.3">
      <c r="A15" s="179"/>
      <c r="B15" s="158"/>
      <c r="C15" s="180"/>
      <c r="D15" s="158"/>
      <c r="E15" s="158"/>
      <c r="F15" s="158"/>
      <c r="G15" s="158"/>
      <c r="H15" s="158"/>
      <c r="I15" s="158"/>
      <c r="J15" s="175"/>
      <c r="K15" s="176"/>
      <c r="L15" s="1"/>
    </row>
    <row r="16" spans="1:12" ht="39" customHeight="1" x14ac:dyDescent="0.3">
      <c r="A16" s="699" t="s">
        <v>113</v>
      </c>
      <c r="B16" s="158">
        <v>5</v>
      </c>
      <c r="C16" s="700"/>
      <c r="D16" s="679"/>
      <c r="E16" s="680"/>
      <c r="F16" s="680"/>
      <c r="G16" s="680"/>
      <c r="H16" s="158"/>
      <c r="I16" s="158"/>
      <c r="J16" s="694" t="s">
        <v>112</v>
      </c>
      <c r="K16" s="695"/>
      <c r="L16" s="1"/>
    </row>
    <row r="17" spans="1:24" x14ac:dyDescent="0.3">
      <c r="A17" s="699"/>
      <c r="B17" s="158" t="s">
        <v>115</v>
      </c>
      <c r="C17" s="701"/>
      <c r="D17" s="679"/>
      <c r="E17" s="680"/>
      <c r="F17" s="680"/>
      <c r="G17" s="680"/>
      <c r="H17" s="158"/>
      <c r="I17" s="158"/>
      <c r="J17" s="160"/>
      <c r="K17" s="161"/>
      <c r="L17" s="1"/>
    </row>
    <row r="18" spans="1:24" ht="28.2" x14ac:dyDescent="0.3">
      <c r="A18" s="699"/>
      <c r="B18" s="158">
        <v>4</v>
      </c>
      <c r="C18" s="702"/>
      <c r="D18" s="679"/>
      <c r="E18" s="679"/>
      <c r="F18" s="692"/>
      <c r="G18" s="680"/>
      <c r="H18" s="158"/>
      <c r="I18" s="158"/>
      <c r="J18" s="166" t="str">
        <f xml:space="preserve"> IF(OR(E16="X",F16="X",G16="x",F18="x",G18="X",F20="X",G20="X",G22="X" ),"x","")</f>
        <v>x</v>
      </c>
      <c r="K18" s="161" t="s">
        <v>114</v>
      </c>
      <c r="L18" s="1"/>
    </row>
    <row r="19" spans="1:24" ht="28.2" x14ac:dyDescent="0.3">
      <c r="A19" s="699"/>
      <c r="B19" s="158" t="s">
        <v>117</v>
      </c>
      <c r="C19" s="703"/>
      <c r="D19" s="679"/>
      <c r="E19" s="679"/>
      <c r="F19" s="692"/>
      <c r="G19" s="680"/>
      <c r="H19" s="158"/>
      <c r="I19" s="158"/>
      <c r="J19" s="167"/>
      <c r="K19" s="161"/>
      <c r="L19" s="1"/>
    </row>
    <row r="20" spans="1:24" ht="28.2" x14ac:dyDescent="0.3">
      <c r="A20" s="699"/>
      <c r="B20" s="158">
        <v>3</v>
      </c>
      <c r="C20" s="682"/>
      <c r="D20" s="677"/>
      <c r="E20" s="678"/>
      <c r="F20" s="692"/>
      <c r="G20" s="680" t="s">
        <v>340</v>
      </c>
      <c r="H20" s="158"/>
      <c r="I20" s="158"/>
      <c r="J20" s="168" t="str">
        <f xml:space="preserve"> IF(OR(C16="X",D16="X",D18="x",E18="x",E20="X",F22="X",F24="X",G24="X" ),"x","")</f>
        <v/>
      </c>
      <c r="K20" s="161" t="s">
        <v>116</v>
      </c>
      <c r="L20" s="1"/>
      <c r="X20" s="41"/>
    </row>
    <row r="21" spans="1:24" ht="28.2" x14ac:dyDescent="0.3">
      <c r="A21" s="699"/>
      <c r="B21" s="158" t="s">
        <v>119</v>
      </c>
      <c r="C21" s="693"/>
      <c r="D21" s="677"/>
      <c r="E21" s="679"/>
      <c r="F21" s="692"/>
      <c r="G21" s="680"/>
      <c r="H21" s="158"/>
      <c r="I21" s="158"/>
      <c r="J21" s="169"/>
      <c r="K21" s="161"/>
      <c r="L21" s="1"/>
    </row>
    <row r="22" spans="1:24" ht="28.2" x14ac:dyDescent="0.3">
      <c r="A22" s="699"/>
      <c r="B22" s="158">
        <v>2</v>
      </c>
      <c r="C22" s="682"/>
      <c r="D22" s="675"/>
      <c r="E22" s="676"/>
      <c r="F22" s="678"/>
      <c r="G22" s="680"/>
      <c r="H22" s="158"/>
      <c r="I22" s="158"/>
      <c r="J22" s="170" t="str">
        <f xml:space="preserve"> IF(OR(C18="X",D20="X",E22="x",E24="x" ),"x","")</f>
        <v/>
      </c>
      <c r="K22" s="161" t="s">
        <v>118</v>
      </c>
      <c r="L22" s="1"/>
    </row>
    <row r="23" spans="1:24" ht="28.2" x14ac:dyDescent="0.3">
      <c r="A23" s="699"/>
      <c r="B23" s="158" t="s">
        <v>241</v>
      </c>
      <c r="C23" s="693"/>
      <c r="D23" s="675"/>
      <c r="E23" s="677"/>
      <c r="F23" s="679"/>
      <c r="G23" s="680"/>
      <c r="H23" s="158"/>
      <c r="I23" s="158"/>
      <c r="J23" s="169"/>
      <c r="K23" s="161"/>
      <c r="L23" s="1"/>
    </row>
    <row r="24" spans="1:24" ht="28.2" x14ac:dyDescent="0.3">
      <c r="A24" s="699"/>
      <c r="B24" s="158">
        <v>1</v>
      </c>
      <c r="C24" s="682"/>
      <c r="D24" s="684"/>
      <c r="E24" s="686"/>
      <c r="F24" s="688"/>
      <c r="G24" s="690"/>
      <c r="H24" s="158"/>
      <c r="I24" s="158"/>
      <c r="J24" s="171" t="str">
        <f xml:space="preserve"> IF(OR(C20="X",C22="X",C24="x",D22="x",D24="x" ),"x","")</f>
        <v/>
      </c>
      <c r="K24" s="161" t="s">
        <v>120</v>
      </c>
      <c r="L24" s="1"/>
    </row>
    <row r="25" spans="1:24" x14ac:dyDescent="0.3">
      <c r="A25" s="699"/>
      <c r="B25" s="158" t="s">
        <v>121</v>
      </c>
      <c r="C25" s="683"/>
      <c r="D25" s="685"/>
      <c r="E25" s="687"/>
      <c r="F25" s="689"/>
      <c r="G25" s="691"/>
      <c r="H25" s="158"/>
      <c r="I25" s="158"/>
      <c r="J25" s="148"/>
      <c r="K25" s="149"/>
      <c r="L25" s="1"/>
    </row>
    <row r="26" spans="1:24" x14ac:dyDescent="0.3">
      <c r="A26" s="179"/>
      <c r="B26" s="158"/>
      <c r="C26" s="158">
        <v>1</v>
      </c>
      <c r="D26" s="158">
        <v>2</v>
      </c>
      <c r="E26" s="158">
        <v>3</v>
      </c>
      <c r="F26" s="158">
        <v>4</v>
      </c>
      <c r="G26" s="158">
        <v>5</v>
      </c>
      <c r="H26" s="158"/>
      <c r="I26" s="158"/>
      <c r="J26" s="773"/>
      <c r="K26" s="774"/>
      <c r="L26" s="1"/>
    </row>
    <row r="27" spans="1:24" x14ac:dyDescent="0.3">
      <c r="A27" s="179"/>
      <c r="B27" s="158"/>
      <c r="C27" s="158" t="s">
        <v>122</v>
      </c>
      <c r="D27" s="158" t="s">
        <v>123</v>
      </c>
      <c r="E27" s="158" t="s">
        <v>124</v>
      </c>
      <c r="F27" s="158" t="s">
        <v>125</v>
      </c>
      <c r="G27" s="158" t="s">
        <v>126</v>
      </c>
      <c r="H27" s="158"/>
      <c r="I27" s="158"/>
      <c r="J27" s="158"/>
      <c r="K27" s="176"/>
      <c r="L27" s="1"/>
    </row>
    <row r="28" spans="1:24" ht="15" customHeight="1" x14ac:dyDescent="0.3">
      <c r="A28" s="179"/>
      <c r="B28" s="158"/>
      <c r="C28" s="681" t="s">
        <v>127</v>
      </c>
      <c r="D28" s="681"/>
      <c r="E28" s="681"/>
      <c r="F28" s="681"/>
      <c r="G28" s="681"/>
      <c r="H28" s="158"/>
      <c r="I28" s="158"/>
      <c r="J28" s="158"/>
      <c r="K28" s="176"/>
      <c r="L28" s="1"/>
    </row>
    <row r="29" spans="1:24" ht="15" customHeight="1" x14ac:dyDescent="0.3">
      <c r="A29" s="179"/>
      <c r="B29" s="158"/>
      <c r="C29" s="681"/>
      <c r="D29" s="681"/>
      <c r="E29" s="681"/>
      <c r="F29" s="681"/>
      <c r="G29" s="681"/>
      <c r="H29" s="158"/>
      <c r="I29" s="158"/>
      <c r="J29" s="158"/>
      <c r="K29" s="176"/>
      <c r="L29" s="1"/>
    </row>
    <row r="30" spans="1:24" ht="15" thickBot="1" x14ac:dyDescent="0.35">
      <c r="A30" s="181"/>
      <c r="B30" s="182"/>
      <c r="C30" s="182"/>
      <c r="D30" s="182"/>
      <c r="E30" s="182"/>
      <c r="F30" s="182"/>
      <c r="G30" s="182"/>
      <c r="H30" s="182"/>
      <c r="I30" s="182"/>
      <c r="J30" s="182"/>
      <c r="K30" s="183"/>
      <c r="L30" s="1"/>
    </row>
    <row r="31" spans="1:24" ht="15" thickBot="1" x14ac:dyDescent="0.35">
      <c r="A31" s="1"/>
      <c r="B31" s="1"/>
      <c r="C31" s="1"/>
      <c r="D31" s="1"/>
      <c r="E31" s="1"/>
      <c r="F31" s="1"/>
      <c r="G31" s="1"/>
      <c r="H31" s="1"/>
      <c r="I31" s="1"/>
      <c r="J31" s="1"/>
      <c r="K31" s="1"/>
      <c r="L31" s="1"/>
    </row>
    <row r="32" spans="1:24" ht="15.75" customHeight="1" thickBot="1" x14ac:dyDescent="0.35">
      <c r="A32" s="911" t="s">
        <v>111</v>
      </c>
      <c r="B32" s="909" t="str">
        <f>DESCRIPCION!A13</f>
        <v>Posibilidad de afectacion economica por  pérdida o sustracion  de insumos veterinarios y / o alimentos para beneficio propio o de un tercero</v>
      </c>
      <c r="C32" s="905"/>
      <c r="D32" s="905"/>
      <c r="E32" s="905"/>
      <c r="F32" s="905"/>
      <c r="G32" s="905"/>
      <c r="H32" s="906"/>
      <c r="I32" s="903" t="s">
        <v>341</v>
      </c>
      <c r="J32" s="904"/>
      <c r="K32" s="145" t="str">
        <f>IF(J39="x","EXTREMA",IF(J41="x","ALTA",IF(J43="x","MODERADA",IF(J45="x","BAJA",""))))</f>
        <v>EXTREMA</v>
      </c>
      <c r="L32" s="1"/>
    </row>
    <row r="33" spans="1:12" ht="16.2" thickBot="1" x14ac:dyDescent="0.35">
      <c r="A33" s="912"/>
      <c r="B33" s="910"/>
      <c r="C33" s="907"/>
      <c r="D33" s="907"/>
      <c r="E33" s="907"/>
      <c r="F33" s="907"/>
      <c r="G33" s="907"/>
      <c r="H33" s="908"/>
      <c r="I33" s="898" t="s">
        <v>342</v>
      </c>
      <c r="J33" s="899"/>
      <c r="K33" s="196" t="str">
        <f>'VALORACION RIESGOS INHERENTES'!K31</f>
        <v>EXTREMA</v>
      </c>
      <c r="L33" s="1"/>
    </row>
    <row r="34" spans="1:12" ht="16.2" thickBot="1" x14ac:dyDescent="0.35">
      <c r="A34" s="913"/>
      <c r="B34" s="713" t="s">
        <v>292</v>
      </c>
      <c r="C34" s="714"/>
      <c r="D34" s="714"/>
      <c r="E34" s="714"/>
      <c r="F34" s="714"/>
      <c r="G34" s="714"/>
      <c r="H34" s="714"/>
      <c r="I34" s="714"/>
      <c r="J34" s="717"/>
      <c r="K34" s="257" t="str">
        <f>'EVALUACIÓN SOLIDEZ CONTROLES'!H15</f>
        <v>Moderado</v>
      </c>
      <c r="L34" s="1"/>
    </row>
    <row r="35" spans="1:12" ht="16.2" thickBot="1" x14ac:dyDescent="0.35">
      <c r="A35" s="197" t="s">
        <v>113</v>
      </c>
      <c r="B35" s="198"/>
      <c r="C35" s="198"/>
      <c r="D35" s="254"/>
      <c r="E35" s="900" t="s">
        <v>119</v>
      </c>
      <c r="F35" s="901"/>
      <c r="G35" s="902"/>
      <c r="H35" s="713" t="s">
        <v>344</v>
      </c>
      <c r="I35" s="717"/>
      <c r="J35" s="718" t="s">
        <v>124</v>
      </c>
      <c r="K35" s="719"/>
      <c r="L35" s="1"/>
    </row>
    <row r="36" spans="1:12" ht="39" customHeight="1" thickBot="1" x14ac:dyDescent="0.35">
      <c r="A36" s="174"/>
      <c r="B36" s="173"/>
      <c r="C36" s="173"/>
      <c r="D36" s="173"/>
      <c r="E36" s="173"/>
      <c r="F36" s="173"/>
      <c r="G36" s="173"/>
      <c r="H36" s="173"/>
      <c r="I36" s="173"/>
      <c r="J36" s="175"/>
      <c r="K36" s="176"/>
      <c r="L36" s="1"/>
    </row>
    <row r="37" spans="1:12" ht="28.5" customHeight="1" thickBot="1" x14ac:dyDescent="0.35">
      <c r="A37" s="744" t="s">
        <v>113</v>
      </c>
      <c r="B37" s="172">
        <v>5</v>
      </c>
      <c r="C37" s="914"/>
      <c r="D37" s="746"/>
      <c r="E37" s="740"/>
      <c r="F37" s="740"/>
      <c r="G37" s="740"/>
      <c r="H37" s="173"/>
      <c r="I37" s="173"/>
      <c r="J37" s="742" t="s">
        <v>112</v>
      </c>
      <c r="K37" s="743"/>
      <c r="L37" s="1"/>
    </row>
    <row r="38" spans="1:12" ht="15" thickBot="1" x14ac:dyDescent="0.35">
      <c r="A38" s="744"/>
      <c r="B38" s="172" t="s">
        <v>115</v>
      </c>
      <c r="C38" s="745"/>
      <c r="D38" s="746"/>
      <c r="E38" s="740"/>
      <c r="F38" s="740"/>
      <c r="G38" s="740"/>
      <c r="H38" s="173"/>
      <c r="I38" s="173"/>
      <c r="J38" s="177"/>
      <c r="K38" s="20"/>
      <c r="L38" s="1"/>
    </row>
    <row r="39" spans="1:12" ht="29.4" thickBot="1" x14ac:dyDescent="0.35">
      <c r="A39" s="744"/>
      <c r="B39" s="172">
        <v>4</v>
      </c>
      <c r="C39" s="747"/>
      <c r="D39" s="746"/>
      <c r="E39" s="746"/>
      <c r="F39" s="748"/>
      <c r="G39" s="740"/>
      <c r="H39" s="173"/>
      <c r="I39" s="173"/>
      <c r="J39" s="187" t="str">
        <f xml:space="preserve"> IF(OR(E37="X",F37="X",G37="x",F39="x",G39="X",F41="X",G41="X",G43="X" ),"x","")</f>
        <v>x</v>
      </c>
      <c r="K39" s="20" t="s">
        <v>114</v>
      </c>
      <c r="L39" s="1"/>
    </row>
    <row r="40" spans="1:12" ht="29.4" thickBot="1" x14ac:dyDescent="0.35">
      <c r="A40" s="744"/>
      <c r="B40" s="172" t="s">
        <v>117</v>
      </c>
      <c r="C40" s="747"/>
      <c r="D40" s="746"/>
      <c r="E40" s="746"/>
      <c r="F40" s="749"/>
      <c r="G40" s="740"/>
      <c r="H40" s="173"/>
      <c r="I40" s="173"/>
      <c r="J40" s="188"/>
      <c r="K40" s="20"/>
      <c r="L40" s="1"/>
    </row>
    <row r="41" spans="1:12" ht="29.4" thickBot="1" x14ac:dyDescent="0.35">
      <c r="A41" s="744"/>
      <c r="B41" s="172">
        <v>3</v>
      </c>
      <c r="C41" s="750"/>
      <c r="D41" s="737"/>
      <c r="E41" s="751"/>
      <c r="F41" s="748"/>
      <c r="G41" s="740" t="s">
        <v>340</v>
      </c>
      <c r="H41" s="173"/>
      <c r="I41" s="173"/>
      <c r="J41" s="189" t="str">
        <f xml:space="preserve"> IF(OR(C37="X",D37="X",D39="x",E39="x",E41="X",F43="X",F45="X",G45="X" ),"x","")</f>
        <v/>
      </c>
      <c r="K41" s="20" t="s">
        <v>116</v>
      </c>
      <c r="L41" s="1"/>
    </row>
    <row r="42" spans="1:12" ht="29.4" thickBot="1" x14ac:dyDescent="0.35">
      <c r="A42" s="744"/>
      <c r="B42" s="172" t="s">
        <v>119</v>
      </c>
      <c r="C42" s="750"/>
      <c r="D42" s="737"/>
      <c r="E42" s="746"/>
      <c r="F42" s="749"/>
      <c r="G42" s="740"/>
      <c r="H42" s="173"/>
      <c r="I42" s="173"/>
      <c r="J42" s="190"/>
      <c r="K42" s="20"/>
      <c r="L42" s="1"/>
    </row>
    <row r="43" spans="1:12" ht="29.4" thickBot="1" x14ac:dyDescent="0.35">
      <c r="A43" s="744"/>
      <c r="B43" s="172">
        <v>2</v>
      </c>
      <c r="C43" s="750"/>
      <c r="D43" s="753"/>
      <c r="E43" s="736"/>
      <c r="F43" s="738"/>
      <c r="G43" s="740"/>
      <c r="H43" s="173"/>
      <c r="I43" s="173"/>
      <c r="J43" s="191" t="str">
        <f xml:space="preserve"> IF(OR(C39="X",D41="X",E43="x",E45="x" ),"x","")</f>
        <v/>
      </c>
      <c r="K43" s="20" t="s">
        <v>118</v>
      </c>
      <c r="L43" s="1"/>
    </row>
    <row r="44" spans="1:12" ht="29.4" thickBot="1" x14ac:dyDescent="0.35">
      <c r="A44" s="744"/>
      <c r="B44" s="172" t="s">
        <v>241</v>
      </c>
      <c r="C44" s="750"/>
      <c r="D44" s="753"/>
      <c r="E44" s="737"/>
      <c r="F44" s="739"/>
      <c r="G44" s="740"/>
      <c r="H44" s="173"/>
      <c r="I44" s="173"/>
      <c r="J44" s="190"/>
      <c r="K44" s="20"/>
      <c r="L44" s="1"/>
    </row>
    <row r="45" spans="1:12" ht="29.4" thickBot="1" x14ac:dyDescent="0.35">
      <c r="A45" s="744"/>
      <c r="B45" s="172">
        <v>1</v>
      </c>
      <c r="C45" s="750"/>
      <c r="D45" s="753"/>
      <c r="E45" s="757"/>
      <c r="F45" s="758"/>
      <c r="G45" s="746"/>
      <c r="H45" s="173"/>
      <c r="I45" s="173"/>
      <c r="J45" s="192" t="str">
        <f xml:space="preserve"> IF(OR(C41="X",C43="X",D43="x",C45="x",D45="x" ),"x","")</f>
        <v/>
      </c>
      <c r="K45" s="20" t="s">
        <v>120</v>
      </c>
      <c r="L45" s="1"/>
    </row>
    <row r="46" spans="1:12" ht="15" thickBot="1" x14ac:dyDescent="0.35">
      <c r="A46" s="744"/>
      <c r="B46" s="172" t="s">
        <v>121</v>
      </c>
      <c r="C46" s="752"/>
      <c r="D46" s="754"/>
      <c r="E46" s="755"/>
      <c r="F46" s="759"/>
      <c r="G46" s="756"/>
      <c r="H46" s="178"/>
      <c r="I46" s="173"/>
      <c r="J46" s="173"/>
      <c r="K46" s="172"/>
      <c r="L46" s="1"/>
    </row>
    <row r="47" spans="1:12" x14ac:dyDescent="0.3">
      <c r="A47" s="174"/>
      <c r="B47" s="173"/>
      <c r="C47" s="173">
        <v>1</v>
      </c>
      <c r="D47" s="173">
        <v>2</v>
      </c>
      <c r="E47" s="173">
        <v>3</v>
      </c>
      <c r="F47" s="173">
        <v>4</v>
      </c>
      <c r="G47" s="173">
        <v>5</v>
      </c>
      <c r="H47" s="173"/>
      <c r="I47" s="173"/>
      <c r="J47" s="173"/>
      <c r="K47" s="172"/>
      <c r="L47" s="1"/>
    </row>
    <row r="48" spans="1:12" x14ac:dyDescent="0.3">
      <c r="A48" s="174"/>
      <c r="B48" s="173"/>
      <c r="C48" s="173" t="s">
        <v>122</v>
      </c>
      <c r="D48" s="173" t="s">
        <v>123</v>
      </c>
      <c r="E48" s="173" t="s">
        <v>124</v>
      </c>
      <c r="F48" s="173" t="s">
        <v>125</v>
      </c>
      <c r="G48" s="173" t="s">
        <v>126</v>
      </c>
      <c r="H48" s="173"/>
      <c r="I48" s="173"/>
      <c r="J48" s="173"/>
      <c r="K48" s="172"/>
      <c r="L48" s="1"/>
    </row>
    <row r="49" spans="1:12" ht="15" customHeight="1" x14ac:dyDescent="0.3">
      <c r="A49" s="174"/>
      <c r="B49" s="173"/>
      <c r="C49" s="741" t="s">
        <v>127</v>
      </c>
      <c r="D49" s="741"/>
      <c r="E49" s="741"/>
      <c r="F49" s="741"/>
      <c r="G49" s="741"/>
      <c r="H49" s="173"/>
      <c r="I49" s="173"/>
      <c r="J49" s="173"/>
      <c r="K49" s="172"/>
      <c r="L49" s="1"/>
    </row>
    <row r="50" spans="1:12" ht="15" customHeight="1" x14ac:dyDescent="0.3">
      <c r="A50" s="174"/>
      <c r="B50" s="173"/>
      <c r="C50" s="741"/>
      <c r="D50" s="741"/>
      <c r="E50" s="741"/>
      <c r="F50" s="741"/>
      <c r="G50" s="741"/>
      <c r="H50" s="173"/>
      <c r="I50" s="173"/>
      <c r="J50" s="173"/>
      <c r="K50" s="172"/>
      <c r="L50" s="1"/>
    </row>
    <row r="51" spans="1:12" ht="15" thickBot="1" x14ac:dyDescent="0.35">
      <c r="A51" s="21"/>
      <c r="B51" s="19"/>
      <c r="C51" s="19"/>
      <c r="D51" s="19"/>
      <c r="E51" s="19"/>
      <c r="F51" s="19"/>
      <c r="G51" s="19"/>
      <c r="H51" s="19"/>
      <c r="I51" s="19"/>
      <c r="J51" s="19"/>
      <c r="K51" s="144"/>
      <c r="L51" s="1"/>
    </row>
    <row r="52" spans="1:12" ht="15" thickBot="1" x14ac:dyDescent="0.35">
      <c r="A52" s="1"/>
      <c r="B52" s="1"/>
      <c r="C52" s="1"/>
      <c r="D52" s="1"/>
      <c r="E52" s="1"/>
      <c r="F52" s="1"/>
      <c r="G52" s="1"/>
      <c r="H52" s="1"/>
      <c r="I52" s="1"/>
      <c r="J52" s="1"/>
      <c r="K52" s="1"/>
      <c r="L52" s="1"/>
    </row>
    <row r="53" spans="1:12" ht="16.5" customHeight="1" thickBot="1" x14ac:dyDescent="0.35">
      <c r="A53" s="911" t="s">
        <v>111</v>
      </c>
      <c r="B53" s="905" t="str">
        <f>DESCRIPCION!A16</f>
        <v>c</v>
      </c>
      <c r="C53" s="905"/>
      <c r="D53" s="905"/>
      <c r="E53" s="905"/>
      <c r="F53" s="905"/>
      <c r="G53" s="905"/>
      <c r="H53" s="906"/>
      <c r="I53" s="903" t="s">
        <v>341</v>
      </c>
      <c r="J53" s="904"/>
      <c r="K53" s="145" t="str">
        <f>IF(J60="x","EXTREMA",IF(J62="x","ALTA",IF(J64="x","MODERADA",IF(J66="x","BAJA",""))))</f>
        <v/>
      </c>
      <c r="L53" s="1"/>
    </row>
    <row r="54" spans="1:12" ht="16.2" thickBot="1" x14ac:dyDescent="0.35">
      <c r="A54" s="912"/>
      <c r="B54" s="907"/>
      <c r="C54" s="907"/>
      <c r="D54" s="907"/>
      <c r="E54" s="907"/>
      <c r="F54" s="907"/>
      <c r="G54" s="907"/>
      <c r="H54" s="908"/>
      <c r="I54" s="898" t="s">
        <v>342</v>
      </c>
      <c r="J54" s="899"/>
      <c r="K54" s="196" t="str">
        <f>'VALORACION RIESGOS INHERENTES'!K51</f>
        <v/>
      </c>
      <c r="L54" s="1"/>
    </row>
    <row r="55" spans="1:12" ht="16.2" thickBot="1" x14ac:dyDescent="0.35">
      <c r="A55" s="913"/>
      <c r="B55" s="713" t="s">
        <v>292</v>
      </c>
      <c r="C55" s="714"/>
      <c r="D55" s="714"/>
      <c r="E55" s="714"/>
      <c r="F55" s="714"/>
      <c r="G55" s="714"/>
      <c r="H55" s="714"/>
      <c r="I55" s="714"/>
      <c r="J55" s="717"/>
      <c r="K55" s="194" t="str">
        <f>'EVALUACIÓN SOLIDEZ CONTROLES'!H19</f>
        <v xml:space="preserve"> </v>
      </c>
      <c r="L55" s="1"/>
    </row>
    <row r="56" spans="1:12" ht="16.2" thickBot="1" x14ac:dyDescent="0.35">
      <c r="A56" s="197" t="s">
        <v>113</v>
      </c>
      <c r="B56" s="198"/>
      <c r="C56" s="198"/>
      <c r="D56" s="254"/>
      <c r="E56" s="900"/>
      <c r="F56" s="901"/>
      <c r="G56" s="902"/>
      <c r="H56" s="713" t="s">
        <v>344</v>
      </c>
      <c r="I56" s="717"/>
      <c r="J56" s="718"/>
      <c r="K56" s="719"/>
      <c r="L56" s="1"/>
    </row>
    <row r="57" spans="1:12" ht="40.5" customHeight="1" thickBot="1" x14ac:dyDescent="0.35">
      <c r="A57" s="174"/>
      <c r="B57" s="173"/>
      <c r="C57" s="173"/>
      <c r="D57" s="173"/>
      <c r="E57" s="173"/>
      <c r="F57" s="173"/>
      <c r="G57" s="173"/>
      <c r="H57" s="173"/>
      <c r="I57" s="173"/>
      <c r="J57" s="175"/>
      <c r="K57" s="176"/>
      <c r="L57" s="1"/>
    </row>
    <row r="58" spans="1:12" ht="22.5" customHeight="1" thickBot="1" x14ac:dyDescent="0.35">
      <c r="A58" s="744" t="s">
        <v>113</v>
      </c>
      <c r="B58" s="172">
        <v>5</v>
      </c>
      <c r="C58" s="914"/>
      <c r="D58" s="746"/>
      <c r="E58" s="740"/>
      <c r="F58" s="740"/>
      <c r="G58" s="740"/>
      <c r="H58" s="173"/>
      <c r="I58" s="173"/>
      <c r="J58" s="742" t="s">
        <v>112</v>
      </c>
      <c r="K58" s="743"/>
      <c r="L58" s="1"/>
    </row>
    <row r="59" spans="1:12" ht="23.25" customHeight="1" thickBot="1" x14ac:dyDescent="0.35">
      <c r="A59" s="744"/>
      <c r="B59" s="172" t="s">
        <v>115</v>
      </c>
      <c r="C59" s="745"/>
      <c r="D59" s="746"/>
      <c r="E59" s="740"/>
      <c r="F59" s="740"/>
      <c r="G59" s="740"/>
      <c r="H59" s="173"/>
      <c r="I59" s="173"/>
      <c r="J59" s="177"/>
      <c r="K59" s="20"/>
      <c r="L59" s="1"/>
    </row>
    <row r="60" spans="1:12" ht="29.4" thickBot="1" x14ac:dyDescent="0.35">
      <c r="A60" s="744"/>
      <c r="B60" s="172">
        <v>4</v>
      </c>
      <c r="C60" s="747"/>
      <c r="D60" s="746"/>
      <c r="E60" s="746"/>
      <c r="F60" s="748"/>
      <c r="G60" s="740"/>
      <c r="H60" s="173"/>
      <c r="I60" s="173"/>
      <c r="J60" s="187" t="str">
        <f xml:space="preserve"> IF(OR(E58="X",F58="X",G58="x",F60="x",G60="X",F62="X",G62="X",G64="X" ),"x","")</f>
        <v/>
      </c>
      <c r="K60" s="20" t="s">
        <v>114</v>
      </c>
      <c r="L60" s="1"/>
    </row>
    <row r="61" spans="1:12" ht="29.4" thickBot="1" x14ac:dyDescent="0.35">
      <c r="A61" s="744"/>
      <c r="B61" s="172" t="s">
        <v>117</v>
      </c>
      <c r="C61" s="747"/>
      <c r="D61" s="746"/>
      <c r="E61" s="746"/>
      <c r="F61" s="749"/>
      <c r="G61" s="740"/>
      <c r="H61" s="173"/>
      <c r="I61" s="173"/>
      <c r="J61" s="188"/>
      <c r="K61" s="20"/>
      <c r="L61" s="1"/>
    </row>
    <row r="62" spans="1:12" ht="29.4" thickBot="1" x14ac:dyDescent="0.35">
      <c r="A62" s="744"/>
      <c r="B62" s="172">
        <v>3</v>
      </c>
      <c r="C62" s="750"/>
      <c r="D62" s="737"/>
      <c r="E62" s="751"/>
      <c r="F62" s="748"/>
      <c r="G62" s="740"/>
      <c r="H62" s="173"/>
      <c r="I62" s="173"/>
      <c r="J62" s="189" t="str">
        <f xml:space="preserve"> IF(OR(C58="X",D58="X",D60="x",E60="x",E62="X",F64="X",F66="X",G66="X" ),"x","")</f>
        <v/>
      </c>
      <c r="K62" s="20" t="s">
        <v>116</v>
      </c>
      <c r="L62" s="1"/>
    </row>
    <row r="63" spans="1:12" ht="29.4" thickBot="1" x14ac:dyDescent="0.35">
      <c r="A63" s="744"/>
      <c r="B63" s="172" t="s">
        <v>119</v>
      </c>
      <c r="C63" s="750"/>
      <c r="D63" s="737"/>
      <c r="E63" s="746"/>
      <c r="F63" s="749"/>
      <c r="G63" s="740"/>
      <c r="H63" s="173"/>
      <c r="I63" s="173"/>
      <c r="J63" s="190"/>
      <c r="K63" s="20"/>
      <c r="L63" s="1"/>
    </row>
    <row r="64" spans="1:12" ht="29.4" thickBot="1" x14ac:dyDescent="0.35">
      <c r="A64" s="744"/>
      <c r="B64" s="172">
        <v>2</v>
      </c>
      <c r="C64" s="750"/>
      <c r="D64" s="753"/>
      <c r="E64" s="736"/>
      <c r="F64" s="738"/>
      <c r="G64" s="740"/>
      <c r="H64" s="173"/>
      <c r="I64" s="173"/>
      <c r="J64" s="191" t="str">
        <f xml:space="preserve"> IF(OR(C60="X",D62="X",E64="x",E66="x" ),"x","")</f>
        <v/>
      </c>
      <c r="K64" s="20" t="s">
        <v>118</v>
      </c>
      <c r="L64" s="1"/>
    </row>
    <row r="65" spans="1:12" ht="29.4" thickBot="1" x14ac:dyDescent="0.35">
      <c r="A65" s="744"/>
      <c r="B65" s="172" t="s">
        <v>241</v>
      </c>
      <c r="C65" s="750"/>
      <c r="D65" s="753"/>
      <c r="E65" s="737"/>
      <c r="F65" s="739"/>
      <c r="G65" s="740"/>
      <c r="H65" s="173"/>
      <c r="I65" s="173"/>
      <c r="J65" s="190"/>
      <c r="K65" s="20"/>
      <c r="L65" s="1"/>
    </row>
    <row r="66" spans="1:12" ht="29.4" thickBot="1" x14ac:dyDescent="0.35">
      <c r="A66" s="744"/>
      <c r="B66" s="172">
        <v>1</v>
      </c>
      <c r="C66" s="750"/>
      <c r="D66" s="753"/>
      <c r="E66" s="737"/>
      <c r="F66" s="746"/>
      <c r="G66" s="746"/>
      <c r="H66" s="173"/>
      <c r="I66" s="173"/>
      <c r="J66" s="192" t="str">
        <f xml:space="preserve"> IF(OR(C62="X",C64="X",D64="x",C66="x",D66="x" ),"x","")</f>
        <v/>
      </c>
      <c r="K66" s="20" t="s">
        <v>120</v>
      </c>
      <c r="L66" s="1"/>
    </row>
    <row r="67" spans="1:12" ht="15" thickBot="1" x14ac:dyDescent="0.35">
      <c r="A67" s="744"/>
      <c r="B67" s="172" t="s">
        <v>121</v>
      </c>
      <c r="C67" s="752"/>
      <c r="D67" s="754"/>
      <c r="E67" s="755"/>
      <c r="F67" s="756"/>
      <c r="G67" s="756"/>
      <c r="H67" s="178"/>
      <c r="I67" s="173"/>
      <c r="J67" s="173"/>
      <c r="K67" s="172"/>
      <c r="L67" s="1"/>
    </row>
    <row r="68" spans="1:12" x14ac:dyDescent="0.3">
      <c r="A68" s="174"/>
      <c r="B68" s="173"/>
      <c r="C68" s="173">
        <v>1</v>
      </c>
      <c r="D68" s="173">
        <v>2</v>
      </c>
      <c r="E68" s="173">
        <v>3</v>
      </c>
      <c r="F68" s="173">
        <v>4</v>
      </c>
      <c r="G68" s="173">
        <v>5</v>
      </c>
      <c r="H68" s="173"/>
      <c r="I68" s="173"/>
      <c r="J68" s="173"/>
      <c r="K68" s="172"/>
      <c r="L68" s="1"/>
    </row>
    <row r="69" spans="1:12" x14ac:dyDescent="0.3">
      <c r="A69" s="174"/>
      <c r="B69" s="173"/>
      <c r="C69" s="173" t="s">
        <v>122</v>
      </c>
      <c r="D69" s="173" t="s">
        <v>123</v>
      </c>
      <c r="E69" s="173" t="s">
        <v>124</v>
      </c>
      <c r="F69" s="173" t="s">
        <v>125</v>
      </c>
      <c r="G69" s="173" t="s">
        <v>126</v>
      </c>
      <c r="H69" s="173"/>
      <c r="I69" s="173"/>
      <c r="J69" s="173"/>
      <c r="K69" s="172"/>
      <c r="L69" s="1"/>
    </row>
    <row r="70" spans="1:12" ht="15" customHeight="1" x14ac:dyDescent="0.3">
      <c r="A70" s="174"/>
      <c r="B70" s="173"/>
      <c r="C70" s="741" t="s">
        <v>127</v>
      </c>
      <c r="D70" s="741"/>
      <c r="E70" s="741"/>
      <c r="F70" s="741"/>
      <c r="G70" s="741"/>
      <c r="H70" s="173"/>
      <c r="I70" s="173"/>
      <c r="J70" s="173"/>
      <c r="K70" s="172"/>
      <c r="L70" s="1"/>
    </row>
    <row r="71" spans="1:12" ht="15" customHeight="1" x14ac:dyDescent="0.3">
      <c r="A71" s="174"/>
      <c r="B71" s="173"/>
      <c r="C71" s="741"/>
      <c r="D71" s="741"/>
      <c r="E71" s="741"/>
      <c r="F71" s="741"/>
      <c r="G71" s="741"/>
      <c r="H71" s="173"/>
      <c r="I71" s="173"/>
      <c r="J71" s="173"/>
      <c r="K71" s="172"/>
      <c r="L71" s="1"/>
    </row>
    <row r="72" spans="1:12" ht="15" thickBot="1" x14ac:dyDescent="0.35">
      <c r="A72" s="184"/>
      <c r="B72" s="185"/>
      <c r="C72" s="185"/>
      <c r="D72" s="185"/>
      <c r="E72" s="185"/>
      <c r="F72" s="185"/>
      <c r="G72" s="185"/>
      <c r="H72" s="185"/>
      <c r="I72" s="185"/>
      <c r="J72" s="185"/>
      <c r="K72" s="186"/>
      <c r="L72" s="1"/>
    </row>
    <row r="73" spans="1:12" ht="15" thickBot="1" x14ac:dyDescent="0.35">
      <c r="A73" s="1"/>
      <c r="B73" s="1"/>
      <c r="C73" s="1"/>
      <c r="D73" s="1"/>
      <c r="E73" s="1"/>
      <c r="F73" s="1"/>
      <c r="G73" s="1"/>
      <c r="H73" s="1"/>
      <c r="I73" s="1"/>
      <c r="J73" s="1"/>
      <c r="K73" s="1"/>
      <c r="L73" s="1"/>
    </row>
    <row r="74" spans="1:12" ht="16.5" customHeight="1" thickBot="1" x14ac:dyDescent="0.35">
      <c r="A74" s="911" t="s">
        <v>111</v>
      </c>
      <c r="B74" s="909" t="str">
        <f>DESCRIPCION!A19</f>
        <v>d</v>
      </c>
      <c r="C74" s="905"/>
      <c r="D74" s="905"/>
      <c r="E74" s="905"/>
      <c r="F74" s="905"/>
      <c r="G74" s="905"/>
      <c r="H74" s="906"/>
      <c r="I74" s="903" t="s">
        <v>341</v>
      </c>
      <c r="J74" s="904"/>
      <c r="K74" s="145" t="str">
        <f>IF(J81="x","EXTREMA",IF(J83="x","ALTA",IF(J85="x","MODERADA",IF(J87="x","BAJA",""))))</f>
        <v>EXTREMA</v>
      </c>
      <c r="L74" s="1"/>
    </row>
    <row r="75" spans="1:12" ht="15.75" customHeight="1" thickBot="1" x14ac:dyDescent="0.35">
      <c r="A75" s="912"/>
      <c r="B75" s="910"/>
      <c r="C75" s="907"/>
      <c r="D75" s="907"/>
      <c r="E75" s="907"/>
      <c r="F75" s="907"/>
      <c r="G75" s="907"/>
      <c r="H75" s="908"/>
      <c r="I75" s="898" t="s">
        <v>342</v>
      </c>
      <c r="J75" s="899"/>
      <c r="K75" s="194" t="str">
        <f>'VALORACION RIESGOS INHERENTES'!K71</f>
        <v/>
      </c>
      <c r="L75" s="1"/>
    </row>
    <row r="76" spans="1:12" ht="16.2" thickBot="1" x14ac:dyDescent="0.35">
      <c r="A76" s="913"/>
      <c r="B76" s="713" t="s">
        <v>292</v>
      </c>
      <c r="C76" s="714"/>
      <c r="D76" s="714"/>
      <c r="E76" s="714"/>
      <c r="F76" s="714"/>
      <c r="G76" s="714"/>
      <c r="H76" s="714"/>
      <c r="I76" s="714"/>
      <c r="J76" s="717"/>
      <c r="K76" s="194" t="e">
        <f>'EVALUACIÓN SOLIDEZ CONTROLES'!H23</f>
        <v>#DIV/0!</v>
      </c>
      <c r="L76" s="1"/>
    </row>
    <row r="77" spans="1:12" ht="21.75" customHeight="1" thickBot="1" x14ac:dyDescent="0.35">
      <c r="A77" s="197" t="s">
        <v>113</v>
      </c>
      <c r="B77" s="198"/>
      <c r="C77" s="198"/>
      <c r="D77" s="254"/>
      <c r="E77" s="900"/>
      <c r="F77" s="901"/>
      <c r="G77" s="902"/>
      <c r="H77" s="713" t="s">
        <v>344</v>
      </c>
      <c r="I77" s="717"/>
      <c r="J77" s="718"/>
      <c r="K77" s="719"/>
      <c r="L77" s="1"/>
    </row>
    <row r="78" spans="1:12" ht="36.75" customHeight="1" x14ac:dyDescent="0.3">
      <c r="A78" s="179"/>
      <c r="B78" s="158"/>
      <c r="C78" s="180"/>
      <c r="D78" s="158"/>
      <c r="E78" s="158"/>
      <c r="F78" s="158"/>
      <c r="G78" s="158"/>
      <c r="H78" s="158"/>
      <c r="I78" s="158"/>
      <c r="J78" s="175"/>
      <c r="K78" s="176"/>
      <c r="L78" s="1"/>
    </row>
    <row r="79" spans="1:12" ht="38.25" customHeight="1" x14ac:dyDescent="0.3">
      <c r="A79" s="699" t="s">
        <v>113</v>
      </c>
      <c r="B79" s="158">
        <v>5</v>
      </c>
      <c r="C79" s="700"/>
      <c r="D79" s="679"/>
      <c r="E79" s="680"/>
      <c r="F79" s="680"/>
      <c r="G79" s="680"/>
      <c r="H79" s="158"/>
      <c r="I79" s="158"/>
      <c r="J79" s="694" t="s">
        <v>112</v>
      </c>
      <c r="K79" s="695"/>
      <c r="L79" s="1"/>
    </row>
    <row r="80" spans="1:12" x14ac:dyDescent="0.3">
      <c r="A80" s="699"/>
      <c r="B80" s="158" t="s">
        <v>115</v>
      </c>
      <c r="C80" s="701"/>
      <c r="D80" s="679"/>
      <c r="E80" s="680"/>
      <c r="F80" s="680"/>
      <c r="G80" s="680"/>
      <c r="H80" s="158"/>
      <c r="I80" s="158"/>
      <c r="J80" s="160"/>
      <c r="K80" s="161"/>
      <c r="L80" s="1"/>
    </row>
    <row r="81" spans="1:12" ht="28.2" x14ac:dyDescent="0.3">
      <c r="A81" s="699"/>
      <c r="B81" s="158">
        <v>4</v>
      </c>
      <c r="C81" s="702"/>
      <c r="D81" s="679"/>
      <c r="E81" s="679"/>
      <c r="F81" s="692"/>
      <c r="G81" s="680" t="s">
        <v>340</v>
      </c>
      <c r="H81" s="158"/>
      <c r="I81" s="158"/>
      <c r="J81" s="166" t="str">
        <f xml:space="preserve"> IF(OR(E79="X",F79="X",G79="x",F81="x",G81="X",F83="X",G83="X",G85="X" ),"x","")</f>
        <v>x</v>
      </c>
      <c r="K81" s="161" t="s">
        <v>114</v>
      </c>
      <c r="L81" s="1"/>
    </row>
    <row r="82" spans="1:12" ht="28.2" x14ac:dyDescent="0.3">
      <c r="A82" s="699"/>
      <c r="B82" s="158" t="s">
        <v>117</v>
      </c>
      <c r="C82" s="703"/>
      <c r="D82" s="679"/>
      <c r="E82" s="679"/>
      <c r="F82" s="692"/>
      <c r="G82" s="680"/>
      <c r="H82" s="158"/>
      <c r="I82" s="158"/>
      <c r="J82" s="167"/>
      <c r="K82" s="161"/>
      <c r="L82" s="1"/>
    </row>
    <row r="83" spans="1:12" ht="28.2" x14ac:dyDescent="0.3">
      <c r="A83" s="699"/>
      <c r="B83" s="158">
        <v>3</v>
      </c>
      <c r="C83" s="682"/>
      <c r="D83" s="677"/>
      <c r="E83" s="678"/>
      <c r="F83" s="692"/>
      <c r="G83" s="680"/>
      <c r="H83" s="158"/>
      <c r="I83" s="158"/>
      <c r="J83" s="168" t="str">
        <f xml:space="preserve"> IF(OR(C79="X",D79="X",D81="x",E81="x",E83="X",F85="X",F87="X",G87="X" ),"x","")</f>
        <v/>
      </c>
      <c r="K83" s="161" t="s">
        <v>116</v>
      </c>
      <c r="L83" s="1"/>
    </row>
    <row r="84" spans="1:12" ht="28.2" x14ac:dyDescent="0.3">
      <c r="A84" s="699"/>
      <c r="B84" s="158" t="s">
        <v>119</v>
      </c>
      <c r="C84" s="693"/>
      <c r="D84" s="677"/>
      <c r="E84" s="679"/>
      <c r="F84" s="692"/>
      <c r="G84" s="680"/>
      <c r="H84" s="158"/>
      <c r="I84" s="158"/>
      <c r="J84" s="169"/>
      <c r="K84" s="161"/>
      <c r="L84" s="1"/>
    </row>
    <row r="85" spans="1:12" ht="28.2" x14ac:dyDescent="0.3">
      <c r="A85" s="699"/>
      <c r="B85" s="158">
        <v>2</v>
      </c>
      <c r="C85" s="682"/>
      <c r="D85" s="675"/>
      <c r="E85" s="676"/>
      <c r="F85" s="678"/>
      <c r="G85" s="680"/>
      <c r="H85" s="158"/>
      <c r="I85" s="158"/>
      <c r="J85" s="170" t="str">
        <f xml:space="preserve"> IF(OR(C81="X",D83="X",E85="x",E87="x" ),"x","")</f>
        <v/>
      </c>
      <c r="K85" s="161" t="s">
        <v>118</v>
      </c>
      <c r="L85" s="1"/>
    </row>
    <row r="86" spans="1:12" ht="28.2" x14ac:dyDescent="0.3">
      <c r="A86" s="699"/>
      <c r="B86" s="158" t="s">
        <v>241</v>
      </c>
      <c r="C86" s="693"/>
      <c r="D86" s="675"/>
      <c r="E86" s="677"/>
      <c r="F86" s="679"/>
      <c r="G86" s="680"/>
      <c r="H86" s="158"/>
      <c r="I86" s="158"/>
      <c r="J86" s="169"/>
      <c r="K86" s="161"/>
      <c r="L86" s="1"/>
    </row>
    <row r="87" spans="1:12" ht="28.2" x14ac:dyDescent="0.3">
      <c r="A87" s="699"/>
      <c r="B87" s="158">
        <v>1</v>
      </c>
      <c r="C87" s="682"/>
      <c r="D87" s="684"/>
      <c r="E87" s="686"/>
      <c r="F87" s="688"/>
      <c r="G87" s="690"/>
      <c r="H87" s="158"/>
      <c r="I87" s="158"/>
      <c r="J87" s="171" t="str">
        <f xml:space="preserve"> IF(OR(C83="X",C85="X",D85="x",D87="x",C87="x" ),"x","")</f>
        <v/>
      </c>
      <c r="K87" s="161" t="s">
        <v>120</v>
      </c>
      <c r="L87" s="1"/>
    </row>
    <row r="88" spans="1:12" x14ac:dyDescent="0.3">
      <c r="A88" s="699"/>
      <c r="B88" s="158" t="s">
        <v>121</v>
      </c>
      <c r="C88" s="683"/>
      <c r="D88" s="685"/>
      <c r="E88" s="687"/>
      <c r="F88" s="689"/>
      <c r="G88" s="691"/>
      <c r="H88" s="158"/>
      <c r="I88" s="158"/>
      <c r="J88" s="158"/>
      <c r="K88" s="159"/>
      <c r="L88" s="1"/>
    </row>
    <row r="89" spans="1:12" x14ac:dyDescent="0.3">
      <c r="A89" s="179"/>
      <c r="B89" s="158"/>
      <c r="C89" s="158">
        <v>1</v>
      </c>
      <c r="D89" s="158">
        <v>2</v>
      </c>
      <c r="E89" s="158">
        <v>3</v>
      </c>
      <c r="F89" s="158">
        <v>4</v>
      </c>
      <c r="G89" s="158">
        <v>5</v>
      </c>
      <c r="H89" s="158"/>
      <c r="I89" s="158"/>
      <c r="J89" s="158"/>
      <c r="K89" s="159"/>
      <c r="L89" s="1"/>
    </row>
    <row r="90" spans="1:12" x14ac:dyDescent="0.3">
      <c r="A90" s="179"/>
      <c r="B90" s="158"/>
      <c r="C90" s="158" t="s">
        <v>122</v>
      </c>
      <c r="D90" s="158" t="s">
        <v>123</v>
      </c>
      <c r="E90" s="158" t="s">
        <v>124</v>
      </c>
      <c r="F90" s="158" t="s">
        <v>125</v>
      </c>
      <c r="G90" s="158" t="s">
        <v>126</v>
      </c>
      <c r="H90" s="158"/>
      <c r="I90" s="694"/>
      <c r="J90" s="694"/>
      <c r="K90" s="695"/>
      <c r="L90" s="1"/>
    </row>
    <row r="91" spans="1:12" ht="15" customHeight="1" x14ac:dyDescent="0.3">
      <c r="A91" s="179"/>
      <c r="B91" s="158"/>
      <c r="C91" s="681" t="s">
        <v>127</v>
      </c>
      <c r="D91" s="681"/>
      <c r="E91" s="681"/>
      <c r="F91" s="681"/>
      <c r="G91" s="681"/>
      <c r="H91" s="158"/>
      <c r="I91" s="158"/>
      <c r="J91" s="158"/>
      <c r="K91" s="159"/>
      <c r="L91" s="1"/>
    </row>
    <row r="92" spans="1:12" ht="15" customHeight="1" x14ac:dyDescent="0.3">
      <c r="A92" s="179"/>
      <c r="B92" s="158"/>
      <c r="C92" s="681"/>
      <c r="D92" s="681"/>
      <c r="E92" s="681"/>
      <c r="F92" s="681"/>
      <c r="G92" s="681"/>
      <c r="H92" s="158"/>
      <c r="I92" s="158"/>
      <c r="J92" s="158"/>
      <c r="K92" s="159"/>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11" t="s">
        <v>111</v>
      </c>
      <c r="B95" s="905" t="str">
        <f>DESCRIPCION!A22</f>
        <v>e</v>
      </c>
      <c r="C95" s="905"/>
      <c r="D95" s="905"/>
      <c r="E95" s="905"/>
      <c r="F95" s="905"/>
      <c r="G95" s="905"/>
      <c r="H95" s="906"/>
      <c r="I95" s="903" t="s">
        <v>341</v>
      </c>
      <c r="J95" s="904"/>
      <c r="K95" s="145" t="str">
        <f>IF(J102="x","EXTREMA",IF(J104="x","ALTA",IF(J106="x","MODERADA",IF(J108="x","BAJA",""))))</f>
        <v/>
      </c>
      <c r="L95" s="1"/>
    </row>
    <row r="96" spans="1:12" ht="16.2" thickBot="1" x14ac:dyDescent="0.35">
      <c r="A96" s="912"/>
      <c r="B96" s="907"/>
      <c r="C96" s="907"/>
      <c r="D96" s="907"/>
      <c r="E96" s="907"/>
      <c r="F96" s="907"/>
      <c r="G96" s="907"/>
      <c r="H96" s="908"/>
      <c r="I96" s="898" t="s">
        <v>342</v>
      </c>
      <c r="J96" s="899"/>
      <c r="K96" s="195" t="str">
        <f>'VALORACION RIESGOS INHERENTES'!K91</f>
        <v/>
      </c>
      <c r="L96" s="1"/>
    </row>
    <row r="97" spans="1:12" ht="16.2" thickBot="1" x14ac:dyDescent="0.35">
      <c r="A97" s="913"/>
      <c r="B97" s="898" t="s">
        <v>292</v>
      </c>
      <c r="C97" s="923"/>
      <c r="D97" s="923"/>
      <c r="E97" s="923"/>
      <c r="F97" s="923"/>
      <c r="G97" s="923"/>
      <c r="H97" s="923"/>
      <c r="I97" s="923"/>
      <c r="J97" s="899"/>
      <c r="K97" s="195" t="e">
        <f>'EVALUACIÓN SOLIDEZ CONTROLES'!H27</f>
        <v>#DIV/0!</v>
      </c>
      <c r="L97" s="1"/>
    </row>
    <row r="98" spans="1:12" ht="20.25" customHeight="1" thickBot="1" x14ac:dyDescent="0.35">
      <c r="A98" s="197" t="s">
        <v>113</v>
      </c>
      <c r="B98" s="198"/>
      <c r="C98" s="198"/>
      <c r="D98" s="254"/>
      <c r="E98" s="900"/>
      <c r="F98" s="901"/>
      <c r="G98" s="902"/>
      <c r="H98" s="713" t="s">
        <v>344</v>
      </c>
      <c r="I98" s="717"/>
      <c r="J98" s="718"/>
      <c r="K98" s="719"/>
      <c r="L98" s="1"/>
    </row>
    <row r="99" spans="1:12" ht="38.25" customHeight="1" x14ac:dyDescent="0.3">
      <c r="A99" s="179"/>
      <c r="B99" s="158"/>
      <c r="C99" s="180"/>
      <c r="D99" s="158"/>
      <c r="E99" s="158"/>
      <c r="F99" s="158"/>
      <c r="G99" s="158"/>
      <c r="H99" s="158"/>
      <c r="I99" s="158"/>
      <c r="J99" s="175"/>
      <c r="K99" s="176"/>
      <c r="L99" s="1"/>
    </row>
    <row r="100" spans="1:12" ht="39" customHeight="1" x14ac:dyDescent="0.3">
      <c r="A100" s="699" t="s">
        <v>113</v>
      </c>
      <c r="B100" s="158">
        <v>5</v>
      </c>
      <c r="C100" s="700"/>
      <c r="D100" s="679"/>
      <c r="E100" s="680"/>
      <c r="F100" s="680"/>
      <c r="G100" s="680"/>
      <c r="H100" s="158"/>
      <c r="I100" s="158"/>
      <c r="J100" s="694" t="s">
        <v>112</v>
      </c>
      <c r="K100" s="695"/>
      <c r="L100" s="1"/>
    </row>
    <row r="101" spans="1:12" x14ac:dyDescent="0.3">
      <c r="A101" s="699"/>
      <c r="B101" s="158" t="s">
        <v>115</v>
      </c>
      <c r="C101" s="701"/>
      <c r="D101" s="679"/>
      <c r="E101" s="680"/>
      <c r="F101" s="680"/>
      <c r="G101" s="680"/>
      <c r="H101" s="158"/>
      <c r="I101" s="158"/>
      <c r="J101" s="160"/>
      <c r="K101" s="161"/>
      <c r="L101" s="1"/>
    </row>
    <row r="102" spans="1:12" ht="28.2" x14ac:dyDescent="0.3">
      <c r="A102" s="699"/>
      <c r="B102" s="158">
        <v>4</v>
      </c>
      <c r="C102" s="702"/>
      <c r="D102" s="679"/>
      <c r="E102" s="679"/>
      <c r="F102" s="692"/>
      <c r="G102" s="680"/>
      <c r="H102" s="158"/>
      <c r="I102" s="158"/>
      <c r="J102" s="166" t="str">
        <f xml:space="preserve"> IF(OR(E100="X",F100="X",G100="x",F102="x",G102="X",F104="X",G104="X",G106="X" ),"x","")</f>
        <v/>
      </c>
      <c r="K102" s="161" t="s">
        <v>114</v>
      </c>
      <c r="L102" s="1"/>
    </row>
    <row r="103" spans="1:12" ht="28.2" x14ac:dyDescent="0.3">
      <c r="A103" s="699"/>
      <c r="B103" s="158" t="s">
        <v>117</v>
      </c>
      <c r="C103" s="703"/>
      <c r="D103" s="679"/>
      <c r="E103" s="679"/>
      <c r="F103" s="692"/>
      <c r="G103" s="680"/>
      <c r="H103" s="158"/>
      <c r="I103" s="158"/>
      <c r="J103" s="167"/>
      <c r="K103" s="161"/>
      <c r="L103" s="1"/>
    </row>
    <row r="104" spans="1:12" ht="28.2" x14ac:dyDescent="0.3">
      <c r="A104" s="699"/>
      <c r="B104" s="158">
        <v>3</v>
      </c>
      <c r="C104" s="682"/>
      <c r="D104" s="677"/>
      <c r="E104" s="678"/>
      <c r="F104" s="692"/>
      <c r="G104" s="680"/>
      <c r="H104" s="158"/>
      <c r="I104" s="158"/>
      <c r="J104" s="168" t="str">
        <f xml:space="preserve"> IF(OR(C100="X",D100="X",D102="x",E102="x",E104="X",F106="X",F108="X",G108="X" ),"x","")</f>
        <v/>
      </c>
      <c r="K104" s="161" t="s">
        <v>116</v>
      </c>
      <c r="L104" s="1"/>
    </row>
    <row r="105" spans="1:12" ht="28.2" x14ac:dyDescent="0.3">
      <c r="A105" s="699"/>
      <c r="B105" s="158" t="s">
        <v>119</v>
      </c>
      <c r="C105" s="693"/>
      <c r="D105" s="677"/>
      <c r="E105" s="679"/>
      <c r="F105" s="692"/>
      <c r="G105" s="680"/>
      <c r="H105" s="158"/>
      <c r="I105" s="158"/>
      <c r="J105" s="169"/>
      <c r="K105" s="161"/>
      <c r="L105" s="1"/>
    </row>
    <row r="106" spans="1:12" ht="28.2" x14ac:dyDescent="0.3">
      <c r="A106" s="699"/>
      <c r="B106" s="158">
        <v>2</v>
      </c>
      <c r="C106" s="682"/>
      <c r="D106" s="675"/>
      <c r="E106" s="676"/>
      <c r="F106" s="678"/>
      <c r="G106" s="680"/>
      <c r="H106" s="158"/>
      <c r="I106" s="158"/>
      <c r="J106" s="170" t="str">
        <f xml:space="preserve"> IF(OR(C102="X",D104="X",E108="x",E106="x" ),"x","")</f>
        <v/>
      </c>
      <c r="K106" s="161" t="s">
        <v>118</v>
      </c>
      <c r="L106" s="1"/>
    </row>
    <row r="107" spans="1:12" ht="28.2" x14ac:dyDescent="0.3">
      <c r="A107" s="699"/>
      <c r="B107" s="158" t="s">
        <v>241</v>
      </c>
      <c r="C107" s="693"/>
      <c r="D107" s="675"/>
      <c r="E107" s="677"/>
      <c r="F107" s="679"/>
      <c r="G107" s="680"/>
      <c r="H107" s="158"/>
      <c r="I107" s="158"/>
      <c r="J107" s="169"/>
      <c r="K107" s="161"/>
      <c r="L107" s="1"/>
    </row>
    <row r="108" spans="1:12" ht="28.2" x14ac:dyDescent="0.3">
      <c r="A108" s="699"/>
      <c r="B108" s="158">
        <v>1</v>
      </c>
      <c r="C108" s="682"/>
      <c r="D108" s="684"/>
      <c r="E108" s="686"/>
      <c r="F108" s="688"/>
      <c r="G108" s="690"/>
      <c r="H108" s="158"/>
      <c r="I108" s="158"/>
      <c r="J108" s="171" t="str">
        <f xml:space="preserve"> IF(OR(C104="X",C106="X",C108="x",D106="x",D108="x" ),"x","")</f>
        <v/>
      </c>
      <c r="K108" s="161" t="s">
        <v>120</v>
      </c>
      <c r="L108" s="1"/>
    </row>
    <row r="109" spans="1:12" x14ac:dyDescent="0.3">
      <c r="A109" s="699"/>
      <c r="B109" s="158" t="s">
        <v>121</v>
      </c>
      <c r="C109" s="683"/>
      <c r="D109" s="685"/>
      <c r="E109" s="687"/>
      <c r="F109" s="689"/>
      <c r="G109" s="691"/>
      <c r="H109" s="158"/>
      <c r="I109" s="158"/>
      <c r="J109" s="158"/>
      <c r="K109" s="159"/>
      <c r="L109" s="1"/>
    </row>
    <row r="110" spans="1:12" x14ac:dyDescent="0.3">
      <c r="A110" s="179"/>
      <c r="B110" s="158"/>
      <c r="C110" s="158">
        <v>1</v>
      </c>
      <c r="D110" s="158">
        <v>2</v>
      </c>
      <c r="E110" s="158">
        <v>3</v>
      </c>
      <c r="F110" s="158">
        <v>4</v>
      </c>
      <c r="G110" s="158">
        <v>5</v>
      </c>
      <c r="H110" s="158"/>
      <c r="I110" s="158"/>
      <c r="J110" s="158"/>
      <c r="K110" s="159"/>
      <c r="L110" s="1"/>
    </row>
    <row r="111" spans="1:12" x14ac:dyDescent="0.3">
      <c r="A111" s="179"/>
      <c r="B111" s="158"/>
      <c r="C111" s="158" t="s">
        <v>122</v>
      </c>
      <c r="D111" s="158" t="s">
        <v>123</v>
      </c>
      <c r="E111" s="158" t="s">
        <v>124</v>
      </c>
      <c r="F111" s="158" t="s">
        <v>125</v>
      </c>
      <c r="G111" s="158" t="s">
        <v>126</v>
      </c>
      <c r="H111" s="158"/>
      <c r="I111" s="158"/>
      <c r="J111" s="158"/>
      <c r="K111" s="159"/>
      <c r="L111" s="1"/>
    </row>
    <row r="112" spans="1:12" ht="15" customHeight="1" x14ac:dyDescent="0.3">
      <c r="A112" s="179"/>
      <c r="B112" s="158"/>
      <c r="C112" s="681" t="s">
        <v>127</v>
      </c>
      <c r="D112" s="681"/>
      <c r="E112" s="681"/>
      <c r="F112" s="681"/>
      <c r="G112" s="681"/>
      <c r="H112" s="158"/>
      <c r="I112" s="158"/>
      <c r="J112" s="158"/>
      <c r="K112" s="159"/>
      <c r="L112" s="1"/>
    </row>
    <row r="113" spans="1:12" ht="15" customHeight="1" x14ac:dyDescent="0.3">
      <c r="A113" s="179"/>
      <c r="B113" s="158"/>
      <c r="C113" s="681"/>
      <c r="D113" s="681"/>
      <c r="E113" s="681"/>
      <c r="F113" s="681"/>
      <c r="G113" s="681"/>
      <c r="H113" s="158"/>
      <c r="I113" s="158"/>
      <c r="J113" s="158"/>
      <c r="K113" s="159"/>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11" t="s">
        <v>111</v>
      </c>
      <c r="B116" s="905" t="str">
        <f>DESCRIPCION!A25</f>
        <v>f</v>
      </c>
      <c r="C116" s="905"/>
      <c r="D116" s="905"/>
      <c r="E116" s="905"/>
      <c r="F116" s="905"/>
      <c r="G116" s="905"/>
      <c r="H116" s="906"/>
      <c r="I116" s="903" t="s">
        <v>341</v>
      </c>
      <c r="J116" s="904"/>
      <c r="K116" s="145" t="str">
        <f>IF(J123="x","EXTREMA",IF(J125="x","ALTA",IF(J127="x","MODERADA",IF(J129="x","BAJA",""))))</f>
        <v/>
      </c>
      <c r="L116" s="1"/>
    </row>
    <row r="117" spans="1:12" ht="16.2" thickBot="1" x14ac:dyDescent="0.35">
      <c r="A117" s="912"/>
      <c r="B117" s="907"/>
      <c r="C117" s="907"/>
      <c r="D117" s="907"/>
      <c r="E117" s="907"/>
      <c r="F117" s="907"/>
      <c r="G117" s="907"/>
      <c r="H117" s="908"/>
      <c r="I117" s="898" t="s">
        <v>342</v>
      </c>
      <c r="J117" s="899"/>
      <c r="K117" s="195" t="str">
        <f>'VALORACION RIESGOS INHERENTES'!K111</f>
        <v/>
      </c>
      <c r="L117" s="1"/>
    </row>
    <row r="118" spans="1:12" ht="16.2" thickBot="1" x14ac:dyDescent="0.35">
      <c r="A118" s="913"/>
      <c r="B118" s="713" t="s">
        <v>292</v>
      </c>
      <c r="C118" s="714"/>
      <c r="D118" s="714"/>
      <c r="E118" s="714"/>
      <c r="F118" s="714"/>
      <c r="G118" s="714"/>
      <c r="H118" s="714"/>
      <c r="I118" s="714"/>
      <c r="J118" s="717"/>
      <c r="K118" s="195" t="str">
        <f>'EVALUACIÓN SOLIDEZ CONTROLES'!H31</f>
        <v xml:space="preserve"> </v>
      </c>
      <c r="L118" s="1"/>
    </row>
    <row r="119" spans="1:12" ht="17.25" customHeight="1" thickBot="1" x14ac:dyDescent="0.35">
      <c r="A119" s="197" t="s">
        <v>113</v>
      </c>
      <c r="B119" s="198"/>
      <c r="C119" s="198"/>
      <c r="D119" s="254"/>
      <c r="E119" s="900"/>
      <c r="F119" s="901"/>
      <c r="G119" s="902"/>
      <c r="H119" s="713" t="s">
        <v>344</v>
      </c>
      <c r="I119" s="717"/>
      <c r="J119" s="718"/>
      <c r="K119" s="719"/>
      <c r="L119" s="1"/>
    </row>
    <row r="120" spans="1:12" ht="39.75" customHeight="1" x14ac:dyDescent="0.3">
      <c r="A120" s="179"/>
      <c r="B120" s="158"/>
      <c r="C120" s="180"/>
      <c r="D120" s="158"/>
      <c r="E120" s="158"/>
      <c r="F120" s="158"/>
      <c r="G120" s="158"/>
      <c r="H120" s="158"/>
      <c r="I120" s="158"/>
      <c r="J120" s="1"/>
      <c r="K120" s="73"/>
      <c r="L120" s="1"/>
    </row>
    <row r="121" spans="1:12" ht="15" customHeight="1" x14ac:dyDescent="0.3">
      <c r="A121" s="699" t="s">
        <v>113</v>
      </c>
      <c r="B121" s="158">
        <v>5</v>
      </c>
      <c r="C121" s="720"/>
      <c r="D121" s="711"/>
      <c r="E121" s="712"/>
      <c r="F121" s="712"/>
      <c r="G121" s="712"/>
      <c r="H121" s="193"/>
      <c r="I121" s="158"/>
      <c r="J121" s="694" t="s">
        <v>112</v>
      </c>
      <c r="K121" s="695"/>
      <c r="L121" s="1"/>
    </row>
    <row r="122" spans="1:12" ht="32.4" x14ac:dyDescent="0.3">
      <c r="A122" s="699"/>
      <c r="B122" s="158" t="s">
        <v>115</v>
      </c>
      <c r="C122" s="721"/>
      <c r="D122" s="711"/>
      <c r="E122" s="712"/>
      <c r="F122" s="712"/>
      <c r="G122" s="712"/>
      <c r="H122" s="193"/>
      <c r="I122" s="158"/>
      <c r="J122" s="160"/>
      <c r="K122" s="161"/>
      <c r="L122" s="1"/>
    </row>
    <row r="123" spans="1:12" ht="32.4" x14ac:dyDescent="0.3">
      <c r="A123" s="699"/>
      <c r="B123" s="158">
        <v>4</v>
      </c>
      <c r="C123" s="722"/>
      <c r="D123" s="711"/>
      <c r="E123" s="711"/>
      <c r="F123" s="724"/>
      <c r="G123" s="712"/>
      <c r="H123" s="193"/>
      <c r="I123" s="158"/>
      <c r="J123" s="166" t="str">
        <f xml:space="preserve"> IF(OR(E121="X",F121="X",G121="x",F123="x",G123="X",F125="X",G125="X",G127="X" ),"x","")</f>
        <v/>
      </c>
      <c r="K123" s="161" t="s">
        <v>114</v>
      </c>
      <c r="L123" s="1"/>
    </row>
    <row r="124" spans="1:12" ht="32.4" x14ac:dyDescent="0.3">
      <c r="A124" s="699"/>
      <c r="B124" s="158" t="s">
        <v>117</v>
      </c>
      <c r="C124" s="723"/>
      <c r="D124" s="711"/>
      <c r="E124" s="711"/>
      <c r="F124" s="724"/>
      <c r="G124" s="712"/>
      <c r="H124" s="193"/>
      <c r="I124" s="158"/>
      <c r="J124" s="167"/>
      <c r="K124" s="161"/>
      <c r="L124" s="1"/>
    </row>
    <row r="125" spans="1:12" ht="32.4" x14ac:dyDescent="0.3">
      <c r="A125" s="699"/>
      <c r="B125" s="158">
        <v>3</v>
      </c>
      <c r="C125" s="725"/>
      <c r="D125" s="709"/>
      <c r="E125" s="710"/>
      <c r="F125" s="724"/>
      <c r="G125" s="712"/>
      <c r="H125" s="193"/>
      <c r="I125" s="158"/>
      <c r="J125" s="168" t="str">
        <f xml:space="preserve"> IF(OR(C121="X",D121="X",D123="x",E123="x",E125="X",F127="X",F129="X",G129="X" ),"x","")</f>
        <v/>
      </c>
      <c r="K125" s="161" t="s">
        <v>116</v>
      </c>
      <c r="L125" s="1"/>
    </row>
    <row r="126" spans="1:12" ht="32.4" x14ac:dyDescent="0.3">
      <c r="A126" s="699"/>
      <c r="B126" s="158" t="s">
        <v>119</v>
      </c>
      <c r="C126" s="726"/>
      <c r="D126" s="709"/>
      <c r="E126" s="711"/>
      <c r="F126" s="724"/>
      <c r="G126" s="712"/>
      <c r="H126" s="193"/>
      <c r="I126" s="158"/>
      <c r="J126" s="169"/>
      <c r="K126" s="161"/>
      <c r="L126" s="1"/>
    </row>
    <row r="127" spans="1:12" ht="32.4" x14ac:dyDescent="0.3">
      <c r="A127" s="699"/>
      <c r="B127" s="158">
        <v>2</v>
      </c>
      <c r="C127" s="725"/>
      <c r="D127" s="707"/>
      <c r="E127" s="708"/>
      <c r="F127" s="710"/>
      <c r="G127" s="712"/>
      <c r="H127" s="193"/>
      <c r="I127" s="158"/>
      <c r="J127" s="170" t="str">
        <f xml:space="preserve"> IF(OR(C123="X",D125="X",E127="x",E129="x" ),"x","")</f>
        <v/>
      </c>
      <c r="K127" s="161" t="s">
        <v>118</v>
      </c>
      <c r="L127" s="1"/>
    </row>
    <row r="128" spans="1:12" ht="32.4" x14ac:dyDescent="0.3">
      <c r="A128" s="699"/>
      <c r="B128" s="158" t="s">
        <v>241</v>
      </c>
      <c r="C128" s="726"/>
      <c r="D128" s="707"/>
      <c r="E128" s="709"/>
      <c r="F128" s="711"/>
      <c r="G128" s="712"/>
      <c r="H128" s="193"/>
      <c r="I128" s="158"/>
      <c r="J128" s="169"/>
      <c r="K128" s="161"/>
      <c r="L128" s="1"/>
    </row>
    <row r="129" spans="1:12" ht="32.4" x14ac:dyDescent="0.3">
      <c r="A129" s="699"/>
      <c r="B129" s="158">
        <v>1</v>
      </c>
      <c r="C129" s="725"/>
      <c r="D129" s="728"/>
      <c r="E129" s="730"/>
      <c r="F129" s="732"/>
      <c r="G129" s="734"/>
      <c r="H129" s="193"/>
      <c r="I129" s="158"/>
      <c r="J129" s="171" t="str">
        <f xml:space="preserve"> IF(OR(C125="X",C127="X",D127="x",C129="x",D129="x" ),"x","")</f>
        <v/>
      </c>
      <c r="K129" s="161" t="s">
        <v>120</v>
      </c>
      <c r="L129" s="1"/>
    </row>
    <row r="130" spans="1:12" ht="32.4" x14ac:dyDescent="0.3">
      <c r="A130" s="699"/>
      <c r="B130" s="158" t="s">
        <v>121</v>
      </c>
      <c r="C130" s="727"/>
      <c r="D130" s="729"/>
      <c r="E130" s="731"/>
      <c r="F130" s="733"/>
      <c r="G130" s="735"/>
      <c r="H130" s="193"/>
      <c r="I130" s="158"/>
      <c r="J130" s="158"/>
      <c r="K130" s="159"/>
      <c r="L130" s="1"/>
    </row>
    <row r="131" spans="1:12" x14ac:dyDescent="0.3">
      <c r="A131" s="179"/>
      <c r="B131" s="158"/>
      <c r="C131" s="158">
        <v>1</v>
      </c>
      <c r="D131" s="158">
        <v>2</v>
      </c>
      <c r="E131" s="158">
        <v>3</v>
      </c>
      <c r="F131" s="158">
        <v>4</v>
      </c>
      <c r="G131" s="158">
        <v>5</v>
      </c>
      <c r="H131" s="158"/>
      <c r="I131" s="158"/>
      <c r="J131" s="158"/>
      <c r="K131" s="159"/>
      <c r="L131" s="1"/>
    </row>
    <row r="132" spans="1:12" x14ac:dyDescent="0.3">
      <c r="A132" s="179"/>
      <c r="B132" s="158"/>
      <c r="C132" s="158" t="s">
        <v>122</v>
      </c>
      <c r="D132" s="158" t="s">
        <v>123</v>
      </c>
      <c r="E132" s="158" t="s">
        <v>124</v>
      </c>
      <c r="F132" s="158" t="s">
        <v>125</v>
      </c>
      <c r="G132" s="158" t="s">
        <v>126</v>
      </c>
      <c r="H132" s="158"/>
      <c r="I132" s="158"/>
      <c r="J132" s="158"/>
      <c r="K132" s="159"/>
      <c r="L132" s="1"/>
    </row>
    <row r="133" spans="1:12" ht="15" customHeight="1" x14ac:dyDescent="0.3">
      <c r="A133" s="179"/>
      <c r="B133" s="158"/>
      <c r="C133" s="681" t="s">
        <v>127</v>
      </c>
      <c r="D133" s="681"/>
      <c r="E133" s="681"/>
      <c r="F133" s="681"/>
      <c r="G133" s="681"/>
      <c r="H133" s="158"/>
      <c r="I133" s="158"/>
      <c r="J133" s="158"/>
      <c r="K133" s="159"/>
      <c r="L133" s="1"/>
    </row>
    <row r="134" spans="1:12" ht="15" customHeight="1" x14ac:dyDescent="0.3">
      <c r="A134" s="179"/>
      <c r="B134" s="158"/>
      <c r="C134" s="681"/>
      <c r="D134" s="681"/>
      <c r="E134" s="681"/>
      <c r="F134" s="681"/>
      <c r="G134" s="681"/>
      <c r="H134" s="158"/>
      <c r="I134" s="158"/>
      <c r="J134" s="158"/>
      <c r="K134" s="159"/>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11" t="s">
        <v>111</v>
      </c>
      <c r="B137" s="909" t="str">
        <f>DESCRIPCION!A28</f>
        <v>g</v>
      </c>
      <c r="C137" s="905"/>
      <c r="D137" s="905"/>
      <c r="E137" s="905"/>
      <c r="F137" s="905"/>
      <c r="G137" s="905"/>
      <c r="H137" s="906"/>
      <c r="I137" s="903" t="s">
        <v>341</v>
      </c>
      <c r="J137" s="904"/>
      <c r="K137" s="145" t="str">
        <f>IF(J144="x","EXTREMA",IF(J146="x","ALTA",IF(J148="x","MODERADA",IF(J150="x","BAJA",""))))</f>
        <v/>
      </c>
      <c r="L137" s="1"/>
    </row>
    <row r="138" spans="1:12" ht="16.2" thickBot="1" x14ac:dyDescent="0.35">
      <c r="A138" s="912"/>
      <c r="B138" s="910"/>
      <c r="C138" s="907"/>
      <c r="D138" s="907"/>
      <c r="E138" s="907"/>
      <c r="F138" s="907"/>
      <c r="G138" s="907"/>
      <c r="H138" s="908"/>
      <c r="I138" s="898" t="s">
        <v>342</v>
      </c>
      <c r="J138" s="899"/>
      <c r="K138" s="195" t="str">
        <f>'VALORACION RIESGOS INHERENTES'!K131</f>
        <v/>
      </c>
      <c r="L138" s="1"/>
    </row>
    <row r="139" spans="1:12" ht="16.2" thickBot="1" x14ac:dyDescent="0.35">
      <c r="A139" s="913"/>
      <c r="B139" s="713" t="s">
        <v>292</v>
      </c>
      <c r="C139" s="714"/>
      <c r="D139" s="714"/>
      <c r="E139" s="714"/>
      <c r="F139" s="714"/>
      <c r="G139" s="714"/>
      <c r="H139" s="714"/>
      <c r="I139" s="714"/>
      <c r="J139" s="717"/>
      <c r="K139" s="194" t="e">
        <f>'EVALUACIÓN SOLIDEZ CONTROLES'!H35</f>
        <v>#DIV/0!</v>
      </c>
      <c r="L139" s="1"/>
    </row>
    <row r="140" spans="1:12" ht="18" customHeight="1" thickBot="1" x14ac:dyDescent="0.35">
      <c r="A140" s="197" t="s">
        <v>113</v>
      </c>
      <c r="B140" s="198"/>
      <c r="C140" s="198"/>
      <c r="D140" s="254"/>
      <c r="E140" s="900"/>
      <c r="F140" s="901"/>
      <c r="G140" s="902"/>
      <c r="H140" s="713" t="s">
        <v>344</v>
      </c>
      <c r="I140" s="717"/>
      <c r="J140" s="718"/>
      <c r="K140" s="719"/>
      <c r="L140" s="1"/>
    </row>
    <row r="141" spans="1:12" ht="42" customHeight="1" x14ac:dyDescent="0.3">
      <c r="A141" s="179"/>
      <c r="B141" s="158"/>
      <c r="C141" s="180"/>
      <c r="D141" s="158"/>
      <c r="E141" s="158"/>
      <c r="F141" s="158"/>
      <c r="G141" s="158"/>
      <c r="H141" s="158"/>
      <c r="I141" s="158"/>
      <c r="J141" s="175"/>
      <c r="K141" s="176"/>
      <c r="L141" s="1"/>
    </row>
    <row r="142" spans="1:12" ht="41.25" customHeight="1" x14ac:dyDescent="0.3">
      <c r="A142" s="699" t="s">
        <v>113</v>
      </c>
      <c r="B142" s="158">
        <v>5</v>
      </c>
      <c r="C142" s="700"/>
      <c r="D142" s="679"/>
      <c r="E142" s="680"/>
      <c r="F142" s="680"/>
      <c r="G142" s="680"/>
      <c r="H142" s="158"/>
      <c r="I142" s="158"/>
      <c r="J142" s="694" t="s">
        <v>112</v>
      </c>
      <c r="K142" s="695"/>
      <c r="L142" s="1"/>
    </row>
    <row r="143" spans="1:12" x14ac:dyDescent="0.3">
      <c r="A143" s="699"/>
      <c r="B143" s="158" t="s">
        <v>115</v>
      </c>
      <c r="C143" s="701"/>
      <c r="D143" s="679"/>
      <c r="E143" s="680"/>
      <c r="F143" s="680"/>
      <c r="G143" s="680"/>
      <c r="H143" s="158"/>
      <c r="I143" s="158"/>
      <c r="J143" s="160"/>
      <c r="K143" s="161"/>
      <c r="L143" s="1"/>
    </row>
    <row r="144" spans="1:12" ht="28.2" x14ac:dyDescent="0.3">
      <c r="A144" s="699"/>
      <c r="B144" s="158">
        <v>4</v>
      </c>
      <c r="C144" s="702"/>
      <c r="D144" s="679"/>
      <c r="E144" s="679"/>
      <c r="F144" s="692"/>
      <c r="G144" s="680"/>
      <c r="H144" s="158"/>
      <c r="I144" s="158"/>
      <c r="J144" s="166" t="str">
        <f xml:space="preserve"> IF(OR(E142="X",F142="X",G142="x",F144="x",G144="X",F146="X",G146="X",G148="X" ),"x","")</f>
        <v/>
      </c>
      <c r="K144" s="161" t="s">
        <v>114</v>
      </c>
      <c r="L144" s="1"/>
    </row>
    <row r="145" spans="1:12" ht="28.2" x14ac:dyDescent="0.3">
      <c r="A145" s="699"/>
      <c r="B145" s="158" t="s">
        <v>117</v>
      </c>
      <c r="C145" s="703"/>
      <c r="D145" s="679"/>
      <c r="E145" s="679"/>
      <c r="F145" s="692"/>
      <c r="G145" s="680"/>
      <c r="H145" s="158"/>
      <c r="I145" s="158"/>
      <c r="J145" s="167"/>
      <c r="K145" s="161"/>
      <c r="L145" s="1"/>
    </row>
    <row r="146" spans="1:12" ht="28.2" x14ac:dyDescent="0.3">
      <c r="A146" s="699"/>
      <c r="B146" s="158">
        <v>3</v>
      </c>
      <c r="C146" s="682"/>
      <c r="D146" s="677"/>
      <c r="E146" s="678"/>
      <c r="F146" s="692"/>
      <c r="G146" s="680"/>
      <c r="H146" s="158"/>
      <c r="I146" s="158"/>
      <c r="J146" s="168" t="str">
        <f xml:space="preserve"> IF(OR(C142="X",D142="X",D144="x",E144="x",E146="X",F148="X",F150="X",G150="X" ),"x","")</f>
        <v/>
      </c>
      <c r="K146" s="161" t="s">
        <v>116</v>
      </c>
      <c r="L146" s="1"/>
    </row>
    <row r="147" spans="1:12" ht="28.2" x14ac:dyDescent="0.3">
      <c r="A147" s="699"/>
      <c r="B147" s="158" t="s">
        <v>119</v>
      </c>
      <c r="C147" s="693"/>
      <c r="D147" s="677"/>
      <c r="E147" s="679"/>
      <c r="F147" s="692"/>
      <c r="G147" s="680"/>
      <c r="H147" s="158"/>
      <c r="I147" s="158"/>
      <c r="J147" s="169"/>
      <c r="K147" s="161"/>
      <c r="L147" s="1"/>
    </row>
    <row r="148" spans="1:12" ht="28.2" x14ac:dyDescent="0.3">
      <c r="A148" s="699"/>
      <c r="B148" s="158">
        <v>2</v>
      </c>
      <c r="C148" s="682"/>
      <c r="D148" s="675"/>
      <c r="E148" s="676"/>
      <c r="F148" s="678"/>
      <c r="G148" s="680"/>
      <c r="H148" s="158"/>
      <c r="I148" s="158"/>
      <c r="J148" s="170" t="str">
        <f xml:space="preserve"> IF(OR(C144="X",D146="X",E148="x",E150="x" ),"x","")</f>
        <v/>
      </c>
      <c r="K148" s="161" t="s">
        <v>118</v>
      </c>
      <c r="L148" s="1"/>
    </row>
    <row r="149" spans="1:12" ht="28.2" x14ac:dyDescent="0.3">
      <c r="A149" s="699"/>
      <c r="B149" s="158" t="s">
        <v>241</v>
      </c>
      <c r="C149" s="693"/>
      <c r="D149" s="675"/>
      <c r="E149" s="677"/>
      <c r="F149" s="679"/>
      <c r="G149" s="680"/>
      <c r="H149" s="158"/>
      <c r="I149" s="158"/>
      <c r="J149" s="169"/>
      <c r="K149" s="161"/>
      <c r="L149" s="1"/>
    </row>
    <row r="150" spans="1:12" ht="28.2" x14ac:dyDescent="0.3">
      <c r="A150" s="699"/>
      <c r="B150" s="158">
        <v>1</v>
      </c>
      <c r="C150" s="682"/>
      <c r="D150" s="684"/>
      <c r="E150" s="686"/>
      <c r="F150" s="688"/>
      <c r="G150" s="690"/>
      <c r="H150" s="158"/>
      <c r="I150" s="158"/>
      <c r="J150" s="171" t="str">
        <f xml:space="preserve"> IF(OR(C146="X",C148="X",C150="x",D148="x",D150="x" ),"x","")</f>
        <v/>
      </c>
      <c r="K150" s="161" t="s">
        <v>120</v>
      </c>
      <c r="L150" s="1"/>
    </row>
    <row r="151" spans="1:12" x14ac:dyDescent="0.3">
      <c r="A151" s="699"/>
      <c r="B151" s="158" t="s">
        <v>121</v>
      </c>
      <c r="C151" s="683"/>
      <c r="D151" s="685"/>
      <c r="E151" s="687"/>
      <c r="F151" s="689"/>
      <c r="G151" s="691"/>
      <c r="H151" s="158"/>
      <c r="I151" s="158"/>
      <c r="J151" s="158"/>
      <c r="K151" s="159"/>
      <c r="L151" s="1"/>
    </row>
    <row r="152" spans="1:12" x14ac:dyDescent="0.3">
      <c r="A152" s="179"/>
      <c r="B152" s="158"/>
      <c r="C152" s="158">
        <v>1</v>
      </c>
      <c r="D152" s="158">
        <v>2</v>
      </c>
      <c r="E152" s="158">
        <v>3</v>
      </c>
      <c r="F152" s="158">
        <v>4</v>
      </c>
      <c r="G152" s="158">
        <v>5</v>
      </c>
      <c r="H152" s="158"/>
      <c r="I152" s="158"/>
      <c r="J152" s="158"/>
      <c r="K152" s="159"/>
      <c r="L152" s="1"/>
    </row>
    <row r="153" spans="1:12" x14ac:dyDescent="0.3">
      <c r="A153" s="179"/>
      <c r="B153" s="158"/>
      <c r="C153" s="158" t="s">
        <v>122</v>
      </c>
      <c r="D153" s="158" t="s">
        <v>123</v>
      </c>
      <c r="E153" s="158" t="s">
        <v>124</v>
      </c>
      <c r="F153" s="158" t="s">
        <v>125</v>
      </c>
      <c r="G153" s="158" t="s">
        <v>126</v>
      </c>
      <c r="H153" s="158"/>
      <c r="I153" s="158"/>
      <c r="J153" s="158"/>
      <c r="K153" s="159"/>
      <c r="L153" s="1"/>
    </row>
    <row r="154" spans="1:12" ht="15" customHeight="1" x14ac:dyDescent="0.3">
      <c r="A154" s="179"/>
      <c r="B154" s="158"/>
      <c r="C154" s="681" t="s">
        <v>127</v>
      </c>
      <c r="D154" s="681"/>
      <c r="E154" s="681"/>
      <c r="F154" s="681"/>
      <c r="G154" s="681"/>
      <c r="H154" s="158"/>
      <c r="I154" s="158"/>
      <c r="J154" s="158"/>
      <c r="K154" s="159"/>
      <c r="L154" s="1"/>
    </row>
    <row r="155" spans="1:12" ht="15" customHeight="1" x14ac:dyDescent="0.3">
      <c r="A155" s="179"/>
      <c r="B155" s="158"/>
      <c r="C155" s="681"/>
      <c r="D155" s="681"/>
      <c r="E155" s="681"/>
      <c r="F155" s="681"/>
      <c r="G155" s="681"/>
      <c r="H155" s="158"/>
      <c r="I155" s="158"/>
      <c r="J155" s="158"/>
      <c r="K155" s="159"/>
      <c r="L155" s="1"/>
    </row>
    <row r="156" spans="1:12" ht="15" thickBot="1" x14ac:dyDescent="0.35">
      <c r="A156" s="181"/>
      <c r="B156" s="182"/>
      <c r="C156" s="182"/>
      <c r="D156" s="182"/>
      <c r="E156" s="182"/>
      <c r="F156" s="182"/>
      <c r="G156" s="182"/>
      <c r="H156" s="182"/>
      <c r="I156" s="182"/>
      <c r="J156" s="182"/>
      <c r="K156" s="183"/>
      <c r="L156" s="1"/>
    </row>
    <row r="157" spans="1:12" ht="15" thickBot="1" x14ac:dyDescent="0.35">
      <c r="A157" s="1"/>
      <c r="B157" s="1"/>
      <c r="C157" s="1"/>
      <c r="D157" s="1"/>
      <c r="E157" s="1"/>
      <c r="F157" s="1"/>
      <c r="G157" s="1"/>
      <c r="H157" s="1"/>
      <c r="I157" s="1"/>
      <c r="J157" s="1"/>
      <c r="K157" s="1"/>
      <c r="L157" s="1"/>
    </row>
    <row r="158" spans="1:12" ht="16.5" customHeight="1" thickBot="1" x14ac:dyDescent="0.35">
      <c r="A158" s="911" t="s">
        <v>111</v>
      </c>
      <c r="B158" s="905" t="str">
        <f>DESCRIPCION!A31</f>
        <v>h</v>
      </c>
      <c r="C158" s="905"/>
      <c r="D158" s="905"/>
      <c r="E158" s="905"/>
      <c r="F158" s="905"/>
      <c r="G158" s="905"/>
      <c r="H158" s="906"/>
      <c r="I158" s="903" t="s">
        <v>341</v>
      </c>
      <c r="J158" s="904"/>
      <c r="K158" s="145" t="str">
        <f>IF(J165="x","EXTREMA",IF(J167="x","ALTA",IF(J169="x","MODERADA",IF(J171="x","BAJA",""))))</f>
        <v/>
      </c>
      <c r="L158" s="1"/>
    </row>
    <row r="159" spans="1:12" ht="16.2" thickBot="1" x14ac:dyDescent="0.35">
      <c r="A159" s="912"/>
      <c r="B159" s="907"/>
      <c r="C159" s="907"/>
      <c r="D159" s="907"/>
      <c r="E159" s="907"/>
      <c r="F159" s="907"/>
      <c r="G159" s="907"/>
      <c r="H159" s="908"/>
      <c r="I159" s="898" t="s">
        <v>342</v>
      </c>
      <c r="J159" s="899"/>
      <c r="K159" s="194" t="str">
        <f>'VALORACION RIESGOS INHERENTES'!K151</f>
        <v/>
      </c>
      <c r="L159" s="1"/>
    </row>
    <row r="160" spans="1:12" ht="15.75" customHeight="1" thickBot="1" x14ac:dyDescent="0.35">
      <c r="A160" s="913"/>
      <c r="B160" s="713" t="s">
        <v>292</v>
      </c>
      <c r="C160" s="714"/>
      <c r="D160" s="714"/>
      <c r="E160" s="714"/>
      <c r="F160" s="714"/>
      <c r="G160" s="714"/>
      <c r="H160" s="714"/>
      <c r="I160" s="714"/>
      <c r="J160" s="717"/>
      <c r="K160" s="194" t="e">
        <f>'EVALUACIÓN SOLIDEZ CONTROLES'!H39</f>
        <v>#DIV/0!</v>
      </c>
      <c r="L160" s="1"/>
    </row>
    <row r="161" spans="1:12" ht="15.75" customHeight="1" thickBot="1" x14ac:dyDescent="0.35">
      <c r="A161" s="197" t="s">
        <v>113</v>
      </c>
      <c r="B161" s="198"/>
      <c r="C161" s="198"/>
      <c r="D161" s="254"/>
      <c r="E161" s="900"/>
      <c r="F161" s="901"/>
      <c r="G161" s="902"/>
      <c r="H161" s="713" t="s">
        <v>344</v>
      </c>
      <c r="I161" s="717"/>
      <c r="J161" s="718"/>
      <c r="K161" s="719"/>
      <c r="L161" s="1"/>
    </row>
    <row r="162" spans="1:12" ht="44.25" customHeight="1" x14ac:dyDescent="0.3">
      <c r="A162" s="179"/>
      <c r="B162" s="158"/>
      <c r="C162" s="180"/>
      <c r="D162" s="158"/>
      <c r="E162" s="158"/>
      <c r="F162" s="158"/>
      <c r="G162" s="158"/>
      <c r="H162" s="158"/>
      <c r="I162" s="158"/>
      <c r="J162" s="175"/>
      <c r="K162" s="176"/>
      <c r="L162" s="1"/>
    </row>
    <row r="163" spans="1:12" ht="54" customHeight="1" x14ac:dyDescent="0.3">
      <c r="A163" s="699" t="s">
        <v>113</v>
      </c>
      <c r="B163" s="158">
        <v>5</v>
      </c>
      <c r="C163" s="700"/>
      <c r="D163" s="679"/>
      <c r="E163" s="680"/>
      <c r="F163" s="680"/>
      <c r="G163" s="680"/>
      <c r="H163" s="158"/>
      <c r="I163" s="158"/>
      <c r="J163" s="694" t="s">
        <v>112</v>
      </c>
      <c r="K163" s="695"/>
      <c r="L163" s="1"/>
    </row>
    <row r="164" spans="1:12" x14ac:dyDescent="0.3">
      <c r="A164" s="699"/>
      <c r="B164" s="158" t="s">
        <v>115</v>
      </c>
      <c r="C164" s="701"/>
      <c r="D164" s="679"/>
      <c r="E164" s="680"/>
      <c r="F164" s="680"/>
      <c r="G164" s="680"/>
      <c r="H164" s="158"/>
      <c r="I164" s="158"/>
      <c r="J164" s="160"/>
      <c r="K164" s="161"/>
      <c r="L164" s="1"/>
    </row>
    <row r="165" spans="1:12" ht="28.2" x14ac:dyDescent="0.3">
      <c r="A165" s="699"/>
      <c r="B165" s="158">
        <v>4</v>
      </c>
      <c r="C165" s="702"/>
      <c r="D165" s="679"/>
      <c r="E165" s="679"/>
      <c r="F165" s="692"/>
      <c r="G165" s="680"/>
      <c r="H165" s="158"/>
      <c r="I165" s="158"/>
      <c r="J165" s="166" t="str">
        <f xml:space="preserve"> IF(OR(E163="X",F163="X",G163="x",F165="x",G165="X",F167="X",G167="X",G169="X" ),"x","")</f>
        <v/>
      </c>
      <c r="K165" s="161" t="s">
        <v>114</v>
      </c>
      <c r="L165" s="1"/>
    </row>
    <row r="166" spans="1:12" ht="28.2" x14ac:dyDescent="0.3">
      <c r="A166" s="699"/>
      <c r="B166" s="158" t="s">
        <v>117</v>
      </c>
      <c r="C166" s="703"/>
      <c r="D166" s="679"/>
      <c r="E166" s="679"/>
      <c r="F166" s="692"/>
      <c r="G166" s="680"/>
      <c r="H166" s="158"/>
      <c r="I166" s="158"/>
      <c r="J166" s="167"/>
      <c r="K166" s="161"/>
      <c r="L166" s="1"/>
    </row>
    <row r="167" spans="1:12" ht="28.2" x14ac:dyDescent="0.3">
      <c r="A167" s="699"/>
      <c r="B167" s="158">
        <v>3</v>
      </c>
      <c r="C167" s="682"/>
      <c r="D167" s="677"/>
      <c r="E167" s="678"/>
      <c r="F167" s="692"/>
      <c r="G167" s="680"/>
      <c r="H167" s="158"/>
      <c r="I167" s="158"/>
      <c r="J167" s="168" t="str">
        <f xml:space="preserve"> IF(OR(C163="X",D163="X",D165="x",E165="x",E167="X",F169="X",F171="X",G171="X" ),"x","")</f>
        <v/>
      </c>
      <c r="K167" s="161" t="s">
        <v>116</v>
      </c>
      <c r="L167" s="1"/>
    </row>
    <row r="168" spans="1:12" ht="28.2" x14ac:dyDescent="0.3">
      <c r="A168" s="699"/>
      <c r="B168" s="158" t="s">
        <v>119</v>
      </c>
      <c r="C168" s="693"/>
      <c r="D168" s="677"/>
      <c r="E168" s="679"/>
      <c r="F168" s="692"/>
      <c r="G168" s="680"/>
      <c r="H168" s="158"/>
      <c r="I168" s="158"/>
      <c r="J168" s="169"/>
      <c r="K168" s="161"/>
      <c r="L168" s="1"/>
    </row>
    <row r="169" spans="1:12" ht="28.2" x14ac:dyDescent="0.3">
      <c r="A169" s="699"/>
      <c r="B169" s="158">
        <v>2</v>
      </c>
      <c r="C169" s="682"/>
      <c r="D169" s="675"/>
      <c r="E169" s="676"/>
      <c r="F169" s="678"/>
      <c r="G169" s="680"/>
      <c r="H169" s="158"/>
      <c r="I169" s="158"/>
      <c r="J169" s="170" t="str">
        <f xml:space="preserve"> IF(OR(C165="X",D167="X",E169="x",E171="x" ),"x","")</f>
        <v/>
      </c>
      <c r="K169" s="161" t="s">
        <v>118</v>
      </c>
      <c r="L169" s="1"/>
    </row>
    <row r="170" spans="1:12" ht="28.2" x14ac:dyDescent="0.3">
      <c r="A170" s="699"/>
      <c r="B170" s="158" t="s">
        <v>241</v>
      </c>
      <c r="C170" s="693"/>
      <c r="D170" s="675"/>
      <c r="E170" s="677"/>
      <c r="F170" s="679"/>
      <c r="G170" s="680"/>
      <c r="H170" s="158"/>
      <c r="I170" s="158"/>
      <c r="J170" s="169"/>
      <c r="K170" s="161"/>
      <c r="L170" s="1"/>
    </row>
    <row r="171" spans="1:12" ht="28.2" x14ac:dyDescent="0.3">
      <c r="A171" s="699"/>
      <c r="B171" s="158">
        <v>1</v>
      </c>
      <c r="C171" s="682"/>
      <c r="D171" s="684"/>
      <c r="E171" s="686"/>
      <c r="F171" s="688"/>
      <c r="G171" s="690"/>
      <c r="H171" s="158"/>
      <c r="I171" s="158"/>
      <c r="J171" s="171" t="str">
        <f xml:space="preserve"> IF(OR(C167="X",C169="X",C171="x",D169="x",D171="x" ),"x","")</f>
        <v/>
      </c>
      <c r="K171" s="161" t="s">
        <v>120</v>
      </c>
      <c r="L171" s="1"/>
    </row>
    <row r="172" spans="1:12" x14ac:dyDescent="0.3">
      <c r="A172" s="699"/>
      <c r="B172" s="158" t="s">
        <v>121</v>
      </c>
      <c r="C172" s="683"/>
      <c r="D172" s="685"/>
      <c r="E172" s="687"/>
      <c r="F172" s="689"/>
      <c r="G172" s="691"/>
      <c r="H172" s="158"/>
      <c r="I172" s="158"/>
      <c r="J172" s="158"/>
      <c r="K172" s="159"/>
      <c r="L172" s="1"/>
    </row>
    <row r="173" spans="1:12" x14ac:dyDescent="0.3">
      <c r="A173" s="179"/>
      <c r="B173" s="158"/>
      <c r="C173" s="158">
        <v>1</v>
      </c>
      <c r="D173" s="158">
        <v>2</v>
      </c>
      <c r="E173" s="158">
        <v>3</v>
      </c>
      <c r="F173" s="158">
        <v>4</v>
      </c>
      <c r="G173" s="158">
        <v>5</v>
      </c>
      <c r="H173" s="158"/>
      <c r="I173" s="158"/>
      <c r="J173" s="158"/>
      <c r="K173" s="159"/>
      <c r="L173" s="1"/>
    </row>
    <row r="174" spans="1:12" x14ac:dyDescent="0.3">
      <c r="A174" s="179"/>
      <c r="B174" s="158"/>
      <c r="C174" s="158" t="s">
        <v>122</v>
      </c>
      <c r="D174" s="158" t="s">
        <v>123</v>
      </c>
      <c r="E174" s="158" t="s">
        <v>124</v>
      </c>
      <c r="F174" s="158" t="s">
        <v>125</v>
      </c>
      <c r="G174" s="158" t="s">
        <v>126</v>
      </c>
      <c r="H174" s="158"/>
      <c r="I174" s="158"/>
      <c r="J174" s="158"/>
      <c r="K174" s="159"/>
      <c r="L174" s="1"/>
    </row>
    <row r="175" spans="1:12" ht="15" customHeight="1" x14ac:dyDescent="0.3">
      <c r="A175" s="179"/>
      <c r="B175" s="158"/>
      <c r="C175" s="681" t="s">
        <v>127</v>
      </c>
      <c r="D175" s="681"/>
      <c r="E175" s="681"/>
      <c r="F175" s="681"/>
      <c r="G175" s="681"/>
      <c r="H175" s="158"/>
      <c r="I175" s="158"/>
      <c r="J175" s="158"/>
      <c r="K175" s="159"/>
      <c r="L175" s="1"/>
    </row>
    <row r="176" spans="1:12" ht="15" customHeight="1" x14ac:dyDescent="0.3">
      <c r="A176" s="179"/>
      <c r="B176" s="158"/>
      <c r="C176" s="681"/>
      <c r="D176" s="681"/>
      <c r="E176" s="681"/>
      <c r="F176" s="681"/>
      <c r="G176" s="681"/>
      <c r="H176" s="158"/>
      <c r="I176" s="158"/>
      <c r="J176" s="158"/>
      <c r="K176" s="159"/>
      <c r="L176" s="1"/>
    </row>
    <row r="177" spans="1:12" ht="15" thickBot="1" x14ac:dyDescent="0.35">
      <c r="A177" s="181"/>
      <c r="B177" s="182"/>
      <c r="C177" s="182"/>
      <c r="D177" s="182"/>
      <c r="E177" s="182"/>
      <c r="F177" s="182"/>
      <c r="G177" s="182"/>
      <c r="H177" s="182"/>
      <c r="I177" s="182"/>
      <c r="J177" s="182"/>
      <c r="K177" s="183"/>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11" t="s">
        <v>111</v>
      </c>
      <c r="B180" s="905" t="str">
        <f>DESCRIPCION!A34</f>
        <v>i</v>
      </c>
      <c r="C180" s="905"/>
      <c r="D180" s="905"/>
      <c r="E180" s="905"/>
      <c r="F180" s="905"/>
      <c r="G180" s="905"/>
      <c r="H180" s="906"/>
      <c r="I180" s="903" t="s">
        <v>341</v>
      </c>
      <c r="J180" s="904"/>
      <c r="K180" s="145" t="str">
        <f>IF(J187="x","EXTREMA",IF(J189="x","ALTA",IF(J191="x","MODERADA",IF(J193="x","BAJA",""))))</f>
        <v/>
      </c>
      <c r="L180" s="1"/>
    </row>
    <row r="181" spans="1:12" ht="16.2" thickBot="1" x14ac:dyDescent="0.35">
      <c r="A181" s="912"/>
      <c r="B181" s="907"/>
      <c r="C181" s="907"/>
      <c r="D181" s="907"/>
      <c r="E181" s="907"/>
      <c r="F181" s="907"/>
      <c r="G181" s="907"/>
      <c r="H181" s="908"/>
      <c r="I181" s="898" t="s">
        <v>342</v>
      </c>
      <c r="J181" s="899"/>
      <c r="K181" s="195" t="str">
        <f>'VALORACION RIESGOS INHERENTES'!K172</f>
        <v/>
      </c>
      <c r="L181" s="1"/>
    </row>
    <row r="182" spans="1:12" ht="16.2" thickBot="1" x14ac:dyDescent="0.35">
      <c r="A182" s="913"/>
      <c r="B182" s="713" t="s">
        <v>292</v>
      </c>
      <c r="C182" s="714"/>
      <c r="D182" s="714"/>
      <c r="E182" s="714"/>
      <c r="F182" s="714"/>
      <c r="G182" s="714"/>
      <c r="H182" s="714"/>
      <c r="I182" s="714"/>
      <c r="J182" s="717"/>
      <c r="K182" s="194" t="e">
        <f>'EVALUACIÓN SOLIDEZ CONTROLES'!H43</f>
        <v>#DIV/0!</v>
      </c>
      <c r="L182" s="1"/>
    </row>
    <row r="183" spans="1:12" ht="16.2" thickBot="1" x14ac:dyDescent="0.35">
      <c r="A183" s="197" t="s">
        <v>113</v>
      </c>
      <c r="B183" s="198"/>
      <c r="C183" s="198"/>
      <c r="D183" s="254"/>
      <c r="E183" s="900"/>
      <c r="F183" s="901"/>
      <c r="G183" s="902"/>
      <c r="H183" s="713" t="s">
        <v>344</v>
      </c>
      <c r="I183" s="717"/>
      <c r="J183" s="718"/>
      <c r="K183" s="719"/>
      <c r="L183" s="1"/>
    </row>
    <row r="184" spans="1:12" ht="37.5" customHeight="1" x14ac:dyDescent="0.3">
      <c r="A184" s="179"/>
      <c r="B184" s="158"/>
      <c r="C184" s="180"/>
      <c r="D184" s="158"/>
      <c r="E184" s="158"/>
      <c r="F184" s="158"/>
      <c r="G184" s="158"/>
      <c r="H184" s="158"/>
      <c r="I184" s="158"/>
      <c r="J184" s="175"/>
      <c r="K184" s="176"/>
      <c r="L184" s="1"/>
    </row>
    <row r="185" spans="1:12" ht="40.5" customHeight="1" x14ac:dyDescent="0.3">
      <c r="A185" s="699" t="s">
        <v>113</v>
      </c>
      <c r="B185" s="158">
        <v>5</v>
      </c>
      <c r="C185" s="700"/>
      <c r="D185" s="679"/>
      <c r="E185" s="680"/>
      <c r="F185" s="680"/>
      <c r="G185" s="680"/>
      <c r="H185" s="158"/>
      <c r="I185" s="158"/>
      <c r="J185" s="694" t="s">
        <v>112</v>
      </c>
      <c r="K185" s="695"/>
      <c r="L185" s="1"/>
    </row>
    <row r="186" spans="1:12" x14ac:dyDescent="0.3">
      <c r="A186" s="699"/>
      <c r="B186" s="158" t="s">
        <v>115</v>
      </c>
      <c r="C186" s="701"/>
      <c r="D186" s="679"/>
      <c r="E186" s="680"/>
      <c r="F186" s="680"/>
      <c r="G186" s="680"/>
      <c r="H186" s="158"/>
      <c r="I186" s="158"/>
      <c r="J186" s="160"/>
      <c r="K186" s="161"/>
      <c r="L186" s="1"/>
    </row>
    <row r="187" spans="1:12" ht="28.2" x14ac:dyDescent="0.3">
      <c r="A187" s="699"/>
      <c r="B187" s="158">
        <v>4</v>
      </c>
      <c r="C187" s="702"/>
      <c r="D187" s="679"/>
      <c r="E187" s="679"/>
      <c r="F187" s="692"/>
      <c r="G187" s="680"/>
      <c r="H187" s="158"/>
      <c r="I187" s="158"/>
      <c r="J187" s="166" t="str">
        <f xml:space="preserve"> IF(OR(E185="X",F185="X",G185="x",F187="x",G187="X",F189="X",G189="X",G191="X" ),"x","")</f>
        <v/>
      </c>
      <c r="K187" s="161" t="s">
        <v>114</v>
      </c>
      <c r="L187" s="1"/>
    </row>
    <row r="188" spans="1:12" ht="28.2" x14ac:dyDescent="0.3">
      <c r="A188" s="699"/>
      <c r="B188" s="158" t="s">
        <v>117</v>
      </c>
      <c r="C188" s="703"/>
      <c r="D188" s="679"/>
      <c r="E188" s="679"/>
      <c r="F188" s="692"/>
      <c r="G188" s="680"/>
      <c r="H188" s="158"/>
      <c r="I188" s="158"/>
      <c r="J188" s="167"/>
      <c r="K188" s="161"/>
      <c r="L188" s="1"/>
    </row>
    <row r="189" spans="1:12" ht="28.2" x14ac:dyDescent="0.3">
      <c r="A189" s="699"/>
      <c r="B189" s="158">
        <v>3</v>
      </c>
      <c r="C189" s="682"/>
      <c r="D189" s="677"/>
      <c r="E189" s="678"/>
      <c r="F189" s="692"/>
      <c r="G189" s="680"/>
      <c r="H189" s="158"/>
      <c r="I189" s="158"/>
      <c r="J189" s="168" t="str">
        <f xml:space="preserve"> IF(OR(C185="X",D185="X",D187="x",E187="x",E189="X",F191="X",F193="X",G193="X" ),"x","")</f>
        <v/>
      </c>
      <c r="K189" s="161" t="s">
        <v>116</v>
      </c>
      <c r="L189" s="1"/>
    </row>
    <row r="190" spans="1:12" ht="28.2" x14ac:dyDescent="0.3">
      <c r="A190" s="699"/>
      <c r="B190" s="158" t="s">
        <v>119</v>
      </c>
      <c r="C190" s="693"/>
      <c r="D190" s="677"/>
      <c r="E190" s="679"/>
      <c r="F190" s="692"/>
      <c r="G190" s="680"/>
      <c r="H190" s="158"/>
      <c r="I190" s="158"/>
      <c r="J190" s="169"/>
      <c r="K190" s="161"/>
      <c r="L190" s="1"/>
    </row>
    <row r="191" spans="1:12" ht="28.2" x14ac:dyDescent="0.3">
      <c r="A191" s="699"/>
      <c r="B191" s="158">
        <v>2</v>
      </c>
      <c r="C191" s="682"/>
      <c r="D191" s="675"/>
      <c r="E191" s="676"/>
      <c r="F191" s="678"/>
      <c r="G191" s="680"/>
      <c r="H191" s="158"/>
      <c r="I191" s="158"/>
      <c r="J191" s="170" t="str">
        <f xml:space="preserve"> IF(OR(E191="X",D189="X",C187="x",E193="x" ),"x","")</f>
        <v/>
      </c>
      <c r="K191" s="161" t="s">
        <v>118</v>
      </c>
      <c r="L191" s="1"/>
    </row>
    <row r="192" spans="1:12" ht="28.2" x14ac:dyDescent="0.3">
      <c r="A192" s="699"/>
      <c r="B192" s="158" t="s">
        <v>241</v>
      </c>
      <c r="C192" s="693"/>
      <c r="D192" s="675"/>
      <c r="E192" s="677"/>
      <c r="F192" s="679"/>
      <c r="G192" s="680"/>
      <c r="H192" s="158"/>
      <c r="I192" s="158"/>
      <c r="J192" s="169"/>
      <c r="K192" s="161"/>
      <c r="L192" s="1"/>
    </row>
    <row r="193" spans="1:12" ht="28.2" x14ac:dyDescent="0.3">
      <c r="A193" s="699"/>
      <c r="B193" s="158">
        <v>1</v>
      </c>
      <c r="C193" s="682"/>
      <c r="D193" s="684"/>
      <c r="E193" s="686"/>
      <c r="F193" s="688"/>
      <c r="G193" s="690"/>
      <c r="H193" s="158"/>
      <c r="I193" s="158"/>
      <c r="J193" s="171" t="str">
        <f xml:space="preserve"> IF(OR(C189="X",C191="X",D191="x",D193="x",C193="x" ),"x","")</f>
        <v/>
      </c>
      <c r="K193" s="161" t="s">
        <v>120</v>
      </c>
      <c r="L193" s="1"/>
    </row>
    <row r="194" spans="1:12" x14ac:dyDescent="0.3">
      <c r="A194" s="699"/>
      <c r="B194" s="158" t="s">
        <v>121</v>
      </c>
      <c r="C194" s="683"/>
      <c r="D194" s="685"/>
      <c r="E194" s="687"/>
      <c r="F194" s="689"/>
      <c r="G194" s="691"/>
      <c r="H194" s="158"/>
      <c r="I194" s="158"/>
      <c r="J194" s="158"/>
      <c r="K194" s="159"/>
      <c r="L194" s="1"/>
    </row>
    <row r="195" spans="1:12" x14ac:dyDescent="0.3">
      <c r="A195" s="179"/>
      <c r="B195" s="158"/>
      <c r="C195" s="158">
        <v>1</v>
      </c>
      <c r="D195" s="158">
        <v>2</v>
      </c>
      <c r="E195" s="158">
        <v>3</v>
      </c>
      <c r="F195" s="158">
        <v>4</v>
      </c>
      <c r="G195" s="158">
        <v>5</v>
      </c>
      <c r="H195" s="158"/>
      <c r="I195" s="158"/>
      <c r="J195" s="158"/>
      <c r="K195" s="159"/>
      <c r="L195" s="1"/>
    </row>
    <row r="196" spans="1:12" ht="15" customHeight="1" x14ac:dyDescent="0.3">
      <c r="A196" s="179"/>
      <c r="B196" s="158"/>
      <c r="C196" s="158" t="s">
        <v>122</v>
      </c>
      <c r="D196" s="158" t="s">
        <v>123</v>
      </c>
      <c r="E196" s="158" t="s">
        <v>124</v>
      </c>
      <c r="F196" s="158" t="s">
        <v>125</v>
      </c>
      <c r="G196" s="158" t="s">
        <v>126</v>
      </c>
      <c r="H196" s="158"/>
      <c r="I196" s="158"/>
      <c r="J196" s="158"/>
      <c r="K196" s="159"/>
      <c r="L196" s="1"/>
    </row>
    <row r="197" spans="1:12" ht="15" customHeight="1" x14ac:dyDescent="0.3">
      <c r="A197" s="179"/>
      <c r="B197" s="158"/>
      <c r="C197" s="681" t="s">
        <v>127</v>
      </c>
      <c r="D197" s="681"/>
      <c r="E197" s="681"/>
      <c r="F197" s="681"/>
      <c r="G197" s="681"/>
      <c r="H197" s="158"/>
      <c r="I197" s="158"/>
      <c r="J197" s="158"/>
      <c r="K197" s="159"/>
      <c r="L197" s="1"/>
    </row>
    <row r="198" spans="1:12" x14ac:dyDescent="0.3">
      <c r="A198" s="179"/>
      <c r="B198" s="158"/>
      <c r="C198" s="681"/>
      <c r="D198" s="681"/>
      <c r="E198" s="681"/>
      <c r="F198" s="681"/>
      <c r="G198" s="681"/>
      <c r="H198" s="158"/>
      <c r="I198" s="158"/>
      <c r="J198" s="158"/>
      <c r="K198" s="159"/>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11" t="s">
        <v>111</v>
      </c>
      <c r="B201" s="905" t="str">
        <f>DESCRIPCION!A37</f>
        <v>j</v>
      </c>
      <c r="C201" s="905"/>
      <c r="D201" s="905"/>
      <c r="E201" s="905"/>
      <c r="F201" s="905"/>
      <c r="G201" s="905"/>
      <c r="H201" s="906"/>
      <c r="I201" s="903" t="s">
        <v>341</v>
      </c>
      <c r="J201" s="904"/>
      <c r="K201" s="145" t="str">
        <f>IF(J208="x","EXTREMA",IF(J210="x","ALTA",IF(J212="x","MODERADA",IF(J214="x","BAJA",""))))</f>
        <v/>
      </c>
      <c r="L201" s="1"/>
    </row>
    <row r="202" spans="1:12" ht="16.2" thickBot="1" x14ac:dyDescent="0.35">
      <c r="A202" s="912"/>
      <c r="B202" s="907"/>
      <c r="C202" s="907"/>
      <c r="D202" s="907"/>
      <c r="E202" s="907"/>
      <c r="F202" s="907"/>
      <c r="G202" s="907"/>
      <c r="H202" s="908"/>
      <c r="I202" s="898" t="s">
        <v>342</v>
      </c>
      <c r="J202" s="899"/>
      <c r="K202" s="194" t="str">
        <f>'VALORACION RIESGOS INHERENTES'!K192</f>
        <v/>
      </c>
      <c r="L202" s="1"/>
    </row>
    <row r="203" spans="1:12" ht="16.2" thickBot="1" x14ac:dyDescent="0.35">
      <c r="A203" s="913"/>
      <c r="B203" s="197" t="s">
        <v>292</v>
      </c>
      <c r="C203" s="198"/>
      <c r="D203" s="198"/>
      <c r="E203" s="198"/>
      <c r="F203" s="198"/>
      <c r="G203" s="198"/>
      <c r="H203" s="198"/>
      <c r="I203" s="198"/>
      <c r="J203" s="199"/>
      <c r="K203" s="194" t="e">
        <f>'EVALUACIÓN SOLIDEZ CONTROLES'!H47</f>
        <v>#DIV/0!</v>
      </c>
      <c r="L203" s="1"/>
    </row>
    <row r="204" spans="1:12" ht="16.2" thickBot="1" x14ac:dyDescent="0.35">
      <c r="A204" s="197" t="s">
        <v>113</v>
      </c>
      <c r="B204" s="198"/>
      <c r="C204" s="198"/>
      <c r="D204" s="254"/>
      <c r="E204" s="900"/>
      <c r="F204" s="901"/>
      <c r="G204" s="902"/>
      <c r="H204" s="713" t="s">
        <v>344</v>
      </c>
      <c r="I204" s="717"/>
      <c r="J204" s="718"/>
      <c r="K204" s="719"/>
      <c r="L204" s="1"/>
    </row>
    <row r="205" spans="1:12" ht="38.25" customHeight="1" x14ac:dyDescent="0.3">
      <c r="A205" s="179"/>
      <c r="B205" s="158"/>
      <c r="C205" s="180"/>
      <c r="D205" s="158"/>
      <c r="E205" s="158"/>
      <c r="F205" s="158"/>
      <c r="G205" s="158"/>
      <c r="H205" s="158"/>
      <c r="I205" s="158"/>
      <c r="J205" s="175"/>
      <c r="K205" s="176"/>
      <c r="L205" s="1"/>
    </row>
    <row r="206" spans="1:12" ht="45" customHeight="1" x14ac:dyDescent="0.3">
      <c r="A206" s="699" t="s">
        <v>113</v>
      </c>
      <c r="B206" s="158">
        <v>5</v>
      </c>
      <c r="C206" s="700"/>
      <c r="D206" s="679"/>
      <c r="E206" s="680"/>
      <c r="F206" s="680"/>
      <c r="G206" s="680"/>
      <c r="H206" s="158"/>
      <c r="I206" s="158"/>
      <c r="J206" s="694" t="s">
        <v>112</v>
      </c>
      <c r="K206" s="695"/>
      <c r="L206" s="1"/>
    </row>
    <row r="207" spans="1:12" x14ac:dyDescent="0.3">
      <c r="A207" s="699"/>
      <c r="B207" s="158" t="s">
        <v>115</v>
      </c>
      <c r="C207" s="701"/>
      <c r="D207" s="679"/>
      <c r="E207" s="680"/>
      <c r="F207" s="680"/>
      <c r="G207" s="680"/>
      <c r="H207" s="158"/>
      <c r="I207" s="158"/>
      <c r="J207" s="160"/>
      <c r="K207" s="161"/>
      <c r="L207" s="1"/>
    </row>
    <row r="208" spans="1:12" ht="28.2" x14ac:dyDescent="0.3">
      <c r="A208" s="699"/>
      <c r="B208" s="158">
        <v>4</v>
      </c>
      <c r="C208" s="702"/>
      <c r="D208" s="679"/>
      <c r="E208" s="679"/>
      <c r="F208" s="692"/>
      <c r="G208" s="680"/>
      <c r="H208" s="158"/>
      <c r="I208" s="158"/>
      <c r="J208" s="166" t="str">
        <f xml:space="preserve"> IF(OR(E206="X",F206="X",G206="x",F208="x",G208="X",F210="X",G210="X",G212="X" ),"x","")</f>
        <v/>
      </c>
      <c r="K208" s="161" t="s">
        <v>114</v>
      </c>
      <c r="L208" s="1"/>
    </row>
    <row r="209" spans="1:12" ht="28.2" x14ac:dyDescent="0.3">
      <c r="A209" s="699"/>
      <c r="B209" s="158" t="s">
        <v>117</v>
      </c>
      <c r="C209" s="703"/>
      <c r="D209" s="679"/>
      <c r="E209" s="679"/>
      <c r="F209" s="692"/>
      <c r="G209" s="680"/>
      <c r="H209" s="158"/>
      <c r="I209" s="158"/>
      <c r="J209" s="167"/>
      <c r="K209" s="161"/>
      <c r="L209" s="1"/>
    </row>
    <row r="210" spans="1:12" ht="28.2" x14ac:dyDescent="0.3">
      <c r="A210" s="699"/>
      <c r="B210" s="158">
        <v>3</v>
      </c>
      <c r="C210" s="682"/>
      <c r="D210" s="677"/>
      <c r="E210" s="678"/>
      <c r="F210" s="692"/>
      <c r="G210" s="680"/>
      <c r="H210" s="158"/>
      <c r="I210" s="158"/>
      <c r="J210" s="168" t="str">
        <f xml:space="preserve"> IF(OR(C206="X",D206="X",D208="x",E208="x",E210="X",F212="X",F214="X",G214="X" ),"x","")</f>
        <v/>
      </c>
      <c r="K210" s="161" t="s">
        <v>116</v>
      </c>
      <c r="L210" s="1"/>
    </row>
    <row r="211" spans="1:12" ht="28.2" x14ac:dyDescent="0.3">
      <c r="A211" s="699"/>
      <c r="B211" s="158" t="s">
        <v>119</v>
      </c>
      <c r="C211" s="693"/>
      <c r="D211" s="677"/>
      <c r="E211" s="679"/>
      <c r="F211" s="692"/>
      <c r="G211" s="680"/>
      <c r="H211" s="158"/>
      <c r="I211" s="158"/>
      <c r="J211" s="169"/>
      <c r="K211" s="161"/>
      <c r="L211" s="1"/>
    </row>
    <row r="212" spans="1:12" ht="28.2" x14ac:dyDescent="0.3">
      <c r="A212" s="699"/>
      <c r="B212" s="158">
        <v>2</v>
      </c>
      <c r="C212" s="682"/>
      <c r="D212" s="675"/>
      <c r="E212" s="676"/>
      <c r="F212" s="678"/>
      <c r="G212" s="680"/>
      <c r="H212" s="158"/>
      <c r="I212" s="158"/>
      <c r="J212" s="170" t="str">
        <f xml:space="preserve"> IF(OR(C208="X",D210="X",E212="x",E214="x" ),"x","")</f>
        <v/>
      </c>
      <c r="K212" s="161" t="s">
        <v>118</v>
      </c>
      <c r="L212" s="1"/>
    </row>
    <row r="213" spans="1:12" ht="28.2" x14ac:dyDescent="0.3">
      <c r="A213" s="699"/>
      <c r="B213" s="158" t="s">
        <v>241</v>
      </c>
      <c r="C213" s="693"/>
      <c r="D213" s="675"/>
      <c r="E213" s="677"/>
      <c r="F213" s="679"/>
      <c r="G213" s="680"/>
      <c r="H213" s="158"/>
      <c r="I213" s="158"/>
      <c r="J213" s="169"/>
      <c r="K213" s="161"/>
      <c r="L213" s="1"/>
    </row>
    <row r="214" spans="1:12" ht="28.2" x14ac:dyDescent="0.3">
      <c r="A214" s="699"/>
      <c r="B214" s="158">
        <v>1</v>
      </c>
      <c r="C214" s="682"/>
      <c r="D214" s="684"/>
      <c r="E214" s="686"/>
      <c r="F214" s="688"/>
      <c r="G214" s="690"/>
      <c r="H214" s="158"/>
      <c r="I214" s="158"/>
      <c r="J214" s="171" t="str">
        <f xml:space="preserve"> IF(OR(C210="X",C212="X",D212="x",D214="x",C214="x" ),"x","")</f>
        <v/>
      </c>
      <c r="K214" s="161" t="s">
        <v>120</v>
      </c>
      <c r="L214" s="1"/>
    </row>
    <row r="215" spans="1:12" x14ac:dyDescent="0.3">
      <c r="A215" s="699"/>
      <c r="B215" s="158" t="s">
        <v>121</v>
      </c>
      <c r="C215" s="683"/>
      <c r="D215" s="685"/>
      <c r="E215" s="687"/>
      <c r="F215" s="689"/>
      <c r="G215" s="691"/>
      <c r="H215" s="158"/>
      <c r="I215" s="158"/>
      <c r="J215" s="158"/>
      <c r="K215" s="159"/>
      <c r="L215" s="1"/>
    </row>
    <row r="216" spans="1:12" x14ac:dyDescent="0.3">
      <c r="A216" s="179"/>
      <c r="B216" s="158"/>
      <c r="C216" s="158">
        <v>1</v>
      </c>
      <c r="D216" s="158">
        <v>2</v>
      </c>
      <c r="E216" s="158">
        <v>3</v>
      </c>
      <c r="F216" s="158">
        <v>4</v>
      </c>
      <c r="G216" s="158">
        <v>5</v>
      </c>
      <c r="H216" s="158"/>
      <c r="I216" s="158"/>
      <c r="J216" s="158"/>
      <c r="K216" s="159"/>
      <c r="L216" s="1"/>
    </row>
    <row r="217" spans="1:12" ht="15" customHeight="1" x14ac:dyDescent="0.3">
      <c r="A217" s="179"/>
      <c r="B217" s="158"/>
      <c r="C217" s="158" t="s">
        <v>122</v>
      </c>
      <c r="D217" s="158" t="s">
        <v>123</v>
      </c>
      <c r="E217" s="158" t="s">
        <v>124</v>
      </c>
      <c r="F217" s="158" t="s">
        <v>125</v>
      </c>
      <c r="G217" s="158" t="s">
        <v>126</v>
      </c>
      <c r="H217" s="158"/>
      <c r="I217" s="158"/>
      <c r="J217" s="158"/>
      <c r="K217" s="159"/>
      <c r="L217" s="1"/>
    </row>
    <row r="218" spans="1:12" ht="15" customHeight="1" x14ac:dyDescent="0.3">
      <c r="A218" s="179"/>
      <c r="B218" s="158"/>
      <c r="C218" s="681" t="s">
        <v>127</v>
      </c>
      <c r="D218" s="681"/>
      <c r="E218" s="681"/>
      <c r="F218" s="681"/>
      <c r="G218" s="681"/>
      <c r="H218" s="158"/>
      <c r="I218" s="158"/>
      <c r="J218" s="158"/>
      <c r="K218" s="159"/>
      <c r="L218" s="1"/>
    </row>
    <row r="219" spans="1:12" x14ac:dyDescent="0.3">
      <c r="A219" s="179"/>
      <c r="B219" s="158"/>
      <c r="C219" s="681"/>
      <c r="D219" s="681"/>
      <c r="E219" s="681"/>
      <c r="F219" s="681"/>
      <c r="G219" s="681"/>
      <c r="H219" s="158"/>
      <c r="I219" s="158"/>
      <c r="J219" s="158"/>
      <c r="K219" s="159"/>
      <c r="L219" s="1"/>
    </row>
    <row r="220" spans="1:12" ht="15" thickBot="1" x14ac:dyDescent="0.35">
      <c r="A220" s="81"/>
      <c r="B220" s="82"/>
      <c r="C220" s="82"/>
      <c r="D220" s="82"/>
      <c r="E220" s="82"/>
      <c r="F220" s="82"/>
      <c r="G220" s="82"/>
      <c r="H220" s="82"/>
      <c r="I220" s="82"/>
      <c r="J220" s="82"/>
      <c r="K220" s="83"/>
      <c r="L220" s="1"/>
    </row>
    <row r="221" spans="1:12" ht="15.6" x14ac:dyDescent="0.3">
      <c r="A221" s="2"/>
      <c r="B221" s="917"/>
      <c r="C221" s="917"/>
      <c r="D221" s="917"/>
      <c r="E221" s="917"/>
      <c r="F221" s="917"/>
      <c r="G221" s="917"/>
      <c r="H221" s="917"/>
      <c r="I221" s="917"/>
      <c r="J221" s="2"/>
      <c r="K221" s="154"/>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18"/>
      <c r="B225" s="32"/>
      <c r="C225" s="382"/>
      <c r="D225" s="382"/>
      <c r="E225" s="382"/>
      <c r="F225" s="382"/>
      <c r="G225" s="382"/>
      <c r="H225" s="1"/>
      <c r="I225" s="1"/>
      <c r="J225" s="915"/>
      <c r="K225" s="915"/>
      <c r="L225" s="1"/>
    </row>
    <row r="226" spans="1:12" x14ac:dyDescent="0.3">
      <c r="A226" s="918"/>
      <c r="B226" s="152"/>
      <c r="C226" s="382"/>
      <c r="D226" s="382"/>
      <c r="E226" s="382"/>
      <c r="F226" s="382"/>
      <c r="G226" s="382"/>
      <c r="H226" s="1"/>
      <c r="I226" s="1"/>
      <c r="J226" s="153"/>
      <c r="K226" s="153"/>
      <c r="L226" s="1"/>
    </row>
    <row r="227" spans="1:12" x14ac:dyDescent="0.3">
      <c r="A227" s="918"/>
      <c r="B227" s="32"/>
      <c r="C227" s="382"/>
      <c r="D227" s="382"/>
      <c r="E227" s="382"/>
      <c r="F227" s="916"/>
      <c r="G227" s="382"/>
      <c r="H227" s="1"/>
      <c r="I227" s="1"/>
      <c r="J227" s="153"/>
      <c r="K227" s="155"/>
      <c r="L227" s="1"/>
    </row>
    <row r="228" spans="1:12" x14ac:dyDescent="0.3">
      <c r="A228" s="918"/>
      <c r="B228" s="152"/>
      <c r="C228" s="382"/>
      <c r="D228" s="382"/>
      <c r="E228" s="382"/>
      <c r="F228" s="916"/>
      <c r="G228" s="382"/>
      <c r="H228" s="1"/>
      <c r="I228" s="1"/>
      <c r="J228" s="153"/>
      <c r="K228" s="155"/>
      <c r="L228" s="1"/>
    </row>
    <row r="229" spans="1:12" x14ac:dyDescent="0.3">
      <c r="A229" s="918"/>
      <c r="B229" s="32"/>
      <c r="C229" s="382"/>
      <c r="D229" s="382"/>
      <c r="E229" s="916"/>
      <c r="F229" s="916"/>
      <c r="G229" s="382"/>
      <c r="H229" s="1"/>
      <c r="I229" s="1"/>
      <c r="J229" s="153"/>
      <c r="K229" s="155"/>
      <c r="L229" s="1"/>
    </row>
    <row r="230" spans="1:12" x14ac:dyDescent="0.3">
      <c r="A230" s="918"/>
      <c r="B230" s="152"/>
      <c r="C230" s="382"/>
      <c r="D230" s="382"/>
      <c r="E230" s="919"/>
      <c r="F230" s="916"/>
      <c r="G230" s="382"/>
      <c r="H230" s="1"/>
      <c r="I230" s="1"/>
      <c r="J230" s="153"/>
      <c r="K230" s="155"/>
      <c r="L230" s="1"/>
    </row>
    <row r="231" spans="1:12" x14ac:dyDescent="0.3">
      <c r="A231" s="918"/>
      <c r="B231" s="32"/>
      <c r="C231" s="382"/>
      <c r="D231" s="382"/>
      <c r="E231" s="916"/>
      <c r="F231" s="916"/>
      <c r="G231" s="382"/>
      <c r="H231" s="1"/>
      <c r="I231" s="1"/>
      <c r="J231" s="153"/>
      <c r="K231" s="155"/>
      <c r="L231" s="1"/>
    </row>
    <row r="232" spans="1:12" x14ac:dyDescent="0.3">
      <c r="A232" s="918"/>
      <c r="B232" s="152"/>
      <c r="C232" s="382"/>
      <c r="D232" s="382"/>
      <c r="E232" s="919"/>
      <c r="F232" s="919"/>
      <c r="G232" s="382"/>
      <c r="H232" s="1"/>
      <c r="I232" s="1"/>
      <c r="J232" s="153"/>
      <c r="K232" s="155"/>
      <c r="L232" s="1"/>
    </row>
    <row r="233" spans="1:12" x14ac:dyDescent="0.3">
      <c r="A233" s="918"/>
      <c r="B233" s="32"/>
      <c r="C233" s="382"/>
      <c r="D233" s="382"/>
      <c r="E233" s="920"/>
      <c r="F233" s="921"/>
      <c r="G233" s="382"/>
      <c r="H233" s="1"/>
      <c r="I233" s="1"/>
      <c r="J233" s="153"/>
      <c r="K233" s="155"/>
      <c r="L233" s="1"/>
    </row>
    <row r="234" spans="1:12" x14ac:dyDescent="0.3">
      <c r="A234" s="918"/>
      <c r="B234" s="152"/>
      <c r="C234" s="382"/>
      <c r="D234" s="382"/>
      <c r="E234" s="382"/>
      <c r="F234" s="921"/>
      <c r="G234" s="382"/>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22"/>
      <c r="D237" s="922"/>
      <c r="E237" s="922"/>
      <c r="F237" s="922"/>
      <c r="G237" s="922"/>
      <c r="H237" s="1"/>
      <c r="I237" s="1"/>
      <c r="J237" s="1"/>
      <c r="K237" s="1"/>
      <c r="L237" s="1"/>
    </row>
    <row r="238" spans="1:12" x14ac:dyDescent="0.3">
      <c r="A238" s="1"/>
      <c r="B238" s="1"/>
      <c r="C238" s="922"/>
      <c r="D238" s="922"/>
      <c r="E238" s="922"/>
      <c r="F238" s="922"/>
      <c r="G238" s="922"/>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AK17"/>
  <sheetViews>
    <sheetView tabSelected="1" topLeftCell="AB12" zoomScale="80" zoomScaleNormal="80" workbookViewId="0">
      <selection activeCell="AH9" sqref="AH9:AJ16"/>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9.5546875" style="24" customWidth="1"/>
    <col min="9" max="9" width="44.33203125" style="24" customWidth="1"/>
    <col min="10" max="10" width="16.109375" style="24" customWidth="1"/>
    <col min="11" max="12" width="13.109375" style="24" customWidth="1"/>
    <col min="13" max="13" width="20" style="24" customWidth="1"/>
    <col min="14" max="14" width="30.33203125" style="24" customWidth="1"/>
    <col min="15" max="15" width="20" style="24" customWidth="1"/>
    <col min="16" max="16" width="23" style="24" customWidth="1"/>
    <col min="17" max="17" width="21.33203125" style="24" customWidth="1"/>
    <col min="18" max="18" width="28" style="24" customWidth="1"/>
    <col min="19" max="21" width="20" style="24" customWidth="1"/>
    <col min="22" max="22" width="27.33203125" style="24" customWidth="1"/>
    <col min="23" max="23" width="20" style="24" customWidth="1"/>
    <col min="24" max="24" width="22.6640625" style="24" customWidth="1"/>
    <col min="25" max="25" width="21.44140625" style="24" customWidth="1"/>
    <col min="26" max="26" width="29.33203125" style="24" customWidth="1"/>
    <col min="27" max="27" width="13.6640625" style="24" customWidth="1"/>
    <col min="28" max="28" width="23.33203125" style="24" customWidth="1"/>
    <col min="29" max="29" width="24.109375" style="24" customWidth="1"/>
    <col min="30" max="30" width="28.5546875" style="24" customWidth="1"/>
    <col min="31" max="31" width="13.6640625" style="24" customWidth="1"/>
    <col min="32" max="32" width="23.88671875" style="24" customWidth="1"/>
    <col min="33" max="33" width="20.88671875" style="24" customWidth="1"/>
    <col min="34" max="34" width="28.5546875" style="24" customWidth="1"/>
    <col min="35" max="35" width="13.6640625" style="24" customWidth="1"/>
    <col min="36" max="36" width="23.88671875" style="24" customWidth="1"/>
    <col min="37" max="37" width="20.88671875" style="24" customWidth="1"/>
    <col min="38" max="39" width="11.44140625" style="24"/>
    <col min="40" max="43" width="11.44140625" style="24" customWidth="1"/>
    <col min="44" max="16384" width="11.44140625" style="24"/>
  </cols>
  <sheetData>
    <row r="1" spans="1:37" ht="15.75" customHeight="1" x14ac:dyDescent="0.3">
      <c r="A1" s="962"/>
      <c r="B1" s="961" t="str">
        <f>CONTEXTO!B1</f>
        <v xml:space="preserve">PROCESO:  SISTEMA INTEGRADO DE GESTIÓN </v>
      </c>
      <c r="C1" s="961"/>
      <c r="D1" s="961"/>
      <c r="E1" s="961"/>
      <c r="F1" s="961"/>
      <c r="G1" s="961"/>
      <c r="H1" s="961"/>
      <c r="I1" s="961"/>
      <c r="J1" s="663" t="s">
        <v>387</v>
      </c>
      <c r="K1" s="663"/>
      <c r="L1" s="663"/>
      <c r="M1" s="945"/>
      <c r="N1" s="312"/>
      <c r="O1" s="312"/>
      <c r="P1" s="312"/>
      <c r="Q1" s="312"/>
      <c r="R1" s="312"/>
      <c r="S1" s="312"/>
      <c r="T1" s="312"/>
      <c r="U1" s="312"/>
      <c r="V1" s="312"/>
      <c r="W1" s="312"/>
    </row>
    <row r="2" spans="1:37" ht="15.75" customHeight="1" x14ac:dyDescent="0.3">
      <c r="A2" s="963"/>
      <c r="B2" s="472"/>
      <c r="C2" s="472"/>
      <c r="D2" s="472"/>
      <c r="E2" s="472"/>
      <c r="F2" s="472"/>
      <c r="G2" s="472"/>
      <c r="H2" s="472"/>
      <c r="I2" s="472"/>
      <c r="J2" s="615" t="s">
        <v>388</v>
      </c>
      <c r="K2" s="615"/>
      <c r="L2" s="615"/>
      <c r="M2" s="946"/>
      <c r="N2" s="312"/>
      <c r="O2" s="312"/>
      <c r="P2" s="312"/>
      <c r="Q2" s="312"/>
      <c r="R2" s="312"/>
      <c r="S2" s="312"/>
      <c r="T2" s="312"/>
      <c r="U2" s="312"/>
      <c r="V2" s="312"/>
      <c r="W2" s="312"/>
    </row>
    <row r="3" spans="1:37" ht="15.75" customHeight="1" x14ac:dyDescent="0.3">
      <c r="A3" s="963"/>
      <c r="B3" s="472" t="s">
        <v>227</v>
      </c>
      <c r="C3" s="472"/>
      <c r="D3" s="472"/>
      <c r="E3" s="472"/>
      <c r="F3" s="472"/>
      <c r="G3" s="472"/>
      <c r="H3" s="472"/>
      <c r="I3" s="472"/>
      <c r="J3" s="615" t="s">
        <v>389</v>
      </c>
      <c r="K3" s="615"/>
      <c r="L3" s="615"/>
      <c r="M3" s="946"/>
      <c r="N3" s="312"/>
      <c r="O3" s="312"/>
      <c r="P3" s="312"/>
      <c r="Q3" s="312"/>
      <c r="R3" s="312"/>
      <c r="S3" s="312"/>
      <c r="T3" s="312"/>
      <c r="U3" s="312"/>
      <c r="V3" s="312"/>
      <c r="W3" s="312"/>
    </row>
    <row r="4" spans="1:37" ht="15.75" customHeight="1" x14ac:dyDescent="0.3">
      <c r="A4" s="963"/>
      <c r="B4" s="472"/>
      <c r="C4" s="472"/>
      <c r="D4" s="472"/>
      <c r="E4" s="472"/>
      <c r="F4" s="472"/>
      <c r="G4" s="472"/>
      <c r="H4" s="472"/>
      <c r="I4" s="472"/>
      <c r="J4" s="615" t="s">
        <v>386</v>
      </c>
      <c r="K4" s="615"/>
      <c r="L4" s="615"/>
      <c r="M4" s="946"/>
      <c r="N4" s="312"/>
      <c r="O4" s="312"/>
      <c r="P4" s="312"/>
      <c r="Q4" s="312"/>
      <c r="R4" s="312"/>
      <c r="S4" s="312"/>
      <c r="T4" s="312"/>
      <c r="U4" s="312"/>
      <c r="V4" s="312"/>
      <c r="W4" s="312"/>
    </row>
    <row r="5" spans="1:37" ht="15" customHeight="1" x14ac:dyDescent="0.3">
      <c r="A5" s="954"/>
      <c r="B5" s="955"/>
      <c r="C5" s="955"/>
      <c r="D5" s="955"/>
      <c r="E5" s="955"/>
      <c r="F5" s="955"/>
      <c r="G5" s="955"/>
      <c r="H5" s="955"/>
      <c r="I5" s="955"/>
      <c r="J5" s="955"/>
      <c r="K5" s="955"/>
      <c r="L5" s="955"/>
      <c r="M5" s="956"/>
      <c r="N5" s="313"/>
      <c r="O5" s="313"/>
      <c r="P5" s="313"/>
      <c r="Q5" s="313"/>
      <c r="R5" s="313"/>
      <c r="S5" s="313"/>
      <c r="T5" s="313"/>
      <c r="U5" s="313"/>
      <c r="V5" s="313"/>
      <c r="W5" s="313"/>
    </row>
    <row r="6" spans="1:37" s="25" customFormat="1" ht="15.75" customHeight="1" x14ac:dyDescent="0.25">
      <c r="A6" s="87" t="s">
        <v>228</v>
      </c>
      <c r="B6" s="959" t="s">
        <v>246</v>
      </c>
      <c r="C6" s="959"/>
      <c r="D6" s="959"/>
      <c r="E6" s="959"/>
      <c r="F6" s="959"/>
      <c r="G6" s="959"/>
      <c r="H6" s="959"/>
      <c r="I6" s="959"/>
      <c r="J6" s="959"/>
      <c r="K6" s="959"/>
      <c r="L6" s="959"/>
      <c r="M6" s="960"/>
      <c r="N6" s="314"/>
      <c r="O6" s="314"/>
      <c r="P6" s="314"/>
      <c r="Q6" s="314"/>
      <c r="R6" s="314"/>
      <c r="S6" s="314"/>
      <c r="T6" s="314"/>
      <c r="U6" s="314"/>
      <c r="V6" s="314"/>
      <c r="W6" s="314"/>
    </row>
    <row r="7" spans="1:37" s="25" customFormat="1" ht="42.75" customHeight="1" x14ac:dyDescent="0.25">
      <c r="A7" s="87" t="s">
        <v>229</v>
      </c>
      <c r="B7" s="615"/>
      <c r="C7" s="615"/>
      <c r="D7" s="615"/>
      <c r="E7" s="615"/>
      <c r="F7" s="615"/>
      <c r="G7" s="615"/>
      <c r="H7" s="615"/>
      <c r="I7" s="615"/>
      <c r="J7" s="615"/>
      <c r="K7" s="615"/>
      <c r="L7" s="615"/>
      <c r="M7" s="616"/>
      <c r="N7" s="202"/>
      <c r="O7" s="202"/>
      <c r="P7" s="202"/>
      <c r="Q7" s="202"/>
      <c r="R7" s="202"/>
      <c r="S7" s="202"/>
      <c r="T7" s="202"/>
      <c r="U7" s="202"/>
      <c r="V7" s="202"/>
      <c r="W7" s="202"/>
    </row>
    <row r="8" spans="1:37" s="25" customFormat="1" ht="15" customHeight="1" x14ac:dyDescent="0.25">
      <c r="A8" s="939"/>
      <c r="B8" s="940"/>
      <c r="C8" s="940"/>
      <c r="D8" s="940"/>
      <c r="E8" s="940"/>
      <c r="F8" s="940"/>
      <c r="G8" s="940"/>
      <c r="H8" s="940"/>
      <c r="I8" s="940"/>
      <c r="J8" s="940"/>
      <c r="K8" s="940"/>
      <c r="L8" s="940"/>
      <c r="M8" s="941"/>
      <c r="N8" s="315"/>
      <c r="O8" s="315"/>
      <c r="P8" s="315"/>
      <c r="Q8" s="315"/>
      <c r="R8" s="315"/>
      <c r="S8" s="315"/>
      <c r="T8" s="315"/>
      <c r="U8" s="315"/>
      <c r="V8" s="315"/>
      <c r="W8" s="315"/>
    </row>
    <row r="9" spans="1:37"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c r="N9" s="307" t="s">
        <v>499</v>
      </c>
      <c r="O9" s="307" t="s">
        <v>500</v>
      </c>
      <c r="P9" s="307" t="s">
        <v>187</v>
      </c>
      <c r="Q9" s="307" t="s">
        <v>501</v>
      </c>
      <c r="R9" s="307" t="s">
        <v>502</v>
      </c>
      <c r="S9" s="307" t="s">
        <v>500</v>
      </c>
      <c r="T9" s="307" t="s">
        <v>187</v>
      </c>
      <c r="U9" s="307" t="s">
        <v>501</v>
      </c>
      <c r="V9" s="307" t="s">
        <v>503</v>
      </c>
      <c r="W9" s="307" t="s">
        <v>500</v>
      </c>
      <c r="X9" s="307" t="s">
        <v>187</v>
      </c>
      <c r="Y9" s="307" t="s">
        <v>501</v>
      </c>
      <c r="Z9" s="307" t="s">
        <v>504</v>
      </c>
      <c r="AA9" s="307" t="s">
        <v>500</v>
      </c>
      <c r="AB9" s="307" t="s">
        <v>187</v>
      </c>
      <c r="AC9" s="307" t="s">
        <v>501</v>
      </c>
      <c r="AD9" s="307" t="s">
        <v>519</v>
      </c>
      <c r="AE9" s="307" t="s">
        <v>500</v>
      </c>
      <c r="AF9" s="307" t="s">
        <v>187</v>
      </c>
      <c r="AG9" s="307" t="s">
        <v>501</v>
      </c>
      <c r="AH9" s="307" t="s">
        <v>522</v>
      </c>
      <c r="AI9" s="307" t="s">
        <v>500</v>
      </c>
      <c r="AJ9" s="307" t="s">
        <v>187</v>
      </c>
      <c r="AK9" s="307" t="s">
        <v>501</v>
      </c>
    </row>
    <row r="10" spans="1:37" s="25" customFormat="1" ht="207" customHeight="1" x14ac:dyDescent="0.25">
      <c r="A10" s="943" t="str">
        <f>([1]CONTEXTO!A8&amp;" "&amp;[1]CONTEXTO!A9)</f>
        <v>PROCESO: GESTIÓN DE LA GOBERNABILIDAD, CONVIVENCIA Y SEGURIDAD CIUDADANA 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v>
      </c>
      <c r="B10" s="937"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C10" s="942" t="str">
        <f>'IDENTIFICACION DE RIESGOS'!F10</f>
        <v>CORRUPCION</v>
      </c>
      <c r="D10" s="106" t="str">
        <f>DESCRIPCION!D10</f>
        <v xml:space="preserve">Fallas en la cultura de la probidad </v>
      </c>
      <c r="E10" s="942" t="str">
        <f>'VALORACIÓN RIESGOS RESIDUAL'!E14:G14</f>
        <v>Posible</v>
      </c>
      <c r="F10" s="957" t="str">
        <f>'VALORACIÓN RIESGOS RESIDUAL'!J14</f>
        <v>Catastrófico</v>
      </c>
      <c r="G10" s="937" t="str">
        <f>'VALORACIÓN RIESGOS RESIDUAL'!K11</f>
        <v>EXTREMA</v>
      </c>
      <c r="H10" s="957" t="s">
        <v>296</v>
      </c>
      <c r="I10" s="226" t="s">
        <v>486</v>
      </c>
      <c r="J10" s="302" t="s">
        <v>487</v>
      </c>
      <c r="K10" s="302" t="s">
        <v>488</v>
      </c>
      <c r="L10" s="316" t="s">
        <v>489</v>
      </c>
      <c r="M10" s="935" t="s">
        <v>495</v>
      </c>
      <c r="N10" s="319" t="s">
        <v>523</v>
      </c>
      <c r="O10" s="308">
        <f>0.166666666666667*100</f>
        <v>16.6666666666667</v>
      </c>
      <c r="P10" s="309" t="s">
        <v>526</v>
      </c>
      <c r="Q10" s="323" t="s">
        <v>505</v>
      </c>
      <c r="R10" s="309" t="s">
        <v>525</v>
      </c>
      <c r="S10" s="310">
        <f>4/12*100</f>
        <v>33.333333333333329</v>
      </c>
      <c r="T10" s="309" t="s">
        <v>527</v>
      </c>
      <c r="U10" s="323" t="s">
        <v>506</v>
      </c>
      <c r="V10" s="309" t="s">
        <v>530</v>
      </c>
      <c r="W10" s="310">
        <f>6/12*100</f>
        <v>50</v>
      </c>
      <c r="X10" s="309" t="s">
        <v>533</v>
      </c>
      <c r="Y10" s="309" t="s">
        <v>507</v>
      </c>
      <c r="Z10" s="107" t="s">
        <v>531</v>
      </c>
      <c r="AA10" s="308">
        <f>8/12*100</f>
        <v>66.666666666666657</v>
      </c>
      <c r="AB10" s="321" t="s">
        <v>535</v>
      </c>
      <c r="AC10" s="305"/>
      <c r="AD10" s="107" t="s">
        <v>536</v>
      </c>
      <c r="AE10" s="308">
        <f>10/12*100</f>
        <v>83.333333333333343</v>
      </c>
      <c r="AF10" s="321" t="s">
        <v>539</v>
      </c>
      <c r="AG10" s="305"/>
      <c r="AH10" s="320" t="s">
        <v>542</v>
      </c>
      <c r="AI10" s="308">
        <f>12/12*100</f>
        <v>100</v>
      </c>
      <c r="AJ10" s="321" t="s">
        <v>543</v>
      </c>
      <c r="AK10" s="305"/>
    </row>
    <row r="11" spans="1:37" s="25" customFormat="1" ht="222.75" customHeight="1" x14ac:dyDescent="0.25">
      <c r="A11" s="944"/>
      <c r="B11" s="935"/>
      <c r="C11" s="617"/>
      <c r="D11" s="107" t="str">
        <f>DESCRIPCION!D11</f>
        <v>Presiòn indebida de las partes interesadas  en la toma de decisiones en procesos administrativos y policivos</v>
      </c>
      <c r="E11" s="617"/>
      <c r="F11" s="958"/>
      <c r="G11" s="935"/>
      <c r="H11" s="958"/>
      <c r="I11" s="221" t="s">
        <v>465</v>
      </c>
      <c r="J11" s="303" t="s">
        <v>490</v>
      </c>
      <c r="K11" s="303" t="s">
        <v>491</v>
      </c>
      <c r="L11" s="317" t="s">
        <v>492</v>
      </c>
      <c r="M11" s="935"/>
      <c r="N11" s="319" t="s">
        <v>524</v>
      </c>
      <c r="O11" s="308">
        <f>0.166666666666667*100</f>
        <v>16.6666666666667</v>
      </c>
      <c r="P11" s="309" t="s">
        <v>528</v>
      </c>
      <c r="Q11" s="309" t="s">
        <v>508</v>
      </c>
      <c r="R11" s="309" t="s">
        <v>509</v>
      </c>
      <c r="S11" s="310">
        <f>4/12*100</f>
        <v>33.333333333333329</v>
      </c>
      <c r="T11" s="309" t="s">
        <v>529</v>
      </c>
      <c r="U11" s="309" t="s">
        <v>510</v>
      </c>
      <c r="V11" s="309" t="s">
        <v>511</v>
      </c>
      <c r="W11" s="310">
        <f>6/12*100</f>
        <v>50</v>
      </c>
      <c r="X11" s="309" t="s">
        <v>534</v>
      </c>
      <c r="Y11" s="309" t="s">
        <v>512</v>
      </c>
      <c r="Z11" s="320" t="s">
        <v>532</v>
      </c>
      <c r="AA11" s="308">
        <f>8/12*100</f>
        <v>66.666666666666657</v>
      </c>
      <c r="AB11" s="322" t="s">
        <v>541</v>
      </c>
      <c r="AC11" s="305"/>
      <c r="AD11" s="320" t="s">
        <v>520</v>
      </c>
      <c r="AE11" s="308">
        <f>10/12*100</f>
        <v>83.333333333333343</v>
      </c>
      <c r="AF11" s="322" t="s">
        <v>521</v>
      </c>
      <c r="AG11" s="305"/>
      <c r="AH11" s="320" t="s">
        <v>540</v>
      </c>
      <c r="AI11" s="308">
        <f>12/12*100</f>
        <v>100</v>
      </c>
      <c r="AJ11" s="321" t="s">
        <v>544</v>
      </c>
      <c r="AK11" s="305"/>
    </row>
    <row r="12" spans="1:37" s="25" customFormat="1" ht="75" customHeight="1" thickBot="1" x14ac:dyDescent="0.35">
      <c r="A12" s="944"/>
      <c r="B12" s="935"/>
      <c r="C12" s="617"/>
      <c r="D12" s="221"/>
      <c r="E12" s="617"/>
      <c r="F12" s="958"/>
      <c r="G12" s="938"/>
      <c r="H12" s="216" t="s">
        <v>245</v>
      </c>
      <c r="I12" s="228" t="s">
        <v>466</v>
      </c>
      <c r="J12" s="304" t="s">
        <v>493</v>
      </c>
      <c r="K12" s="303" t="s">
        <v>494</v>
      </c>
      <c r="L12" s="318"/>
      <c r="M12" s="935"/>
      <c r="N12" s="306"/>
      <c r="O12" s="306"/>
      <c r="P12" s="306"/>
      <c r="Q12" s="306"/>
      <c r="R12" s="306"/>
      <c r="S12" s="306"/>
      <c r="T12" s="306"/>
      <c r="U12" s="306"/>
      <c r="V12" s="306"/>
      <c r="W12" s="306"/>
      <c r="X12" s="311"/>
      <c r="Y12" s="311"/>
      <c r="Z12" s="311"/>
      <c r="AA12" s="311"/>
      <c r="AB12" s="321"/>
      <c r="AC12" s="311"/>
      <c r="AD12" s="311"/>
      <c r="AE12" s="311"/>
      <c r="AF12" s="321"/>
      <c r="AG12" s="311"/>
      <c r="AH12" s="311"/>
      <c r="AI12" s="311"/>
      <c r="AJ12" s="321"/>
      <c r="AK12" s="311"/>
    </row>
    <row r="13" spans="1:37" s="25" customFormat="1" ht="91.5" customHeight="1" x14ac:dyDescent="0.25">
      <c r="A13" s="944"/>
      <c r="B13" s="935" t="str">
        <f>DESCRIPCION!A13</f>
        <v>Posibilidad de afectacion economica por  pérdida o sustracion  de insumos veterinarios y / o alimentos para beneficio propio o de un tercero</v>
      </c>
      <c r="C13" s="617" t="str">
        <f>'IDENTIFICACION DE RIESGOS'!F13</f>
        <v>CORRUPCION</v>
      </c>
      <c r="D13" s="107" t="str">
        <f>DESCRIPCION!D13</f>
        <v xml:space="preserve">Fallas en la cultura de la probidad </v>
      </c>
      <c r="E13" s="617" t="str">
        <f>'VALORACIÓN RIESGOS RESIDUAL'!E35:G35</f>
        <v>Posible</v>
      </c>
      <c r="F13" s="958" t="str">
        <f>'VALORACIÓN RIESGOS RESIDUAL'!J35</f>
        <v>Moderado</v>
      </c>
      <c r="G13" s="617" t="str">
        <f>'VALORACIÓN RIESGOS RESIDUAL'!K32</f>
        <v>EXTREMA</v>
      </c>
      <c r="H13" s="557" t="s">
        <v>296</v>
      </c>
      <c r="I13" s="947" t="s">
        <v>451</v>
      </c>
      <c r="J13" s="949" t="s">
        <v>496</v>
      </c>
      <c r="K13" s="951" t="s">
        <v>497</v>
      </c>
      <c r="L13" s="952" t="s">
        <v>498</v>
      </c>
      <c r="M13" s="935"/>
      <c r="N13" s="935" t="s">
        <v>513</v>
      </c>
      <c r="O13" s="936">
        <f t="shared" ref="O13" si="0">0.166666666666667*100</f>
        <v>16.6666666666667</v>
      </c>
      <c r="P13" s="935" t="s">
        <v>514</v>
      </c>
      <c r="Q13" s="935" t="s">
        <v>515</v>
      </c>
      <c r="R13" s="935" t="s">
        <v>513</v>
      </c>
      <c r="S13" s="934">
        <f t="shared" ref="S13" si="1">4/12*100</f>
        <v>33.333333333333329</v>
      </c>
      <c r="T13" s="615" t="s">
        <v>516</v>
      </c>
      <c r="U13" s="615" t="s">
        <v>515</v>
      </c>
      <c r="V13" s="933" t="s">
        <v>513</v>
      </c>
      <c r="W13" s="934">
        <f>6/12*100</f>
        <v>50</v>
      </c>
      <c r="X13" s="615" t="s">
        <v>517</v>
      </c>
      <c r="Y13" s="615" t="s">
        <v>515</v>
      </c>
      <c r="Z13" s="964" t="s">
        <v>513</v>
      </c>
      <c r="AA13" s="927">
        <f>8/12*100</f>
        <v>66.666666666666657</v>
      </c>
      <c r="AB13" s="930" t="s">
        <v>518</v>
      </c>
      <c r="AC13" s="930" t="s">
        <v>515</v>
      </c>
      <c r="AD13" s="924" t="s">
        <v>513</v>
      </c>
      <c r="AE13" s="927">
        <f>10/12*100</f>
        <v>83.333333333333343</v>
      </c>
      <c r="AF13" s="930" t="s">
        <v>537</v>
      </c>
      <c r="AG13" s="930" t="s">
        <v>515</v>
      </c>
      <c r="AH13" s="924" t="s">
        <v>538</v>
      </c>
      <c r="AI13" s="927">
        <f>12/12*100</f>
        <v>100</v>
      </c>
      <c r="AJ13" s="930" t="s">
        <v>515</v>
      </c>
      <c r="AK13" s="930"/>
    </row>
    <row r="14" spans="1:37" s="25" customFormat="1" ht="85.5" customHeight="1" x14ac:dyDescent="0.25">
      <c r="A14" s="944"/>
      <c r="B14" s="935"/>
      <c r="C14" s="617"/>
      <c r="D14" s="107" t="str">
        <f>DESCRIPCION!D14</f>
        <v>deficiencia en el diligenciamiento de los controles en las entradas y salidas de los medicamentos, alimentos e insumos.</v>
      </c>
      <c r="E14" s="617"/>
      <c r="F14" s="958"/>
      <c r="G14" s="617"/>
      <c r="H14" s="558"/>
      <c r="I14" s="948"/>
      <c r="J14" s="950"/>
      <c r="K14" s="950"/>
      <c r="L14" s="953"/>
      <c r="M14" s="935"/>
      <c r="N14" s="935"/>
      <c r="O14" s="936"/>
      <c r="P14" s="935"/>
      <c r="Q14" s="935"/>
      <c r="R14" s="935"/>
      <c r="S14" s="934"/>
      <c r="T14" s="615"/>
      <c r="U14" s="615"/>
      <c r="V14" s="615"/>
      <c r="W14" s="934"/>
      <c r="X14" s="615"/>
      <c r="Y14" s="615"/>
      <c r="Z14" s="925"/>
      <c r="AA14" s="928"/>
      <c r="AB14" s="931"/>
      <c r="AC14" s="931"/>
      <c r="AD14" s="925"/>
      <c r="AE14" s="928"/>
      <c r="AF14" s="931"/>
      <c r="AG14" s="931"/>
      <c r="AH14" s="925"/>
      <c r="AI14" s="928"/>
      <c r="AJ14" s="931"/>
      <c r="AK14" s="931"/>
    </row>
    <row r="15" spans="1:37" s="25" customFormat="1" ht="87" customHeight="1" x14ac:dyDescent="0.25">
      <c r="A15" s="944"/>
      <c r="B15" s="935"/>
      <c r="C15" s="617"/>
      <c r="D15" s="107"/>
      <c r="E15" s="617"/>
      <c r="F15" s="958"/>
      <c r="G15" s="617"/>
      <c r="H15" s="559"/>
      <c r="I15" s="229"/>
      <c r="J15" s="227"/>
      <c r="K15" s="227"/>
      <c r="L15" s="318"/>
      <c r="M15" s="935"/>
      <c r="N15" s="935"/>
      <c r="O15" s="936"/>
      <c r="P15" s="935"/>
      <c r="Q15" s="935"/>
      <c r="R15" s="935"/>
      <c r="S15" s="934"/>
      <c r="T15" s="615"/>
      <c r="U15" s="615"/>
      <c r="V15" s="615"/>
      <c r="W15" s="934"/>
      <c r="X15" s="615"/>
      <c r="Y15" s="615"/>
      <c r="Z15" s="926"/>
      <c r="AA15" s="929"/>
      <c r="AB15" s="932"/>
      <c r="AC15" s="932"/>
      <c r="AD15" s="926"/>
      <c r="AE15" s="929"/>
      <c r="AF15" s="932"/>
      <c r="AG15" s="932"/>
      <c r="AH15" s="926"/>
      <c r="AI15" s="929"/>
      <c r="AJ15" s="932"/>
      <c r="AK15" s="932"/>
    </row>
    <row r="16" spans="1:37" s="25" customFormat="1" ht="95.25" customHeight="1" x14ac:dyDescent="0.3">
      <c r="A16" s="944"/>
      <c r="B16" s="935"/>
      <c r="C16" s="617"/>
      <c r="D16" s="221"/>
      <c r="E16" s="617"/>
      <c r="F16" s="958"/>
      <c r="G16" s="617"/>
      <c r="H16" s="225" t="s">
        <v>245</v>
      </c>
      <c r="I16" s="228" t="s">
        <v>466</v>
      </c>
      <c r="J16" s="304" t="s">
        <v>493</v>
      </c>
      <c r="K16" s="303" t="s">
        <v>494</v>
      </c>
      <c r="L16" s="318"/>
      <c r="M16" s="935"/>
      <c r="N16" s="306"/>
      <c r="O16" s="306"/>
      <c r="P16" s="306"/>
      <c r="Q16" s="306"/>
      <c r="R16" s="306"/>
      <c r="S16" s="306"/>
      <c r="T16" s="306"/>
      <c r="U16" s="306"/>
      <c r="V16" s="306"/>
      <c r="W16" s="306"/>
      <c r="X16" s="311"/>
      <c r="Y16" s="311"/>
      <c r="Z16" s="311"/>
      <c r="AA16" s="311"/>
      <c r="AB16" s="321"/>
      <c r="AC16" s="311"/>
      <c r="AD16" s="311"/>
      <c r="AE16" s="311"/>
      <c r="AF16" s="321"/>
      <c r="AG16" s="311"/>
      <c r="AH16" s="311"/>
      <c r="AI16" s="311"/>
      <c r="AJ16" s="321"/>
      <c r="AK16" s="311"/>
    </row>
    <row r="17" spans="13:13" ht="1.5" customHeight="1" x14ac:dyDescent="0.3">
      <c r="M17" s="935"/>
    </row>
  </sheetData>
  <sheetProtection selectLockedCells="1"/>
  <mergeCells count="54">
    <mergeCell ref="AE13:AE15"/>
    <mergeCell ref="AF13:AF15"/>
    <mergeCell ref="AG13:AG15"/>
    <mergeCell ref="AC13:AC15"/>
    <mergeCell ref="Y13:Y15"/>
    <mergeCell ref="Z13:Z15"/>
    <mergeCell ref="AA13:AA15"/>
    <mergeCell ref="AB13:AB15"/>
    <mergeCell ref="AD13:AD15"/>
    <mergeCell ref="J1:L1"/>
    <mergeCell ref="J2:L2"/>
    <mergeCell ref="J3:L3"/>
    <mergeCell ref="J4:L4"/>
    <mergeCell ref="B3:I4"/>
    <mergeCell ref="M1:M4"/>
    <mergeCell ref="I13:I14"/>
    <mergeCell ref="J13:J14"/>
    <mergeCell ref="K13:K14"/>
    <mergeCell ref="L13:L14"/>
    <mergeCell ref="A5:M5"/>
    <mergeCell ref="F10:F12"/>
    <mergeCell ref="E13:E16"/>
    <mergeCell ref="B6:M6"/>
    <mergeCell ref="M10:M17"/>
    <mergeCell ref="B7:M7"/>
    <mergeCell ref="H10:H11"/>
    <mergeCell ref="F13:F16"/>
    <mergeCell ref="G13:G16"/>
    <mergeCell ref="B1:I2"/>
    <mergeCell ref="A1:A4"/>
    <mergeCell ref="B13:B16"/>
    <mergeCell ref="G10:G12"/>
    <mergeCell ref="A8:M8"/>
    <mergeCell ref="H13:H15"/>
    <mergeCell ref="E10:E12"/>
    <mergeCell ref="C10:C12"/>
    <mergeCell ref="A10:A16"/>
    <mergeCell ref="B10:B12"/>
    <mergeCell ref="AH13:AH15"/>
    <mergeCell ref="AI13:AI15"/>
    <mergeCell ref="AJ13:AJ15"/>
    <mergeCell ref="AK13:AK15"/>
    <mergeCell ref="C13:C16"/>
    <mergeCell ref="V13:V15"/>
    <mergeCell ref="W13:W15"/>
    <mergeCell ref="P13:P15"/>
    <mergeCell ref="Q13:Q15"/>
    <mergeCell ref="R13:R15"/>
    <mergeCell ref="N13:N15"/>
    <mergeCell ref="O13:O15"/>
    <mergeCell ref="S13:S15"/>
    <mergeCell ref="T13:T15"/>
    <mergeCell ref="U13:U15"/>
    <mergeCell ref="X13:X1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302</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2" t="s">
        <v>298</v>
      </c>
    </row>
    <row r="2" spans="1:1" x14ac:dyDescent="0.3">
      <c r="A2" s="202" t="s">
        <v>295</v>
      </c>
    </row>
    <row r="3" spans="1:1" x14ac:dyDescent="0.3">
      <c r="A3" s="202" t="s">
        <v>296</v>
      </c>
    </row>
    <row r="4" spans="1:1" x14ac:dyDescent="0.3">
      <c r="A4" s="202"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273</v>
      </c>
      <c r="B1" t="s">
        <v>279</v>
      </c>
      <c r="C1" t="s">
        <v>283</v>
      </c>
    </row>
    <row r="2" spans="1:3" x14ac:dyDescent="0.3">
      <c r="A2" t="s">
        <v>274</v>
      </c>
      <c r="B2" t="s">
        <v>291</v>
      </c>
      <c r="C2" t="s">
        <v>284</v>
      </c>
    </row>
    <row r="3" spans="1:3" x14ac:dyDescent="0.3">
      <c r="A3" t="s">
        <v>275</v>
      </c>
      <c r="B3" t="s">
        <v>280</v>
      </c>
      <c r="C3" t="s">
        <v>285</v>
      </c>
    </row>
    <row r="4" spans="1:3" x14ac:dyDescent="0.3">
      <c r="A4" t="s">
        <v>276</v>
      </c>
      <c r="B4" t="s">
        <v>290</v>
      </c>
      <c r="C4" t="s">
        <v>286</v>
      </c>
    </row>
    <row r="5" spans="1:3" x14ac:dyDescent="0.3">
      <c r="A5" t="s">
        <v>277</v>
      </c>
      <c r="B5" t="s">
        <v>281</v>
      </c>
      <c r="C5" t="s">
        <v>247</v>
      </c>
    </row>
    <row r="6" spans="1:3" x14ac:dyDescent="0.3">
      <c r="A6" t="s">
        <v>303</v>
      </c>
      <c r="B6" t="s">
        <v>303</v>
      </c>
      <c r="C6" t="s">
        <v>303</v>
      </c>
    </row>
    <row r="7" spans="1:3" x14ac:dyDescent="0.3">
      <c r="A7" t="s">
        <v>278</v>
      </c>
      <c r="B7" t="s">
        <v>282</v>
      </c>
      <c r="C7" t="s">
        <v>287</v>
      </c>
    </row>
    <row r="8" spans="1:3" x14ac:dyDescent="0.3">
      <c r="B8" t="s">
        <v>14</v>
      </c>
      <c r="C8" t="s">
        <v>288</v>
      </c>
    </row>
    <row r="9" spans="1:3" x14ac:dyDescent="0.3">
      <c r="C9" t="s">
        <v>248</v>
      </c>
    </row>
    <row r="10" spans="1:3" x14ac:dyDescent="0.3">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28" zoomScale="110" zoomScaleNormal="110" workbookViewId="0">
      <selection activeCell="Y39" sqref="Y39"/>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34"/>
      <c r="B1" s="352" t="str">
        <f>CONTEXTO!B1</f>
        <v xml:space="preserve">PROCESO:  SISTEMA INTEGRADO DE GESTIÓN </v>
      </c>
      <c r="C1" s="352"/>
      <c r="D1" s="352"/>
      <c r="E1" s="352"/>
      <c r="F1" s="352"/>
      <c r="G1" s="352"/>
      <c r="H1" s="352"/>
      <c r="I1" s="352"/>
      <c r="J1" s="352"/>
      <c r="K1" s="352"/>
      <c r="L1" s="352"/>
      <c r="M1" s="352"/>
      <c r="N1" s="352"/>
      <c r="O1" s="352"/>
      <c r="P1" s="352"/>
      <c r="Q1" s="352"/>
      <c r="R1" s="352"/>
      <c r="S1" s="353"/>
      <c r="T1" s="427" t="s">
        <v>390</v>
      </c>
      <c r="U1" s="360"/>
      <c r="V1" s="360"/>
      <c r="W1" s="361"/>
    </row>
    <row r="2" spans="1:24" ht="25.5" customHeight="1" x14ac:dyDescent="0.3">
      <c r="A2" s="435"/>
      <c r="B2" s="355"/>
      <c r="C2" s="355"/>
      <c r="D2" s="355"/>
      <c r="E2" s="355"/>
      <c r="F2" s="355"/>
      <c r="G2" s="355"/>
      <c r="H2" s="355"/>
      <c r="I2" s="355"/>
      <c r="J2" s="355"/>
      <c r="K2" s="355"/>
      <c r="L2" s="355"/>
      <c r="M2" s="355"/>
      <c r="N2" s="355"/>
      <c r="O2" s="355"/>
      <c r="P2" s="355"/>
      <c r="Q2" s="355"/>
      <c r="R2" s="355"/>
      <c r="S2" s="356"/>
      <c r="T2" s="428" t="s">
        <v>388</v>
      </c>
      <c r="U2" s="429"/>
      <c r="V2" s="429"/>
      <c r="W2" s="430"/>
    </row>
    <row r="3" spans="1:24" ht="15" customHeight="1" x14ac:dyDescent="0.3">
      <c r="A3" s="435"/>
      <c r="B3" s="355" t="s">
        <v>41</v>
      </c>
      <c r="C3" s="355"/>
      <c r="D3" s="355"/>
      <c r="E3" s="355"/>
      <c r="F3" s="355"/>
      <c r="G3" s="355"/>
      <c r="H3" s="355"/>
      <c r="I3" s="355"/>
      <c r="J3" s="355"/>
      <c r="K3" s="355"/>
      <c r="L3" s="355"/>
      <c r="M3" s="355"/>
      <c r="N3" s="355"/>
      <c r="O3" s="355"/>
      <c r="P3" s="355"/>
      <c r="Q3" s="355"/>
      <c r="R3" s="355"/>
      <c r="S3" s="356"/>
      <c r="T3" s="428" t="s">
        <v>391</v>
      </c>
      <c r="U3" s="429"/>
      <c r="V3" s="429"/>
      <c r="W3" s="430"/>
    </row>
    <row r="4" spans="1:24" ht="15.75" customHeight="1" x14ac:dyDescent="0.3">
      <c r="A4" s="436"/>
      <c r="B4" s="439"/>
      <c r="C4" s="439"/>
      <c r="D4" s="439"/>
      <c r="E4" s="439"/>
      <c r="F4" s="439"/>
      <c r="G4" s="439"/>
      <c r="H4" s="439"/>
      <c r="I4" s="439"/>
      <c r="J4" s="439"/>
      <c r="K4" s="439"/>
      <c r="L4" s="439"/>
      <c r="M4" s="439"/>
      <c r="N4" s="439"/>
      <c r="O4" s="439"/>
      <c r="P4" s="439"/>
      <c r="Q4" s="439"/>
      <c r="R4" s="439"/>
      <c r="S4" s="440"/>
      <c r="T4" s="428" t="s">
        <v>376</v>
      </c>
      <c r="U4" s="429"/>
      <c r="V4" s="429"/>
      <c r="W4" s="430"/>
    </row>
    <row r="5" spans="1:24" ht="15.75" customHeight="1" x14ac:dyDescent="0.3">
      <c r="A5" s="436"/>
      <c r="B5" s="436"/>
      <c r="C5" s="436"/>
      <c r="D5" s="436"/>
      <c r="E5" s="436"/>
      <c r="F5" s="436"/>
      <c r="G5" s="436"/>
      <c r="H5" s="436"/>
      <c r="I5" s="436"/>
      <c r="J5" s="436"/>
      <c r="K5" s="436"/>
      <c r="L5" s="436"/>
      <c r="M5" s="436"/>
      <c r="N5" s="436"/>
      <c r="O5" s="436"/>
      <c r="P5" s="436"/>
      <c r="Q5" s="436"/>
      <c r="R5" s="436"/>
      <c r="S5" s="436"/>
      <c r="T5" s="441"/>
      <c r="U5" s="143"/>
      <c r="V5" s="143"/>
      <c r="W5" s="243"/>
    </row>
    <row r="6" spans="1:24" s="1" customFormat="1" ht="27" customHeight="1" x14ac:dyDescent="0.25">
      <c r="A6" s="438"/>
      <c r="B6" s="438"/>
      <c r="C6" s="438"/>
      <c r="D6" s="438"/>
      <c r="E6" s="438"/>
      <c r="F6" s="438"/>
      <c r="G6" s="438"/>
      <c r="H6" s="438"/>
      <c r="I6" s="438"/>
      <c r="J6" s="438"/>
      <c r="K6" s="438"/>
      <c r="L6" s="438"/>
      <c r="M6" s="438"/>
      <c r="N6" s="438"/>
      <c r="O6" s="438"/>
      <c r="P6" s="438"/>
      <c r="Q6" s="438"/>
      <c r="R6" s="438"/>
      <c r="S6" s="438"/>
      <c r="T6" s="438"/>
      <c r="W6" s="73"/>
    </row>
    <row r="7" spans="1:24" s="1" customFormat="1" ht="81" customHeight="1" thickBot="1" x14ac:dyDescent="0.3">
      <c r="A7" s="437"/>
      <c r="B7" s="437"/>
      <c r="C7" s="437"/>
      <c r="D7" s="437"/>
      <c r="E7" s="437"/>
      <c r="F7" s="437"/>
      <c r="G7" s="437"/>
      <c r="H7" s="437"/>
      <c r="I7" s="437"/>
      <c r="J7" s="437"/>
      <c r="K7" s="437"/>
      <c r="L7" s="437"/>
      <c r="M7" s="437"/>
      <c r="N7" s="437"/>
      <c r="O7" s="437"/>
      <c r="P7" s="437"/>
      <c r="Q7" s="437"/>
      <c r="R7" s="437"/>
      <c r="S7" s="437"/>
      <c r="T7" s="437"/>
      <c r="U7" s="60"/>
      <c r="V7" s="60"/>
      <c r="W7" s="244"/>
    </row>
    <row r="8" spans="1:24" s="1" customFormat="1" ht="26.25" customHeight="1" thickBot="1" x14ac:dyDescent="0.3">
      <c r="A8" s="245"/>
      <c r="B8" s="245"/>
      <c r="C8" s="245"/>
      <c r="D8" s="245"/>
      <c r="E8" s="245"/>
      <c r="F8" s="245"/>
      <c r="G8" s="245"/>
      <c r="H8" s="245"/>
      <c r="I8" s="245"/>
      <c r="J8" s="245"/>
      <c r="K8" s="245"/>
      <c r="L8" s="245"/>
      <c r="M8" s="245"/>
      <c r="N8" s="245"/>
      <c r="O8" s="245"/>
      <c r="P8" s="245"/>
      <c r="Q8" s="245"/>
      <c r="R8" s="245"/>
      <c r="S8" s="245"/>
      <c r="T8" s="246"/>
      <c r="X8" s="101"/>
    </row>
    <row r="9" spans="1:24" s="1" customFormat="1" ht="39.75" customHeight="1" thickBot="1" x14ac:dyDescent="0.3">
      <c r="A9" s="425"/>
      <c r="B9" s="425"/>
      <c r="C9" s="425" t="b">
        <v>0</v>
      </c>
      <c r="D9" s="425"/>
      <c r="E9" s="425"/>
      <c r="F9" s="425"/>
      <c r="G9" s="425"/>
      <c r="H9" s="425"/>
      <c r="I9" s="425"/>
      <c r="J9" s="425"/>
      <c r="K9" s="425"/>
      <c r="L9" s="425"/>
      <c r="M9" s="425"/>
      <c r="N9" s="425"/>
      <c r="O9" s="425"/>
      <c r="P9" s="425"/>
      <c r="Q9" s="425"/>
      <c r="R9" s="425"/>
      <c r="S9" s="425"/>
      <c r="T9" s="426"/>
    </row>
    <row r="10" spans="1:24" s="40" customFormat="1" ht="32.25" customHeight="1" thickBot="1" x14ac:dyDescent="0.35">
      <c r="A10" s="240" t="s">
        <v>42</v>
      </c>
      <c r="B10" s="241" t="s">
        <v>253</v>
      </c>
      <c r="C10" s="241" t="s">
        <v>43</v>
      </c>
      <c r="D10" s="241" t="s">
        <v>44</v>
      </c>
      <c r="E10" s="241" t="s">
        <v>45</v>
      </c>
      <c r="F10" s="241" t="s">
        <v>46</v>
      </c>
      <c r="G10" s="241" t="s">
        <v>47</v>
      </c>
      <c r="H10" s="241" t="s">
        <v>48</v>
      </c>
      <c r="I10" s="241" t="s">
        <v>49</v>
      </c>
      <c r="J10" s="241" t="s">
        <v>50</v>
      </c>
      <c r="K10" s="241" t="s">
        <v>51</v>
      </c>
      <c r="L10" s="241" t="s">
        <v>52</v>
      </c>
      <c r="M10" s="241" t="s">
        <v>53</v>
      </c>
      <c r="N10" s="241" t="s">
        <v>54</v>
      </c>
      <c r="O10" s="241" t="s">
        <v>55</v>
      </c>
      <c r="P10" s="241" t="s">
        <v>56</v>
      </c>
      <c r="Q10" s="241" t="s">
        <v>57</v>
      </c>
      <c r="R10" s="242" t="s">
        <v>58</v>
      </c>
      <c r="S10" s="247" t="s">
        <v>59</v>
      </c>
      <c r="T10" s="251" t="s">
        <v>307</v>
      </c>
    </row>
    <row r="11" spans="1:24" ht="39.75" customHeight="1" x14ac:dyDescent="0.3">
      <c r="A11" s="286">
        <v>1</v>
      </c>
      <c r="B11" s="274" t="s">
        <v>399</v>
      </c>
      <c r="C11" s="286">
        <v>4</v>
      </c>
      <c r="D11" s="286">
        <v>4</v>
      </c>
      <c r="E11" s="286">
        <v>4</v>
      </c>
      <c r="F11" s="286">
        <v>4</v>
      </c>
      <c r="G11" s="286">
        <v>3</v>
      </c>
      <c r="H11" s="286">
        <v>3</v>
      </c>
      <c r="I11" s="67"/>
      <c r="J11" s="67"/>
      <c r="K11" s="67"/>
      <c r="L11" s="67"/>
      <c r="M11" s="67"/>
      <c r="N11" s="67"/>
      <c r="O11" s="67"/>
      <c r="P11" s="67"/>
      <c r="Q11" s="67"/>
      <c r="R11" s="66"/>
      <c r="S11" s="295">
        <f t="shared" ref="S11:S40" si="0">SUM(C11:R11)</f>
        <v>22</v>
      </c>
      <c r="T11" s="252"/>
    </row>
    <row r="12" spans="1:24" ht="45.75" customHeight="1" x14ac:dyDescent="0.3">
      <c r="A12" s="286">
        <v>2</v>
      </c>
      <c r="B12" s="278" t="s">
        <v>402</v>
      </c>
      <c r="C12" s="286">
        <v>5</v>
      </c>
      <c r="D12" s="286">
        <v>4</v>
      </c>
      <c r="E12" s="286">
        <v>3</v>
      </c>
      <c r="F12" s="286">
        <v>4</v>
      </c>
      <c r="G12" s="286">
        <v>4</v>
      </c>
      <c r="H12" s="286">
        <v>4</v>
      </c>
      <c r="I12" s="67"/>
      <c r="J12" s="67"/>
      <c r="K12" s="67"/>
      <c r="L12" s="67"/>
      <c r="M12" s="67"/>
      <c r="N12" s="67"/>
      <c r="O12" s="67"/>
      <c r="P12" s="67"/>
      <c r="Q12" s="67"/>
      <c r="R12" s="66"/>
      <c r="S12" s="295">
        <f t="shared" si="0"/>
        <v>24</v>
      </c>
      <c r="T12" s="248"/>
    </row>
    <row r="13" spans="1:24" ht="65.25" customHeight="1" x14ac:dyDescent="0.3">
      <c r="A13" s="286">
        <v>3</v>
      </c>
      <c r="B13" s="278" t="s">
        <v>405</v>
      </c>
      <c r="C13" s="286">
        <v>5</v>
      </c>
      <c r="D13" s="286">
        <v>4</v>
      </c>
      <c r="E13" s="286">
        <v>4</v>
      </c>
      <c r="F13" s="286">
        <v>4</v>
      </c>
      <c r="G13" s="286">
        <v>4</v>
      </c>
      <c r="H13" s="286">
        <v>4</v>
      </c>
      <c r="I13" s="67"/>
      <c r="J13" s="67"/>
      <c r="K13" s="67"/>
      <c r="L13" s="67"/>
      <c r="M13" s="67"/>
      <c r="N13" s="67"/>
      <c r="O13" s="67"/>
      <c r="P13" s="67"/>
      <c r="Q13" s="67"/>
      <c r="R13" s="66"/>
      <c r="S13" s="296">
        <f t="shared" si="0"/>
        <v>25</v>
      </c>
      <c r="T13" s="249"/>
    </row>
    <row r="14" spans="1:24" ht="39.75" customHeight="1" x14ac:dyDescent="0.3">
      <c r="A14" s="286">
        <v>4</v>
      </c>
      <c r="B14" s="280" t="s">
        <v>408</v>
      </c>
      <c r="C14" s="286">
        <v>4</v>
      </c>
      <c r="D14" s="286">
        <v>4</v>
      </c>
      <c r="E14" s="286">
        <v>4</v>
      </c>
      <c r="F14" s="286">
        <v>4</v>
      </c>
      <c r="G14" s="286">
        <v>4</v>
      </c>
      <c r="H14" s="286">
        <v>4</v>
      </c>
      <c r="I14" s="67"/>
      <c r="J14" s="67"/>
      <c r="K14" s="67"/>
      <c r="L14" s="67"/>
      <c r="M14" s="67"/>
      <c r="N14" s="67"/>
      <c r="O14" s="67"/>
      <c r="P14" s="67"/>
      <c r="Q14" s="67"/>
      <c r="R14" s="66"/>
      <c r="S14" s="295">
        <f t="shared" si="0"/>
        <v>24</v>
      </c>
      <c r="T14" s="249"/>
    </row>
    <row r="15" spans="1:24" ht="39.75" customHeight="1" x14ac:dyDescent="0.3">
      <c r="A15" s="286">
        <v>5</v>
      </c>
      <c r="B15" s="280" t="s">
        <v>411</v>
      </c>
      <c r="C15" s="286">
        <v>5</v>
      </c>
      <c r="D15" s="286">
        <v>4</v>
      </c>
      <c r="E15" s="286">
        <v>4</v>
      </c>
      <c r="F15" s="286">
        <v>4</v>
      </c>
      <c r="G15" s="286">
        <v>4</v>
      </c>
      <c r="H15" s="286">
        <v>4</v>
      </c>
      <c r="I15" s="67"/>
      <c r="J15" s="67"/>
      <c r="K15" s="67"/>
      <c r="L15" s="67"/>
      <c r="M15" s="67"/>
      <c r="N15" s="67"/>
      <c r="O15" s="67"/>
      <c r="P15" s="67"/>
      <c r="Q15" s="67"/>
      <c r="R15" s="66"/>
      <c r="S15" s="296">
        <f t="shared" si="0"/>
        <v>25</v>
      </c>
      <c r="T15" s="249"/>
    </row>
    <row r="16" spans="1:24" ht="39.75" customHeight="1" x14ac:dyDescent="0.3">
      <c r="A16" s="286">
        <v>6</v>
      </c>
      <c r="B16" s="280" t="s">
        <v>414</v>
      </c>
      <c r="C16" s="286">
        <v>5</v>
      </c>
      <c r="D16" s="286">
        <v>5</v>
      </c>
      <c r="E16" s="286">
        <v>4</v>
      </c>
      <c r="F16" s="286">
        <v>4</v>
      </c>
      <c r="G16" s="286">
        <v>4</v>
      </c>
      <c r="H16" s="286">
        <v>5</v>
      </c>
      <c r="I16" s="67"/>
      <c r="J16" s="67"/>
      <c r="K16" s="67"/>
      <c r="L16" s="67"/>
      <c r="M16" s="67"/>
      <c r="N16" s="67"/>
      <c r="O16" s="67"/>
      <c r="P16" s="67"/>
      <c r="Q16" s="67"/>
      <c r="R16" s="66"/>
      <c r="S16" s="297">
        <f t="shared" si="0"/>
        <v>27</v>
      </c>
      <c r="T16" s="249"/>
    </row>
    <row r="17" spans="1:20" ht="39.75" customHeight="1" x14ac:dyDescent="0.3">
      <c r="A17" s="286">
        <v>7</v>
      </c>
      <c r="B17" s="280" t="s">
        <v>417</v>
      </c>
      <c r="C17" s="286">
        <v>5</v>
      </c>
      <c r="D17" s="286">
        <v>5</v>
      </c>
      <c r="E17" s="286">
        <v>5</v>
      </c>
      <c r="F17" s="286">
        <v>5</v>
      </c>
      <c r="G17" s="286">
        <v>5</v>
      </c>
      <c r="H17" s="286">
        <v>5</v>
      </c>
      <c r="I17" s="67"/>
      <c r="J17" s="67"/>
      <c r="K17" s="67"/>
      <c r="L17" s="67"/>
      <c r="M17" s="67"/>
      <c r="N17" s="67"/>
      <c r="O17" s="67"/>
      <c r="P17" s="67"/>
      <c r="Q17" s="67"/>
      <c r="R17" s="66"/>
      <c r="S17" s="297">
        <f t="shared" si="0"/>
        <v>30</v>
      </c>
      <c r="T17" s="249"/>
    </row>
    <row r="18" spans="1:20" ht="46.5" customHeight="1" x14ac:dyDescent="0.3">
      <c r="A18" s="286">
        <v>8</v>
      </c>
      <c r="B18" s="280" t="s">
        <v>419</v>
      </c>
      <c r="C18" s="286">
        <v>4</v>
      </c>
      <c r="D18" s="286">
        <v>4</v>
      </c>
      <c r="E18" s="286">
        <v>4</v>
      </c>
      <c r="F18" s="286">
        <v>4</v>
      </c>
      <c r="G18" s="286">
        <v>4</v>
      </c>
      <c r="H18" s="286">
        <v>4</v>
      </c>
      <c r="I18" s="67"/>
      <c r="J18" s="67"/>
      <c r="K18" s="67"/>
      <c r="L18" s="67"/>
      <c r="M18" s="67"/>
      <c r="N18" s="67"/>
      <c r="O18" s="67"/>
      <c r="P18" s="67"/>
      <c r="Q18" s="67"/>
      <c r="R18" s="66"/>
      <c r="S18" s="295">
        <f t="shared" si="0"/>
        <v>24</v>
      </c>
      <c r="T18" s="249"/>
    </row>
    <row r="19" spans="1:20" ht="47.25" customHeight="1" thickBot="1" x14ac:dyDescent="0.35">
      <c r="A19" s="286">
        <v>9</v>
      </c>
      <c r="B19" s="280" t="s">
        <v>422</v>
      </c>
      <c r="C19" s="286">
        <v>5</v>
      </c>
      <c r="D19" s="286">
        <v>5</v>
      </c>
      <c r="E19" s="286">
        <v>5</v>
      </c>
      <c r="F19" s="286">
        <v>4</v>
      </c>
      <c r="G19" s="286">
        <v>4</v>
      </c>
      <c r="H19" s="286">
        <v>4</v>
      </c>
      <c r="I19" s="67"/>
      <c r="J19" s="67"/>
      <c r="K19" s="67"/>
      <c r="L19" s="67"/>
      <c r="M19" s="67"/>
      <c r="N19" s="67"/>
      <c r="O19" s="67"/>
      <c r="P19" s="67"/>
      <c r="Q19" s="67"/>
      <c r="R19" s="66"/>
      <c r="S19" s="297">
        <f t="shared" si="0"/>
        <v>27</v>
      </c>
      <c r="T19" s="249"/>
    </row>
    <row r="20" spans="1:20" ht="39.75" customHeight="1" x14ac:dyDescent="0.3">
      <c r="A20" s="286">
        <v>10</v>
      </c>
      <c r="B20" s="274" t="s">
        <v>400</v>
      </c>
      <c r="C20" s="286">
        <v>5</v>
      </c>
      <c r="D20" s="286">
        <v>5</v>
      </c>
      <c r="E20" s="286">
        <v>4</v>
      </c>
      <c r="F20" s="286">
        <v>4</v>
      </c>
      <c r="G20" s="286">
        <v>3</v>
      </c>
      <c r="H20" s="286">
        <v>5</v>
      </c>
      <c r="I20" s="67"/>
      <c r="J20" s="67"/>
      <c r="K20" s="67"/>
      <c r="L20" s="67"/>
      <c r="M20" s="67"/>
      <c r="N20" s="67"/>
      <c r="O20" s="67"/>
      <c r="P20" s="67"/>
      <c r="Q20" s="67"/>
      <c r="R20" s="66"/>
      <c r="S20" s="297">
        <f t="shared" si="0"/>
        <v>26</v>
      </c>
      <c r="T20" s="249"/>
    </row>
    <row r="21" spans="1:20" ht="39.75" customHeight="1" x14ac:dyDescent="0.3">
      <c r="A21" s="286">
        <v>11</v>
      </c>
      <c r="B21" s="280" t="s">
        <v>423</v>
      </c>
      <c r="C21" s="286">
        <v>3</v>
      </c>
      <c r="D21" s="286">
        <v>5</v>
      </c>
      <c r="E21" s="286">
        <v>5</v>
      </c>
      <c r="F21" s="286">
        <v>3</v>
      </c>
      <c r="G21" s="286">
        <v>5</v>
      </c>
      <c r="H21" s="286">
        <v>3</v>
      </c>
      <c r="I21" s="67"/>
      <c r="J21" s="67"/>
      <c r="K21" s="67"/>
      <c r="L21" s="67"/>
      <c r="M21" s="67"/>
      <c r="N21" s="67"/>
      <c r="O21" s="67"/>
      <c r="P21" s="67"/>
      <c r="Q21" s="67"/>
      <c r="R21" s="66"/>
      <c r="S21" s="297">
        <f t="shared" si="0"/>
        <v>24</v>
      </c>
      <c r="T21" s="249"/>
    </row>
    <row r="22" spans="1:20" ht="45.75" customHeight="1" x14ac:dyDescent="0.3">
      <c r="A22" s="286">
        <v>12</v>
      </c>
      <c r="B22" s="280" t="s">
        <v>406</v>
      </c>
      <c r="C22" s="286">
        <v>5</v>
      </c>
      <c r="D22" s="286">
        <v>4</v>
      </c>
      <c r="E22" s="286">
        <v>4</v>
      </c>
      <c r="F22" s="286">
        <v>4</v>
      </c>
      <c r="G22" s="286">
        <v>4</v>
      </c>
      <c r="H22" s="286">
        <v>4</v>
      </c>
      <c r="I22" s="67"/>
      <c r="J22" s="67"/>
      <c r="K22" s="67"/>
      <c r="L22" s="67"/>
      <c r="M22" s="67"/>
      <c r="N22" s="67"/>
      <c r="O22" s="67"/>
      <c r="P22" s="67"/>
      <c r="Q22" s="67"/>
      <c r="R22" s="66"/>
      <c r="S22" s="296">
        <f t="shared" si="0"/>
        <v>25</v>
      </c>
      <c r="T22" s="249"/>
    </row>
    <row r="23" spans="1:20" ht="49.5" customHeight="1" x14ac:dyDescent="0.3">
      <c r="A23" s="286">
        <v>13</v>
      </c>
      <c r="B23" s="280" t="s">
        <v>409</v>
      </c>
      <c r="C23" s="286">
        <v>4</v>
      </c>
      <c r="D23" s="286">
        <v>5</v>
      </c>
      <c r="E23" s="286">
        <v>5</v>
      </c>
      <c r="F23" s="286">
        <v>5</v>
      </c>
      <c r="G23" s="286">
        <v>4</v>
      </c>
      <c r="H23" s="286">
        <v>4</v>
      </c>
      <c r="I23" s="67"/>
      <c r="J23" s="67"/>
      <c r="K23" s="67"/>
      <c r="L23" s="67"/>
      <c r="M23" s="67"/>
      <c r="N23" s="67"/>
      <c r="O23" s="67"/>
      <c r="P23" s="67"/>
      <c r="Q23" s="67"/>
      <c r="R23" s="66"/>
      <c r="S23" s="297">
        <f t="shared" si="0"/>
        <v>27</v>
      </c>
      <c r="T23" s="249"/>
    </row>
    <row r="24" spans="1:20" ht="39.75" customHeight="1" x14ac:dyDescent="0.3">
      <c r="A24" s="286">
        <v>14</v>
      </c>
      <c r="B24" s="280" t="s">
        <v>412</v>
      </c>
      <c r="C24" s="286">
        <v>4</v>
      </c>
      <c r="D24" s="286">
        <v>3</v>
      </c>
      <c r="E24" s="286">
        <v>4</v>
      </c>
      <c r="F24" s="286">
        <v>4</v>
      </c>
      <c r="G24" s="286">
        <v>4</v>
      </c>
      <c r="H24" s="286">
        <v>4</v>
      </c>
      <c r="I24" s="67"/>
      <c r="J24" s="67"/>
      <c r="K24" s="67"/>
      <c r="L24" s="67"/>
      <c r="M24" s="67"/>
      <c r="N24" s="67"/>
      <c r="O24" s="67"/>
      <c r="P24" s="67"/>
      <c r="Q24" s="67"/>
      <c r="R24" s="66"/>
      <c r="S24" s="295">
        <f t="shared" si="0"/>
        <v>23</v>
      </c>
      <c r="T24" s="249"/>
    </row>
    <row r="25" spans="1:20" ht="39.75" customHeight="1" x14ac:dyDescent="0.3">
      <c r="A25" s="286">
        <v>15</v>
      </c>
      <c r="B25" s="280" t="s">
        <v>415</v>
      </c>
      <c r="C25" s="286">
        <v>5</v>
      </c>
      <c r="D25" s="286">
        <v>4</v>
      </c>
      <c r="E25" s="286">
        <v>5</v>
      </c>
      <c r="F25" s="286">
        <v>4</v>
      </c>
      <c r="G25" s="286">
        <v>4</v>
      </c>
      <c r="H25" s="286">
        <v>5</v>
      </c>
      <c r="I25" s="67"/>
      <c r="J25" s="67"/>
      <c r="K25" s="67"/>
      <c r="L25" s="67"/>
      <c r="M25" s="67"/>
      <c r="N25" s="67"/>
      <c r="O25" s="67"/>
      <c r="P25" s="67"/>
      <c r="Q25" s="67"/>
      <c r="R25" s="66"/>
      <c r="S25" s="297">
        <f t="shared" si="0"/>
        <v>27</v>
      </c>
      <c r="T25" s="249"/>
    </row>
    <row r="26" spans="1:20" ht="48.75" customHeight="1" thickBot="1" x14ac:dyDescent="0.35">
      <c r="A26" s="286">
        <v>16</v>
      </c>
      <c r="B26" s="280" t="s">
        <v>418</v>
      </c>
      <c r="C26" s="286">
        <v>3</v>
      </c>
      <c r="D26" s="286">
        <v>4</v>
      </c>
      <c r="E26" s="286">
        <v>4</v>
      </c>
      <c r="F26" s="286">
        <v>3</v>
      </c>
      <c r="G26" s="286">
        <v>5</v>
      </c>
      <c r="H26" s="286">
        <v>5</v>
      </c>
      <c r="I26" s="67"/>
      <c r="J26" s="67"/>
      <c r="K26" s="67"/>
      <c r="L26" s="67"/>
      <c r="M26" s="67"/>
      <c r="N26" s="67"/>
      <c r="O26" s="67"/>
      <c r="P26" s="67"/>
      <c r="Q26" s="67"/>
      <c r="R26" s="66"/>
      <c r="S26" s="295">
        <f t="shared" si="0"/>
        <v>24</v>
      </c>
      <c r="T26" s="249"/>
    </row>
    <row r="27" spans="1:20" ht="39.75" customHeight="1" x14ac:dyDescent="0.3">
      <c r="A27" s="286">
        <v>17</v>
      </c>
      <c r="B27" s="276" t="s">
        <v>401</v>
      </c>
      <c r="C27" s="286">
        <v>4</v>
      </c>
      <c r="D27" s="286">
        <v>4</v>
      </c>
      <c r="E27" s="286">
        <v>5</v>
      </c>
      <c r="F27" s="286">
        <v>4</v>
      </c>
      <c r="G27" s="286">
        <v>4</v>
      </c>
      <c r="H27" s="286">
        <v>5</v>
      </c>
      <c r="I27" s="67"/>
      <c r="J27" s="67"/>
      <c r="K27" s="67"/>
      <c r="L27" s="67"/>
      <c r="M27" s="67"/>
      <c r="N27" s="67"/>
      <c r="O27" s="67"/>
      <c r="P27" s="67"/>
      <c r="Q27" s="67"/>
      <c r="R27" s="66"/>
      <c r="S27" s="297">
        <f t="shared" si="0"/>
        <v>26</v>
      </c>
      <c r="T27" s="249"/>
    </row>
    <row r="28" spans="1:20" ht="39.75" customHeight="1" x14ac:dyDescent="0.3">
      <c r="A28" s="286">
        <v>18</v>
      </c>
      <c r="B28" s="281" t="s">
        <v>404</v>
      </c>
      <c r="C28" s="286">
        <v>4</v>
      </c>
      <c r="D28" s="286">
        <v>4</v>
      </c>
      <c r="E28" s="286">
        <v>4</v>
      </c>
      <c r="F28" s="286">
        <v>4</v>
      </c>
      <c r="G28" s="286">
        <v>4</v>
      </c>
      <c r="H28" s="286">
        <v>4</v>
      </c>
      <c r="I28" s="67"/>
      <c r="J28" s="67"/>
      <c r="K28" s="67"/>
      <c r="L28" s="67"/>
      <c r="M28" s="67"/>
      <c r="N28" s="67"/>
      <c r="O28" s="67"/>
      <c r="P28" s="67"/>
      <c r="Q28" s="67"/>
      <c r="R28" s="66"/>
      <c r="S28" s="295">
        <f t="shared" si="0"/>
        <v>24</v>
      </c>
      <c r="T28" s="249"/>
    </row>
    <row r="29" spans="1:20" ht="48" customHeight="1" x14ac:dyDescent="0.3">
      <c r="A29" s="286">
        <v>19</v>
      </c>
      <c r="B29" s="281" t="s">
        <v>407</v>
      </c>
      <c r="C29" s="286">
        <v>5</v>
      </c>
      <c r="D29" s="286">
        <v>4</v>
      </c>
      <c r="E29" s="286">
        <v>5</v>
      </c>
      <c r="F29" s="286">
        <v>5</v>
      </c>
      <c r="G29" s="286">
        <v>5</v>
      </c>
      <c r="H29" s="286">
        <v>4</v>
      </c>
      <c r="I29" s="67"/>
      <c r="J29" s="67"/>
      <c r="K29" s="67"/>
      <c r="L29" s="67"/>
      <c r="M29" s="67"/>
      <c r="N29" s="67"/>
      <c r="O29" s="67"/>
      <c r="P29" s="67"/>
      <c r="Q29" s="67"/>
      <c r="R29" s="66"/>
      <c r="S29" s="297">
        <f t="shared" si="0"/>
        <v>28</v>
      </c>
      <c r="T29" s="249"/>
    </row>
    <row r="30" spans="1:20" ht="39.75" customHeight="1" x14ac:dyDescent="0.3">
      <c r="A30" s="286">
        <v>20</v>
      </c>
      <c r="B30" s="281" t="s">
        <v>410</v>
      </c>
      <c r="C30" s="286">
        <v>3</v>
      </c>
      <c r="D30" s="286">
        <v>4</v>
      </c>
      <c r="E30" s="286">
        <v>4</v>
      </c>
      <c r="F30" s="286">
        <v>4</v>
      </c>
      <c r="G30" s="286">
        <v>4</v>
      </c>
      <c r="H30" s="286">
        <v>3</v>
      </c>
      <c r="I30" s="67"/>
      <c r="J30" s="67"/>
      <c r="K30" s="67"/>
      <c r="L30" s="67"/>
      <c r="M30" s="67"/>
      <c r="N30" s="67"/>
      <c r="O30" s="67"/>
      <c r="P30" s="67"/>
      <c r="Q30" s="67"/>
      <c r="R30" s="66"/>
      <c r="S30" s="295">
        <f t="shared" si="0"/>
        <v>22</v>
      </c>
      <c r="T30" s="249"/>
    </row>
    <row r="31" spans="1:20" ht="49.5" customHeight="1" x14ac:dyDescent="0.3">
      <c r="A31" s="286">
        <v>21</v>
      </c>
      <c r="B31" s="281" t="s">
        <v>413</v>
      </c>
      <c r="C31" s="286">
        <v>4</v>
      </c>
      <c r="D31" s="286">
        <v>3</v>
      </c>
      <c r="E31" s="286">
        <v>4</v>
      </c>
      <c r="F31" s="286">
        <v>4</v>
      </c>
      <c r="G31" s="286">
        <v>4</v>
      </c>
      <c r="H31" s="286">
        <v>4</v>
      </c>
      <c r="I31" s="67"/>
      <c r="J31" s="67"/>
      <c r="K31" s="67"/>
      <c r="L31" s="67"/>
      <c r="M31" s="67"/>
      <c r="N31" s="67"/>
      <c r="O31" s="67"/>
      <c r="P31" s="67"/>
      <c r="Q31" s="67"/>
      <c r="R31" s="66"/>
      <c r="S31" s="295">
        <f t="shared" si="0"/>
        <v>23</v>
      </c>
      <c r="T31" s="249"/>
    </row>
    <row r="32" spans="1:20" ht="42" customHeight="1" x14ac:dyDescent="0.3">
      <c r="A32" s="286">
        <v>22</v>
      </c>
      <c r="B32" s="281" t="s">
        <v>416</v>
      </c>
      <c r="C32" s="286">
        <v>5</v>
      </c>
      <c r="D32" s="286">
        <v>4</v>
      </c>
      <c r="E32" s="286">
        <v>4</v>
      </c>
      <c r="F32" s="286">
        <v>4</v>
      </c>
      <c r="G32" s="286">
        <v>4</v>
      </c>
      <c r="H32" s="286">
        <v>3</v>
      </c>
      <c r="I32" s="67"/>
      <c r="J32" s="67"/>
      <c r="K32" s="67"/>
      <c r="L32" s="67"/>
      <c r="M32" s="67"/>
      <c r="N32" s="67"/>
      <c r="O32" s="67"/>
      <c r="P32" s="67"/>
      <c r="Q32" s="67"/>
      <c r="R32" s="66"/>
      <c r="S32" s="295">
        <f t="shared" si="0"/>
        <v>24</v>
      </c>
      <c r="T32" s="249"/>
    </row>
    <row r="33" spans="1:20" ht="48" customHeight="1" x14ac:dyDescent="0.3">
      <c r="A33" s="286">
        <v>23</v>
      </c>
      <c r="B33" s="281" t="s">
        <v>421</v>
      </c>
      <c r="C33" s="286">
        <v>4</v>
      </c>
      <c r="D33" s="286">
        <v>4</v>
      </c>
      <c r="E33" s="286">
        <v>4</v>
      </c>
      <c r="F33" s="286">
        <v>4</v>
      </c>
      <c r="G33" s="286">
        <v>4</v>
      </c>
      <c r="H33" s="286">
        <v>4</v>
      </c>
      <c r="I33" s="67"/>
      <c r="J33" s="67"/>
      <c r="K33" s="67"/>
      <c r="L33" s="67"/>
      <c r="M33" s="67"/>
      <c r="N33" s="67"/>
      <c r="O33" s="67"/>
      <c r="P33" s="67"/>
      <c r="Q33" s="67"/>
      <c r="R33" s="66"/>
      <c r="S33" s="295">
        <f t="shared" si="0"/>
        <v>24</v>
      </c>
      <c r="T33" s="249"/>
    </row>
    <row r="34" spans="1:20" ht="46.5" customHeight="1" x14ac:dyDescent="0.3">
      <c r="A34" s="286">
        <v>24</v>
      </c>
      <c r="B34" s="281" t="s">
        <v>424</v>
      </c>
      <c r="C34" s="287">
        <v>4</v>
      </c>
      <c r="D34" s="286">
        <v>4</v>
      </c>
      <c r="E34" s="286">
        <v>4</v>
      </c>
      <c r="F34" s="286">
        <v>4</v>
      </c>
      <c r="G34" s="286">
        <v>4</v>
      </c>
      <c r="H34" s="286">
        <v>4</v>
      </c>
      <c r="I34" s="67"/>
      <c r="J34" s="67"/>
      <c r="K34" s="67"/>
      <c r="L34" s="67"/>
      <c r="M34" s="67"/>
      <c r="N34" s="67"/>
      <c r="O34" s="67"/>
      <c r="P34" s="67"/>
      <c r="Q34" s="67"/>
      <c r="R34" s="66"/>
      <c r="S34" s="295">
        <f t="shared" si="0"/>
        <v>24</v>
      </c>
      <c r="T34" s="249"/>
    </row>
    <row r="35" spans="1:20" ht="44.25" customHeight="1" x14ac:dyDescent="0.3">
      <c r="A35" s="286">
        <v>25</v>
      </c>
      <c r="B35" s="281" t="s">
        <v>425</v>
      </c>
      <c r="C35" s="287">
        <v>5</v>
      </c>
      <c r="D35" s="286">
        <v>5</v>
      </c>
      <c r="E35" s="286">
        <v>4</v>
      </c>
      <c r="F35" s="286">
        <v>4</v>
      </c>
      <c r="G35" s="286">
        <v>4</v>
      </c>
      <c r="H35" s="286">
        <v>3</v>
      </c>
      <c r="I35" s="67"/>
      <c r="J35" s="67"/>
      <c r="K35" s="67"/>
      <c r="L35" s="67"/>
      <c r="M35" s="67"/>
      <c r="N35" s="67"/>
      <c r="O35" s="67"/>
      <c r="P35" s="67"/>
      <c r="Q35" s="67"/>
      <c r="R35" s="66"/>
      <c r="S35" s="295">
        <f t="shared" si="0"/>
        <v>25</v>
      </c>
      <c r="T35" s="249"/>
    </row>
    <row r="36" spans="1:20" ht="42.75" customHeight="1" x14ac:dyDescent="0.3">
      <c r="A36" s="286">
        <v>26</v>
      </c>
      <c r="B36" s="281" t="s">
        <v>426</v>
      </c>
      <c r="C36" s="288">
        <v>4</v>
      </c>
      <c r="D36" s="286">
        <v>4</v>
      </c>
      <c r="E36" s="286">
        <v>4</v>
      </c>
      <c r="F36" s="286">
        <v>5</v>
      </c>
      <c r="G36" s="286">
        <v>4</v>
      </c>
      <c r="H36" s="286">
        <v>4</v>
      </c>
      <c r="I36" s="67"/>
      <c r="J36" s="67"/>
      <c r="K36" s="67"/>
      <c r="L36" s="67"/>
      <c r="M36" s="67"/>
      <c r="N36" s="67"/>
      <c r="O36" s="67"/>
      <c r="P36" s="67"/>
      <c r="Q36" s="67"/>
      <c r="R36" s="66"/>
      <c r="S36" s="295">
        <f t="shared" si="0"/>
        <v>25</v>
      </c>
      <c r="T36" s="249"/>
    </row>
    <row r="37" spans="1:20" ht="42" customHeight="1" x14ac:dyDescent="0.3">
      <c r="A37" s="286">
        <v>27</v>
      </c>
      <c r="B37" s="281" t="s">
        <v>427</v>
      </c>
      <c r="C37" s="288">
        <v>5</v>
      </c>
      <c r="D37" s="286">
        <v>4</v>
      </c>
      <c r="E37" s="286">
        <v>4</v>
      </c>
      <c r="F37" s="286">
        <v>4</v>
      </c>
      <c r="G37" s="286">
        <v>5</v>
      </c>
      <c r="H37" s="286">
        <v>5</v>
      </c>
      <c r="I37" s="67"/>
      <c r="J37" s="67"/>
      <c r="K37" s="67"/>
      <c r="L37" s="67"/>
      <c r="M37" s="67"/>
      <c r="N37" s="67"/>
      <c r="O37" s="67"/>
      <c r="P37" s="67"/>
      <c r="Q37" s="67"/>
      <c r="R37" s="66"/>
      <c r="S37" s="297">
        <f t="shared" si="0"/>
        <v>27</v>
      </c>
      <c r="T37" s="249"/>
    </row>
    <row r="38" spans="1:20" ht="42.75" customHeight="1" x14ac:dyDescent="0.3">
      <c r="A38" s="289">
        <v>28</v>
      </c>
      <c r="B38" s="281" t="s">
        <v>428</v>
      </c>
      <c r="C38" s="290">
        <v>3</v>
      </c>
      <c r="D38" s="289">
        <v>3</v>
      </c>
      <c r="E38" s="289">
        <v>3</v>
      </c>
      <c r="F38" s="289">
        <v>4</v>
      </c>
      <c r="G38" s="289">
        <v>4</v>
      </c>
      <c r="H38" s="289">
        <v>4</v>
      </c>
      <c r="I38" s="67"/>
      <c r="J38" s="67"/>
      <c r="K38" s="67"/>
      <c r="L38" s="67"/>
      <c r="M38" s="67"/>
      <c r="N38" s="67"/>
      <c r="O38" s="67"/>
      <c r="P38" s="67"/>
      <c r="Q38" s="67"/>
      <c r="R38" s="66"/>
      <c r="S38" s="295">
        <f t="shared" si="0"/>
        <v>21</v>
      </c>
      <c r="T38" s="249"/>
    </row>
    <row r="39" spans="1:20" ht="47.25" customHeight="1" x14ac:dyDescent="0.3">
      <c r="A39" s="286">
        <v>29</v>
      </c>
      <c r="B39" s="281" t="s">
        <v>429</v>
      </c>
      <c r="C39" s="291">
        <v>5</v>
      </c>
      <c r="D39" s="292">
        <v>5</v>
      </c>
      <c r="E39" s="292">
        <v>5</v>
      </c>
      <c r="F39" s="292">
        <v>5</v>
      </c>
      <c r="G39" s="292">
        <v>4</v>
      </c>
      <c r="H39" s="286">
        <v>3</v>
      </c>
      <c r="I39" s="67"/>
      <c r="J39" s="67"/>
      <c r="K39" s="67"/>
      <c r="L39" s="67"/>
      <c r="M39" s="67"/>
      <c r="N39" s="67"/>
      <c r="O39" s="67"/>
      <c r="P39" s="67"/>
      <c r="Q39" s="67"/>
      <c r="R39" s="66"/>
      <c r="S39" s="295">
        <f t="shared" si="0"/>
        <v>27</v>
      </c>
      <c r="T39" s="249"/>
    </row>
    <row r="40" spans="1:20" ht="50.25" customHeight="1" thickBot="1" x14ac:dyDescent="0.35">
      <c r="A40" s="286">
        <v>30</v>
      </c>
      <c r="B40" s="281" t="s">
        <v>430</v>
      </c>
      <c r="C40" s="293">
        <v>2</v>
      </c>
      <c r="D40" s="294">
        <v>3</v>
      </c>
      <c r="E40" s="294">
        <v>3</v>
      </c>
      <c r="F40" s="294">
        <v>3</v>
      </c>
      <c r="G40" s="294">
        <v>3</v>
      </c>
      <c r="H40" s="294">
        <v>4</v>
      </c>
      <c r="I40" s="265"/>
      <c r="J40" s="265"/>
      <c r="K40" s="265"/>
      <c r="L40" s="265"/>
      <c r="M40" s="265"/>
      <c r="N40" s="265"/>
      <c r="O40" s="265"/>
      <c r="P40" s="265"/>
      <c r="Q40" s="265"/>
      <c r="R40" s="264"/>
      <c r="S40" s="295">
        <f t="shared" si="0"/>
        <v>18</v>
      </c>
      <c r="T40" s="250"/>
    </row>
    <row r="41" spans="1:20" ht="24" customHeight="1" x14ac:dyDescent="0.3">
      <c r="A41" s="431" t="s">
        <v>368</v>
      </c>
      <c r="B41" s="432"/>
      <c r="C41" s="432"/>
      <c r="D41" s="432"/>
      <c r="E41" s="432"/>
      <c r="F41" s="432"/>
      <c r="G41" s="432"/>
      <c r="H41" s="432"/>
      <c r="I41" s="432"/>
      <c r="J41" s="432"/>
      <c r="K41" s="432"/>
      <c r="L41" s="432"/>
      <c r="M41" s="432"/>
      <c r="N41" s="432"/>
      <c r="O41" s="432"/>
      <c r="P41" s="432"/>
      <c r="Q41" s="432"/>
      <c r="R41" s="433"/>
      <c r="S41" s="266">
        <f>SUM(S11:S40)</f>
        <v>742</v>
      </c>
    </row>
    <row r="42" spans="1:20" ht="28.5" customHeight="1" thickBot="1" x14ac:dyDescent="0.35">
      <c r="A42" s="423" t="s">
        <v>59</v>
      </c>
      <c r="B42" s="424"/>
      <c r="C42" s="424"/>
      <c r="D42" s="424"/>
      <c r="E42" s="424"/>
      <c r="F42" s="424"/>
      <c r="G42" s="424"/>
      <c r="H42" s="424"/>
      <c r="I42" s="424"/>
      <c r="J42" s="424"/>
      <c r="K42" s="424"/>
      <c r="L42" s="424"/>
      <c r="M42" s="424"/>
      <c r="N42" s="424"/>
      <c r="O42" s="424"/>
      <c r="P42" s="424"/>
      <c r="Q42" s="424"/>
      <c r="R42" s="424"/>
      <c r="S42" s="267">
        <f>S41/A40</f>
        <v>24.733333333333334</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I11:Q40" xr:uid="{00000000-0002-0000-0400-000000000000}">
      <formula1>1</formula1>
      <formula2>5</formula2>
    </dataValidation>
    <dataValidation type="decimal" allowBlank="1" showInputMessage="1" showErrorMessage="1" prompt="DATO INVÁLIDO_x000a_Tenga en cuenta que la escala de calificación va de 1 a 5" sqref="C11:H40" xr:uid="{00000000-0002-0000-0400-000001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495300</xdr:colOff>
                <xdr:row>40</xdr:row>
                <xdr:rowOff>0</xdr:rowOff>
              </from>
              <to>
                <xdr:col>19</xdr:col>
                <xdr:colOff>784860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495300</xdr:colOff>
                <xdr:row>40</xdr:row>
                <xdr:rowOff>0</xdr:rowOff>
              </from>
              <to>
                <xdr:col>19</xdr:col>
                <xdr:colOff>777240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495300</xdr:colOff>
                <xdr:row>39</xdr:row>
                <xdr:rowOff>129540</xdr:rowOff>
              </from>
              <to>
                <xdr:col>19</xdr:col>
                <xdr:colOff>777240</xdr:colOff>
                <xdr:row>39</xdr:row>
                <xdr:rowOff>388620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495300</xdr:colOff>
                <xdr:row>38</xdr:row>
                <xdr:rowOff>129540</xdr:rowOff>
              </from>
              <to>
                <xdr:col>19</xdr:col>
                <xdr:colOff>777240</xdr:colOff>
                <xdr:row>38</xdr:row>
                <xdr:rowOff>388620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495300</xdr:colOff>
                <xdr:row>37</xdr:row>
                <xdr:rowOff>129540</xdr:rowOff>
              </from>
              <to>
                <xdr:col>19</xdr:col>
                <xdr:colOff>777240</xdr:colOff>
                <xdr:row>37</xdr:row>
                <xdr:rowOff>388620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495300</xdr:colOff>
                <xdr:row>36</xdr:row>
                <xdr:rowOff>129540</xdr:rowOff>
              </from>
              <to>
                <xdr:col>19</xdr:col>
                <xdr:colOff>777240</xdr:colOff>
                <xdr:row>36</xdr:row>
                <xdr:rowOff>388620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495300</xdr:colOff>
                <xdr:row>35</xdr:row>
                <xdr:rowOff>129540</xdr:rowOff>
              </from>
              <to>
                <xdr:col>19</xdr:col>
                <xdr:colOff>777240</xdr:colOff>
                <xdr:row>35</xdr:row>
                <xdr:rowOff>388620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495300</xdr:colOff>
                <xdr:row>34</xdr:row>
                <xdr:rowOff>129540</xdr:rowOff>
              </from>
              <to>
                <xdr:col>19</xdr:col>
                <xdr:colOff>777240</xdr:colOff>
                <xdr:row>34</xdr:row>
                <xdr:rowOff>388620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495300</xdr:colOff>
                <xdr:row>33</xdr:row>
                <xdr:rowOff>129540</xdr:rowOff>
              </from>
              <to>
                <xdr:col>19</xdr:col>
                <xdr:colOff>777240</xdr:colOff>
                <xdr:row>33</xdr:row>
                <xdr:rowOff>388620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495300</xdr:colOff>
                <xdr:row>32</xdr:row>
                <xdr:rowOff>129540</xdr:rowOff>
              </from>
              <to>
                <xdr:col>19</xdr:col>
                <xdr:colOff>777240</xdr:colOff>
                <xdr:row>32</xdr:row>
                <xdr:rowOff>388620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495300</xdr:colOff>
                <xdr:row>31</xdr:row>
                <xdr:rowOff>129540</xdr:rowOff>
              </from>
              <to>
                <xdr:col>19</xdr:col>
                <xdr:colOff>777240</xdr:colOff>
                <xdr:row>31</xdr:row>
                <xdr:rowOff>388620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495300</xdr:colOff>
                <xdr:row>30</xdr:row>
                <xdr:rowOff>129540</xdr:rowOff>
              </from>
              <to>
                <xdr:col>19</xdr:col>
                <xdr:colOff>777240</xdr:colOff>
                <xdr:row>30</xdr:row>
                <xdr:rowOff>388620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495300</xdr:colOff>
                <xdr:row>29</xdr:row>
                <xdr:rowOff>129540</xdr:rowOff>
              </from>
              <to>
                <xdr:col>19</xdr:col>
                <xdr:colOff>777240</xdr:colOff>
                <xdr:row>29</xdr:row>
                <xdr:rowOff>388620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495300</xdr:colOff>
                <xdr:row>28</xdr:row>
                <xdr:rowOff>129540</xdr:rowOff>
              </from>
              <to>
                <xdr:col>19</xdr:col>
                <xdr:colOff>777240</xdr:colOff>
                <xdr:row>28</xdr:row>
                <xdr:rowOff>388620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495300</xdr:colOff>
                <xdr:row>27</xdr:row>
                <xdr:rowOff>129540</xdr:rowOff>
              </from>
              <to>
                <xdr:col>19</xdr:col>
                <xdr:colOff>784860</xdr:colOff>
                <xdr:row>27</xdr:row>
                <xdr:rowOff>388620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495300</xdr:colOff>
                <xdr:row>26</xdr:row>
                <xdr:rowOff>129540</xdr:rowOff>
              </from>
              <to>
                <xdr:col>19</xdr:col>
                <xdr:colOff>784860</xdr:colOff>
                <xdr:row>26</xdr:row>
                <xdr:rowOff>388620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495300</xdr:colOff>
                <xdr:row>25</xdr:row>
                <xdr:rowOff>129540</xdr:rowOff>
              </from>
              <to>
                <xdr:col>19</xdr:col>
                <xdr:colOff>777240</xdr:colOff>
                <xdr:row>25</xdr:row>
                <xdr:rowOff>388620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495300</xdr:colOff>
                <xdr:row>24</xdr:row>
                <xdr:rowOff>129540</xdr:rowOff>
              </from>
              <to>
                <xdr:col>19</xdr:col>
                <xdr:colOff>777240</xdr:colOff>
                <xdr:row>24</xdr:row>
                <xdr:rowOff>388620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495300</xdr:colOff>
                <xdr:row>23</xdr:row>
                <xdr:rowOff>129540</xdr:rowOff>
              </from>
              <to>
                <xdr:col>19</xdr:col>
                <xdr:colOff>777240</xdr:colOff>
                <xdr:row>23</xdr:row>
                <xdr:rowOff>388620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495300</xdr:colOff>
                <xdr:row>22</xdr:row>
                <xdr:rowOff>129540</xdr:rowOff>
              </from>
              <to>
                <xdr:col>19</xdr:col>
                <xdr:colOff>777240</xdr:colOff>
                <xdr:row>22</xdr:row>
                <xdr:rowOff>388620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495300</xdr:colOff>
                <xdr:row>21</xdr:row>
                <xdr:rowOff>129540</xdr:rowOff>
              </from>
              <to>
                <xdr:col>19</xdr:col>
                <xdr:colOff>777240</xdr:colOff>
                <xdr:row>21</xdr:row>
                <xdr:rowOff>388620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495300</xdr:colOff>
                <xdr:row>20</xdr:row>
                <xdr:rowOff>129540</xdr:rowOff>
              </from>
              <to>
                <xdr:col>19</xdr:col>
                <xdr:colOff>784860</xdr:colOff>
                <xdr:row>20</xdr:row>
                <xdr:rowOff>388620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495300</xdr:colOff>
                <xdr:row>19</xdr:row>
                <xdr:rowOff>129540</xdr:rowOff>
              </from>
              <to>
                <xdr:col>19</xdr:col>
                <xdr:colOff>777240</xdr:colOff>
                <xdr:row>19</xdr:row>
                <xdr:rowOff>388620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495300</xdr:colOff>
                <xdr:row>18</xdr:row>
                <xdr:rowOff>129540</xdr:rowOff>
              </from>
              <to>
                <xdr:col>19</xdr:col>
                <xdr:colOff>784860</xdr:colOff>
                <xdr:row>18</xdr:row>
                <xdr:rowOff>388620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495300</xdr:colOff>
                <xdr:row>17</xdr:row>
                <xdr:rowOff>129540</xdr:rowOff>
              </from>
              <to>
                <xdr:col>19</xdr:col>
                <xdr:colOff>784860</xdr:colOff>
                <xdr:row>17</xdr:row>
                <xdr:rowOff>388620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495300</xdr:colOff>
                <xdr:row>16</xdr:row>
                <xdr:rowOff>129540</xdr:rowOff>
              </from>
              <to>
                <xdr:col>19</xdr:col>
                <xdr:colOff>784860</xdr:colOff>
                <xdr:row>16</xdr:row>
                <xdr:rowOff>388620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495300</xdr:colOff>
                <xdr:row>15</xdr:row>
                <xdr:rowOff>129540</xdr:rowOff>
              </from>
              <to>
                <xdr:col>19</xdr:col>
                <xdr:colOff>784860</xdr:colOff>
                <xdr:row>15</xdr:row>
                <xdr:rowOff>388620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495300</xdr:colOff>
                <xdr:row>14</xdr:row>
                <xdr:rowOff>137160</xdr:rowOff>
              </from>
              <to>
                <xdr:col>19</xdr:col>
                <xdr:colOff>784860</xdr:colOff>
                <xdr:row>14</xdr:row>
                <xdr:rowOff>396240</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495300</xdr:colOff>
                <xdr:row>13</xdr:row>
                <xdr:rowOff>129540</xdr:rowOff>
              </from>
              <to>
                <xdr:col>19</xdr:col>
                <xdr:colOff>784860</xdr:colOff>
                <xdr:row>13</xdr:row>
                <xdr:rowOff>388620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495300</xdr:colOff>
                <xdr:row>12</xdr:row>
                <xdr:rowOff>129540</xdr:rowOff>
              </from>
              <to>
                <xdr:col>19</xdr:col>
                <xdr:colOff>784860</xdr:colOff>
                <xdr:row>12</xdr:row>
                <xdr:rowOff>388620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495300</xdr:colOff>
                <xdr:row>11</xdr:row>
                <xdr:rowOff>129540</xdr:rowOff>
              </from>
              <to>
                <xdr:col>19</xdr:col>
                <xdr:colOff>784860</xdr:colOff>
                <xdr:row>11</xdr:row>
                <xdr:rowOff>388620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502920</xdr:colOff>
                <xdr:row>10</xdr:row>
                <xdr:rowOff>45720</xdr:rowOff>
              </from>
              <to>
                <xdr:col>19</xdr:col>
                <xdr:colOff>754380</xdr:colOff>
                <xdr:row>10</xdr:row>
                <xdr:rowOff>441960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46"/>
      <c r="B1" s="442" t="s">
        <v>15</v>
      </c>
      <c r="C1" s="443"/>
      <c r="D1" s="3" t="s">
        <v>16</v>
      </c>
      <c r="E1" s="447"/>
    </row>
    <row r="2" spans="1:5" ht="15" customHeight="1" x14ac:dyDescent="0.3">
      <c r="A2" s="446"/>
      <c r="B2" s="444"/>
      <c r="C2" s="445"/>
      <c r="D2" s="3" t="s">
        <v>2</v>
      </c>
      <c r="E2" s="447"/>
    </row>
    <row r="3" spans="1:5" ht="30" customHeight="1" x14ac:dyDescent="0.3">
      <c r="A3" s="446"/>
      <c r="B3" s="442" t="s">
        <v>17</v>
      </c>
      <c r="C3" s="443"/>
      <c r="D3" s="3" t="s">
        <v>18</v>
      </c>
      <c r="E3" s="447"/>
    </row>
    <row r="4" spans="1:5" ht="15" customHeight="1" x14ac:dyDescent="0.3">
      <c r="A4" s="446"/>
      <c r="B4" s="444"/>
      <c r="C4" s="445"/>
      <c r="D4" s="3" t="s">
        <v>5</v>
      </c>
      <c r="E4" s="447"/>
    </row>
    <row r="5" spans="1:5" ht="15" thickBot="1" x14ac:dyDescent="0.35"/>
    <row r="6" spans="1:5" x14ac:dyDescent="0.3">
      <c r="A6" s="392" t="s">
        <v>19</v>
      </c>
      <c r="B6" s="393"/>
      <c r="C6" s="393"/>
      <c r="D6" s="393"/>
      <c r="E6" s="393"/>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51"/>
      <c r="B1" s="351" t="s">
        <v>0</v>
      </c>
      <c r="C1" s="352"/>
      <c r="D1" s="352"/>
      <c r="E1" s="352"/>
      <c r="F1" s="28" t="s">
        <v>1</v>
      </c>
      <c r="G1" s="455"/>
    </row>
    <row r="2" spans="1:7" x14ac:dyDescent="0.3">
      <c r="A2" s="452"/>
      <c r="B2" s="454"/>
      <c r="C2" s="439"/>
      <c r="D2" s="439"/>
      <c r="E2" s="439"/>
      <c r="F2" s="27" t="s">
        <v>31</v>
      </c>
      <c r="G2" s="456"/>
    </row>
    <row r="3" spans="1:7" x14ac:dyDescent="0.3">
      <c r="A3" s="452"/>
      <c r="B3" s="458" t="s">
        <v>32</v>
      </c>
      <c r="C3" s="459"/>
      <c r="D3" s="459"/>
      <c r="E3" s="459"/>
      <c r="F3" s="27" t="s">
        <v>4</v>
      </c>
      <c r="G3" s="456"/>
    </row>
    <row r="4" spans="1:7" ht="15" thickBot="1" x14ac:dyDescent="0.35">
      <c r="A4" s="453"/>
      <c r="B4" s="357"/>
      <c r="C4" s="358"/>
      <c r="D4" s="358"/>
      <c r="E4" s="358"/>
      <c r="F4" s="29" t="s">
        <v>5</v>
      </c>
      <c r="G4" s="457"/>
    </row>
    <row r="5" spans="1:7" ht="15" thickBot="1" x14ac:dyDescent="0.35"/>
    <row r="6" spans="1:7" s="36" customFormat="1" ht="15.6" x14ac:dyDescent="0.3">
      <c r="A6" s="460" t="s">
        <v>33</v>
      </c>
      <c r="B6" s="461"/>
      <c r="C6" s="461"/>
      <c r="D6" s="461"/>
      <c r="E6" s="461"/>
      <c r="F6" s="461"/>
      <c r="G6" s="462"/>
    </row>
    <row r="7" spans="1:7" ht="31.5" customHeight="1" x14ac:dyDescent="0.3">
      <c r="A7" s="22" t="s">
        <v>34</v>
      </c>
      <c r="B7" s="17" t="s">
        <v>35</v>
      </c>
      <c r="C7" s="33" t="s">
        <v>36</v>
      </c>
      <c r="D7" s="23" t="s">
        <v>37</v>
      </c>
      <c r="E7" s="17" t="s">
        <v>38</v>
      </c>
      <c r="F7" s="18" t="s">
        <v>39</v>
      </c>
      <c r="G7" s="18" t="s">
        <v>40</v>
      </c>
    </row>
    <row r="8" spans="1:7" ht="33" customHeight="1" x14ac:dyDescent="0.3">
      <c r="A8" s="448"/>
      <c r="B8" s="8"/>
      <c r="C8" s="8"/>
      <c r="D8" s="8"/>
      <c r="E8" s="8"/>
      <c r="F8" s="8"/>
      <c r="G8" s="9"/>
    </row>
    <row r="9" spans="1:7" ht="33" customHeight="1" x14ac:dyDescent="0.3">
      <c r="A9" s="449"/>
      <c r="B9" s="8"/>
      <c r="C9" s="8"/>
      <c r="D9" s="8"/>
      <c r="E9" s="8"/>
      <c r="F9" s="8"/>
      <c r="G9" s="9"/>
    </row>
    <row r="10" spans="1:7" ht="33" customHeight="1" x14ac:dyDescent="0.3">
      <c r="A10" s="449"/>
      <c r="B10" s="8"/>
      <c r="C10" s="8"/>
      <c r="D10" s="8"/>
      <c r="E10" s="8"/>
      <c r="F10" s="8"/>
      <c r="G10" s="9"/>
    </row>
    <row r="11" spans="1:7" ht="33" customHeight="1" x14ac:dyDescent="0.3">
      <c r="A11" s="449"/>
      <c r="B11" s="8"/>
      <c r="C11" s="8"/>
      <c r="D11" s="8"/>
      <c r="E11" s="8"/>
      <c r="F11" s="8"/>
      <c r="G11" s="9"/>
    </row>
    <row r="12" spans="1:7" ht="33" customHeight="1" x14ac:dyDescent="0.3">
      <c r="A12" s="449"/>
      <c r="B12" s="8"/>
      <c r="C12" s="8"/>
      <c r="D12" s="8"/>
      <c r="E12" s="8"/>
      <c r="F12" s="8"/>
      <c r="G12" s="9"/>
    </row>
    <row r="13" spans="1:7" ht="33" customHeight="1" x14ac:dyDescent="0.3">
      <c r="A13" s="449"/>
      <c r="B13" s="8"/>
      <c r="C13" s="8"/>
      <c r="D13" s="8"/>
      <c r="E13" s="8"/>
      <c r="F13" s="8"/>
      <c r="G13" s="9"/>
    </row>
    <row r="14" spans="1:7" ht="33" customHeight="1" x14ac:dyDescent="0.3">
      <c r="A14" s="449"/>
      <c r="B14" s="8"/>
      <c r="C14" s="8"/>
      <c r="D14" s="8"/>
      <c r="E14" s="8"/>
      <c r="F14" s="8"/>
      <c r="G14" s="9"/>
    </row>
    <row r="15" spans="1:7" ht="33" customHeight="1" x14ac:dyDescent="0.3">
      <c r="A15" s="449"/>
      <c r="B15" s="8"/>
      <c r="C15" s="8"/>
      <c r="D15" s="8"/>
      <c r="E15" s="8"/>
      <c r="F15" s="8"/>
      <c r="G15" s="9"/>
    </row>
    <row r="16" spans="1:7" ht="33" customHeight="1" x14ac:dyDescent="0.3">
      <c r="A16" s="449"/>
      <c r="B16" s="8"/>
      <c r="C16" s="8"/>
      <c r="D16" s="8"/>
      <c r="E16" s="8"/>
      <c r="F16" s="8"/>
      <c r="G16" s="9"/>
    </row>
    <row r="17" spans="1:7" ht="33" customHeight="1" x14ac:dyDescent="0.3">
      <c r="A17" s="449"/>
      <c r="B17" s="8"/>
      <c r="C17" s="8"/>
      <c r="D17" s="8"/>
      <c r="E17" s="8"/>
      <c r="F17" s="8"/>
      <c r="G17" s="9"/>
    </row>
    <row r="18" spans="1:7" ht="33" customHeight="1" thickBot="1" x14ac:dyDescent="0.35">
      <c r="A18" s="45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52" zoomScale="110" zoomScaleNormal="110" workbookViewId="0">
      <selection activeCell="D47" sqref="D47"/>
    </sheetView>
  </sheetViews>
  <sheetFormatPr baseColWidth="10" defaultRowHeight="14.4" x14ac:dyDescent="0.3"/>
  <cols>
    <col min="1" max="1" width="30.44140625" customWidth="1"/>
    <col min="2" max="2" width="78.88671875" customWidth="1"/>
    <col min="3" max="3" width="10" customWidth="1"/>
    <col min="4" max="4" width="20.109375" style="263" customWidth="1"/>
    <col min="5" max="5" width="15.88671875" customWidth="1"/>
  </cols>
  <sheetData>
    <row r="1" spans="1:5" x14ac:dyDescent="0.3">
      <c r="A1" s="469"/>
      <c r="B1" s="421" t="str">
        <f>CONTEXTO!B1</f>
        <v xml:space="preserve">PROCESO:  SISTEMA INTEGRADO DE GESTIÓN </v>
      </c>
      <c r="C1" s="30" t="s">
        <v>80</v>
      </c>
      <c r="D1" s="106" t="s">
        <v>392</v>
      </c>
      <c r="E1" s="494"/>
    </row>
    <row r="2" spans="1:5" x14ac:dyDescent="0.3">
      <c r="A2" s="470"/>
      <c r="B2" s="422"/>
      <c r="C2" s="31" t="s">
        <v>2</v>
      </c>
      <c r="D2" s="107">
        <v>5</v>
      </c>
      <c r="E2" s="495"/>
    </row>
    <row r="3" spans="1:5" x14ac:dyDescent="0.3">
      <c r="A3" s="470"/>
      <c r="B3" s="472" t="s">
        <v>371</v>
      </c>
      <c r="C3" s="31" t="s">
        <v>81</v>
      </c>
      <c r="D3" s="272">
        <v>45343</v>
      </c>
      <c r="E3" s="495"/>
    </row>
    <row r="4" spans="1:5" ht="15" thickBot="1" x14ac:dyDescent="0.35">
      <c r="A4" s="471"/>
      <c r="B4" s="473"/>
      <c r="C4" s="261" t="s">
        <v>5</v>
      </c>
      <c r="D4" s="271" t="s">
        <v>377</v>
      </c>
      <c r="E4" s="496"/>
    </row>
    <row r="5" spans="1:5" ht="15" thickBot="1" x14ac:dyDescent="0.35">
      <c r="A5" s="474"/>
      <c r="B5" s="382"/>
      <c r="C5" s="382"/>
      <c r="D5" s="382"/>
      <c r="E5" s="382"/>
    </row>
    <row r="6" spans="1:5" x14ac:dyDescent="0.3">
      <c r="A6" s="475" t="str">
        <f>+CONTEXTO!A8</f>
        <v>PROCESO: GESTIÓN DE LA GOBERNABILIDAD, CONVIVENCIA Y SEGURIDAD CIUDADANA</v>
      </c>
      <c r="B6" s="476"/>
      <c r="C6" s="476"/>
      <c r="D6" s="476"/>
      <c r="E6" s="477"/>
    </row>
    <row r="7" spans="1:5" x14ac:dyDescent="0.3">
      <c r="A7" s="478"/>
      <c r="B7" s="479"/>
      <c r="C7" s="479"/>
      <c r="D7" s="479"/>
      <c r="E7" s="480"/>
    </row>
    <row r="8" spans="1:5" x14ac:dyDescent="0.3">
      <c r="A8" s="481"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82"/>
      <c r="C8" s="482"/>
      <c r="D8" s="482"/>
      <c r="E8" s="483"/>
    </row>
    <row r="9" spans="1:5" ht="27" customHeight="1" thickBot="1" x14ac:dyDescent="0.35">
      <c r="A9" s="484"/>
      <c r="B9" s="485"/>
      <c r="C9" s="485"/>
      <c r="D9" s="485"/>
      <c r="E9" s="486"/>
    </row>
    <row r="10" spans="1:5" ht="15" thickBot="1" x14ac:dyDescent="0.35">
      <c r="A10" s="487"/>
      <c r="B10" s="487"/>
      <c r="C10" s="487"/>
      <c r="D10" s="487"/>
      <c r="E10" s="487"/>
    </row>
    <row r="11" spans="1:5" ht="27.75" customHeight="1" x14ac:dyDescent="0.3">
      <c r="A11" s="488" t="s">
        <v>363</v>
      </c>
      <c r="B11" s="490" t="s">
        <v>362</v>
      </c>
      <c r="C11" s="490"/>
      <c r="D11" s="492" t="s">
        <v>364</v>
      </c>
      <c r="E11" s="493"/>
    </row>
    <row r="12" spans="1:5" x14ac:dyDescent="0.3">
      <c r="A12" s="489"/>
      <c r="B12" s="491"/>
      <c r="C12" s="491"/>
      <c r="D12" s="102" t="s">
        <v>89</v>
      </c>
      <c r="E12" s="258" t="s">
        <v>90</v>
      </c>
    </row>
    <row r="13" spans="1:5" ht="33" customHeight="1" x14ac:dyDescent="0.3">
      <c r="A13" s="463" t="s">
        <v>431</v>
      </c>
      <c r="B13" s="466" t="s">
        <v>309</v>
      </c>
      <c r="C13" s="467"/>
      <c r="D13" s="218" t="s">
        <v>129</v>
      </c>
      <c r="E13" s="262"/>
    </row>
    <row r="14" spans="1:5" ht="33" customHeight="1" x14ac:dyDescent="0.3">
      <c r="A14" s="464"/>
      <c r="B14" s="466" t="s">
        <v>313</v>
      </c>
      <c r="C14" s="467"/>
      <c r="D14" s="218"/>
      <c r="E14" s="262" t="s">
        <v>129</v>
      </c>
    </row>
    <row r="15" spans="1:5" ht="33" customHeight="1" x14ac:dyDescent="0.3">
      <c r="A15" s="464"/>
      <c r="B15" s="466" t="s">
        <v>310</v>
      </c>
      <c r="C15" s="467"/>
      <c r="D15" s="218"/>
      <c r="E15" s="262" t="s">
        <v>129</v>
      </c>
    </row>
    <row r="16" spans="1:5" ht="33" customHeight="1" x14ac:dyDescent="0.3">
      <c r="A16" s="464"/>
      <c r="B16" s="466" t="s">
        <v>311</v>
      </c>
      <c r="C16" s="467"/>
      <c r="D16" s="218"/>
      <c r="E16" s="262" t="s">
        <v>129</v>
      </c>
    </row>
    <row r="17" spans="1:5" ht="33" customHeight="1" x14ac:dyDescent="0.3">
      <c r="A17" s="464"/>
      <c r="B17" s="466" t="s">
        <v>312</v>
      </c>
      <c r="C17" s="467"/>
      <c r="D17" s="218"/>
      <c r="E17" s="262" t="s">
        <v>129</v>
      </c>
    </row>
    <row r="18" spans="1:5" ht="33" customHeight="1" x14ac:dyDescent="0.3">
      <c r="A18" s="464"/>
      <c r="B18" s="466" t="s">
        <v>314</v>
      </c>
      <c r="C18" s="467"/>
      <c r="D18" s="218" t="s">
        <v>129</v>
      </c>
      <c r="E18" s="262"/>
    </row>
    <row r="19" spans="1:5" ht="33" customHeight="1" x14ac:dyDescent="0.3">
      <c r="A19" s="464"/>
      <c r="B19" s="466" t="s">
        <v>315</v>
      </c>
      <c r="C19" s="467"/>
      <c r="D19" s="218"/>
      <c r="E19" s="262" t="s">
        <v>129</v>
      </c>
    </row>
    <row r="20" spans="1:5" ht="33" customHeight="1" x14ac:dyDescent="0.3">
      <c r="A20" s="464"/>
      <c r="B20" s="466" t="s">
        <v>316</v>
      </c>
      <c r="C20" s="467"/>
      <c r="D20" s="218" t="s">
        <v>129</v>
      </c>
      <c r="E20" s="262"/>
    </row>
    <row r="21" spans="1:5" ht="33" customHeight="1" x14ac:dyDescent="0.3">
      <c r="A21" s="464"/>
      <c r="B21" s="466" t="s">
        <v>317</v>
      </c>
      <c r="C21" s="467"/>
      <c r="D21" s="218" t="s">
        <v>129</v>
      </c>
      <c r="E21" s="262"/>
    </row>
    <row r="22" spans="1:5" ht="33" customHeight="1" x14ac:dyDescent="0.3">
      <c r="A22" s="464"/>
      <c r="B22" s="466" t="s">
        <v>318</v>
      </c>
      <c r="C22" s="467"/>
      <c r="D22" s="218"/>
      <c r="E22" s="262" t="s">
        <v>129</v>
      </c>
    </row>
    <row r="23" spans="1:5" ht="33" customHeight="1" x14ac:dyDescent="0.3">
      <c r="A23" s="464"/>
      <c r="B23" s="466" t="s">
        <v>319</v>
      </c>
      <c r="C23" s="467"/>
      <c r="D23" s="218"/>
      <c r="E23" s="262" t="s">
        <v>129</v>
      </c>
    </row>
    <row r="24" spans="1:5" ht="33" customHeight="1" x14ac:dyDescent="0.3">
      <c r="A24" s="464"/>
      <c r="B24" s="466" t="s">
        <v>320</v>
      </c>
      <c r="C24" s="467"/>
      <c r="D24" s="218"/>
      <c r="E24" s="262" t="s">
        <v>129</v>
      </c>
    </row>
    <row r="25" spans="1:5" ht="33" customHeight="1" x14ac:dyDescent="0.3">
      <c r="A25" s="464"/>
      <c r="B25" s="466" t="s">
        <v>321</v>
      </c>
      <c r="C25" s="467"/>
      <c r="D25" s="218"/>
      <c r="E25" s="262" t="s">
        <v>129</v>
      </c>
    </row>
    <row r="26" spans="1:5" ht="33" customHeight="1" x14ac:dyDescent="0.3">
      <c r="A26" s="464"/>
      <c r="B26" s="466" t="s">
        <v>322</v>
      </c>
      <c r="C26" s="467"/>
      <c r="D26" s="218"/>
      <c r="E26" s="262" t="s">
        <v>129</v>
      </c>
    </row>
    <row r="27" spans="1:5" ht="33" customHeight="1" x14ac:dyDescent="0.3">
      <c r="A27" s="464"/>
      <c r="B27" s="466" t="s">
        <v>323</v>
      </c>
      <c r="C27" s="467"/>
      <c r="D27" s="218"/>
      <c r="E27" s="262" t="s">
        <v>129</v>
      </c>
    </row>
    <row r="28" spans="1:5" ht="33" customHeight="1" x14ac:dyDescent="0.3">
      <c r="A28" s="464"/>
      <c r="B28" s="466" t="s">
        <v>324</v>
      </c>
      <c r="C28" s="467"/>
      <c r="D28" s="218" t="s">
        <v>129</v>
      </c>
      <c r="E28" s="262"/>
    </row>
    <row r="29" spans="1:5" ht="33" customHeight="1" x14ac:dyDescent="0.3">
      <c r="A29" s="464"/>
      <c r="B29" s="466" t="s">
        <v>325</v>
      </c>
      <c r="C29" s="467"/>
      <c r="D29" s="218" t="s">
        <v>129</v>
      </c>
      <c r="E29" s="262"/>
    </row>
    <row r="30" spans="1:5" ht="33" customHeight="1" x14ac:dyDescent="0.3">
      <c r="A30" s="464"/>
      <c r="B30" s="466" t="s">
        <v>326</v>
      </c>
      <c r="C30" s="467"/>
      <c r="D30" s="218" t="s">
        <v>129</v>
      </c>
      <c r="E30" s="262"/>
    </row>
    <row r="31" spans="1:5" ht="33" customHeight="1" x14ac:dyDescent="0.3">
      <c r="A31" s="464"/>
      <c r="B31" s="428" t="s">
        <v>327</v>
      </c>
      <c r="C31" s="428"/>
      <c r="D31" s="218" t="s">
        <v>129</v>
      </c>
      <c r="E31" s="262"/>
    </row>
    <row r="32" spans="1:5" ht="33" customHeight="1" x14ac:dyDescent="0.3">
      <c r="A32" s="464"/>
      <c r="B32" s="466" t="s">
        <v>328</v>
      </c>
      <c r="C32" s="467"/>
      <c r="D32" s="218"/>
      <c r="E32" s="262" t="s">
        <v>129</v>
      </c>
    </row>
    <row r="33" spans="1:5" ht="22.5" customHeight="1" x14ac:dyDescent="0.3">
      <c r="A33" s="464"/>
      <c r="B33" s="497" t="s">
        <v>361</v>
      </c>
      <c r="C33" s="497"/>
      <c r="D33" s="497"/>
      <c r="E33" s="498"/>
    </row>
    <row r="34" spans="1:5" ht="33" customHeight="1" x14ac:dyDescent="0.3">
      <c r="A34" s="464"/>
      <c r="B34" s="428" t="s">
        <v>350</v>
      </c>
      <c r="C34" s="428"/>
      <c r="D34" s="218"/>
      <c r="E34" s="259" t="s">
        <v>129</v>
      </c>
    </row>
    <row r="35" spans="1:5" ht="33" customHeight="1" x14ac:dyDescent="0.3">
      <c r="A35" s="464"/>
      <c r="B35" s="428" t="s">
        <v>347</v>
      </c>
      <c r="C35" s="428"/>
      <c r="D35" s="218" t="s">
        <v>129</v>
      </c>
      <c r="E35" s="259"/>
    </row>
    <row r="36" spans="1:5" ht="33" customHeight="1" x14ac:dyDescent="0.3">
      <c r="A36" s="464"/>
      <c r="B36" s="428" t="s">
        <v>348</v>
      </c>
      <c r="C36" s="428"/>
      <c r="D36" s="218" t="s">
        <v>129</v>
      </c>
      <c r="E36" s="259"/>
    </row>
    <row r="37" spans="1:5" ht="33" customHeight="1" x14ac:dyDescent="0.3">
      <c r="A37" s="464"/>
      <c r="B37" s="428" t="s">
        <v>349</v>
      </c>
      <c r="C37" s="428"/>
      <c r="D37" s="218"/>
      <c r="E37" s="259" t="s">
        <v>129</v>
      </c>
    </row>
    <row r="38" spans="1:5" ht="33" customHeight="1" x14ac:dyDescent="0.3">
      <c r="A38" s="464"/>
      <c r="B38" s="428" t="s">
        <v>351</v>
      </c>
      <c r="C38" s="428"/>
      <c r="D38" s="218" t="s">
        <v>129</v>
      </c>
      <c r="E38" s="259"/>
    </row>
    <row r="39" spans="1:5" ht="33" customHeight="1" x14ac:dyDescent="0.3">
      <c r="A39" s="464"/>
      <c r="B39" s="428" t="s">
        <v>352</v>
      </c>
      <c r="C39" s="428"/>
      <c r="D39" s="218"/>
      <c r="E39" s="259" t="s">
        <v>129</v>
      </c>
    </row>
    <row r="40" spans="1:5" ht="33" customHeight="1" x14ac:dyDescent="0.3">
      <c r="A40" s="464"/>
      <c r="B40" s="428" t="s">
        <v>353</v>
      </c>
      <c r="C40" s="428"/>
      <c r="D40" s="218" t="s">
        <v>129</v>
      </c>
      <c r="E40" s="259"/>
    </row>
    <row r="41" spans="1:5" ht="33" customHeight="1" x14ac:dyDescent="0.3">
      <c r="A41" s="464"/>
      <c r="B41" s="428" t="s">
        <v>354</v>
      </c>
      <c r="C41" s="428"/>
      <c r="D41" s="218" t="s">
        <v>129</v>
      </c>
      <c r="E41" s="259"/>
    </row>
    <row r="42" spans="1:5" ht="33" customHeight="1" x14ac:dyDescent="0.3">
      <c r="A42" s="464"/>
      <c r="B42" s="428" t="s">
        <v>355</v>
      </c>
      <c r="C42" s="428"/>
      <c r="D42" s="218" t="s">
        <v>129</v>
      </c>
      <c r="E42" s="259"/>
    </row>
    <row r="43" spans="1:5" ht="33" customHeight="1" x14ac:dyDescent="0.3">
      <c r="A43" s="464"/>
      <c r="B43" s="428" t="s">
        <v>356</v>
      </c>
      <c r="C43" s="428"/>
      <c r="D43" s="218"/>
      <c r="E43" s="259" t="s">
        <v>129</v>
      </c>
    </row>
    <row r="44" spans="1:5" ht="33" customHeight="1" x14ac:dyDescent="0.3">
      <c r="A44" s="464"/>
      <c r="B44" s="428" t="s">
        <v>357</v>
      </c>
      <c r="C44" s="428"/>
      <c r="D44" s="218"/>
      <c r="E44" s="259" t="s">
        <v>129</v>
      </c>
    </row>
    <row r="45" spans="1:5" ht="33" customHeight="1" x14ac:dyDescent="0.3">
      <c r="A45" s="464"/>
      <c r="B45" s="428" t="s">
        <v>358</v>
      </c>
      <c r="C45" s="428"/>
      <c r="D45" s="218"/>
      <c r="E45" s="259" t="s">
        <v>129</v>
      </c>
    </row>
    <row r="46" spans="1:5" ht="33" customHeight="1" x14ac:dyDescent="0.3">
      <c r="A46" s="464"/>
      <c r="B46" s="428" t="s">
        <v>359</v>
      </c>
      <c r="C46" s="428"/>
      <c r="D46" s="218" t="s">
        <v>129</v>
      </c>
      <c r="E46" s="259"/>
    </row>
    <row r="47" spans="1:5" ht="33" customHeight="1" thickBot="1" x14ac:dyDescent="0.35">
      <c r="A47" s="465"/>
      <c r="B47" s="468" t="s">
        <v>360</v>
      </c>
      <c r="C47" s="468"/>
      <c r="D47" s="222" t="s">
        <v>129</v>
      </c>
      <c r="E47" s="260"/>
    </row>
    <row r="49" spans="1:5" ht="15" thickBot="1" x14ac:dyDescent="0.35"/>
    <row r="50" spans="1:5" ht="30.75" customHeight="1" x14ac:dyDescent="0.3">
      <c r="A50" s="488" t="s">
        <v>363</v>
      </c>
      <c r="B50" s="490" t="s">
        <v>362</v>
      </c>
      <c r="C50" s="490"/>
      <c r="D50" s="492" t="s">
        <v>364</v>
      </c>
      <c r="E50" s="493"/>
    </row>
    <row r="51" spans="1:5" x14ac:dyDescent="0.3">
      <c r="A51" s="489"/>
      <c r="B51" s="491"/>
      <c r="C51" s="491"/>
      <c r="D51" s="102" t="s">
        <v>89</v>
      </c>
      <c r="E51" s="258" t="s">
        <v>90</v>
      </c>
    </row>
    <row r="52" spans="1:5" ht="33" customHeight="1" x14ac:dyDescent="0.3">
      <c r="A52" s="499"/>
      <c r="B52" s="428" t="s">
        <v>309</v>
      </c>
      <c r="C52" s="429"/>
      <c r="D52" s="218"/>
      <c r="E52" s="259"/>
    </row>
    <row r="53" spans="1:5" ht="33" customHeight="1" x14ac:dyDescent="0.3">
      <c r="A53" s="499"/>
      <c r="B53" s="428" t="s">
        <v>313</v>
      </c>
      <c r="C53" s="429"/>
      <c r="D53" s="218"/>
      <c r="E53" s="259"/>
    </row>
    <row r="54" spans="1:5" ht="33" customHeight="1" x14ac:dyDescent="0.3">
      <c r="A54" s="499"/>
      <c r="B54" s="428" t="s">
        <v>310</v>
      </c>
      <c r="C54" s="429"/>
      <c r="D54" s="218"/>
      <c r="E54" s="259"/>
    </row>
    <row r="55" spans="1:5" ht="33" customHeight="1" x14ac:dyDescent="0.3">
      <c r="A55" s="499"/>
      <c r="B55" s="428" t="s">
        <v>311</v>
      </c>
      <c r="C55" s="429"/>
      <c r="D55" s="218"/>
      <c r="E55" s="259"/>
    </row>
    <row r="56" spans="1:5" ht="33" customHeight="1" x14ac:dyDescent="0.3">
      <c r="A56" s="499"/>
      <c r="B56" s="428" t="s">
        <v>312</v>
      </c>
      <c r="C56" s="429"/>
      <c r="D56" s="218"/>
      <c r="E56" s="259"/>
    </row>
    <row r="57" spans="1:5" ht="33" customHeight="1" x14ac:dyDescent="0.3">
      <c r="A57" s="499"/>
      <c r="B57" s="428" t="s">
        <v>314</v>
      </c>
      <c r="C57" s="429"/>
      <c r="D57" s="218"/>
      <c r="E57" s="259"/>
    </row>
    <row r="58" spans="1:5" ht="33" customHeight="1" x14ac:dyDescent="0.3">
      <c r="A58" s="499"/>
      <c r="B58" s="428" t="s">
        <v>315</v>
      </c>
      <c r="C58" s="429"/>
      <c r="D58" s="218"/>
      <c r="E58" s="259"/>
    </row>
    <row r="59" spans="1:5" ht="33" customHeight="1" x14ac:dyDescent="0.3">
      <c r="A59" s="499"/>
      <c r="B59" s="428" t="s">
        <v>316</v>
      </c>
      <c r="C59" s="429"/>
      <c r="D59" s="218"/>
      <c r="E59" s="259"/>
    </row>
    <row r="60" spans="1:5" ht="33" customHeight="1" x14ac:dyDescent="0.3">
      <c r="A60" s="499"/>
      <c r="B60" s="428" t="s">
        <v>317</v>
      </c>
      <c r="C60" s="429"/>
      <c r="D60" s="218"/>
      <c r="E60" s="259"/>
    </row>
    <row r="61" spans="1:5" ht="33" customHeight="1" x14ac:dyDescent="0.3">
      <c r="A61" s="499"/>
      <c r="B61" s="428" t="s">
        <v>318</v>
      </c>
      <c r="C61" s="429"/>
      <c r="D61" s="218"/>
      <c r="E61" s="259"/>
    </row>
    <row r="62" spans="1:5" ht="33" customHeight="1" x14ac:dyDescent="0.3">
      <c r="A62" s="499"/>
      <c r="B62" s="428" t="s">
        <v>319</v>
      </c>
      <c r="C62" s="429"/>
      <c r="D62" s="218"/>
      <c r="E62" s="259"/>
    </row>
    <row r="63" spans="1:5" ht="33" customHeight="1" x14ac:dyDescent="0.3">
      <c r="A63" s="499"/>
      <c r="B63" s="428" t="s">
        <v>320</v>
      </c>
      <c r="C63" s="429"/>
      <c r="D63" s="218"/>
      <c r="E63" s="259"/>
    </row>
    <row r="64" spans="1:5" ht="33" customHeight="1" x14ac:dyDescent="0.3">
      <c r="A64" s="499"/>
      <c r="B64" s="428" t="s">
        <v>321</v>
      </c>
      <c r="C64" s="429"/>
      <c r="D64" s="218"/>
      <c r="E64" s="259"/>
    </row>
    <row r="65" spans="1:5" ht="33" customHeight="1" x14ac:dyDescent="0.3">
      <c r="A65" s="499"/>
      <c r="B65" s="428" t="s">
        <v>322</v>
      </c>
      <c r="C65" s="429"/>
      <c r="D65" s="218"/>
      <c r="E65" s="259"/>
    </row>
    <row r="66" spans="1:5" ht="33" customHeight="1" x14ac:dyDescent="0.3">
      <c r="A66" s="499"/>
      <c r="B66" s="428" t="s">
        <v>323</v>
      </c>
      <c r="C66" s="429"/>
      <c r="D66" s="218"/>
      <c r="E66" s="259"/>
    </row>
    <row r="67" spans="1:5" ht="33" customHeight="1" x14ac:dyDescent="0.3">
      <c r="A67" s="499"/>
      <c r="B67" s="428" t="s">
        <v>324</v>
      </c>
      <c r="C67" s="429"/>
      <c r="D67" s="218"/>
      <c r="E67" s="259"/>
    </row>
    <row r="68" spans="1:5" ht="33" customHeight="1" x14ac:dyDescent="0.3">
      <c r="A68" s="499"/>
      <c r="B68" s="428" t="s">
        <v>325</v>
      </c>
      <c r="C68" s="429"/>
      <c r="D68" s="218"/>
      <c r="E68" s="259"/>
    </row>
    <row r="69" spans="1:5" ht="33" customHeight="1" x14ac:dyDescent="0.3">
      <c r="A69" s="499"/>
      <c r="B69" s="428" t="s">
        <v>326</v>
      </c>
      <c r="C69" s="429"/>
      <c r="D69" s="218"/>
      <c r="E69" s="259"/>
    </row>
    <row r="70" spans="1:5" ht="33" customHeight="1" x14ac:dyDescent="0.3">
      <c r="A70" s="499"/>
      <c r="B70" s="428" t="s">
        <v>327</v>
      </c>
      <c r="C70" s="428"/>
      <c r="D70" s="218"/>
      <c r="E70" s="259"/>
    </row>
    <row r="71" spans="1:5" ht="33" customHeight="1" x14ac:dyDescent="0.3">
      <c r="A71" s="499"/>
      <c r="B71" s="428" t="s">
        <v>328</v>
      </c>
      <c r="C71" s="429"/>
      <c r="D71" s="218"/>
      <c r="E71" s="259"/>
    </row>
    <row r="72" spans="1:5" ht="33" customHeight="1" x14ac:dyDescent="0.3">
      <c r="A72" s="499"/>
      <c r="B72" s="497" t="s">
        <v>361</v>
      </c>
      <c r="C72" s="497"/>
      <c r="D72" s="497"/>
      <c r="E72" s="498"/>
    </row>
    <row r="73" spans="1:5" ht="33" customHeight="1" x14ac:dyDescent="0.3">
      <c r="A73" s="499"/>
      <c r="B73" s="428" t="s">
        <v>350</v>
      </c>
      <c r="C73" s="428"/>
      <c r="D73" s="218"/>
      <c r="E73" s="259"/>
    </row>
    <row r="74" spans="1:5" ht="33" customHeight="1" x14ac:dyDescent="0.3">
      <c r="A74" s="499"/>
      <c r="B74" s="428" t="s">
        <v>347</v>
      </c>
      <c r="C74" s="428"/>
      <c r="D74" s="218"/>
      <c r="E74" s="259"/>
    </row>
    <row r="75" spans="1:5" ht="33" customHeight="1" x14ac:dyDescent="0.3">
      <c r="A75" s="499"/>
      <c r="B75" s="428" t="s">
        <v>348</v>
      </c>
      <c r="C75" s="428"/>
      <c r="D75" s="218"/>
      <c r="E75" s="259"/>
    </row>
    <row r="76" spans="1:5" ht="33" customHeight="1" x14ac:dyDescent="0.3">
      <c r="A76" s="499"/>
      <c r="B76" s="428" t="s">
        <v>349</v>
      </c>
      <c r="C76" s="428"/>
      <c r="D76" s="218"/>
      <c r="E76" s="259"/>
    </row>
    <row r="77" spans="1:5" ht="33" customHeight="1" x14ac:dyDescent="0.3">
      <c r="A77" s="499"/>
      <c r="B77" s="428" t="s">
        <v>351</v>
      </c>
      <c r="C77" s="428"/>
      <c r="D77" s="218"/>
      <c r="E77" s="259"/>
    </row>
    <row r="78" spans="1:5" ht="33" customHeight="1" x14ac:dyDescent="0.3">
      <c r="A78" s="499"/>
      <c r="B78" s="428" t="s">
        <v>352</v>
      </c>
      <c r="C78" s="428"/>
      <c r="D78" s="218"/>
      <c r="E78" s="259"/>
    </row>
    <row r="79" spans="1:5" ht="33" customHeight="1" x14ac:dyDescent="0.3">
      <c r="A79" s="499"/>
      <c r="B79" s="428" t="s">
        <v>353</v>
      </c>
      <c r="C79" s="428"/>
      <c r="D79" s="218"/>
      <c r="E79" s="259"/>
    </row>
    <row r="80" spans="1:5" ht="33" customHeight="1" x14ac:dyDescent="0.3">
      <c r="A80" s="499"/>
      <c r="B80" s="428" t="s">
        <v>354</v>
      </c>
      <c r="C80" s="428"/>
      <c r="D80" s="218"/>
      <c r="E80" s="259"/>
    </row>
    <row r="81" spans="1:5" ht="33" customHeight="1" x14ac:dyDescent="0.3">
      <c r="A81" s="499"/>
      <c r="B81" s="428" t="s">
        <v>355</v>
      </c>
      <c r="C81" s="428"/>
      <c r="D81" s="218"/>
      <c r="E81" s="259"/>
    </row>
    <row r="82" spans="1:5" ht="33" customHeight="1" x14ac:dyDescent="0.3">
      <c r="A82" s="499"/>
      <c r="B82" s="428" t="s">
        <v>356</v>
      </c>
      <c r="C82" s="428"/>
      <c r="D82" s="218"/>
      <c r="E82" s="259"/>
    </row>
    <row r="83" spans="1:5" ht="33" customHeight="1" x14ac:dyDescent="0.3">
      <c r="A83" s="499"/>
      <c r="B83" s="428" t="s">
        <v>357</v>
      </c>
      <c r="C83" s="428"/>
      <c r="D83" s="218"/>
      <c r="E83" s="259"/>
    </row>
    <row r="84" spans="1:5" ht="33" customHeight="1" x14ac:dyDescent="0.3">
      <c r="A84" s="499"/>
      <c r="B84" s="428" t="s">
        <v>358</v>
      </c>
      <c r="C84" s="428"/>
      <c r="D84" s="218"/>
      <c r="E84" s="259"/>
    </row>
    <row r="85" spans="1:5" ht="33" customHeight="1" x14ac:dyDescent="0.3">
      <c r="A85" s="499"/>
      <c r="B85" s="428" t="s">
        <v>359</v>
      </c>
      <c r="C85" s="428"/>
      <c r="D85" s="218"/>
      <c r="E85" s="259"/>
    </row>
    <row r="86" spans="1:5" ht="33" customHeight="1" thickBot="1" x14ac:dyDescent="0.35">
      <c r="A86" s="500"/>
      <c r="B86" s="468" t="s">
        <v>360</v>
      </c>
      <c r="C86" s="468"/>
      <c r="D86" s="222"/>
      <c r="E86" s="260"/>
    </row>
    <row r="88" spans="1:5" ht="15" thickBot="1" x14ac:dyDescent="0.35"/>
    <row r="89" spans="1:5" ht="28.5" customHeight="1" x14ac:dyDescent="0.3">
      <c r="A89" s="488" t="s">
        <v>363</v>
      </c>
      <c r="B89" s="490" t="s">
        <v>362</v>
      </c>
      <c r="C89" s="490"/>
      <c r="D89" s="492" t="s">
        <v>364</v>
      </c>
      <c r="E89" s="493"/>
    </row>
    <row r="90" spans="1:5" x14ac:dyDescent="0.3">
      <c r="A90" s="489"/>
      <c r="B90" s="491"/>
      <c r="C90" s="491"/>
      <c r="D90" s="102" t="s">
        <v>89</v>
      </c>
      <c r="E90" s="258" t="s">
        <v>90</v>
      </c>
    </row>
    <row r="91" spans="1:5" ht="33" customHeight="1" x14ac:dyDescent="0.3">
      <c r="A91" s="499"/>
      <c r="B91" s="466" t="s">
        <v>309</v>
      </c>
      <c r="C91" s="467"/>
      <c r="D91" s="218"/>
      <c r="E91" s="262"/>
    </row>
    <row r="92" spans="1:5" ht="33" customHeight="1" x14ac:dyDescent="0.3">
      <c r="A92" s="499"/>
      <c r="B92" s="466" t="s">
        <v>313</v>
      </c>
      <c r="C92" s="467"/>
      <c r="D92" s="218"/>
      <c r="E92" s="262"/>
    </row>
    <row r="93" spans="1:5" ht="33" customHeight="1" x14ac:dyDescent="0.3">
      <c r="A93" s="499"/>
      <c r="B93" s="466" t="s">
        <v>310</v>
      </c>
      <c r="C93" s="467"/>
      <c r="D93" s="218"/>
      <c r="E93" s="262"/>
    </row>
    <row r="94" spans="1:5" ht="33" customHeight="1" x14ac:dyDescent="0.3">
      <c r="A94" s="499"/>
      <c r="B94" s="466" t="s">
        <v>311</v>
      </c>
      <c r="C94" s="467"/>
      <c r="D94" s="218"/>
      <c r="E94" s="262"/>
    </row>
    <row r="95" spans="1:5" ht="33" customHeight="1" x14ac:dyDescent="0.3">
      <c r="A95" s="499"/>
      <c r="B95" s="466" t="s">
        <v>312</v>
      </c>
      <c r="C95" s="467"/>
      <c r="D95" s="218"/>
      <c r="E95" s="262"/>
    </row>
    <row r="96" spans="1:5" ht="33" customHeight="1" x14ac:dyDescent="0.3">
      <c r="A96" s="499"/>
      <c r="B96" s="466" t="s">
        <v>314</v>
      </c>
      <c r="C96" s="467"/>
      <c r="D96" s="218"/>
      <c r="E96" s="262"/>
    </row>
    <row r="97" spans="1:5" ht="33" customHeight="1" x14ac:dyDescent="0.3">
      <c r="A97" s="499"/>
      <c r="B97" s="466" t="s">
        <v>315</v>
      </c>
      <c r="C97" s="467"/>
      <c r="D97" s="218"/>
      <c r="E97" s="262"/>
    </row>
    <row r="98" spans="1:5" ht="33" customHeight="1" x14ac:dyDescent="0.3">
      <c r="A98" s="499"/>
      <c r="B98" s="466" t="s">
        <v>316</v>
      </c>
      <c r="C98" s="467"/>
      <c r="D98" s="218"/>
      <c r="E98" s="262"/>
    </row>
    <row r="99" spans="1:5" ht="33" customHeight="1" x14ac:dyDescent="0.3">
      <c r="A99" s="499"/>
      <c r="B99" s="466" t="s">
        <v>317</v>
      </c>
      <c r="C99" s="467"/>
      <c r="D99" s="218"/>
      <c r="E99" s="262"/>
    </row>
    <row r="100" spans="1:5" ht="33" customHeight="1" x14ac:dyDescent="0.3">
      <c r="A100" s="499"/>
      <c r="B100" s="466" t="s">
        <v>318</v>
      </c>
      <c r="C100" s="467"/>
      <c r="D100" s="218"/>
      <c r="E100" s="262"/>
    </row>
    <row r="101" spans="1:5" ht="33" customHeight="1" x14ac:dyDescent="0.3">
      <c r="A101" s="499"/>
      <c r="B101" s="466" t="s">
        <v>319</v>
      </c>
      <c r="C101" s="467"/>
      <c r="D101" s="218"/>
      <c r="E101" s="262"/>
    </row>
    <row r="102" spans="1:5" ht="33" customHeight="1" x14ac:dyDescent="0.3">
      <c r="A102" s="499"/>
      <c r="B102" s="466" t="s">
        <v>320</v>
      </c>
      <c r="C102" s="467"/>
      <c r="D102" s="218"/>
      <c r="E102" s="262"/>
    </row>
    <row r="103" spans="1:5" ht="33" customHeight="1" x14ac:dyDescent="0.3">
      <c r="A103" s="499"/>
      <c r="B103" s="466" t="s">
        <v>321</v>
      </c>
      <c r="C103" s="467"/>
      <c r="D103" s="218"/>
      <c r="E103" s="262"/>
    </row>
    <row r="104" spans="1:5" ht="33" customHeight="1" x14ac:dyDescent="0.3">
      <c r="A104" s="499"/>
      <c r="B104" s="466" t="s">
        <v>322</v>
      </c>
      <c r="C104" s="467"/>
      <c r="D104" s="218"/>
      <c r="E104" s="262"/>
    </row>
    <row r="105" spans="1:5" ht="33" customHeight="1" x14ac:dyDescent="0.3">
      <c r="A105" s="499"/>
      <c r="B105" s="466" t="s">
        <v>323</v>
      </c>
      <c r="C105" s="467"/>
      <c r="D105" s="218"/>
      <c r="E105" s="262"/>
    </row>
    <row r="106" spans="1:5" ht="33" customHeight="1" x14ac:dyDescent="0.3">
      <c r="A106" s="499"/>
      <c r="B106" s="466" t="s">
        <v>324</v>
      </c>
      <c r="C106" s="467"/>
      <c r="D106" s="218"/>
      <c r="E106" s="262"/>
    </row>
    <row r="107" spans="1:5" ht="33" customHeight="1" x14ac:dyDescent="0.3">
      <c r="A107" s="499"/>
      <c r="B107" s="466" t="s">
        <v>325</v>
      </c>
      <c r="C107" s="467"/>
      <c r="D107" s="218"/>
      <c r="E107" s="262"/>
    </row>
    <row r="108" spans="1:5" ht="33" customHeight="1" x14ac:dyDescent="0.3">
      <c r="A108" s="499"/>
      <c r="B108" s="466" t="s">
        <v>326</v>
      </c>
      <c r="C108" s="467"/>
      <c r="D108" s="218"/>
      <c r="E108" s="262"/>
    </row>
    <row r="109" spans="1:5" ht="33" customHeight="1" x14ac:dyDescent="0.3">
      <c r="A109" s="499"/>
      <c r="B109" s="428" t="s">
        <v>327</v>
      </c>
      <c r="C109" s="428"/>
      <c r="D109" s="218"/>
      <c r="E109" s="262"/>
    </row>
    <row r="110" spans="1:5" ht="33" customHeight="1" x14ac:dyDescent="0.3">
      <c r="A110" s="499"/>
      <c r="B110" s="466" t="s">
        <v>328</v>
      </c>
      <c r="C110" s="467"/>
      <c r="D110" s="218"/>
      <c r="E110" s="262"/>
    </row>
    <row r="111" spans="1:5" ht="33" customHeight="1" x14ac:dyDescent="0.3">
      <c r="A111" s="499"/>
      <c r="B111" s="497" t="s">
        <v>361</v>
      </c>
      <c r="C111" s="497"/>
      <c r="D111" s="497"/>
      <c r="E111" s="498"/>
    </row>
    <row r="112" spans="1:5" ht="33" customHeight="1" x14ac:dyDescent="0.3">
      <c r="A112" s="499"/>
      <c r="B112" s="428" t="s">
        <v>350</v>
      </c>
      <c r="C112" s="428"/>
      <c r="D112" s="218"/>
      <c r="E112" s="259"/>
    </row>
    <row r="113" spans="1:5" ht="33" customHeight="1" x14ac:dyDescent="0.3">
      <c r="A113" s="499"/>
      <c r="B113" s="428" t="s">
        <v>347</v>
      </c>
      <c r="C113" s="428"/>
      <c r="D113" s="218"/>
      <c r="E113" s="259"/>
    </row>
    <row r="114" spans="1:5" ht="33" customHeight="1" x14ac:dyDescent="0.3">
      <c r="A114" s="499"/>
      <c r="B114" s="428" t="s">
        <v>348</v>
      </c>
      <c r="C114" s="428"/>
      <c r="D114" s="218"/>
      <c r="E114" s="259"/>
    </row>
    <row r="115" spans="1:5" ht="33" customHeight="1" x14ac:dyDescent="0.3">
      <c r="A115" s="499"/>
      <c r="B115" s="428" t="s">
        <v>349</v>
      </c>
      <c r="C115" s="428"/>
      <c r="D115" s="218"/>
      <c r="E115" s="259"/>
    </row>
    <row r="116" spans="1:5" ht="33" customHeight="1" x14ac:dyDescent="0.3">
      <c r="A116" s="499"/>
      <c r="B116" s="428" t="s">
        <v>351</v>
      </c>
      <c r="C116" s="428"/>
      <c r="D116" s="218"/>
      <c r="E116" s="259"/>
    </row>
    <row r="117" spans="1:5" ht="33" customHeight="1" x14ac:dyDescent="0.3">
      <c r="A117" s="499"/>
      <c r="B117" s="428" t="s">
        <v>352</v>
      </c>
      <c r="C117" s="428"/>
      <c r="D117" s="218"/>
      <c r="E117" s="259"/>
    </row>
    <row r="118" spans="1:5" ht="33" customHeight="1" x14ac:dyDescent="0.3">
      <c r="A118" s="499"/>
      <c r="B118" s="428" t="s">
        <v>353</v>
      </c>
      <c r="C118" s="428"/>
      <c r="D118" s="218"/>
      <c r="E118" s="259"/>
    </row>
    <row r="119" spans="1:5" ht="33" customHeight="1" x14ac:dyDescent="0.3">
      <c r="A119" s="499"/>
      <c r="B119" s="428" t="s">
        <v>354</v>
      </c>
      <c r="C119" s="428"/>
      <c r="D119" s="218"/>
      <c r="E119" s="259"/>
    </row>
    <row r="120" spans="1:5" ht="33" customHeight="1" x14ac:dyDescent="0.3">
      <c r="A120" s="499"/>
      <c r="B120" s="428" t="s">
        <v>355</v>
      </c>
      <c r="C120" s="428"/>
      <c r="D120" s="218"/>
      <c r="E120" s="259"/>
    </row>
    <row r="121" spans="1:5" ht="33" customHeight="1" x14ac:dyDescent="0.3">
      <c r="A121" s="499"/>
      <c r="B121" s="428" t="s">
        <v>356</v>
      </c>
      <c r="C121" s="428"/>
      <c r="D121" s="218"/>
      <c r="E121" s="259"/>
    </row>
    <row r="122" spans="1:5" ht="33" customHeight="1" x14ac:dyDescent="0.3">
      <c r="A122" s="499"/>
      <c r="B122" s="428" t="s">
        <v>357</v>
      </c>
      <c r="C122" s="428"/>
      <c r="D122" s="218"/>
      <c r="E122" s="259"/>
    </row>
    <row r="123" spans="1:5" ht="33" customHeight="1" x14ac:dyDescent="0.3">
      <c r="A123" s="499"/>
      <c r="B123" s="428" t="s">
        <v>358</v>
      </c>
      <c r="C123" s="428"/>
      <c r="D123" s="218"/>
      <c r="E123" s="259"/>
    </row>
    <row r="124" spans="1:5" ht="33" customHeight="1" x14ac:dyDescent="0.3">
      <c r="A124" s="499"/>
      <c r="B124" s="428" t="s">
        <v>359</v>
      </c>
      <c r="C124" s="428"/>
      <c r="D124" s="218"/>
      <c r="E124" s="259"/>
    </row>
    <row r="125" spans="1:5" ht="33" customHeight="1" thickBot="1" x14ac:dyDescent="0.35">
      <c r="A125" s="500"/>
      <c r="B125" s="468" t="s">
        <v>360</v>
      </c>
      <c r="C125" s="468"/>
      <c r="D125" s="222"/>
      <c r="E125" s="260"/>
    </row>
    <row r="127" spans="1:5" ht="15" thickBot="1" x14ac:dyDescent="0.35"/>
    <row r="128" spans="1:5" ht="30" customHeight="1" x14ac:dyDescent="0.3">
      <c r="A128" s="488" t="s">
        <v>363</v>
      </c>
      <c r="B128" s="490" t="s">
        <v>362</v>
      </c>
      <c r="C128" s="490"/>
      <c r="D128" s="492" t="s">
        <v>364</v>
      </c>
      <c r="E128" s="493"/>
    </row>
    <row r="129" spans="1:5" x14ac:dyDescent="0.3">
      <c r="A129" s="489"/>
      <c r="B129" s="491"/>
      <c r="C129" s="491"/>
      <c r="D129" s="102" t="s">
        <v>89</v>
      </c>
      <c r="E129" s="258" t="s">
        <v>90</v>
      </c>
    </row>
    <row r="130" spans="1:5" ht="33" customHeight="1" x14ac:dyDescent="0.3">
      <c r="A130" s="499"/>
      <c r="B130" s="428" t="s">
        <v>309</v>
      </c>
      <c r="C130" s="429"/>
      <c r="D130" s="218"/>
      <c r="E130" s="259"/>
    </row>
    <row r="131" spans="1:5" ht="33" customHeight="1" x14ac:dyDescent="0.3">
      <c r="A131" s="499"/>
      <c r="B131" s="428" t="s">
        <v>313</v>
      </c>
      <c r="C131" s="429"/>
      <c r="D131" s="218"/>
      <c r="E131" s="259"/>
    </row>
    <row r="132" spans="1:5" ht="33" customHeight="1" x14ac:dyDescent="0.3">
      <c r="A132" s="499"/>
      <c r="B132" s="428" t="s">
        <v>310</v>
      </c>
      <c r="C132" s="429"/>
      <c r="D132" s="218"/>
      <c r="E132" s="259"/>
    </row>
    <row r="133" spans="1:5" ht="33" customHeight="1" x14ac:dyDescent="0.3">
      <c r="A133" s="499"/>
      <c r="B133" s="428" t="s">
        <v>311</v>
      </c>
      <c r="C133" s="429"/>
      <c r="D133" s="218"/>
      <c r="E133" s="259"/>
    </row>
    <row r="134" spans="1:5" ht="33" customHeight="1" x14ac:dyDescent="0.3">
      <c r="A134" s="499"/>
      <c r="B134" s="428" t="s">
        <v>312</v>
      </c>
      <c r="C134" s="429"/>
      <c r="D134" s="218"/>
      <c r="E134" s="259"/>
    </row>
    <row r="135" spans="1:5" ht="33" customHeight="1" x14ac:dyDescent="0.3">
      <c r="A135" s="499"/>
      <c r="B135" s="428" t="s">
        <v>314</v>
      </c>
      <c r="C135" s="429"/>
      <c r="D135" s="218"/>
      <c r="E135" s="259"/>
    </row>
    <row r="136" spans="1:5" ht="33" customHeight="1" x14ac:dyDescent="0.3">
      <c r="A136" s="499"/>
      <c r="B136" s="428" t="s">
        <v>315</v>
      </c>
      <c r="C136" s="429"/>
      <c r="D136" s="218"/>
      <c r="E136" s="259"/>
    </row>
    <row r="137" spans="1:5" ht="33" customHeight="1" x14ac:dyDescent="0.3">
      <c r="A137" s="499"/>
      <c r="B137" s="428" t="s">
        <v>316</v>
      </c>
      <c r="C137" s="429"/>
      <c r="D137" s="218"/>
      <c r="E137" s="259"/>
    </row>
    <row r="138" spans="1:5" ht="33" customHeight="1" x14ac:dyDescent="0.3">
      <c r="A138" s="499"/>
      <c r="B138" s="428" t="s">
        <v>317</v>
      </c>
      <c r="C138" s="429"/>
      <c r="D138" s="218"/>
      <c r="E138" s="259"/>
    </row>
    <row r="139" spans="1:5" ht="33" customHeight="1" x14ac:dyDescent="0.3">
      <c r="A139" s="499"/>
      <c r="B139" s="428" t="s">
        <v>318</v>
      </c>
      <c r="C139" s="429"/>
      <c r="D139" s="218"/>
      <c r="E139" s="259"/>
    </row>
    <row r="140" spans="1:5" ht="33" customHeight="1" x14ac:dyDescent="0.3">
      <c r="A140" s="499"/>
      <c r="B140" s="428" t="s">
        <v>319</v>
      </c>
      <c r="C140" s="429"/>
      <c r="D140" s="218"/>
      <c r="E140" s="259"/>
    </row>
    <row r="141" spans="1:5" ht="33" customHeight="1" x14ac:dyDescent="0.3">
      <c r="A141" s="499"/>
      <c r="B141" s="428" t="s">
        <v>320</v>
      </c>
      <c r="C141" s="429"/>
      <c r="D141" s="218"/>
      <c r="E141" s="259"/>
    </row>
    <row r="142" spans="1:5" ht="33" customHeight="1" x14ac:dyDescent="0.3">
      <c r="A142" s="499"/>
      <c r="B142" s="428" t="s">
        <v>321</v>
      </c>
      <c r="C142" s="429"/>
      <c r="D142" s="218"/>
      <c r="E142" s="259"/>
    </row>
    <row r="143" spans="1:5" ht="33" customHeight="1" x14ac:dyDescent="0.3">
      <c r="A143" s="499"/>
      <c r="B143" s="428" t="s">
        <v>322</v>
      </c>
      <c r="C143" s="429"/>
      <c r="D143" s="218"/>
      <c r="E143" s="259"/>
    </row>
    <row r="144" spans="1:5" ht="33" customHeight="1" x14ac:dyDescent="0.3">
      <c r="A144" s="499"/>
      <c r="B144" s="428" t="s">
        <v>323</v>
      </c>
      <c r="C144" s="429"/>
      <c r="D144" s="218"/>
      <c r="E144" s="259"/>
    </row>
    <row r="145" spans="1:5" ht="33" customHeight="1" x14ac:dyDescent="0.3">
      <c r="A145" s="499"/>
      <c r="B145" s="428" t="s">
        <v>324</v>
      </c>
      <c r="C145" s="429"/>
      <c r="D145" s="218"/>
      <c r="E145" s="259"/>
    </row>
    <row r="146" spans="1:5" ht="33" customHeight="1" x14ac:dyDescent="0.3">
      <c r="A146" s="499"/>
      <c r="B146" s="428" t="s">
        <v>325</v>
      </c>
      <c r="C146" s="429"/>
      <c r="D146" s="218"/>
      <c r="E146" s="259"/>
    </row>
    <row r="147" spans="1:5" ht="33" customHeight="1" x14ac:dyDescent="0.3">
      <c r="A147" s="499"/>
      <c r="B147" s="428" t="s">
        <v>326</v>
      </c>
      <c r="C147" s="429"/>
      <c r="D147" s="218"/>
      <c r="E147" s="259"/>
    </row>
    <row r="148" spans="1:5" ht="33" customHeight="1" x14ac:dyDescent="0.3">
      <c r="A148" s="499"/>
      <c r="B148" s="428" t="s">
        <v>327</v>
      </c>
      <c r="C148" s="428"/>
      <c r="D148" s="218"/>
      <c r="E148" s="259"/>
    </row>
    <row r="149" spans="1:5" ht="33" customHeight="1" x14ac:dyDescent="0.3">
      <c r="A149" s="499"/>
      <c r="B149" s="428" t="s">
        <v>328</v>
      </c>
      <c r="C149" s="429"/>
      <c r="D149" s="218"/>
      <c r="E149" s="259"/>
    </row>
    <row r="150" spans="1:5" ht="33" customHeight="1" x14ac:dyDescent="0.3">
      <c r="A150" s="499"/>
      <c r="B150" s="497" t="s">
        <v>361</v>
      </c>
      <c r="C150" s="497"/>
      <c r="D150" s="497"/>
      <c r="E150" s="498"/>
    </row>
    <row r="151" spans="1:5" ht="33" customHeight="1" x14ac:dyDescent="0.3">
      <c r="A151" s="499"/>
      <c r="B151" s="428" t="s">
        <v>350</v>
      </c>
      <c r="C151" s="428"/>
      <c r="D151" s="218"/>
      <c r="E151" s="259"/>
    </row>
    <row r="152" spans="1:5" ht="33" customHeight="1" x14ac:dyDescent="0.3">
      <c r="A152" s="499"/>
      <c r="B152" s="428" t="s">
        <v>347</v>
      </c>
      <c r="C152" s="428"/>
      <c r="D152" s="218"/>
      <c r="E152" s="259"/>
    </row>
    <row r="153" spans="1:5" ht="33" customHeight="1" x14ac:dyDescent="0.3">
      <c r="A153" s="499"/>
      <c r="B153" s="428" t="s">
        <v>348</v>
      </c>
      <c r="C153" s="428"/>
      <c r="D153" s="218"/>
      <c r="E153" s="259"/>
    </row>
    <row r="154" spans="1:5" ht="33" customHeight="1" x14ac:dyDescent="0.3">
      <c r="A154" s="499"/>
      <c r="B154" s="428" t="s">
        <v>349</v>
      </c>
      <c r="C154" s="428"/>
      <c r="D154" s="218"/>
      <c r="E154" s="259"/>
    </row>
    <row r="155" spans="1:5" ht="33" customHeight="1" x14ac:dyDescent="0.3">
      <c r="A155" s="499"/>
      <c r="B155" s="428" t="s">
        <v>351</v>
      </c>
      <c r="C155" s="428"/>
      <c r="D155" s="218"/>
      <c r="E155" s="259"/>
    </row>
    <row r="156" spans="1:5" ht="33" customHeight="1" x14ac:dyDescent="0.3">
      <c r="A156" s="499"/>
      <c r="B156" s="428" t="s">
        <v>352</v>
      </c>
      <c r="C156" s="428"/>
      <c r="D156" s="218"/>
      <c r="E156" s="259"/>
    </row>
    <row r="157" spans="1:5" ht="33" customHeight="1" x14ac:dyDescent="0.3">
      <c r="A157" s="499"/>
      <c r="B157" s="428" t="s">
        <v>353</v>
      </c>
      <c r="C157" s="428"/>
      <c r="D157" s="218"/>
      <c r="E157" s="259"/>
    </row>
    <row r="158" spans="1:5" ht="33" customHeight="1" x14ac:dyDescent="0.3">
      <c r="A158" s="499"/>
      <c r="B158" s="428" t="s">
        <v>354</v>
      </c>
      <c r="C158" s="428"/>
      <c r="D158" s="218"/>
      <c r="E158" s="259"/>
    </row>
    <row r="159" spans="1:5" ht="33" customHeight="1" x14ac:dyDescent="0.3">
      <c r="A159" s="499"/>
      <c r="B159" s="428" t="s">
        <v>355</v>
      </c>
      <c r="C159" s="428"/>
      <c r="D159" s="218"/>
      <c r="E159" s="259"/>
    </row>
    <row r="160" spans="1:5" ht="33" customHeight="1" x14ac:dyDescent="0.3">
      <c r="A160" s="499"/>
      <c r="B160" s="428" t="s">
        <v>356</v>
      </c>
      <c r="C160" s="428"/>
      <c r="D160" s="218"/>
      <c r="E160" s="259"/>
    </row>
    <row r="161" spans="1:5" ht="33" customHeight="1" x14ac:dyDescent="0.3">
      <c r="A161" s="499"/>
      <c r="B161" s="428" t="s">
        <v>357</v>
      </c>
      <c r="C161" s="428"/>
      <c r="D161" s="218"/>
      <c r="E161" s="259"/>
    </row>
    <row r="162" spans="1:5" ht="33" customHeight="1" x14ac:dyDescent="0.3">
      <c r="A162" s="499"/>
      <c r="B162" s="428" t="s">
        <v>358</v>
      </c>
      <c r="C162" s="428"/>
      <c r="D162" s="218"/>
      <c r="E162" s="259"/>
    </row>
    <row r="163" spans="1:5" ht="33" customHeight="1" x14ac:dyDescent="0.3">
      <c r="A163" s="499"/>
      <c r="B163" s="428" t="s">
        <v>359</v>
      </c>
      <c r="C163" s="428"/>
      <c r="D163" s="218"/>
      <c r="E163" s="259"/>
    </row>
    <row r="164" spans="1:5" ht="33" customHeight="1" thickBot="1" x14ac:dyDescent="0.35">
      <c r="A164" s="500"/>
      <c r="B164" s="468" t="s">
        <v>360</v>
      </c>
      <c r="C164" s="468"/>
      <c r="D164" s="222"/>
      <c r="E164" s="260"/>
    </row>
    <row r="166" spans="1:5" ht="15" thickBot="1" x14ac:dyDescent="0.35"/>
    <row r="167" spans="1:5" ht="30" customHeight="1" x14ac:dyDescent="0.3">
      <c r="A167" s="488" t="s">
        <v>363</v>
      </c>
      <c r="B167" s="490" t="s">
        <v>362</v>
      </c>
      <c r="C167" s="490"/>
      <c r="D167" s="492" t="s">
        <v>364</v>
      </c>
      <c r="E167" s="493"/>
    </row>
    <row r="168" spans="1:5" x14ac:dyDescent="0.3">
      <c r="A168" s="489"/>
      <c r="B168" s="491"/>
      <c r="C168" s="491"/>
      <c r="D168" s="102" t="s">
        <v>89</v>
      </c>
      <c r="E168" s="258" t="s">
        <v>90</v>
      </c>
    </row>
    <row r="169" spans="1:5" ht="33" customHeight="1" x14ac:dyDescent="0.3">
      <c r="A169" s="499"/>
      <c r="B169" s="428" t="s">
        <v>309</v>
      </c>
      <c r="C169" s="429"/>
      <c r="D169" s="218"/>
      <c r="E169" s="259"/>
    </row>
    <row r="170" spans="1:5" ht="33" customHeight="1" x14ac:dyDescent="0.3">
      <c r="A170" s="499"/>
      <c r="B170" s="428" t="s">
        <v>313</v>
      </c>
      <c r="C170" s="429"/>
      <c r="D170" s="218"/>
      <c r="E170" s="259"/>
    </row>
    <row r="171" spans="1:5" ht="33" customHeight="1" x14ac:dyDescent="0.3">
      <c r="A171" s="499"/>
      <c r="B171" s="428" t="s">
        <v>310</v>
      </c>
      <c r="C171" s="429"/>
      <c r="D171" s="218"/>
      <c r="E171" s="259"/>
    </row>
    <row r="172" spans="1:5" ht="33" customHeight="1" x14ac:dyDescent="0.3">
      <c r="A172" s="499"/>
      <c r="B172" s="428" t="s">
        <v>311</v>
      </c>
      <c r="C172" s="429"/>
      <c r="D172" s="218"/>
      <c r="E172" s="259"/>
    </row>
    <row r="173" spans="1:5" ht="33" customHeight="1" x14ac:dyDescent="0.3">
      <c r="A173" s="499"/>
      <c r="B173" s="428" t="s">
        <v>312</v>
      </c>
      <c r="C173" s="429"/>
      <c r="D173" s="218"/>
      <c r="E173" s="259"/>
    </row>
    <row r="174" spans="1:5" ht="33" customHeight="1" x14ac:dyDescent="0.3">
      <c r="A174" s="499"/>
      <c r="B174" s="428" t="s">
        <v>314</v>
      </c>
      <c r="C174" s="429"/>
      <c r="D174" s="218"/>
      <c r="E174" s="259"/>
    </row>
    <row r="175" spans="1:5" ht="33" customHeight="1" x14ac:dyDescent="0.3">
      <c r="A175" s="499"/>
      <c r="B175" s="428" t="s">
        <v>315</v>
      </c>
      <c r="C175" s="429"/>
      <c r="D175" s="218"/>
      <c r="E175" s="259"/>
    </row>
    <row r="176" spans="1:5" ht="33" customHeight="1" x14ac:dyDescent="0.3">
      <c r="A176" s="499"/>
      <c r="B176" s="428" t="s">
        <v>316</v>
      </c>
      <c r="C176" s="429"/>
      <c r="D176" s="218"/>
      <c r="E176" s="259"/>
    </row>
    <row r="177" spans="1:5" ht="33" customHeight="1" x14ac:dyDescent="0.3">
      <c r="A177" s="499"/>
      <c r="B177" s="428" t="s">
        <v>317</v>
      </c>
      <c r="C177" s="429"/>
      <c r="D177" s="218"/>
      <c r="E177" s="259"/>
    </row>
    <row r="178" spans="1:5" ht="33" customHeight="1" x14ac:dyDescent="0.3">
      <c r="A178" s="499"/>
      <c r="B178" s="428" t="s">
        <v>318</v>
      </c>
      <c r="C178" s="429"/>
      <c r="D178" s="218"/>
      <c r="E178" s="259"/>
    </row>
    <row r="179" spans="1:5" ht="33" customHeight="1" x14ac:dyDescent="0.3">
      <c r="A179" s="499"/>
      <c r="B179" s="428" t="s">
        <v>319</v>
      </c>
      <c r="C179" s="429"/>
      <c r="D179" s="218"/>
      <c r="E179" s="259"/>
    </row>
    <row r="180" spans="1:5" ht="33" customHeight="1" x14ac:dyDescent="0.3">
      <c r="A180" s="499"/>
      <c r="B180" s="428" t="s">
        <v>320</v>
      </c>
      <c r="C180" s="429"/>
      <c r="D180" s="218"/>
      <c r="E180" s="259"/>
    </row>
    <row r="181" spans="1:5" ht="33" customHeight="1" x14ac:dyDescent="0.3">
      <c r="A181" s="499"/>
      <c r="B181" s="428" t="s">
        <v>321</v>
      </c>
      <c r="C181" s="429"/>
      <c r="D181" s="218"/>
      <c r="E181" s="259"/>
    </row>
    <row r="182" spans="1:5" ht="33" customHeight="1" x14ac:dyDescent="0.3">
      <c r="A182" s="499"/>
      <c r="B182" s="428" t="s">
        <v>322</v>
      </c>
      <c r="C182" s="429"/>
      <c r="D182" s="218"/>
      <c r="E182" s="259"/>
    </row>
    <row r="183" spans="1:5" ht="33" customHeight="1" x14ac:dyDescent="0.3">
      <c r="A183" s="499"/>
      <c r="B183" s="428" t="s">
        <v>323</v>
      </c>
      <c r="C183" s="429"/>
      <c r="D183" s="218"/>
      <c r="E183" s="259"/>
    </row>
    <row r="184" spans="1:5" ht="33" customHeight="1" x14ac:dyDescent="0.3">
      <c r="A184" s="499"/>
      <c r="B184" s="428" t="s">
        <v>324</v>
      </c>
      <c r="C184" s="429"/>
      <c r="D184" s="218"/>
      <c r="E184" s="259"/>
    </row>
    <row r="185" spans="1:5" ht="33" customHeight="1" x14ac:dyDescent="0.3">
      <c r="A185" s="499"/>
      <c r="B185" s="428" t="s">
        <v>325</v>
      </c>
      <c r="C185" s="429"/>
      <c r="D185" s="218"/>
      <c r="E185" s="259"/>
    </row>
    <row r="186" spans="1:5" ht="33" customHeight="1" x14ac:dyDescent="0.3">
      <c r="A186" s="499"/>
      <c r="B186" s="428" t="s">
        <v>326</v>
      </c>
      <c r="C186" s="429"/>
      <c r="D186" s="218"/>
      <c r="E186" s="259"/>
    </row>
    <row r="187" spans="1:5" ht="33" customHeight="1" x14ac:dyDescent="0.3">
      <c r="A187" s="499"/>
      <c r="B187" s="428" t="s">
        <v>327</v>
      </c>
      <c r="C187" s="428"/>
      <c r="D187" s="218"/>
      <c r="E187" s="259"/>
    </row>
    <row r="188" spans="1:5" ht="33" customHeight="1" x14ac:dyDescent="0.3">
      <c r="A188" s="499"/>
      <c r="B188" s="428" t="s">
        <v>328</v>
      </c>
      <c r="C188" s="429"/>
      <c r="D188" s="218"/>
      <c r="E188" s="259"/>
    </row>
    <row r="189" spans="1:5" ht="33" customHeight="1" x14ac:dyDescent="0.3">
      <c r="A189" s="499"/>
      <c r="B189" s="497" t="s">
        <v>361</v>
      </c>
      <c r="C189" s="497"/>
      <c r="D189" s="497"/>
      <c r="E189" s="498"/>
    </row>
    <row r="190" spans="1:5" ht="33" customHeight="1" x14ac:dyDescent="0.3">
      <c r="A190" s="499"/>
      <c r="B190" s="428" t="s">
        <v>350</v>
      </c>
      <c r="C190" s="428"/>
      <c r="D190" s="218"/>
      <c r="E190" s="259"/>
    </row>
    <row r="191" spans="1:5" ht="33" customHeight="1" x14ac:dyDescent="0.3">
      <c r="A191" s="499"/>
      <c r="B191" s="428" t="s">
        <v>347</v>
      </c>
      <c r="C191" s="428"/>
      <c r="D191" s="218"/>
      <c r="E191" s="259"/>
    </row>
    <row r="192" spans="1:5" ht="33" customHeight="1" x14ac:dyDescent="0.3">
      <c r="A192" s="499"/>
      <c r="B192" s="428" t="s">
        <v>348</v>
      </c>
      <c r="C192" s="428"/>
      <c r="D192" s="218"/>
      <c r="E192" s="259"/>
    </row>
    <row r="193" spans="1:5" ht="33" customHeight="1" x14ac:dyDescent="0.3">
      <c r="A193" s="499"/>
      <c r="B193" s="428" t="s">
        <v>349</v>
      </c>
      <c r="C193" s="428"/>
      <c r="D193" s="218"/>
      <c r="E193" s="259"/>
    </row>
    <row r="194" spans="1:5" ht="33" customHeight="1" x14ac:dyDescent="0.3">
      <c r="A194" s="499"/>
      <c r="B194" s="428" t="s">
        <v>351</v>
      </c>
      <c r="C194" s="428"/>
      <c r="D194" s="218"/>
      <c r="E194" s="259"/>
    </row>
    <row r="195" spans="1:5" ht="33" customHeight="1" x14ac:dyDescent="0.3">
      <c r="A195" s="499"/>
      <c r="B195" s="428" t="s">
        <v>352</v>
      </c>
      <c r="C195" s="428"/>
      <c r="D195" s="218"/>
      <c r="E195" s="259"/>
    </row>
    <row r="196" spans="1:5" ht="33" customHeight="1" x14ac:dyDescent="0.3">
      <c r="A196" s="499"/>
      <c r="B196" s="428" t="s">
        <v>353</v>
      </c>
      <c r="C196" s="428"/>
      <c r="D196" s="218"/>
      <c r="E196" s="259"/>
    </row>
    <row r="197" spans="1:5" ht="33" customHeight="1" x14ac:dyDescent="0.3">
      <c r="A197" s="499"/>
      <c r="B197" s="428" t="s">
        <v>354</v>
      </c>
      <c r="C197" s="428"/>
      <c r="D197" s="218"/>
      <c r="E197" s="259"/>
    </row>
    <row r="198" spans="1:5" ht="33" customHeight="1" x14ac:dyDescent="0.3">
      <c r="A198" s="499"/>
      <c r="B198" s="428" t="s">
        <v>355</v>
      </c>
      <c r="C198" s="428"/>
      <c r="D198" s="218"/>
      <c r="E198" s="259"/>
    </row>
    <row r="199" spans="1:5" ht="33" customHeight="1" x14ac:dyDescent="0.3">
      <c r="A199" s="499"/>
      <c r="B199" s="428" t="s">
        <v>356</v>
      </c>
      <c r="C199" s="428"/>
      <c r="D199" s="218"/>
      <c r="E199" s="259"/>
    </row>
    <row r="200" spans="1:5" ht="33" customHeight="1" x14ac:dyDescent="0.3">
      <c r="A200" s="499"/>
      <c r="B200" s="428" t="s">
        <v>357</v>
      </c>
      <c r="C200" s="428"/>
      <c r="D200" s="218"/>
      <c r="E200" s="259"/>
    </row>
    <row r="201" spans="1:5" ht="33" customHeight="1" x14ac:dyDescent="0.3">
      <c r="A201" s="499"/>
      <c r="B201" s="428" t="s">
        <v>358</v>
      </c>
      <c r="C201" s="428"/>
      <c r="D201" s="218"/>
      <c r="E201" s="259"/>
    </row>
    <row r="202" spans="1:5" ht="33" customHeight="1" x14ac:dyDescent="0.3">
      <c r="A202" s="499"/>
      <c r="B202" s="428" t="s">
        <v>359</v>
      </c>
      <c r="C202" s="428"/>
      <c r="D202" s="218"/>
      <c r="E202" s="259"/>
    </row>
    <row r="203" spans="1:5" ht="33" customHeight="1" thickBot="1" x14ac:dyDescent="0.35">
      <c r="A203" s="500"/>
      <c r="B203" s="468" t="s">
        <v>360</v>
      </c>
      <c r="C203" s="468"/>
      <c r="D203" s="222"/>
      <c r="E203" s="260"/>
    </row>
    <row r="205" spans="1:5" ht="15" thickBot="1" x14ac:dyDescent="0.35"/>
    <row r="206" spans="1:5" ht="29.25" customHeight="1" x14ac:dyDescent="0.3">
      <c r="A206" s="488" t="s">
        <v>363</v>
      </c>
      <c r="B206" s="490" t="s">
        <v>362</v>
      </c>
      <c r="C206" s="490"/>
      <c r="D206" s="492" t="s">
        <v>364</v>
      </c>
      <c r="E206" s="493"/>
    </row>
    <row r="207" spans="1:5" x14ac:dyDescent="0.3">
      <c r="A207" s="489"/>
      <c r="B207" s="491"/>
      <c r="C207" s="491"/>
      <c r="D207" s="102" t="s">
        <v>89</v>
      </c>
      <c r="E207" s="258" t="s">
        <v>90</v>
      </c>
    </row>
    <row r="208" spans="1:5" ht="33" customHeight="1" x14ac:dyDescent="0.3">
      <c r="A208" s="499"/>
      <c r="B208" s="428" t="s">
        <v>309</v>
      </c>
      <c r="C208" s="429"/>
      <c r="D208" s="218"/>
      <c r="E208" s="259"/>
    </row>
    <row r="209" spans="1:5" ht="33" customHeight="1" x14ac:dyDescent="0.3">
      <c r="A209" s="499"/>
      <c r="B209" s="428" t="s">
        <v>313</v>
      </c>
      <c r="C209" s="429"/>
      <c r="D209" s="218"/>
      <c r="E209" s="259"/>
    </row>
    <row r="210" spans="1:5" ht="33" customHeight="1" x14ac:dyDescent="0.3">
      <c r="A210" s="499"/>
      <c r="B210" s="428" t="s">
        <v>310</v>
      </c>
      <c r="C210" s="429"/>
      <c r="D210" s="218"/>
      <c r="E210" s="259"/>
    </row>
    <row r="211" spans="1:5" ht="33" customHeight="1" x14ac:dyDescent="0.3">
      <c r="A211" s="499"/>
      <c r="B211" s="428" t="s">
        <v>311</v>
      </c>
      <c r="C211" s="429"/>
      <c r="D211" s="218"/>
      <c r="E211" s="259"/>
    </row>
    <row r="212" spans="1:5" ht="33" customHeight="1" x14ac:dyDescent="0.3">
      <c r="A212" s="499"/>
      <c r="B212" s="428" t="s">
        <v>312</v>
      </c>
      <c r="C212" s="429"/>
      <c r="D212" s="218"/>
      <c r="E212" s="259"/>
    </row>
    <row r="213" spans="1:5" ht="33" customHeight="1" x14ac:dyDescent="0.3">
      <c r="A213" s="499"/>
      <c r="B213" s="428" t="s">
        <v>314</v>
      </c>
      <c r="C213" s="429"/>
      <c r="D213" s="218"/>
      <c r="E213" s="259"/>
    </row>
    <row r="214" spans="1:5" ht="33" customHeight="1" x14ac:dyDescent="0.3">
      <c r="A214" s="499"/>
      <c r="B214" s="428" t="s">
        <v>315</v>
      </c>
      <c r="C214" s="429"/>
      <c r="D214" s="218"/>
      <c r="E214" s="259"/>
    </row>
    <row r="215" spans="1:5" ht="33" customHeight="1" x14ac:dyDescent="0.3">
      <c r="A215" s="499"/>
      <c r="B215" s="428" t="s">
        <v>316</v>
      </c>
      <c r="C215" s="429"/>
      <c r="D215" s="218"/>
      <c r="E215" s="259"/>
    </row>
    <row r="216" spans="1:5" ht="33" customHeight="1" x14ac:dyDescent="0.3">
      <c r="A216" s="499"/>
      <c r="B216" s="428" t="s">
        <v>317</v>
      </c>
      <c r="C216" s="429"/>
      <c r="D216" s="218"/>
      <c r="E216" s="259"/>
    </row>
    <row r="217" spans="1:5" ht="33" customHeight="1" x14ac:dyDescent="0.3">
      <c r="A217" s="499"/>
      <c r="B217" s="428" t="s">
        <v>318</v>
      </c>
      <c r="C217" s="429"/>
      <c r="D217" s="218"/>
      <c r="E217" s="259"/>
    </row>
    <row r="218" spans="1:5" ht="33" customHeight="1" x14ac:dyDescent="0.3">
      <c r="A218" s="499"/>
      <c r="B218" s="428" t="s">
        <v>319</v>
      </c>
      <c r="C218" s="429"/>
      <c r="D218" s="218"/>
      <c r="E218" s="259"/>
    </row>
    <row r="219" spans="1:5" ht="33" customHeight="1" x14ac:dyDescent="0.3">
      <c r="A219" s="499"/>
      <c r="B219" s="428" t="s">
        <v>320</v>
      </c>
      <c r="C219" s="429"/>
      <c r="D219" s="218"/>
      <c r="E219" s="259"/>
    </row>
    <row r="220" spans="1:5" ht="33" customHeight="1" x14ac:dyDescent="0.3">
      <c r="A220" s="499"/>
      <c r="B220" s="428" t="s">
        <v>321</v>
      </c>
      <c r="C220" s="429"/>
      <c r="D220" s="218"/>
      <c r="E220" s="259"/>
    </row>
    <row r="221" spans="1:5" ht="33" customHeight="1" x14ac:dyDescent="0.3">
      <c r="A221" s="499"/>
      <c r="B221" s="428" t="s">
        <v>322</v>
      </c>
      <c r="C221" s="429"/>
      <c r="D221" s="218"/>
      <c r="E221" s="259"/>
    </row>
    <row r="222" spans="1:5" ht="33" customHeight="1" x14ac:dyDescent="0.3">
      <c r="A222" s="499"/>
      <c r="B222" s="428" t="s">
        <v>323</v>
      </c>
      <c r="C222" s="429"/>
      <c r="D222" s="218"/>
      <c r="E222" s="259"/>
    </row>
    <row r="223" spans="1:5" ht="33" customHeight="1" x14ac:dyDescent="0.3">
      <c r="A223" s="499"/>
      <c r="B223" s="428" t="s">
        <v>324</v>
      </c>
      <c r="C223" s="429"/>
      <c r="D223" s="218"/>
      <c r="E223" s="259"/>
    </row>
    <row r="224" spans="1:5" ht="33" customHeight="1" x14ac:dyDescent="0.3">
      <c r="A224" s="499"/>
      <c r="B224" s="428" t="s">
        <v>325</v>
      </c>
      <c r="C224" s="429"/>
      <c r="D224" s="218"/>
      <c r="E224" s="259"/>
    </row>
    <row r="225" spans="1:5" ht="33" customHeight="1" x14ac:dyDescent="0.3">
      <c r="A225" s="499"/>
      <c r="B225" s="428" t="s">
        <v>326</v>
      </c>
      <c r="C225" s="429"/>
      <c r="D225" s="218"/>
      <c r="E225" s="259"/>
    </row>
    <row r="226" spans="1:5" ht="33" customHeight="1" x14ac:dyDescent="0.3">
      <c r="A226" s="499"/>
      <c r="B226" s="428" t="s">
        <v>327</v>
      </c>
      <c r="C226" s="428"/>
      <c r="D226" s="218"/>
      <c r="E226" s="259"/>
    </row>
    <row r="227" spans="1:5" ht="33" customHeight="1" x14ac:dyDescent="0.3">
      <c r="A227" s="499"/>
      <c r="B227" s="428" t="s">
        <v>328</v>
      </c>
      <c r="C227" s="429"/>
      <c r="D227" s="218"/>
      <c r="E227" s="259"/>
    </row>
    <row r="228" spans="1:5" ht="33" customHeight="1" x14ac:dyDescent="0.3">
      <c r="A228" s="499"/>
      <c r="B228" s="497" t="s">
        <v>361</v>
      </c>
      <c r="C228" s="497"/>
      <c r="D228" s="497"/>
      <c r="E228" s="498"/>
    </row>
    <row r="229" spans="1:5" ht="33" customHeight="1" x14ac:dyDescent="0.3">
      <c r="A229" s="499"/>
      <c r="B229" s="428" t="s">
        <v>350</v>
      </c>
      <c r="C229" s="428"/>
      <c r="D229" s="218"/>
      <c r="E229" s="259"/>
    </row>
    <row r="230" spans="1:5" ht="33" customHeight="1" x14ac:dyDescent="0.3">
      <c r="A230" s="499"/>
      <c r="B230" s="428" t="s">
        <v>347</v>
      </c>
      <c r="C230" s="428"/>
      <c r="D230" s="218"/>
      <c r="E230" s="259"/>
    </row>
    <row r="231" spans="1:5" ht="33" customHeight="1" x14ac:dyDescent="0.3">
      <c r="A231" s="499"/>
      <c r="B231" s="428" t="s">
        <v>348</v>
      </c>
      <c r="C231" s="428"/>
      <c r="D231" s="218"/>
      <c r="E231" s="259"/>
    </row>
    <row r="232" spans="1:5" ht="33" customHeight="1" x14ac:dyDescent="0.3">
      <c r="A232" s="499"/>
      <c r="B232" s="428" t="s">
        <v>349</v>
      </c>
      <c r="C232" s="428"/>
      <c r="D232" s="218"/>
      <c r="E232" s="259"/>
    </row>
    <row r="233" spans="1:5" ht="33" customHeight="1" x14ac:dyDescent="0.3">
      <c r="A233" s="499"/>
      <c r="B233" s="428" t="s">
        <v>351</v>
      </c>
      <c r="C233" s="428"/>
      <c r="D233" s="218"/>
      <c r="E233" s="259"/>
    </row>
    <row r="234" spans="1:5" ht="33" customHeight="1" x14ac:dyDescent="0.3">
      <c r="A234" s="499"/>
      <c r="B234" s="428" t="s">
        <v>352</v>
      </c>
      <c r="C234" s="428"/>
      <c r="D234" s="218"/>
      <c r="E234" s="259"/>
    </row>
    <row r="235" spans="1:5" ht="33" customHeight="1" x14ac:dyDescent="0.3">
      <c r="A235" s="499"/>
      <c r="B235" s="428" t="s">
        <v>353</v>
      </c>
      <c r="C235" s="428"/>
      <c r="D235" s="218"/>
      <c r="E235" s="259"/>
    </row>
    <row r="236" spans="1:5" ht="33" customHeight="1" x14ac:dyDescent="0.3">
      <c r="A236" s="499"/>
      <c r="B236" s="428" t="s">
        <v>354</v>
      </c>
      <c r="C236" s="428"/>
      <c r="D236" s="218"/>
      <c r="E236" s="259"/>
    </row>
    <row r="237" spans="1:5" ht="33" customHeight="1" x14ac:dyDescent="0.3">
      <c r="A237" s="499"/>
      <c r="B237" s="428" t="s">
        <v>355</v>
      </c>
      <c r="C237" s="428"/>
      <c r="D237" s="218"/>
      <c r="E237" s="259"/>
    </row>
    <row r="238" spans="1:5" ht="33" customHeight="1" x14ac:dyDescent="0.3">
      <c r="A238" s="499"/>
      <c r="B238" s="428" t="s">
        <v>356</v>
      </c>
      <c r="C238" s="428"/>
      <c r="D238" s="218"/>
      <c r="E238" s="259"/>
    </row>
    <row r="239" spans="1:5" ht="33" customHeight="1" x14ac:dyDescent="0.3">
      <c r="A239" s="499"/>
      <c r="B239" s="428" t="s">
        <v>357</v>
      </c>
      <c r="C239" s="428"/>
      <c r="D239" s="218"/>
      <c r="E239" s="259"/>
    </row>
    <row r="240" spans="1:5" ht="33" customHeight="1" x14ac:dyDescent="0.3">
      <c r="A240" s="499"/>
      <c r="B240" s="428" t="s">
        <v>358</v>
      </c>
      <c r="C240" s="428"/>
      <c r="D240" s="218"/>
      <c r="E240" s="259"/>
    </row>
    <row r="241" spans="1:5" ht="33" customHeight="1" x14ac:dyDescent="0.3">
      <c r="A241" s="499"/>
      <c r="B241" s="428" t="s">
        <v>359</v>
      </c>
      <c r="C241" s="428"/>
      <c r="D241" s="218"/>
      <c r="E241" s="259"/>
    </row>
    <row r="242" spans="1:5" ht="33" customHeight="1" thickBot="1" x14ac:dyDescent="0.35">
      <c r="A242" s="500"/>
      <c r="B242" s="468" t="s">
        <v>360</v>
      </c>
      <c r="C242" s="468"/>
      <c r="D242" s="222"/>
      <c r="E242" s="260"/>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19"/>
  <sheetViews>
    <sheetView zoomScale="70" zoomScaleNormal="70" workbookViewId="0">
      <selection activeCell="E28" sqref="E28:F28"/>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15" t="str">
        <f>CONTEXTO!B1</f>
        <v xml:space="preserve">PROCESO:  SISTEMA INTEGRADO DE GESTIÓN </v>
      </c>
      <c r="B1" s="352"/>
      <c r="C1" s="352"/>
      <c r="D1" s="352"/>
      <c r="E1" s="352"/>
      <c r="F1" s="352"/>
      <c r="G1" s="353"/>
      <c r="H1" s="427" t="s">
        <v>387</v>
      </c>
      <c r="I1" s="360"/>
      <c r="J1" s="527"/>
      <c r="K1" s="2"/>
      <c r="N1" s="420"/>
    </row>
    <row r="2" spans="1:14" ht="15" customHeight="1" x14ac:dyDescent="0.25">
      <c r="A2" s="516"/>
      <c r="B2" s="355"/>
      <c r="C2" s="355"/>
      <c r="D2" s="355"/>
      <c r="E2" s="355"/>
      <c r="F2" s="355"/>
      <c r="G2" s="356"/>
      <c r="H2" s="428" t="s">
        <v>388</v>
      </c>
      <c r="I2" s="429"/>
      <c r="J2" s="528"/>
      <c r="K2" s="2"/>
      <c r="N2" s="420"/>
    </row>
    <row r="3" spans="1:14" ht="15" customHeight="1" x14ac:dyDescent="0.25">
      <c r="A3" s="516" t="s">
        <v>60</v>
      </c>
      <c r="B3" s="355"/>
      <c r="C3" s="355"/>
      <c r="D3" s="355"/>
      <c r="E3" s="355"/>
      <c r="F3" s="355"/>
      <c r="G3" s="356"/>
      <c r="H3" s="428" t="s">
        <v>389</v>
      </c>
      <c r="I3" s="429"/>
      <c r="J3" s="528"/>
      <c r="K3" s="2"/>
      <c r="N3" s="420"/>
    </row>
    <row r="4" spans="1:14" ht="15.75" customHeight="1" x14ac:dyDescent="0.25">
      <c r="A4" s="517"/>
      <c r="B4" s="439"/>
      <c r="C4" s="439"/>
      <c r="D4" s="439"/>
      <c r="E4" s="439"/>
      <c r="F4" s="439"/>
      <c r="G4" s="440"/>
      <c r="H4" s="428" t="s">
        <v>378</v>
      </c>
      <c r="I4" s="429"/>
      <c r="J4" s="529"/>
      <c r="K4" s="2"/>
      <c r="N4" s="420"/>
    </row>
    <row r="5" spans="1:14" ht="15.75" customHeight="1" x14ac:dyDescent="0.25">
      <c r="A5" s="524"/>
      <c r="B5" s="525"/>
      <c r="C5" s="525"/>
      <c r="D5" s="525"/>
      <c r="E5" s="525"/>
      <c r="F5" s="525"/>
      <c r="G5" s="525"/>
      <c r="H5" s="525"/>
      <c r="I5" s="525"/>
      <c r="J5" s="526"/>
      <c r="K5" s="2"/>
      <c r="N5" s="65"/>
    </row>
    <row r="6" spans="1:14" ht="15" customHeight="1" x14ac:dyDescent="0.25">
      <c r="A6" s="518" t="str">
        <f>CONTEXTO!A8</f>
        <v>PROCESO: GESTIÓN DE LA GOBERNABILIDAD, CONVIVENCIA Y SEGURIDAD CIUDADANA</v>
      </c>
      <c r="B6" s="519"/>
      <c r="C6" s="519"/>
      <c r="D6" s="519"/>
      <c r="E6" s="519"/>
      <c r="F6" s="519"/>
      <c r="G6" s="519"/>
      <c r="H6" s="519"/>
      <c r="I6" s="519"/>
      <c r="J6" s="520"/>
    </row>
    <row r="7" spans="1:14" ht="32.25" customHeight="1" thickBot="1" x14ac:dyDescent="0.3">
      <c r="A7" s="521"/>
      <c r="B7" s="522"/>
      <c r="C7" s="522"/>
      <c r="D7" s="522"/>
      <c r="E7" s="522"/>
      <c r="F7" s="522"/>
      <c r="G7" s="522"/>
      <c r="H7" s="522"/>
      <c r="I7" s="522"/>
      <c r="J7" s="523"/>
    </row>
    <row r="8" spans="1:14" ht="23.25" customHeight="1" x14ac:dyDescent="0.25">
      <c r="A8" s="533" t="s">
        <v>61</v>
      </c>
      <c r="B8" s="533"/>
      <c r="C8" s="533"/>
      <c r="D8" s="533"/>
      <c r="E8" s="530" t="s">
        <v>9</v>
      </c>
      <c r="F8" s="531"/>
      <c r="G8" s="531"/>
      <c r="H8" s="531"/>
      <c r="I8" s="531"/>
      <c r="J8" s="532"/>
    </row>
    <row r="9" spans="1:14" ht="23.25" customHeight="1" x14ac:dyDescent="0.25">
      <c r="A9" s="533"/>
      <c r="B9" s="533"/>
      <c r="C9" s="533"/>
      <c r="D9" s="533"/>
      <c r="E9" s="510" t="s">
        <v>62</v>
      </c>
      <c r="F9" s="510"/>
      <c r="G9" s="510" t="s">
        <v>63</v>
      </c>
      <c r="H9" s="510"/>
      <c r="I9" s="510"/>
      <c r="J9" s="510"/>
    </row>
    <row r="10" spans="1:14" ht="23.25" customHeight="1" x14ac:dyDescent="0.3">
      <c r="A10" s="533"/>
      <c r="B10" s="533"/>
      <c r="C10" s="533"/>
      <c r="D10" s="533"/>
      <c r="E10" s="511" t="s">
        <v>64</v>
      </c>
      <c r="F10" s="511"/>
      <c r="G10" s="512" t="s">
        <v>65</v>
      </c>
      <c r="H10" s="513"/>
      <c r="I10" s="513"/>
      <c r="J10" s="514"/>
    </row>
    <row r="11" spans="1:14" ht="43.5" customHeight="1" x14ac:dyDescent="0.3">
      <c r="A11" s="533"/>
      <c r="B11" s="533"/>
      <c r="C11" s="533"/>
      <c r="D11" s="533"/>
      <c r="E11" s="501" t="s">
        <v>432</v>
      </c>
      <c r="F11" s="502"/>
      <c r="G11" s="509" t="s">
        <v>442</v>
      </c>
      <c r="H11" s="507"/>
      <c r="I11" s="507"/>
      <c r="J11" s="502"/>
    </row>
    <row r="12" spans="1:14" ht="43.5" customHeight="1" x14ac:dyDescent="0.3">
      <c r="A12" s="533"/>
      <c r="B12" s="533"/>
      <c r="C12" s="533"/>
      <c r="D12" s="533"/>
      <c r="E12" s="501" t="s">
        <v>433</v>
      </c>
      <c r="F12" s="502"/>
      <c r="G12" s="509" t="s">
        <v>443</v>
      </c>
      <c r="H12" s="507"/>
      <c r="I12" s="507"/>
      <c r="J12" s="502"/>
    </row>
    <row r="13" spans="1:14" ht="43.5" customHeight="1" x14ac:dyDescent="0.3">
      <c r="A13" s="533"/>
      <c r="B13" s="533"/>
      <c r="C13" s="533"/>
      <c r="D13" s="533"/>
      <c r="E13" s="501" t="s">
        <v>434</v>
      </c>
      <c r="F13" s="502"/>
      <c r="G13" s="504" t="s">
        <v>444</v>
      </c>
      <c r="H13" s="507"/>
      <c r="I13" s="507"/>
      <c r="J13" s="502"/>
    </row>
    <row r="14" spans="1:14" ht="43.5" customHeight="1" x14ac:dyDescent="0.3">
      <c r="A14" s="533"/>
      <c r="B14" s="533"/>
      <c r="C14" s="533"/>
      <c r="D14" s="533"/>
      <c r="E14" s="501" t="s">
        <v>435</v>
      </c>
      <c r="F14" s="502"/>
      <c r="G14" s="506" t="s">
        <v>445</v>
      </c>
      <c r="H14" s="507"/>
      <c r="I14" s="507"/>
      <c r="J14" s="502"/>
    </row>
    <row r="15" spans="1:14" ht="49.5" customHeight="1" x14ac:dyDescent="0.3">
      <c r="A15" s="533"/>
      <c r="B15" s="533"/>
      <c r="C15" s="533"/>
      <c r="D15" s="533"/>
      <c r="E15" s="501" t="s">
        <v>436</v>
      </c>
      <c r="F15" s="502"/>
      <c r="G15" s="508"/>
      <c r="H15" s="508"/>
      <c r="I15" s="508"/>
      <c r="J15" s="508"/>
    </row>
    <row r="16" spans="1:14" ht="49.5" customHeight="1" x14ac:dyDescent="0.3">
      <c r="A16" s="533"/>
      <c r="B16" s="533"/>
      <c r="C16" s="533"/>
      <c r="D16" s="533"/>
      <c r="E16" s="501" t="s">
        <v>437</v>
      </c>
      <c r="F16" s="502"/>
      <c r="G16" s="508"/>
      <c r="H16" s="508"/>
      <c r="I16" s="508"/>
      <c r="J16" s="508"/>
    </row>
    <row r="17" spans="1:10" ht="54.75" customHeight="1" x14ac:dyDescent="0.3">
      <c r="A17" s="533"/>
      <c r="B17" s="533"/>
      <c r="C17" s="533"/>
      <c r="D17" s="533"/>
      <c r="E17" s="504" t="s">
        <v>438</v>
      </c>
      <c r="F17" s="502"/>
      <c r="G17" s="503"/>
      <c r="H17" s="503"/>
      <c r="I17" s="503"/>
      <c r="J17" s="503"/>
    </row>
    <row r="18" spans="1:10" ht="48.75" customHeight="1" x14ac:dyDescent="0.3">
      <c r="A18" s="533"/>
      <c r="B18" s="533"/>
      <c r="C18" s="533"/>
      <c r="D18" s="533"/>
      <c r="E18" s="501" t="s">
        <v>439</v>
      </c>
      <c r="F18" s="502"/>
      <c r="G18" s="503"/>
      <c r="H18" s="503"/>
      <c r="I18" s="503"/>
      <c r="J18" s="503"/>
    </row>
    <row r="19" spans="1:10" ht="54.75" customHeight="1" x14ac:dyDescent="0.3">
      <c r="A19" s="533"/>
      <c r="B19" s="533"/>
      <c r="C19" s="533"/>
      <c r="D19" s="533"/>
      <c r="E19" s="504" t="s">
        <v>440</v>
      </c>
      <c r="F19" s="505"/>
      <c r="G19" s="503"/>
      <c r="H19" s="503"/>
      <c r="I19" s="503"/>
      <c r="J19" s="503"/>
    </row>
    <row r="20" spans="1:10" ht="59.25" customHeight="1" x14ac:dyDescent="0.3">
      <c r="A20" s="533"/>
      <c r="B20" s="533"/>
      <c r="C20" s="533"/>
      <c r="D20" s="533"/>
      <c r="E20" s="501" t="s">
        <v>441</v>
      </c>
      <c r="F20" s="505"/>
      <c r="G20" s="503"/>
      <c r="H20" s="503"/>
      <c r="I20" s="503"/>
      <c r="J20" s="503"/>
    </row>
    <row r="21" spans="1:10" ht="51.75" customHeight="1" x14ac:dyDescent="0.25">
      <c r="A21" s="549" t="s">
        <v>7</v>
      </c>
      <c r="B21" s="549" t="s">
        <v>63</v>
      </c>
      <c r="C21" s="511" t="s">
        <v>66</v>
      </c>
      <c r="D21" s="511"/>
      <c r="E21" s="510" t="s">
        <v>249</v>
      </c>
      <c r="F21" s="511"/>
      <c r="G21" s="530" t="s">
        <v>250</v>
      </c>
      <c r="H21" s="534"/>
      <c r="I21" s="534"/>
      <c r="J21" s="535"/>
    </row>
    <row r="22" spans="1:10" ht="69" customHeight="1" x14ac:dyDescent="0.3">
      <c r="A22" s="549"/>
      <c r="B22" s="549"/>
      <c r="C22" s="555" t="s">
        <v>446</v>
      </c>
      <c r="D22" s="502"/>
      <c r="E22" s="509" t="s">
        <v>450</v>
      </c>
      <c r="F22" s="502"/>
      <c r="G22" s="509" t="s">
        <v>454</v>
      </c>
      <c r="H22" s="507"/>
      <c r="I22" s="507"/>
      <c r="J22" s="502"/>
    </row>
    <row r="23" spans="1:10" ht="76.5" customHeight="1" x14ac:dyDescent="0.3">
      <c r="A23" s="549"/>
      <c r="B23" s="549"/>
      <c r="C23" s="504" t="s">
        <v>447</v>
      </c>
      <c r="D23" s="502"/>
      <c r="E23" s="536" t="s">
        <v>451</v>
      </c>
      <c r="F23" s="502"/>
      <c r="G23" s="509"/>
      <c r="H23" s="507"/>
      <c r="I23" s="507"/>
      <c r="J23" s="502"/>
    </row>
    <row r="24" spans="1:10" ht="69" customHeight="1" x14ac:dyDescent="0.3">
      <c r="A24" s="549"/>
      <c r="B24" s="549"/>
      <c r="C24" s="504" t="s">
        <v>448</v>
      </c>
      <c r="D24" s="502"/>
      <c r="E24" s="509" t="s">
        <v>452</v>
      </c>
      <c r="F24" s="502"/>
      <c r="G24" s="504" t="s">
        <v>455</v>
      </c>
      <c r="H24" s="507"/>
      <c r="I24" s="507"/>
      <c r="J24" s="502"/>
    </row>
    <row r="25" spans="1:10" ht="49.5" customHeight="1" x14ac:dyDescent="0.3">
      <c r="A25" s="549"/>
      <c r="B25" s="549"/>
      <c r="C25" s="504" t="s">
        <v>449</v>
      </c>
      <c r="D25" s="502"/>
      <c r="E25" s="509" t="s">
        <v>453</v>
      </c>
      <c r="F25" s="502"/>
      <c r="G25" s="556"/>
      <c r="H25" s="507"/>
      <c r="I25" s="507"/>
      <c r="J25" s="502"/>
    </row>
    <row r="26" spans="1:10" ht="66" customHeight="1" x14ac:dyDescent="0.3">
      <c r="A26" s="549"/>
      <c r="B26" s="549" t="s">
        <v>62</v>
      </c>
      <c r="C26" s="511" t="s">
        <v>67</v>
      </c>
      <c r="D26" s="511"/>
      <c r="E26" s="550" t="s">
        <v>251</v>
      </c>
      <c r="F26" s="551"/>
      <c r="G26" s="552" t="s">
        <v>252</v>
      </c>
      <c r="H26" s="553"/>
      <c r="I26" s="553"/>
      <c r="J26" s="554"/>
    </row>
    <row r="27" spans="1:10" ht="64.5" customHeight="1" x14ac:dyDescent="0.3">
      <c r="A27" s="549"/>
      <c r="B27" s="549"/>
      <c r="C27" s="501" t="s">
        <v>456</v>
      </c>
      <c r="D27" s="502"/>
      <c r="E27" s="509" t="s">
        <v>464</v>
      </c>
      <c r="F27" s="502"/>
      <c r="G27" s="509" t="s">
        <v>465</v>
      </c>
      <c r="H27" s="507"/>
      <c r="I27" s="507"/>
      <c r="J27" s="502"/>
    </row>
    <row r="28" spans="1:10" ht="57" customHeight="1" x14ac:dyDescent="0.3">
      <c r="A28" s="549"/>
      <c r="B28" s="549"/>
      <c r="C28" s="501" t="s">
        <v>457</v>
      </c>
      <c r="D28" s="502"/>
      <c r="E28" s="536" t="s">
        <v>466</v>
      </c>
      <c r="F28" s="502"/>
      <c r="G28" s="509" t="s">
        <v>467</v>
      </c>
      <c r="H28" s="507"/>
      <c r="I28" s="507"/>
      <c r="J28" s="502"/>
    </row>
    <row r="29" spans="1:10" ht="49.5" customHeight="1" x14ac:dyDescent="0.3">
      <c r="A29" s="549"/>
      <c r="B29" s="549"/>
      <c r="C29" s="504" t="s">
        <v>458</v>
      </c>
      <c r="D29" s="502"/>
      <c r="E29" s="537"/>
      <c r="F29" s="537"/>
      <c r="G29" s="546"/>
      <c r="H29" s="547"/>
      <c r="I29" s="547"/>
      <c r="J29" s="548"/>
    </row>
    <row r="30" spans="1:10" ht="48" customHeight="1" x14ac:dyDescent="0.3">
      <c r="A30" s="549"/>
      <c r="B30" s="549"/>
      <c r="C30" s="501" t="s">
        <v>459</v>
      </c>
      <c r="D30" s="502"/>
      <c r="E30" s="537"/>
      <c r="F30" s="537"/>
      <c r="G30" s="538"/>
      <c r="H30" s="538"/>
      <c r="I30" s="538"/>
      <c r="J30" s="538"/>
    </row>
    <row r="31" spans="1:10" ht="45.75" customHeight="1" x14ac:dyDescent="0.3">
      <c r="A31" s="549"/>
      <c r="B31" s="549"/>
      <c r="C31" s="501" t="s">
        <v>460</v>
      </c>
      <c r="D31" s="502"/>
      <c r="E31" s="538"/>
      <c r="F31" s="538"/>
      <c r="G31" s="538"/>
      <c r="H31" s="538"/>
      <c r="I31" s="538"/>
      <c r="J31" s="538"/>
    </row>
    <row r="32" spans="1:10" ht="45.75" customHeight="1" x14ac:dyDescent="0.3">
      <c r="A32" s="549"/>
      <c r="B32" s="549"/>
      <c r="C32" s="509" t="s">
        <v>461</v>
      </c>
      <c r="D32" s="502"/>
      <c r="E32" s="538"/>
      <c r="F32" s="538"/>
      <c r="G32" s="538"/>
      <c r="H32" s="538"/>
      <c r="I32" s="538"/>
      <c r="J32" s="538"/>
    </row>
    <row r="33" spans="1:10" ht="45" customHeight="1" x14ac:dyDescent="0.3">
      <c r="A33" s="549"/>
      <c r="B33" s="549"/>
      <c r="C33" s="504" t="s">
        <v>462</v>
      </c>
      <c r="D33" s="502"/>
      <c r="E33" s="542"/>
      <c r="F33" s="544"/>
      <c r="G33" s="542"/>
      <c r="H33" s="543"/>
      <c r="I33" s="543"/>
      <c r="J33" s="544"/>
    </row>
    <row r="34" spans="1:10" ht="50.25" customHeight="1" x14ac:dyDescent="0.3">
      <c r="A34" s="549"/>
      <c r="B34" s="549"/>
      <c r="C34" s="504" t="s">
        <v>463</v>
      </c>
      <c r="D34" s="502"/>
      <c r="E34" s="542"/>
      <c r="F34" s="544"/>
      <c r="G34" s="542"/>
      <c r="H34" s="543"/>
      <c r="I34" s="543"/>
      <c r="J34" s="544"/>
    </row>
    <row r="35" spans="1:10" ht="52.5" customHeight="1" x14ac:dyDescent="0.25">
      <c r="A35" s="549"/>
      <c r="B35" s="549"/>
      <c r="C35" s="542"/>
      <c r="D35" s="544"/>
      <c r="E35" s="539"/>
      <c r="F35" s="540"/>
      <c r="G35" s="539"/>
      <c r="H35" s="541"/>
      <c r="I35" s="541"/>
      <c r="J35" s="540"/>
    </row>
    <row r="36" spans="1:10" ht="48" customHeight="1" x14ac:dyDescent="0.25">
      <c r="A36" s="549"/>
      <c r="B36" s="549"/>
      <c r="C36" s="542"/>
      <c r="D36" s="544"/>
      <c r="E36" s="542"/>
      <c r="F36" s="544"/>
      <c r="G36" s="542"/>
      <c r="H36" s="543"/>
      <c r="I36" s="543"/>
      <c r="J36" s="544"/>
    </row>
    <row r="37" spans="1:10" ht="46.5" customHeight="1" x14ac:dyDescent="0.25">
      <c r="A37" s="549"/>
      <c r="B37" s="549"/>
      <c r="C37" s="542"/>
      <c r="D37" s="544"/>
      <c r="E37" s="539"/>
      <c r="F37" s="540"/>
      <c r="G37" s="539"/>
      <c r="H37" s="541"/>
      <c r="I37" s="541"/>
      <c r="J37" s="540"/>
    </row>
    <row r="38" spans="1:10" ht="48" customHeight="1" x14ac:dyDescent="0.25">
      <c r="A38" s="549"/>
      <c r="B38" s="549"/>
      <c r="C38" s="542"/>
      <c r="D38" s="544"/>
      <c r="E38" s="542"/>
      <c r="F38" s="544"/>
      <c r="G38" s="542"/>
      <c r="H38" s="543"/>
      <c r="I38" s="543"/>
      <c r="J38" s="544"/>
    </row>
    <row r="39" spans="1:10" ht="53.25" customHeight="1" x14ac:dyDescent="0.25">
      <c r="A39" s="549"/>
      <c r="B39" s="549"/>
      <c r="C39" s="542"/>
      <c r="D39" s="544"/>
      <c r="E39" s="542"/>
      <c r="F39" s="544"/>
      <c r="G39" s="542"/>
      <c r="H39" s="543"/>
      <c r="I39" s="543"/>
      <c r="J39" s="544"/>
    </row>
    <row r="40" spans="1:10" ht="43.5" customHeight="1" x14ac:dyDescent="0.25">
      <c r="A40" s="549"/>
      <c r="B40" s="549"/>
      <c r="C40" s="538"/>
      <c r="D40" s="538"/>
      <c r="E40" s="538"/>
      <c r="F40" s="538"/>
      <c r="G40" s="538"/>
      <c r="H40" s="538"/>
      <c r="I40" s="538"/>
      <c r="J40" s="538"/>
    </row>
    <row r="41" spans="1:10" ht="48.75" customHeight="1" x14ac:dyDescent="0.25">
      <c r="A41" s="549"/>
      <c r="B41" s="549"/>
      <c r="C41" s="538"/>
      <c r="D41" s="538"/>
      <c r="E41" s="538"/>
      <c r="F41" s="538"/>
      <c r="G41" s="538"/>
      <c r="H41" s="538"/>
      <c r="I41" s="538"/>
      <c r="J41" s="538"/>
    </row>
    <row r="42" spans="1:10" x14ac:dyDescent="0.25">
      <c r="C42" s="69"/>
      <c r="D42" s="69"/>
      <c r="E42" s="545"/>
      <c r="F42" s="545"/>
      <c r="G42" s="545"/>
      <c r="H42" s="545"/>
      <c r="I42" s="545"/>
      <c r="J42" s="545"/>
    </row>
    <row r="43" spans="1:10" x14ac:dyDescent="0.25">
      <c r="C43" s="69"/>
      <c r="D43" s="69"/>
      <c r="E43" s="545"/>
      <c r="F43" s="545"/>
      <c r="G43" s="545"/>
      <c r="H43" s="545"/>
      <c r="I43" s="545"/>
      <c r="J43" s="545"/>
    </row>
    <row r="44" spans="1:10" x14ac:dyDescent="0.25">
      <c r="E44" s="382"/>
      <c r="F44" s="382"/>
      <c r="G44" s="382"/>
      <c r="H44" s="382"/>
      <c r="I44" s="382"/>
      <c r="J44" s="382"/>
    </row>
    <row r="45" spans="1:10" x14ac:dyDescent="0.25">
      <c r="E45" s="382"/>
      <c r="F45" s="382"/>
      <c r="G45" s="382"/>
      <c r="H45" s="382"/>
      <c r="I45" s="382"/>
      <c r="J45" s="382"/>
    </row>
    <row r="46" spans="1:10" x14ac:dyDescent="0.25">
      <c r="E46" s="382"/>
      <c r="F46" s="382"/>
      <c r="G46" s="382"/>
      <c r="H46" s="382"/>
      <c r="I46" s="382"/>
      <c r="J46" s="382"/>
    </row>
    <row r="47" spans="1:10" x14ac:dyDescent="0.25">
      <c r="E47" s="382"/>
      <c r="F47" s="382"/>
      <c r="G47" s="382"/>
      <c r="H47" s="382"/>
      <c r="I47" s="382"/>
      <c r="J47" s="382"/>
    </row>
    <row r="48" spans="1:10" x14ac:dyDescent="0.25">
      <c r="E48" s="382"/>
      <c r="F48" s="382"/>
      <c r="G48" s="382"/>
      <c r="H48" s="382"/>
      <c r="I48" s="382"/>
      <c r="J48" s="382"/>
    </row>
    <row r="49" spans="5:10" x14ac:dyDescent="0.25">
      <c r="E49" s="382"/>
      <c r="F49" s="382"/>
      <c r="G49" s="382"/>
      <c r="H49" s="382"/>
      <c r="I49" s="382"/>
      <c r="J49" s="382"/>
    </row>
    <row r="50" spans="5:10" x14ac:dyDescent="0.25">
      <c r="E50" s="382"/>
      <c r="F50" s="382"/>
      <c r="G50" s="382"/>
      <c r="H50" s="382"/>
      <c r="I50" s="382"/>
      <c r="J50" s="382"/>
    </row>
    <row r="51" spans="5:10" x14ac:dyDescent="0.25">
      <c r="E51" s="382"/>
      <c r="F51" s="382"/>
      <c r="G51" s="382"/>
      <c r="H51" s="382"/>
      <c r="I51" s="382"/>
      <c r="J51" s="382"/>
    </row>
    <row r="52" spans="5:10" x14ac:dyDescent="0.25">
      <c r="E52" s="382"/>
      <c r="F52" s="382"/>
      <c r="G52" s="382"/>
      <c r="H52" s="382"/>
      <c r="I52" s="382"/>
      <c r="J52" s="382"/>
    </row>
    <row r="53" spans="5:10" x14ac:dyDescent="0.25">
      <c r="E53" s="382"/>
      <c r="F53" s="382"/>
      <c r="G53" s="382"/>
      <c r="H53" s="382"/>
      <c r="I53" s="382"/>
      <c r="J53" s="382"/>
    </row>
    <row r="54" spans="5:10" x14ac:dyDescent="0.25">
      <c r="E54" s="382"/>
      <c r="F54" s="382"/>
      <c r="G54" s="382"/>
      <c r="H54" s="382"/>
      <c r="I54" s="382"/>
      <c r="J54" s="382"/>
    </row>
    <row r="55" spans="5:10" x14ac:dyDescent="0.25">
      <c r="E55" s="382"/>
      <c r="F55" s="382"/>
      <c r="G55" s="382"/>
      <c r="H55" s="382"/>
      <c r="I55" s="382"/>
      <c r="J55" s="382"/>
    </row>
    <row r="56" spans="5:10" x14ac:dyDescent="0.25">
      <c r="E56" s="382"/>
      <c r="F56" s="382"/>
      <c r="G56" s="382"/>
      <c r="H56" s="382"/>
      <c r="I56" s="382"/>
      <c r="J56" s="382"/>
    </row>
    <row r="57" spans="5:10" x14ac:dyDescent="0.25">
      <c r="E57" s="382"/>
      <c r="F57" s="382"/>
      <c r="G57" s="382"/>
      <c r="H57" s="382"/>
      <c r="I57" s="382"/>
      <c r="J57" s="382"/>
    </row>
    <row r="58" spans="5:10" x14ac:dyDescent="0.25">
      <c r="E58" s="382"/>
      <c r="F58" s="382"/>
      <c r="G58" s="382"/>
      <c r="H58" s="382"/>
      <c r="I58" s="382"/>
      <c r="J58" s="382"/>
    </row>
    <row r="59" spans="5:10" x14ac:dyDescent="0.25">
      <c r="E59" s="382"/>
      <c r="F59" s="382"/>
      <c r="G59" s="382"/>
      <c r="H59" s="382"/>
      <c r="I59" s="382"/>
      <c r="J59" s="382"/>
    </row>
    <row r="60" spans="5:10" x14ac:dyDescent="0.25">
      <c r="E60" s="382"/>
      <c r="F60" s="382"/>
      <c r="G60" s="382"/>
      <c r="H60" s="382"/>
      <c r="I60" s="382"/>
      <c r="J60" s="382"/>
    </row>
    <row r="61" spans="5:10" x14ac:dyDescent="0.25">
      <c r="E61" s="382"/>
      <c r="F61" s="382"/>
      <c r="G61" s="382"/>
      <c r="H61" s="382"/>
      <c r="I61" s="382"/>
      <c r="J61" s="382"/>
    </row>
    <row r="62" spans="5:10" x14ac:dyDescent="0.25">
      <c r="E62" s="382"/>
      <c r="F62" s="382"/>
      <c r="G62" s="382"/>
      <c r="H62" s="382"/>
      <c r="I62" s="382"/>
      <c r="J62" s="382"/>
    </row>
    <row r="63" spans="5:10" x14ac:dyDescent="0.25">
      <c r="E63" s="382"/>
      <c r="F63" s="382"/>
      <c r="G63" s="382"/>
      <c r="H63" s="382"/>
      <c r="I63" s="382"/>
      <c r="J63" s="382"/>
    </row>
    <row r="64" spans="5:10" x14ac:dyDescent="0.25">
      <c r="E64" s="382"/>
      <c r="F64" s="382"/>
      <c r="G64" s="382"/>
      <c r="H64" s="382"/>
      <c r="I64" s="382"/>
      <c r="J64" s="382"/>
    </row>
    <row r="65" spans="5:10" x14ac:dyDescent="0.25">
      <c r="E65" s="382"/>
      <c r="F65" s="382"/>
      <c r="G65" s="382"/>
      <c r="H65" s="382"/>
      <c r="I65" s="382"/>
      <c r="J65" s="382"/>
    </row>
    <row r="66" spans="5:10" x14ac:dyDescent="0.25">
      <c r="E66" s="382"/>
      <c r="F66" s="382"/>
      <c r="G66" s="382"/>
      <c r="H66" s="382"/>
      <c r="I66" s="382"/>
      <c r="J66" s="382"/>
    </row>
    <row r="67" spans="5:10" x14ac:dyDescent="0.25">
      <c r="E67" s="382"/>
      <c r="F67" s="382"/>
      <c r="G67" s="382"/>
      <c r="H67" s="382"/>
      <c r="I67" s="382"/>
      <c r="J67" s="382"/>
    </row>
    <row r="68" spans="5:10" x14ac:dyDescent="0.25">
      <c r="E68" s="382"/>
      <c r="F68" s="382"/>
      <c r="G68" s="382"/>
      <c r="H68" s="382"/>
      <c r="I68" s="382"/>
      <c r="J68" s="382"/>
    </row>
    <row r="69" spans="5:10" x14ac:dyDescent="0.25">
      <c r="E69" s="382"/>
      <c r="F69" s="382"/>
      <c r="G69" s="382"/>
      <c r="H69" s="382"/>
      <c r="I69" s="382"/>
      <c r="J69" s="382"/>
    </row>
    <row r="70" spans="5:10" x14ac:dyDescent="0.25">
      <c r="E70" s="382"/>
      <c r="F70" s="382"/>
      <c r="G70" s="382"/>
      <c r="H70" s="382"/>
      <c r="I70" s="382"/>
      <c r="J70" s="382"/>
    </row>
    <row r="71" spans="5:10" x14ac:dyDescent="0.25">
      <c r="E71" s="382"/>
      <c r="F71" s="382"/>
      <c r="G71" s="382"/>
      <c r="H71" s="382"/>
      <c r="I71" s="382"/>
      <c r="J71" s="382"/>
    </row>
    <row r="72" spans="5:10" x14ac:dyDescent="0.25">
      <c r="E72" s="382"/>
      <c r="F72" s="382"/>
      <c r="G72" s="382"/>
      <c r="H72" s="382"/>
      <c r="I72" s="382"/>
      <c r="J72" s="382"/>
    </row>
    <row r="73" spans="5:10" x14ac:dyDescent="0.25">
      <c r="E73" s="382"/>
      <c r="F73" s="382"/>
      <c r="G73" s="382"/>
      <c r="H73" s="382"/>
      <c r="I73" s="382"/>
      <c r="J73" s="382"/>
    </row>
    <row r="74" spans="5:10" x14ac:dyDescent="0.25">
      <c r="E74" s="382"/>
      <c r="F74" s="382"/>
      <c r="G74" s="382"/>
      <c r="H74" s="382"/>
      <c r="I74" s="382"/>
      <c r="J74" s="382"/>
    </row>
    <row r="75" spans="5:10" x14ac:dyDescent="0.25">
      <c r="E75" s="382"/>
      <c r="F75" s="382"/>
      <c r="G75" s="382"/>
      <c r="H75" s="382"/>
      <c r="I75" s="382"/>
      <c r="J75" s="382"/>
    </row>
    <row r="76" spans="5:10" x14ac:dyDescent="0.25">
      <c r="E76" s="382"/>
      <c r="F76" s="382"/>
      <c r="G76" s="382"/>
      <c r="H76" s="382"/>
      <c r="I76" s="382"/>
      <c r="J76" s="382"/>
    </row>
    <row r="77" spans="5:10" x14ac:dyDescent="0.25">
      <c r="E77" s="382"/>
      <c r="F77" s="382"/>
      <c r="G77" s="382"/>
      <c r="H77" s="382"/>
      <c r="I77" s="382"/>
      <c r="J77" s="382"/>
    </row>
    <row r="78" spans="5:10" x14ac:dyDescent="0.25">
      <c r="E78" s="382"/>
      <c r="F78" s="382"/>
      <c r="G78" s="382"/>
      <c r="H78" s="382"/>
      <c r="I78" s="382"/>
      <c r="J78" s="382"/>
    </row>
    <row r="79" spans="5:10" x14ac:dyDescent="0.25">
      <c r="E79" s="382"/>
      <c r="F79" s="382"/>
      <c r="G79" s="382"/>
      <c r="H79" s="382"/>
      <c r="I79" s="382"/>
      <c r="J79" s="382"/>
    </row>
    <row r="80" spans="5:10" x14ac:dyDescent="0.25">
      <c r="E80" s="382"/>
      <c r="F80" s="382"/>
      <c r="G80" s="382"/>
      <c r="H80" s="382"/>
      <c r="I80" s="382"/>
      <c r="J80" s="382"/>
    </row>
    <row r="81" spans="5:10" x14ac:dyDescent="0.25">
      <c r="E81" s="382"/>
      <c r="F81" s="382"/>
      <c r="G81" s="382"/>
      <c r="H81" s="382"/>
      <c r="I81" s="382"/>
      <c r="J81" s="382"/>
    </row>
    <row r="82" spans="5:10" x14ac:dyDescent="0.25">
      <c r="E82" s="382"/>
      <c r="F82" s="382"/>
      <c r="G82" s="382"/>
      <c r="H82" s="382"/>
      <c r="I82" s="382"/>
      <c r="J82" s="382"/>
    </row>
    <row r="83" spans="5:10" x14ac:dyDescent="0.25">
      <c r="E83" s="382"/>
      <c r="F83" s="382"/>
      <c r="G83" s="382"/>
      <c r="H83" s="382"/>
      <c r="I83" s="382"/>
      <c r="J83" s="382"/>
    </row>
    <row r="84" spans="5:10" x14ac:dyDescent="0.25">
      <c r="E84" s="382"/>
      <c r="F84" s="382"/>
      <c r="G84" s="382"/>
      <c r="H84" s="382"/>
      <c r="I84" s="382"/>
      <c r="J84" s="382"/>
    </row>
    <row r="85" spans="5:10" x14ac:dyDescent="0.25">
      <c r="E85" s="382"/>
      <c r="F85" s="382"/>
      <c r="G85" s="382"/>
      <c r="H85" s="382"/>
      <c r="I85" s="382"/>
      <c r="J85" s="382"/>
    </row>
    <row r="86" spans="5:10" x14ac:dyDescent="0.25">
      <c r="E86" s="382"/>
      <c r="F86" s="382"/>
      <c r="G86" s="382"/>
      <c r="H86" s="382"/>
      <c r="I86" s="382"/>
      <c r="J86" s="382"/>
    </row>
    <row r="87" spans="5:10" x14ac:dyDescent="0.25">
      <c r="E87" s="382"/>
      <c r="F87" s="382"/>
      <c r="G87" s="382"/>
      <c r="H87" s="382"/>
      <c r="I87" s="382"/>
      <c r="J87" s="382"/>
    </row>
    <row r="88" spans="5:10" x14ac:dyDescent="0.25">
      <c r="E88" s="382"/>
      <c r="F88" s="382"/>
      <c r="G88" s="382"/>
      <c r="H88" s="382"/>
      <c r="I88" s="382"/>
      <c r="J88" s="382"/>
    </row>
    <row r="89" spans="5:10" x14ac:dyDescent="0.25">
      <c r="E89" s="382"/>
      <c r="F89" s="382"/>
      <c r="G89" s="382"/>
      <c r="H89" s="382"/>
      <c r="I89" s="382"/>
      <c r="J89" s="382"/>
    </row>
    <row r="90" spans="5:10" x14ac:dyDescent="0.25">
      <c r="E90" s="382"/>
      <c r="F90" s="382"/>
      <c r="G90" s="382"/>
      <c r="H90" s="382"/>
      <c r="I90" s="382"/>
      <c r="J90" s="382"/>
    </row>
    <row r="91" spans="5:10" x14ac:dyDescent="0.25">
      <c r="E91" s="382"/>
      <c r="F91" s="382"/>
      <c r="G91" s="382"/>
      <c r="H91" s="382"/>
      <c r="I91" s="382"/>
      <c r="J91" s="382"/>
    </row>
    <row r="92" spans="5:10" x14ac:dyDescent="0.25">
      <c r="E92" s="382"/>
      <c r="F92" s="382"/>
      <c r="G92" s="382"/>
      <c r="H92" s="382"/>
      <c r="I92" s="382"/>
      <c r="J92" s="382"/>
    </row>
    <row r="93" spans="5:10" x14ac:dyDescent="0.25">
      <c r="E93" s="382"/>
      <c r="F93" s="382"/>
      <c r="G93" s="382"/>
      <c r="H93" s="382"/>
      <c r="I93" s="382"/>
      <c r="J93" s="382"/>
    </row>
    <row r="94" spans="5:10" x14ac:dyDescent="0.25">
      <c r="E94" s="382"/>
      <c r="F94" s="382"/>
      <c r="G94" s="382"/>
      <c r="H94" s="382"/>
      <c r="I94" s="382"/>
      <c r="J94" s="382"/>
    </row>
    <row r="95" spans="5:10" x14ac:dyDescent="0.25">
      <c r="E95" s="382"/>
      <c r="F95" s="382"/>
      <c r="G95" s="382"/>
      <c r="H95" s="382"/>
      <c r="I95" s="382"/>
      <c r="J95" s="382"/>
    </row>
    <row r="96" spans="5:10" x14ac:dyDescent="0.25">
      <c r="E96" s="382"/>
      <c r="F96" s="382"/>
      <c r="G96" s="382"/>
      <c r="H96" s="382"/>
      <c r="I96" s="382"/>
      <c r="J96" s="382"/>
    </row>
    <row r="97" spans="5:10" x14ac:dyDescent="0.25">
      <c r="E97" s="382"/>
      <c r="F97" s="382"/>
      <c r="G97" s="382"/>
      <c r="H97" s="382"/>
      <c r="I97" s="382"/>
      <c r="J97" s="382"/>
    </row>
    <row r="98" spans="5:10" x14ac:dyDescent="0.25">
      <c r="E98" s="382"/>
      <c r="F98" s="382"/>
      <c r="G98" s="382"/>
      <c r="H98" s="382"/>
      <c r="I98" s="382"/>
      <c r="J98" s="382"/>
    </row>
    <row r="99" spans="5:10" x14ac:dyDescent="0.25">
      <c r="E99" s="382"/>
      <c r="F99" s="382"/>
      <c r="G99" s="382"/>
      <c r="H99" s="382"/>
      <c r="I99" s="382"/>
      <c r="J99" s="382"/>
    </row>
    <row r="100" spans="5:10" x14ac:dyDescent="0.25">
      <c r="E100" s="382"/>
      <c r="F100" s="382"/>
      <c r="G100" s="382"/>
      <c r="H100" s="382"/>
      <c r="I100" s="382"/>
      <c r="J100" s="382"/>
    </row>
    <row r="101" spans="5:10" x14ac:dyDescent="0.25">
      <c r="E101" s="382"/>
      <c r="F101" s="382"/>
      <c r="G101" s="382"/>
      <c r="H101" s="382"/>
      <c r="I101" s="382"/>
      <c r="J101" s="382"/>
    </row>
    <row r="102" spans="5:10" x14ac:dyDescent="0.25">
      <c r="E102" s="382"/>
      <c r="F102" s="382"/>
      <c r="G102" s="382"/>
      <c r="H102" s="382"/>
      <c r="I102" s="382"/>
      <c r="J102" s="382"/>
    </row>
    <row r="103" spans="5:10" x14ac:dyDescent="0.25">
      <c r="E103" s="382"/>
      <c r="F103" s="382"/>
      <c r="G103" s="382"/>
      <c r="H103" s="382"/>
      <c r="I103" s="382"/>
      <c r="J103" s="382"/>
    </row>
    <row r="104" spans="5:10" x14ac:dyDescent="0.25">
      <c r="E104" s="382"/>
      <c r="F104" s="382"/>
      <c r="G104" s="382"/>
      <c r="H104" s="382"/>
      <c r="I104" s="382"/>
      <c r="J104" s="382"/>
    </row>
    <row r="105" spans="5:10" x14ac:dyDescent="0.25">
      <c r="E105" s="382"/>
      <c r="F105" s="382"/>
      <c r="G105" s="382"/>
      <c r="H105" s="382"/>
      <c r="I105" s="382"/>
      <c r="J105" s="382"/>
    </row>
    <row r="106" spans="5:10" x14ac:dyDescent="0.25">
      <c r="E106" s="382"/>
      <c r="F106" s="382"/>
      <c r="G106" s="382"/>
      <c r="H106" s="382"/>
      <c r="I106" s="382"/>
      <c r="J106" s="382"/>
    </row>
    <row r="107" spans="5:10" x14ac:dyDescent="0.25">
      <c r="E107" s="382"/>
      <c r="F107" s="382"/>
      <c r="G107" s="382"/>
      <c r="H107" s="382"/>
      <c r="I107" s="382"/>
      <c r="J107" s="382"/>
    </row>
    <row r="108" spans="5:10" x14ac:dyDescent="0.25">
      <c r="E108" s="382"/>
      <c r="F108" s="382"/>
      <c r="G108" s="382"/>
      <c r="H108" s="382"/>
      <c r="I108" s="382"/>
      <c r="J108" s="382"/>
    </row>
    <row r="109" spans="5:10" x14ac:dyDescent="0.25">
      <c r="E109" s="382"/>
      <c r="F109" s="382"/>
      <c r="G109" s="382"/>
      <c r="H109" s="382"/>
      <c r="I109" s="382"/>
      <c r="J109" s="382"/>
    </row>
    <row r="110" spans="5:10" x14ac:dyDescent="0.25">
      <c r="E110" s="382"/>
      <c r="F110" s="382"/>
      <c r="G110" s="382"/>
      <c r="H110" s="382"/>
      <c r="I110" s="382"/>
      <c r="J110" s="382"/>
    </row>
    <row r="111" spans="5:10" x14ac:dyDescent="0.25">
      <c r="E111" s="382"/>
      <c r="F111" s="382"/>
      <c r="G111" s="382"/>
      <c r="H111" s="382"/>
      <c r="I111" s="382"/>
      <c r="J111" s="382"/>
    </row>
    <row r="112" spans="5:10" x14ac:dyDescent="0.25">
      <c r="E112" s="382"/>
      <c r="F112" s="382"/>
      <c r="G112" s="382"/>
      <c r="H112" s="382"/>
      <c r="I112" s="382"/>
      <c r="J112" s="382"/>
    </row>
    <row r="113" spans="5:10" x14ac:dyDescent="0.25">
      <c r="E113" s="382"/>
      <c r="F113" s="382"/>
      <c r="G113" s="382"/>
      <c r="H113" s="382"/>
      <c r="I113" s="382"/>
      <c r="J113" s="382"/>
    </row>
    <row r="114" spans="5:10" x14ac:dyDescent="0.25">
      <c r="E114" s="382"/>
      <c r="F114" s="382"/>
      <c r="G114" s="382"/>
      <c r="H114" s="382"/>
      <c r="I114" s="382"/>
      <c r="J114" s="382"/>
    </row>
    <row r="115" spans="5:10" x14ac:dyDescent="0.25">
      <c r="E115" s="382"/>
      <c r="F115" s="382"/>
      <c r="G115" s="382"/>
      <c r="H115" s="382"/>
      <c r="I115" s="382"/>
      <c r="J115" s="382"/>
    </row>
    <row r="116" spans="5:10" x14ac:dyDescent="0.25">
      <c r="E116" s="382"/>
      <c r="F116" s="382"/>
      <c r="G116" s="382"/>
      <c r="H116" s="382"/>
      <c r="I116" s="382"/>
      <c r="J116" s="382"/>
    </row>
    <row r="117" spans="5:10" x14ac:dyDescent="0.25">
      <c r="E117" s="382"/>
      <c r="F117" s="382"/>
      <c r="G117" s="382"/>
      <c r="H117" s="382"/>
      <c r="I117" s="382"/>
      <c r="J117" s="382"/>
    </row>
    <row r="118" spans="5:10" x14ac:dyDescent="0.25">
      <c r="E118" s="382"/>
      <c r="F118" s="382"/>
      <c r="G118" s="382"/>
      <c r="H118" s="382"/>
      <c r="I118" s="382"/>
      <c r="J118" s="382"/>
    </row>
    <row r="119" spans="5:10" x14ac:dyDescent="0.25">
      <c r="E119" s="382"/>
      <c r="F119" s="382"/>
      <c r="G119" s="382"/>
      <c r="H119" s="382"/>
      <c r="I119" s="382"/>
      <c r="J119" s="382"/>
    </row>
  </sheetData>
  <sheetProtection selectLockedCells="1"/>
  <mergeCells count="258">
    <mergeCell ref="A21:A41"/>
    <mergeCell ref="E26:F26"/>
    <mergeCell ref="G26:J26"/>
    <mergeCell ref="B26:B41"/>
    <mergeCell ref="C26:D26"/>
    <mergeCell ref="C21:D21"/>
    <mergeCell ref="C40:D40"/>
    <mergeCell ref="C41:D41"/>
    <mergeCell ref="B21:B25"/>
    <mergeCell ref="C22:D22"/>
    <mergeCell ref="C23:D23"/>
    <mergeCell ref="C29:D29"/>
    <mergeCell ref="C30:D30"/>
    <mergeCell ref="C31:D31"/>
    <mergeCell ref="C32:D32"/>
    <mergeCell ref="C27:D27"/>
    <mergeCell ref="C28:D28"/>
    <mergeCell ref="C24:D24"/>
    <mergeCell ref="C25:D25"/>
    <mergeCell ref="G36:J36"/>
    <mergeCell ref="G38:J38"/>
    <mergeCell ref="E25:F25"/>
    <mergeCell ref="G25:J25"/>
    <mergeCell ref="E46:F46"/>
    <mergeCell ref="C33:D33"/>
    <mergeCell ref="C34:D34"/>
    <mergeCell ref="C36:D36"/>
    <mergeCell ref="C39:D39"/>
    <mergeCell ref="C38:D38"/>
    <mergeCell ref="E38:F38"/>
    <mergeCell ref="E48:F48"/>
    <mergeCell ref="C35:D35"/>
    <mergeCell ref="C37:D37"/>
    <mergeCell ref="E45:F45"/>
    <mergeCell ref="E119:F119"/>
    <mergeCell ref="G119:J119"/>
    <mergeCell ref="G118:J118"/>
    <mergeCell ref="E106:F106"/>
    <mergeCell ref="G106:J106"/>
    <mergeCell ref="E107:F107"/>
    <mergeCell ref="G107:J107"/>
    <mergeCell ref="E108:F108"/>
    <mergeCell ref="G108:J108"/>
    <mergeCell ref="E118:F118"/>
    <mergeCell ref="E109:F109"/>
    <mergeCell ref="G109:J109"/>
    <mergeCell ref="E110:F110"/>
    <mergeCell ref="G110:J110"/>
    <mergeCell ref="E111:F111"/>
    <mergeCell ref="G111:J111"/>
    <mergeCell ref="E117:F117"/>
    <mergeCell ref="G117:J117"/>
    <mergeCell ref="G94:J94"/>
    <mergeCell ref="E95:F95"/>
    <mergeCell ref="G95:J95"/>
    <mergeCell ref="E96:F96"/>
    <mergeCell ref="G96:J96"/>
    <mergeCell ref="E91:F91"/>
    <mergeCell ref="G91:J91"/>
    <mergeCell ref="E92:F92"/>
    <mergeCell ref="G92:J92"/>
    <mergeCell ref="E93:F93"/>
    <mergeCell ref="G93:J93"/>
    <mergeCell ref="E94:F94"/>
    <mergeCell ref="G102:J102"/>
    <mergeCell ref="E99:F99"/>
    <mergeCell ref="G99:J99"/>
    <mergeCell ref="G100:J100"/>
    <mergeCell ref="E101:F101"/>
    <mergeCell ref="G101:J101"/>
    <mergeCell ref="E102:F102"/>
    <mergeCell ref="E97:F97"/>
    <mergeCell ref="G97:J97"/>
    <mergeCell ref="E98:F98"/>
    <mergeCell ref="G98:J98"/>
    <mergeCell ref="E100:F100"/>
    <mergeCell ref="E103:F103"/>
    <mergeCell ref="G103:J103"/>
    <mergeCell ref="E104:F104"/>
    <mergeCell ref="G104:J104"/>
    <mergeCell ref="E105:F105"/>
    <mergeCell ref="E115:F115"/>
    <mergeCell ref="G115:J115"/>
    <mergeCell ref="E116:F116"/>
    <mergeCell ref="G116:J116"/>
    <mergeCell ref="E112:F112"/>
    <mergeCell ref="G112:J112"/>
    <mergeCell ref="E113:F113"/>
    <mergeCell ref="G113:J113"/>
    <mergeCell ref="E114:F114"/>
    <mergeCell ref="G114:J114"/>
    <mergeCell ref="G105:J105"/>
    <mergeCell ref="G88:J88"/>
    <mergeCell ref="E89:F89"/>
    <mergeCell ref="G89:J89"/>
    <mergeCell ref="E90:F90"/>
    <mergeCell ref="G90:J90"/>
    <mergeCell ref="E85:F85"/>
    <mergeCell ref="G85:J85"/>
    <mergeCell ref="E86:F86"/>
    <mergeCell ref="G86:J86"/>
    <mergeCell ref="E87:F87"/>
    <mergeCell ref="G87:J87"/>
    <mergeCell ref="E88:F88"/>
    <mergeCell ref="G82:J82"/>
    <mergeCell ref="E83:F83"/>
    <mergeCell ref="G83:J83"/>
    <mergeCell ref="E84:F84"/>
    <mergeCell ref="G84:J84"/>
    <mergeCell ref="E79:F79"/>
    <mergeCell ref="G79:J79"/>
    <mergeCell ref="E80:F80"/>
    <mergeCell ref="G80:J80"/>
    <mergeCell ref="E81:F81"/>
    <mergeCell ref="G81:J81"/>
    <mergeCell ref="E82:F82"/>
    <mergeCell ref="G76:J76"/>
    <mergeCell ref="E77:F77"/>
    <mergeCell ref="G77:J77"/>
    <mergeCell ref="E78:F78"/>
    <mergeCell ref="G78:J78"/>
    <mergeCell ref="E73:F73"/>
    <mergeCell ref="G73:J73"/>
    <mergeCell ref="E74:F74"/>
    <mergeCell ref="G74:J74"/>
    <mergeCell ref="E75:F75"/>
    <mergeCell ref="G75:J75"/>
    <mergeCell ref="E76:F76"/>
    <mergeCell ref="G70:J70"/>
    <mergeCell ref="E71:F71"/>
    <mergeCell ref="G71:J71"/>
    <mergeCell ref="E72:F72"/>
    <mergeCell ref="G72:J72"/>
    <mergeCell ref="E67:F67"/>
    <mergeCell ref="G67:J67"/>
    <mergeCell ref="E68:F68"/>
    <mergeCell ref="G68:J68"/>
    <mergeCell ref="E69:F69"/>
    <mergeCell ref="G69:J69"/>
    <mergeCell ref="E70:F70"/>
    <mergeCell ref="G64:J64"/>
    <mergeCell ref="E65:F65"/>
    <mergeCell ref="G65:J65"/>
    <mergeCell ref="E66:F66"/>
    <mergeCell ref="G66:J66"/>
    <mergeCell ref="E61:F61"/>
    <mergeCell ref="G61:J61"/>
    <mergeCell ref="E62:F62"/>
    <mergeCell ref="G62:J62"/>
    <mergeCell ref="E63:F63"/>
    <mergeCell ref="G63:J63"/>
    <mergeCell ref="E64:F64"/>
    <mergeCell ref="G58:J58"/>
    <mergeCell ref="E59:F59"/>
    <mergeCell ref="G59:J59"/>
    <mergeCell ref="E60:F60"/>
    <mergeCell ref="G60:J60"/>
    <mergeCell ref="E55:F55"/>
    <mergeCell ref="G55:J55"/>
    <mergeCell ref="E56:F56"/>
    <mergeCell ref="G56:J56"/>
    <mergeCell ref="E57:F57"/>
    <mergeCell ref="G57:J57"/>
    <mergeCell ref="E58:F58"/>
    <mergeCell ref="G52:J52"/>
    <mergeCell ref="E53:F53"/>
    <mergeCell ref="G53:J53"/>
    <mergeCell ref="E54:F54"/>
    <mergeCell ref="G54:J54"/>
    <mergeCell ref="E49:F49"/>
    <mergeCell ref="G49:J49"/>
    <mergeCell ref="E50:F50"/>
    <mergeCell ref="G50:J50"/>
    <mergeCell ref="E51:F51"/>
    <mergeCell ref="G51:J51"/>
    <mergeCell ref="E52:F52"/>
    <mergeCell ref="G48:J48"/>
    <mergeCell ref="E27:F27"/>
    <mergeCell ref="G27:J27"/>
    <mergeCell ref="E28:F28"/>
    <mergeCell ref="G28:J28"/>
    <mergeCell ref="E41:F41"/>
    <mergeCell ref="G41:J41"/>
    <mergeCell ref="E42:F42"/>
    <mergeCell ref="G42:J42"/>
    <mergeCell ref="E31:F31"/>
    <mergeCell ref="G31:J31"/>
    <mergeCell ref="E32:F32"/>
    <mergeCell ref="G32:J32"/>
    <mergeCell ref="E40:F40"/>
    <mergeCell ref="G40:J40"/>
    <mergeCell ref="E29:F29"/>
    <mergeCell ref="G29:J29"/>
    <mergeCell ref="E43:F43"/>
    <mergeCell ref="G43:J43"/>
    <mergeCell ref="E44:F44"/>
    <mergeCell ref="E36:F36"/>
    <mergeCell ref="G46:J46"/>
    <mergeCell ref="E47:F47"/>
    <mergeCell ref="G47:J47"/>
    <mergeCell ref="G44:J44"/>
    <mergeCell ref="G45:J45"/>
    <mergeCell ref="E30:F30"/>
    <mergeCell ref="G30:J30"/>
    <mergeCell ref="E35:F35"/>
    <mergeCell ref="G35:J35"/>
    <mergeCell ref="E37:F37"/>
    <mergeCell ref="G37:J37"/>
    <mergeCell ref="G39:J39"/>
    <mergeCell ref="E39:F39"/>
    <mergeCell ref="G33:J33"/>
    <mergeCell ref="G34:J34"/>
    <mergeCell ref="E33:F33"/>
    <mergeCell ref="E34:F34"/>
    <mergeCell ref="E20:F20"/>
    <mergeCell ref="G20:J20"/>
    <mergeCell ref="E21:F21"/>
    <mergeCell ref="G21:J21"/>
    <mergeCell ref="E22:F22"/>
    <mergeCell ref="G22:J22"/>
    <mergeCell ref="E23:F23"/>
    <mergeCell ref="G23:J23"/>
    <mergeCell ref="E24:F24"/>
    <mergeCell ref="G24:J24"/>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0"/>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2025-04-28T14:07:13Z</dcterms:modified>
</cp:coreProperties>
</file>