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11. PET\"/>
    </mc:Choice>
  </mc:AlternateContent>
  <xr:revisionPtr revIDLastSave="0" documentId="13_ncr:1_{F26210A6-8CD9-49EA-AC78-358C0009B721}"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Hoja1" sheetId="30" state="hidden" r:id="rId2"/>
    <sheet name="LISTAS CONTEXTO" sheetId="31" state="hidden" r:id="rId3"/>
    <sheet name="matriz definicion riesgo" sheetId="5" state="hidden" r:id="rId4"/>
    <sheet name="IDENTIFICACION" sheetId="6" state="hidden" r:id="rId5"/>
    <sheet name="CONTEXTO" sheetId="4" r:id="rId6"/>
    <sheet name="PRIORIZACIÓN DE CAUSA" sheetId="47"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externalReferences>
    <externalReference r:id="rId33"/>
    <externalReference r:id="rId34"/>
    <externalReference r:id="rId35"/>
  </externalReferences>
  <definedNames>
    <definedName name="_xlnm._FilterDatabase" localSheetId="6" hidden="1">'PRIORIZACIÓN DE CAUSA'!$A$10:$T$56</definedName>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1" l="1"/>
  <c r="E14" i="1"/>
  <c r="C14" i="1"/>
  <c r="R53" i="47"/>
  <c r="S53" i="47"/>
  <c r="B53" i="47"/>
  <c r="S12" i="8" l="1"/>
  <c r="T12" i="8" s="1"/>
  <c r="R12" i="8"/>
  <c r="A13" i="22"/>
  <c r="B14" i="1" s="1"/>
  <c r="A10" i="22"/>
  <c r="E13" i="22"/>
  <c r="E12" i="22"/>
  <c r="D13" i="22"/>
  <c r="D14" i="1" s="1"/>
  <c r="D12" i="22"/>
  <c r="C13" i="22"/>
  <c r="C10" i="22"/>
  <c r="A12" i="8" l="1"/>
  <c r="A35" i="25" s="1"/>
  <c r="E10" i="1"/>
  <c r="I13" i="1"/>
  <c r="I12" i="1"/>
  <c r="I11" i="1"/>
  <c r="E14" i="26"/>
  <c r="C13" i="26"/>
  <c r="G50" i="3"/>
  <c r="G49" i="3"/>
  <c r="G48" i="3"/>
  <c r="G47" i="3"/>
  <c r="G46" i="3"/>
  <c r="G45" i="3"/>
  <c r="G44" i="3"/>
  <c r="G39" i="3"/>
  <c r="G38" i="3"/>
  <c r="G37" i="3"/>
  <c r="G36" i="3"/>
  <c r="G35" i="3"/>
  <c r="G34" i="3"/>
  <c r="G33" i="3"/>
  <c r="G28" i="3"/>
  <c r="G27" i="3"/>
  <c r="G26" i="3"/>
  <c r="G25" i="3"/>
  <c r="G24" i="3"/>
  <c r="G23" i="3"/>
  <c r="G22" i="3"/>
  <c r="G17" i="3"/>
  <c r="G16" i="3"/>
  <c r="G15" i="3"/>
  <c r="G14" i="3"/>
  <c r="G13" i="3"/>
  <c r="G12" i="3"/>
  <c r="G11" i="3"/>
  <c r="B44" i="3"/>
  <c r="A44" i="3"/>
  <c r="B33" i="3"/>
  <c r="B22" i="3" s="1"/>
  <c r="A33" i="3"/>
  <c r="A22" i="3"/>
  <c r="B11" i="3"/>
  <c r="A11" i="3"/>
  <c r="R12" i="47"/>
  <c r="S12" i="47"/>
  <c r="R13" i="47"/>
  <c r="S13" i="47"/>
  <c r="R14" i="47"/>
  <c r="S14" i="47"/>
  <c r="R15" i="47"/>
  <c r="S15" i="47"/>
  <c r="R16" i="47"/>
  <c r="S16" i="47"/>
  <c r="R17" i="47"/>
  <c r="S17" i="47"/>
  <c r="R18" i="47"/>
  <c r="S18" i="47"/>
  <c r="R19" i="47"/>
  <c r="S19" i="47"/>
  <c r="R20" i="47"/>
  <c r="S20" i="47"/>
  <c r="R21" i="47"/>
  <c r="S21" i="47"/>
  <c r="R22" i="47"/>
  <c r="S22" i="47"/>
  <c r="R23" i="47"/>
  <c r="S23" i="47"/>
  <c r="R24" i="47"/>
  <c r="S24" i="47"/>
  <c r="R25" i="47"/>
  <c r="S25" i="47"/>
  <c r="R26" i="47"/>
  <c r="S26" i="47"/>
  <c r="R27" i="47"/>
  <c r="S27" i="47"/>
  <c r="R28" i="47"/>
  <c r="S28" i="47"/>
  <c r="R29" i="47"/>
  <c r="S29" i="47"/>
  <c r="R30" i="47"/>
  <c r="S30" i="47"/>
  <c r="R31" i="47"/>
  <c r="S31" i="47"/>
  <c r="R32" i="47"/>
  <c r="S32" i="47"/>
  <c r="R33" i="47"/>
  <c r="S33" i="47"/>
  <c r="R34" i="47"/>
  <c r="S34" i="47"/>
  <c r="R35" i="47"/>
  <c r="S35" i="47"/>
  <c r="R36" i="47"/>
  <c r="S36" i="47"/>
  <c r="R37" i="47"/>
  <c r="S37" i="47"/>
  <c r="R38" i="47"/>
  <c r="S38" i="47"/>
  <c r="S11" i="47"/>
  <c r="R11" i="47"/>
  <c r="R39" i="47"/>
  <c r="S39" i="47"/>
  <c r="R40" i="47"/>
  <c r="S40" i="47"/>
  <c r="R41" i="47"/>
  <c r="S41" i="47"/>
  <c r="R42" i="47"/>
  <c r="S42" i="47"/>
  <c r="R43" i="47"/>
  <c r="S43" i="47"/>
  <c r="R44" i="47"/>
  <c r="S44" i="47"/>
  <c r="R45" i="47"/>
  <c r="S45" i="47"/>
  <c r="R46" i="47"/>
  <c r="S46" i="47"/>
  <c r="R47" i="47"/>
  <c r="S47" i="47"/>
  <c r="R48" i="47"/>
  <c r="S48" i="47"/>
  <c r="R49" i="47"/>
  <c r="S49" i="47"/>
  <c r="R50" i="47"/>
  <c r="S50" i="47"/>
  <c r="R51" i="47"/>
  <c r="S51" i="47"/>
  <c r="R52" i="47"/>
  <c r="S52" i="47"/>
  <c r="B49" i="47"/>
  <c r="B50" i="47"/>
  <c r="B51" i="47"/>
  <c r="B52" i="47"/>
  <c r="B54" i="47"/>
  <c r="B45" i="47"/>
  <c r="B46" i="47"/>
  <c r="B47" i="47"/>
  <c r="B48" i="47"/>
  <c r="B44" i="47"/>
  <c r="B41" i="47"/>
  <c r="B42" i="47"/>
  <c r="B43" i="47"/>
  <c r="B38" i="47"/>
  <c r="B39" i="47"/>
  <c r="B40" i="47"/>
  <c r="B23" i="47"/>
  <c r="B24" i="47"/>
  <c r="B25" i="47"/>
  <c r="B26" i="47"/>
  <c r="B27" i="47"/>
  <c r="B28" i="47"/>
  <c r="B29" i="47"/>
  <c r="B30" i="47"/>
  <c r="B31" i="47"/>
  <c r="B32" i="47"/>
  <c r="B33" i="47"/>
  <c r="B34" i="47"/>
  <c r="B35" i="47"/>
  <c r="B36" i="47"/>
  <c r="B37" i="47"/>
  <c r="B22" i="47"/>
  <c r="B21" i="47"/>
  <c r="B16" i="47"/>
  <c r="B17" i="47"/>
  <c r="B18" i="47"/>
  <c r="B19" i="47"/>
  <c r="B20" i="47"/>
  <c r="B15" i="47"/>
  <c r="B14" i="47"/>
  <c r="B13" i="47"/>
  <c r="B12" i="47"/>
  <c r="B11" i="47"/>
  <c r="A7" i="47"/>
  <c r="A6" i="47"/>
  <c r="S54" i="47"/>
  <c r="R54" i="47"/>
  <c r="B1" i="47"/>
  <c r="S56" i="47" l="1"/>
  <c r="S55" i="47"/>
  <c r="B1" i="34"/>
  <c r="F10" i="1" l="1"/>
  <c r="E11" i="26" l="1"/>
  <c r="E12" i="26" l="1"/>
  <c r="A8" i="34" l="1"/>
  <c r="A6" i="34"/>
  <c r="J24" i="29" l="1"/>
  <c r="J22" i="29"/>
  <c r="J20" i="29"/>
  <c r="J18" i="29"/>
  <c r="K11" i="29" l="1"/>
  <c r="G14" i="1" s="1"/>
  <c r="J23" i="16" l="1"/>
  <c r="J21" i="16"/>
  <c r="J19" i="16"/>
  <c r="J17" i="16"/>
  <c r="K11" i="16" l="1"/>
  <c r="K12" i="29" s="1"/>
  <c r="E13" i="26"/>
  <c r="C14" i="26"/>
  <c r="C12" i="26"/>
  <c r="C10" i="1" l="1"/>
  <c r="G10" i="1" l="1"/>
  <c r="A9" i="29"/>
  <c r="A8" i="29"/>
  <c r="C1" i="29"/>
  <c r="A10" i="1" l="1"/>
  <c r="C11" i="26"/>
  <c r="E11" i="22"/>
  <c r="E10" i="22"/>
  <c r="D12" i="1"/>
  <c r="D11" i="22"/>
  <c r="D10" i="22"/>
  <c r="D10" i="1" s="1"/>
  <c r="B11" i="26" l="1"/>
  <c r="B12" i="26"/>
  <c r="D11" i="1"/>
  <c r="B13" i="26"/>
  <c r="B1" i="1" l="1"/>
  <c r="B1" i="26"/>
  <c r="B1" i="3"/>
  <c r="C1" i="16"/>
  <c r="B1" i="25"/>
  <c r="B1" i="8"/>
  <c r="B1" i="22"/>
  <c r="B1" i="20"/>
  <c r="A6" i="23"/>
  <c r="A6" i="3"/>
  <c r="A9" i="16"/>
  <c r="A8" i="16"/>
  <c r="A7" i="8"/>
  <c r="A6" i="8"/>
  <c r="A7" i="22"/>
  <c r="A6" i="22"/>
  <c r="A6" i="20"/>
  <c r="A7" i="20"/>
  <c r="A11" i="8" l="1"/>
  <c r="A13" i="25" s="1"/>
  <c r="B11" i="29"/>
  <c r="B11" i="16"/>
  <c r="A11" i="26"/>
  <c r="B10" i="1"/>
  <c r="S11" i="8" l="1"/>
  <c r="T11" i="8" s="1"/>
  <c r="D12" i="16" l="1"/>
  <c r="A7" i="26"/>
  <c r="A6" i="26"/>
  <c r="A7" i="3"/>
  <c r="A8" i="25"/>
  <c r="A6" i="25"/>
  <c r="B145" i="21" l="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D54" i="25" s="1"/>
  <c r="F35" i="25" s="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R11" i="8"/>
  <c r="B100" i="21" l="1"/>
  <c r="B123" i="21"/>
  <c r="B146" i="21"/>
  <c r="G51" i="3"/>
  <c r="H44" i="3" s="1"/>
  <c r="G40" i="3"/>
  <c r="H33" i="3" s="1"/>
  <c r="J33" i="3" s="1"/>
  <c r="K33" i="3" s="1"/>
  <c r="G29" i="3"/>
  <c r="H22" i="3" s="1"/>
  <c r="J22" i="3" s="1"/>
  <c r="K22" i="3" s="1"/>
  <c r="G18" i="3"/>
  <c r="H11" i="3" s="1"/>
  <c r="J11" i="3" s="1"/>
  <c r="K11" i="3" s="1"/>
  <c r="B77" i="21"/>
  <c r="B54" i="21"/>
  <c r="D32" i="25" s="1"/>
  <c r="F13" i="25" s="1"/>
  <c r="J44" i="3" l="1"/>
  <c r="K44" i="3" s="1"/>
  <c r="D14" i="26"/>
  <c r="F14" i="26" s="1"/>
  <c r="G14" i="26" s="1"/>
  <c r="H11" i="26" s="1"/>
  <c r="D12" i="26"/>
  <c r="F12" i="26" s="1"/>
  <c r="G12" i="26" s="1"/>
  <c r="D13" i="26"/>
  <c r="F13" i="26" s="1"/>
  <c r="G13" i="26" s="1"/>
  <c r="D11" i="26" l="1"/>
  <c r="F11" i="26" s="1"/>
  <c r="G11" i="26" s="1"/>
  <c r="G15" i="26" s="1"/>
  <c r="K13" i="29" l="1"/>
</calcChain>
</file>

<file path=xl/sharedStrings.xml><?xml version="1.0" encoding="utf-8"?>
<sst xmlns="http://schemas.openxmlformats.org/spreadsheetml/2006/main" count="1004" uniqueCount="575">
  <si>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</si>
  <si>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</si>
  <si>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</si>
  <si>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</si>
  <si>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</si>
  <si>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</si>
  <si>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</si>
  <si>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</si>
  <si>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</si>
  <si>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</si>
  <si>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</si>
  <si>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</si>
  <si>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</si>
  <si>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</si>
  <si>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</si>
  <si>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</si>
  <si>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</si>
  <si>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</si>
  <si>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</si>
  <si>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</si>
  <si>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</si>
  <si>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</si>
  <si>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</si>
  <si>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</si>
  <si>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</si>
  <si>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</si>
  <si>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</si>
  <si>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</si>
  <si>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</si>
  <si>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</si>
  <si>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</si>
  <si>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</si>
  <si>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</si>
  <si>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</si>
  <si>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</si>
  <si>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</si>
  <si>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</si>
  <si>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</si>
  <si>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</si>
  <si>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</si>
  <si>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</si>
  <si>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</si>
  <si>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</si>
  <si>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</si>
  <si>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</si>
  <si>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</si>
  <si>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</si>
  <si>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</si>
  <si>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</si>
  <si>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</si>
  <si>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</si>
  <si>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</si>
  <si>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</si>
  <si>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</si>
  <si>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</si>
  <si>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</si>
  <si>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</si>
  <si>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</si>
  <si>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</si>
  <si>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</si>
  <si>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</si>
  <si>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</si>
  <si>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</si>
  <si>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</si>
  <si>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</si>
  <si>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</si>
  <si>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</si>
  <si>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</si>
  <si>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</si>
  <si>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</si>
  <si>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</si>
  <si>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</si>
  <si>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</si>
  <si>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</si>
  <si>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</si>
  <si>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</si>
  <si>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</si>
  <si>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</si>
  <si>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</si>
  <si>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</si>
  <si>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</si>
  <si>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</si>
  <si>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</si>
  <si>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</si>
  <si>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</si>
  <si>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</si>
  <si>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</si>
  <si>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</si>
  <si>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</si>
  <si>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</si>
  <si>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</si>
  <si>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</si>
  <si>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</si>
  <si>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</si>
  <si>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</si>
  <si>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</si>
  <si>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</si>
  <si>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</si>
  <si>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</si>
  <si>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</si>
  <si>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</si>
  <si>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</si>
  <si>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</si>
  <si>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</si>
  <si>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</si>
  <si>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</si>
  <si>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</si>
  <si>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</si>
  <si>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</si>
  <si>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</si>
  <si>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</si>
  <si>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</si>
  <si>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</si>
  <si>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</si>
  <si>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</si>
  <si>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</si>
  <si>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</si>
  <si>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</si>
  <si>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</si>
  <si>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</si>
  <si>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</si>
  <si>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</si>
  <si>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</si>
  <si>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</si>
  <si>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</si>
  <si>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</si>
  <si>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</si>
  <si>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</si>
  <si>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</si>
  <si>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</si>
  <si>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</si>
  <si>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</si>
  <si>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</si>
  <si>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</si>
  <si>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</si>
  <si>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</si>
  <si>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</si>
  <si>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</si>
  <si>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</si>
  <si>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</si>
  <si>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</si>
  <si>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</si>
  <si>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</si>
  <si>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</si>
  <si>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</si>
  <si>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</si>
  <si>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</si>
  <si>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</si>
  <si>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</si>
  <si>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</si>
  <si>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</si>
  <si>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</si>
  <si>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</si>
  <si>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</si>
  <si>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</si>
  <si>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</si>
  <si>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</si>
  <si>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</si>
  <si>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</si>
  <si>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</si>
  <si>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</si>
  <si>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</si>
  <si>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</si>
  <si>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</si>
  <si>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</si>
  <si>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</si>
  <si>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</si>
  <si>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</si>
  <si>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</si>
  <si>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</si>
  <si>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</si>
  <si>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</si>
  <si>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</si>
  <si>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</si>
  <si>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</si>
  <si>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</si>
  <si>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</si>
  <si>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</si>
  <si>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</si>
  <si>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</si>
  <si>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</si>
  <si>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</si>
  <si>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</si>
  <si>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</si>
  <si>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</si>
  <si>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</si>
  <si>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</si>
  <si>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</si>
  <si>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</si>
  <si>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</si>
  <si>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</si>
  <si>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</si>
  <si>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</si>
  <si>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</si>
  <si>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</si>
  <si>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</si>
  <si>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</si>
  <si>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</si>
  <si>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</si>
  <si>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</si>
  <si>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</si>
  <si>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</si>
  <si>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</si>
  <si>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</si>
  <si>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</si>
  <si>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</si>
  <si>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</si>
  <si>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</si>
  <si>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</si>
  <si>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</si>
  <si>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</si>
  <si>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</si>
  <si>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</si>
  <si>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</si>
  <si>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</si>
  <si>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</si>
  <si>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</si>
  <si>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</si>
  <si>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</si>
  <si>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</si>
  <si>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</si>
  <si>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</si>
  <si>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</si>
  <si>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</si>
  <si>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</si>
  <si>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</si>
  <si>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</si>
  <si>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</si>
  <si>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</si>
  <si>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</si>
  <si>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</si>
  <si>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</si>
  <si>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</si>
  <si>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</si>
  <si>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</si>
  <si>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</si>
  <si>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</si>
  <si>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</si>
  <si>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</si>
  <si>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</si>
  <si>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</si>
  <si>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</si>
  <si>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</si>
  <si>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</si>
  <si>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</si>
  <si>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</si>
  <si>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</si>
  <si>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</si>
  <si>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</si>
  <si>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</si>
  <si>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</si>
  <si>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</si>
  <si>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</si>
  <si>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</si>
  <si>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</si>
  <si>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</si>
  <si>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</si>
  <si>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</si>
  <si>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</si>
  <si>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</si>
  <si>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</si>
  <si>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</si>
  <si>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</si>
  <si>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</si>
  <si>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</si>
  <si>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</si>
  <si>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</si>
  <si>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</si>
  <si>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</si>
  <si>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</si>
  <si>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</si>
  <si>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</si>
  <si>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</si>
  <si>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</si>
  <si>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</si>
  <si>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</si>
  <si>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</si>
  <si>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</si>
  <si>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</si>
  <si>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</si>
  <si>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</si>
  <si>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</si>
  <si>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</si>
  <si>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</si>
  <si>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</si>
  <si>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</si>
  <si>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</si>
  <si>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</si>
  <si>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</si>
  <si>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</si>
  <si>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</si>
  <si>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</si>
  <si>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</si>
  <si>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</si>
  <si>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</si>
  <si>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</si>
  <si>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</si>
  <si>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</si>
  <si>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</si>
  <si>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</si>
  <si>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</si>
  <si>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</si>
  <si>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</si>
  <si>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</si>
  <si>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</si>
  <si>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</si>
  <si>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</si>
  <si>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</si>
  <si>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</si>
  <si>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</si>
  <si>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</si>
  <si>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</si>
  <si>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</si>
  <si>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</si>
  <si>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</si>
  <si>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</si>
  <si>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</si>
  <si>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</si>
  <si>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</si>
  <si>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</si>
  <si>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</si>
  <si>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</si>
  <si>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</si>
  <si>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</si>
  <si>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</si>
  <si>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</si>
  <si>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</si>
  <si>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</si>
  <si>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</si>
  <si>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</si>
  <si>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</si>
  <si>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</si>
  <si>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</si>
  <si>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</si>
  <si>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</si>
  <si>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</si>
  <si>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</si>
  <si>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</si>
  <si>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</si>
  <si>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</si>
  <si>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</si>
  <si>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</si>
  <si>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</si>
  <si>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</si>
  <si>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</si>
  <si>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</si>
  <si>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</si>
  <si>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</si>
  <si>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</si>
  <si>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</si>
  <si>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</si>
  <si>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</si>
  <si>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</si>
  <si>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</si>
  <si>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</si>
  <si>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</si>
  <si>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</si>
  <si>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</si>
  <si>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</si>
  <si>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</si>
  <si>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</si>
  <si>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</si>
  <si>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</si>
  <si>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</si>
  <si>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</si>
  <si>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</si>
  <si>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</si>
  <si>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</si>
  <si>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</si>
  <si>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</si>
  <si>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</si>
  <si>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</si>
  <si>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</si>
  <si>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</si>
  <si>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</si>
  <si>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</si>
  <si>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</si>
  <si>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</si>
  <si>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</si>
  <si>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</si>
  <si>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</si>
  <si>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</si>
  <si>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</si>
  <si>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</si>
  <si>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</si>
  <si>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</si>
  <si>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</si>
  <si>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</si>
  <si>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</si>
  <si>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</si>
  <si>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PLANEACIÓN ESTRATÉGICA Y TERRITORIAL</t>
  </si>
  <si>
    <t xml:space="preserve">Cambios de gobierno </t>
  </si>
  <si>
    <t>PERSONAL: Capacidad del personal,  idoneidad.</t>
  </si>
  <si>
    <t xml:space="preserve">Personal insuficiente para apoyar la totalidad de procesos </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</si>
  <si>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</si>
  <si>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</si>
  <si>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</si>
  <si>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</si>
  <si>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Fallas en la cultura de la probidad (Honradez)</t>
  </si>
  <si>
    <t xml:space="preserve">Ausencia de  sentido de pertenencia por parte del personal con la entidad </t>
  </si>
  <si>
    <t>Falta de idoneidad del personal asignado a cada proceso</t>
  </si>
  <si>
    <t xml:space="preserve">Sociales y Culturales </t>
  </si>
  <si>
    <t>Cambios demograficos que influyen en la planeación</t>
  </si>
  <si>
    <t>Presupuesto insuficiente para la consecución de objetivos</t>
  </si>
  <si>
    <t>Comunicación entre los procesos</t>
  </si>
  <si>
    <t>Reportes de información no enviados a tiempo por los diferentes procesos</t>
  </si>
  <si>
    <t xml:space="preserve">Tecnologicos </t>
  </si>
  <si>
    <t>Obsolesencia de las herramientas tecnologicas</t>
  </si>
  <si>
    <t>ESTRATEGICO</t>
  </si>
  <si>
    <t>Incumplimiento de los planes de acción.</t>
  </si>
  <si>
    <t>Transversalidad</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</si>
  <si>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</si>
  <si>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</si>
  <si>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</si>
  <si>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</si>
  <si>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</si>
  <si>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</si>
  <si>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Acceso a sistemas de información externos.</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</si>
  <si>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</si>
  <si>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</si>
  <si>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</si>
  <si>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</si>
  <si>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</si>
  <si>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</si>
  <si>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</si>
  <si>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</si>
  <si>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</si>
  <si>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</si>
  <si>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</si>
  <si>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 xml:space="preserve">Complejidad de los requisitos y  procedimientos del trámite que desbordan la capacidad de comprensión del usuario y/o funcionario </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</si>
  <si>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</si>
  <si>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</si>
  <si>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</si>
  <si>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</si>
  <si>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</si>
  <si>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</si>
  <si>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</si>
  <si>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 xml:space="preserve">Difultad en la comunicación con los usuarios o grupos de interes </t>
  </si>
  <si>
    <t>TECNOLOGICO</t>
  </si>
  <si>
    <t>Deficiencia de desarrollos tecnologicos que permitan tener tramites en linea</t>
  </si>
  <si>
    <t>Ausencia de herramientas tecnológicas que soporten la  ejecución de los tramites en todas sus fases  para prevenir las acciones presenciales</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</si>
  <si>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</si>
  <si>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</si>
  <si>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</si>
  <si>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</si>
  <si>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Dificultades en la carga y descarga de la información en la plataforma institucional.</t>
  </si>
  <si>
    <t>Ausencia de  internet o equipos tecnologicos para realizar trabajo.</t>
  </si>
  <si>
    <t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t>
  </si>
  <si>
    <t>1. Soporte operativo y tecnologico que brindan entidades externas (DNP,DANE y ESRI)</t>
  </si>
  <si>
    <t>2. Posiblidad de implemetar aplicativos regulados por entidades del orden nacional que favorecen el proceso (Sisben IV)</t>
  </si>
  <si>
    <t xml:space="preserve">3. Regulacion normativa de orden nacional que permite solucionar problematicas que no estan reglamentadas en el orden local </t>
  </si>
  <si>
    <t xml:space="preserve">4. Revision de experiencias y estudios de caso exitosos en otros municipios. </t>
  </si>
  <si>
    <t xml:space="preserve">5. capacitaciones brindadas por entidades del orden nacional. </t>
  </si>
  <si>
    <t>6. Obtencion de fuentes de financiamiento externo.</t>
  </si>
  <si>
    <t xml:space="preserve">F5O1 Apropiar el conocimiento que las entidades externas entregan al instituto </t>
  </si>
  <si>
    <t>F5O4 Fortalecer el personal de la Secretaría a partir del conocimiento externo</t>
  </si>
  <si>
    <t>F10O7 Reducir el tiempo de espera del usuario externo a través de la implementación de tràmites en línea</t>
  </si>
  <si>
    <t>F12O8 Generar la disponiblidad de tramites en linea para reducir el tiempo de espera del usuario.</t>
  </si>
  <si>
    <t>D4O6 Realizar una redistribución de equipos pertenecientes al proceso y elaborar un proyecto de inversion que contenga como actividades la adquisicion de equipos tecnologicos para la digitalizacion del archivo en las diferentes direcciones del proceso</t>
  </si>
  <si>
    <t>D2D9O4 Generar relaciones locales e interinstitucionales para mejorar con entidades que pertenecen a la cadena de tramites</t>
  </si>
  <si>
    <t xml:space="preserve">D2O7 Realizar semestralmente comites tecnicos en donde se socialicen al personal de planta y contrato los valores institucionales y el codigo de integridad y buen gobierno. </t>
  </si>
  <si>
    <t>D7D10D11D12O7O8 Realizar el proceso de racionalización de trámites a través de la automatización y el uso de tecnologías (Compatibilidad de uso del suelo)</t>
  </si>
  <si>
    <t xml:space="preserve">D11D13O4 implementar estrategias de digitalización de archivo. </t>
  </si>
  <si>
    <t>D7O8 Elaborar un instructivo en el manejo de cada instrumento de planeacion con el fin de que el personal encargado del seguimiento al plan de  desarrollo conozca el paso a paso de cada instrumento</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</si>
  <si>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</si>
  <si>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D16 O9 solicitar a almacen el prestamo de equipos tecnologicos que tienen a cargo los funcionarios u otro equipo que este dispoible</t>
  </si>
  <si>
    <t>D1 O4,5 Realizar capacitaciones al personal o realizar la contratacion continua del personal con el perfil adecuado y/o posibilitar el ingreso de pasantes de las Universidades o del SENA</t>
  </si>
  <si>
    <t>D9 O 10 Socializar, promover e implementar el código de integridad y bueno gobierno</t>
  </si>
  <si>
    <t>D17O14 Incluir e implementar la racionalizacion del tramite compatibilidad de uso de suelo en el componente de racionalizacion de los tramites del plan anticorrupcion y atencion al ciudadado</t>
  </si>
  <si>
    <t>D18 O11,12 Sencibilizar mensualmente al personal de DIANU sobre la apropiacion cultural del valor de la Honestidad, establecido en el Código de integridad y buen gobierno y a su vez la politica antisoborno del SIGAMI</t>
  </si>
  <si>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</si>
  <si>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</si>
  <si>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</si>
  <si>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</si>
  <si>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</si>
  <si>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</si>
  <si>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</si>
  <si>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</si>
  <si>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</si>
  <si>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</si>
  <si>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</si>
  <si>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</si>
  <si>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</si>
  <si>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</si>
  <si>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</si>
  <si>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</si>
  <si>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</si>
  <si>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</si>
  <si>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</si>
  <si>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</si>
  <si>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</si>
  <si>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t>CORRUPCION</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</si>
  <si>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</si>
  <si>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t>
  </si>
  <si>
    <t>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t>
  </si>
  <si>
    <t>Registro Fotografico, informe con evidencias</t>
  </si>
  <si>
    <t xml:space="preserve"> Director de  Información y Aplicación de la Norma Urbanística</t>
  </si>
  <si>
    <t>Anual</t>
  </si>
  <si>
    <t xml:space="preserve">Indicador de eficacia: 
Indice de cumplimiento = (Actividades ejecutadas /Actividades programadas)*100.    </t>
  </si>
  <si>
    <t xml:space="preserve">Tramites racionalizados e inscritos en el SUIT </t>
  </si>
  <si>
    <t>Actas, Planillas de asistencia, piezas grafícas</t>
  </si>
  <si>
    <t>Bimestral</t>
  </si>
  <si>
    <t>Secretario de Planeación y Directores</t>
  </si>
  <si>
    <t>Cada que se materialice el riesgo</t>
  </si>
  <si>
    <t>DIRECCION DE INFORMACION Y APLICACION DE LA NORMA URBANISTICA (DIANU)
Tramites racionalizados inscritos al SUIT/                                                      programadas = 0/1 = 0% (ANUAL).</t>
  </si>
  <si>
    <t>DIRECCION DE INFORMACION Y APLICACION DE LA NORMA URBANISTICA (DIANU)                                                       
   Actas, Planillas de asistencia, piezas grafícas/programado= 1/1 100%
Actas, Planillas de asistencia, piezas grafícas de las socializaciones del Código de Integridad y Buen Gobierno (enfasis al valor de la honradez)</t>
  </si>
  <si>
    <t>No se reporta pues no se ha materializado el Riesgo</t>
  </si>
  <si>
    <t>DIRECCION DE INFORMACION Y APLICACION DE LA NORMA URBANISTICA (DIANU)
Visitas a predios para solicitud de estartificacion/programadas = 1/1 = 100% (ANUAL).</t>
  </si>
  <si>
    <t xml:space="preserve">AUTOEVALUACION CORTE 
18-DICIEMBRE-2024 </t>
  </si>
  <si>
    <t>1 vez al bimestre se implementará una estrategia de comunicación digital socializando a los usuarios el paso a paso para acceder a los tramites de las direcciones de DIANU  y SISBEN, haciendo enfasis en su gratuidad.</t>
  </si>
  <si>
    <t>1 vez por semestre se citará a un comité interinstitucional con las autoridades municipales encargadas del vigilar y hacer cumplir la reglamentación en materia de ordenamiento territorial y control urbano</t>
  </si>
  <si>
    <t>BIMESTRAL</t>
  </si>
  <si>
    <t>SEMESTRAL</t>
  </si>
  <si>
    <t xml:space="preserve"> #mesas realizadas al año / 2  100%</t>
  </si>
  <si>
    <t>Que el servidor público omita realizar el proceso de verificación de la autenticidad del documento público que respalda un trámite, beneficiando al usuario que lo presenta sin cumplir con los requisitos establecidos para dicho trámite.</t>
  </si>
  <si>
    <t>Se evidencia falsificación en los documentos (24)</t>
  </si>
  <si>
    <t>¿Se evidencia falsificación o manipulación en la información (30)</t>
  </si>
  <si>
    <t xml:space="preserve"> Se evidencia debilidad en los controles existentes en los procesos y procedimientos (27)</t>
  </si>
  <si>
    <t>En el momento en el que suscite una demanda o solicitud de verificación del trámite interpuesto por la comunidad o en medio de un operativo de rigor</t>
  </si>
  <si>
    <t xml:space="preserve"> falsificación en los documentos</t>
  </si>
  <si>
    <t>D1A4  Elegir perfiles de personal capacitado en tramites conocedres de las nuevas plataformas y herramientas ofimaticas con el fin de optimizar el uso de los equipos técnologicos escazos mientras se avanca de manera concomitante en la renovación de los mismos</t>
  </si>
  <si>
    <t>F2A6 Aplicar lo que aparece en los isntuctivos y procedimientos de la caracterización del proceso para socializar de manera correta la información de interes de los usuarios</t>
  </si>
  <si>
    <t>D8A9 Campaña de cordinación interintsituciónal para socializar los mecanismos de verificación de veracidad de documentos, detectar su materialización y tomar medidas correctivas y de control</t>
  </si>
  <si>
    <t xml:space="preserve">F11A9 Fortalecimiento y robustecimiento de los canalis digitales de información y verificación de tramites. </t>
  </si>
  <si>
    <t>Al ser rechazado el concepto de compatibilidad de uso del suelo puede darse el caso de que usuarios alteren el documento público y aparezcan como compatibles   a la hora de presentarlo ante las autoridades competentes en una inspección, el funcionario aun sabiendo la frecuencia con la que este caso sucede decide no verificar la legitimidad  del tramite.</t>
  </si>
  <si>
    <t>Falsificación de documentos públicos</t>
  </si>
  <si>
    <t>Se priorizaran las causas con una probabilidad de ocurrencia mayor e igual a 4.1</t>
  </si>
  <si>
    <t>sí</t>
  </si>
  <si>
    <t>No</t>
  </si>
  <si>
    <t xml:space="preserve">1. Personal insuficiente para apoyar la totalidad de procesos </t>
  </si>
  <si>
    <t xml:space="preserve">2. Dificultad en la continuidad de las actividades del proceso debido a la alta rotacion de personal. </t>
  </si>
  <si>
    <t xml:space="preserve">3. Ausencia de  sentido de pertenencia por parte del personal con la entidad </t>
  </si>
  <si>
    <t>4. Presupuesto insuficiente para la consecución de objetivos</t>
  </si>
  <si>
    <t>5, Incumplimiento de los planes de acción.</t>
  </si>
  <si>
    <t xml:space="preserve">6, Dificultad del trabajo en equipo </t>
  </si>
  <si>
    <t>7, Incumplimiento de la ejecución de los procedimientos y tramites internos</t>
  </si>
  <si>
    <t>8, Personas externas que  puedan acceder modificar o alterar la información de uso exclusivo de la entidad.</t>
  </si>
  <si>
    <t>9, Dificultad en la comunicación en los diferentes niveles jerarquicos</t>
  </si>
  <si>
    <t>10. Deficiencia de desarrollos tecnologicos que permitan tener tramites en linea</t>
  </si>
  <si>
    <t xml:space="preserve">11. Dificultad de la sistematización de la documentación fisica,  al no contar con la infraestructura tecnologica necesaria </t>
  </si>
  <si>
    <t>12, falta de equipos tecnologicos que permitan salvaguardar la informacion (ups)</t>
  </si>
  <si>
    <t>13, Retraso en la adopción y consecución  de equipos acordes a la necesidad.</t>
  </si>
  <si>
    <t>14, Incumplimiento de las metas de los programas y demas directrices definidas por la entidad</t>
  </si>
  <si>
    <t xml:space="preserve">15, Desconocimiento del proceso y procedimientos  por parte del personal de planta y contrato. </t>
  </si>
  <si>
    <t>17, Complejidad de los requisitos y  procedimientos del trámite que desbordan la capacidad de comprensión del usuario y/o funcionario</t>
  </si>
  <si>
    <t>18, Fallas en la cultura de la probidad (Honradez)</t>
  </si>
  <si>
    <t>1. Conocimiento,  experiencia, habilidades y compromiso por parte de  líderes del proceso</t>
  </si>
  <si>
    <t>2. Los procesos tienen sus Procedimientos y Riesgos identificados y documentados</t>
  </si>
  <si>
    <t>3. Implementacion del aplicativo al tablero</t>
  </si>
  <si>
    <t>4. Hojas de vida de los tramites</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</si>
  <si>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</si>
  <si>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</si>
  <si>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</si>
  <si>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</si>
  <si>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</si>
  <si>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</si>
  <si>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</si>
  <si>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</si>
  <si>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</si>
  <si>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14. Se cuenta con el manejo de la plataforma SISBENAPP o metodologia SISBEN IV</t>
  </si>
  <si>
    <t xml:space="preserve">7. Gobierno en linea </t>
  </si>
  <si>
    <t xml:space="preserve">8. Mejorar la calificacion obtenida en el reporte FURAG en la politica racionalizacion de tramites </t>
  </si>
  <si>
    <t>9. Decretos emitidos para evitar el contacto social y hacer trabajo en casa</t>
  </si>
  <si>
    <t xml:space="preserve">10. Estrategías o lineamientos del orden nacional </t>
  </si>
  <si>
    <t>11. Código de integridad y buen gobierno.</t>
  </si>
  <si>
    <t>12. Alcaldía en proceso de implementación de la norma antisoborno  - ISO 37001:2016.</t>
  </si>
  <si>
    <t>13. Oficina de control disciplinario.</t>
  </si>
  <si>
    <t>16,  Emisión de respuestas en formato word, carece de sistematización facilitando la subjetividad</t>
  </si>
  <si>
    <t xml:space="preserve">14. Se cuentan con buenos canales de comunicación y relacionamiento con otras instituciones con presencia en el municipio </t>
  </si>
  <si>
    <t>15. Estrategia de razonalizacion de tramites</t>
  </si>
  <si>
    <t>D16 O14 Abrir canales de comunicación directo y efectivo con las autoridades competentes en verificar la veracidad de la documentación</t>
  </si>
  <si>
    <t>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t>
  </si>
  <si>
    <t>Denuncia y actualizacion del mapa</t>
  </si>
  <si>
    <t xml:space="preserve"> Director de  Información y Aplicación de la Norma Urbanística, Director DIANU</t>
  </si>
  <si>
    <t>Pagina:  6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</si>
</sst>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9"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theme="1"/>
      <name val="Arial"/>
      <family val="2"/>
    </font>
    <font>
      <sz val="11"/>
      <color theme="1"/>
      <name val="Arial"/>
      <family val="2"/>
    </font>
    <font>
      <sz val="11"/>
      <name val="Calibri"/>
      <family val="2"/>
    </font>
    <font>
      <sz val="11"/>
      <color theme="1"/>
      <name val="Calibri"/>
      <family val="2"/>
    </font>
    <font>
      <sz val="12"/>
      <color theme="1"/>
      <name val="Arial"/>
      <family val="2"/>
    </font>
    <font>
      <sz val="11"/>
      <name val="Calibri"/>
      <family val="2"/>
    </font>
    <font>
      <b/>
      <sz val="11"/>
      <color theme="0"/>
      <name val="Calibri"/>
      <family val="2"/>
      <scheme val="minor"/>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0"/>
        <bgColor theme="0"/>
      </patternFill>
    </fill>
    <fill>
      <patternFill patternType="solid">
        <fgColor rgb="FFFFA365"/>
        <bgColor rgb="FFFFA365"/>
      </patternFill>
    </fill>
    <fill>
      <patternFill patternType="solid">
        <fgColor rgb="FFFFFF00"/>
        <bgColor rgb="FFFFFF00"/>
      </patternFill>
    </fill>
    <fill>
      <patternFill patternType="solid">
        <fgColor rgb="FFDDD9C3"/>
        <bgColor rgb="FFDDD9C3"/>
      </patternFill>
    </fill>
    <fill>
      <patternFill patternType="solid">
        <fgColor rgb="FFFFD2B3"/>
        <bgColor rgb="FFFFD2B3"/>
      </patternFill>
    </fill>
    <fill>
      <patternFill patternType="solid">
        <fgColor rgb="FFFBD4B4"/>
        <bgColor rgb="FFFBD4B4"/>
      </patternFill>
    </fill>
    <fill>
      <patternFill patternType="solid">
        <fgColor theme="9"/>
        <bgColor theme="9"/>
      </patternFill>
    </fill>
    <fill>
      <patternFill patternType="solid">
        <fgColor rgb="FFFF0000"/>
        <bgColor indexed="64"/>
      </patternFill>
    </fill>
    <fill>
      <patternFill patternType="solid">
        <fgColor rgb="FFA5A5A5"/>
      </patternFill>
    </fill>
  </fills>
  <borders count="14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style="medium">
        <color rgb="FF000000"/>
      </bottom>
      <diagonal/>
    </border>
    <border>
      <left style="thin">
        <color indexed="64"/>
      </left>
      <right style="medium">
        <color indexed="64"/>
      </right>
      <top style="medium">
        <color indexed="64"/>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thin">
        <color rgb="FF000000"/>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rgb="FF000000"/>
      </left>
      <right style="thin">
        <color rgb="FF000000"/>
      </right>
      <top style="thin">
        <color rgb="FF000000"/>
      </top>
      <bottom/>
      <diagonal/>
    </border>
    <border>
      <left style="double">
        <color rgb="FF3F3F3F"/>
      </left>
      <right style="double">
        <color rgb="FF3F3F3F"/>
      </right>
      <top style="double">
        <color rgb="FF3F3F3F"/>
      </top>
      <bottom style="double">
        <color rgb="FF3F3F3F"/>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medium">
        <color indexed="64"/>
      </top>
      <bottom style="thin">
        <color rgb="FF000000"/>
      </bottom>
      <diagonal/>
    </border>
    <border>
      <left/>
      <right style="medium">
        <color indexed="64"/>
      </right>
      <top style="thin">
        <color rgb="FF000000"/>
      </top>
      <bottom style="thin">
        <color rgb="FF0000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48" fillId="32" borderId="134" applyNumberFormat="0" applyAlignment="0" applyProtection="0"/>
  </cellStyleXfs>
  <cellXfs count="771">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3" fillId="0" borderId="0" xfId="0" applyFont="1"/>
    <xf numFmtId="0" fontId="7" fillId="0" borderId="0" xfId="0" applyFont="1"/>
    <xf numFmtId="0" fontId="13"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4" xfId="0" applyFont="1" applyBorder="1"/>
    <xf numFmtId="0" fontId="0" fillId="5" borderId="4" xfId="0" applyFill="1" applyBorder="1" applyAlignment="1">
      <alignment horizontal="center" vertical="center" wrapText="1"/>
    </xf>
    <xf numFmtId="0" fontId="0" fillId="5" borderId="51" xfId="0" applyFill="1" applyBorder="1" applyAlignment="1">
      <alignment horizontal="left" vertical="center" wrapText="1"/>
    </xf>
    <xf numFmtId="0" fontId="5" fillId="5" borderId="6" xfId="0" applyFont="1" applyFill="1" applyBorder="1" applyAlignment="1">
      <alignment horizontal="center"/>
    </xf>
    <xf numFmtId="0" fontId="5" fillId="0" borderId="36"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0" fillId="0" borderId="0" xfId="0" applyAlignment="1" applyProtection="1">
      <alignment horizontal="center"/>
      <protection locked="0"/>
    </xf>
    <xf numFmtId="0" fontId="21" fillId="3" borderId="0" xfId="0" applyFont="1" applyFill="1" applyAlignment="1">
      <alignment horizontal="left"/>
    </xf>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14" fillId="0" borderId="0" xfId="0" applyFont="1" applyAlignment="1">
      <alignment horizontal="center"/>
    </xf>
    <xf numFmtId="0" fontId="14"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55" xfId="0" applyFont="1" applyFill="1" applyBorder="1" applyAlignment="1">
      <alignment horizontal="center" vertical="center" wrapText="1"/>
    </xf>
    <xf numFmtId="0" fontId="5" fillId="5" borderId="55" xfId="0" applyFont="1" applyFill="1" applyBorder="1" applyAlignment="1">
      <alignment horizontal="center" vertical="center"/>
    </xf>
    <xf numFmtId="0" fontId="5" fillId="5" borderId="38"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38"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1" fontId="7" fillId="0" borderId="1" xfId="0" applyNumberFormat="1" applyFont="1" applyBorder="1" applyAlignment="1">
      <alignment horizontal="center" vertical="center"/>
    </xf>
    <xf numFmtId="0" fontId="5" fillId="13" borderId="56" xfId="0" applyFont="1" applyFill="1" applyBorder="1" applyAlignment="1">
      <alignment vertical="center" wrapText="1"/>
    </xf>
    <xf numFmtId="0" fontId="5" fillId="13" borderId="4" xfId="0" applyFont="1" applyFill="1" applyBorder="1" applyAlignment="1">
      <alignment vertical="center" wrapText="1"/>
    </xf>
    <xf numFmtId="0" fontId="5" fillId="13" borderId="36" xfId="0" applyFont="1" applyFill="1" applyBorder="1"/>
    <xf numFmtId="0" fontId="5" fillId="13" borderId="24" xfId="0" applyFont="1" applyFill="1" applyBorder="1"/>
    <xf numFmtId="0" fontId="5" fillId="13" borderId="48" xfId="0" applyFont="1" applyFill="1" applyBorder="1" applyAlignment="1">
      <alignment vertical="center" wrapText="1"/>
    </xf>
    <xf numFmtId="0" fontId="5" fillId="13" borderId="70" xfId="0" applyFont="1" applyFill="1" applyBorder="1" applyAlignment="1">
      <alignment vertical="center" wrapText="1"/>
    </xf>
    <xf numFmtId="0" fontId="5" fillId="13" borderId="42" xfId="0" applyFont="1" applyFill="1" applyBorder="1" applyAlignment="1">
      <alignment vertical="center" wrapText="1"/>
    </xf>
    <xf numFmtId="0" fontId="5" fillId="13" borderId="40" xfId="0" applyFont="1" applyFill="1" applyBorder="1" applyAlignment="1">
      <alignment vertical="center" wrapText="1"/>
    </xf>
    <xf numFmtId="0" fontId="5" fillId="0" borderId="28" xfId="0" applyFont="1" applyBorder="1" applyAlignment="1">
      <alignment horizontal="left" vertical="center" wrapText="1"/>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0" fillId="0" borderId="1" xfId="0" applyBorder="1" applyAlignment="1">
      <alignment horizontal="center" vertical="center" wrapText="1"/>
    </xf>
    <xf numFmtId="0" fontId="19" fillId="0" borderId="1" xfId="0" applyFont="1" applyBorder="1" applyAlignment="1">
      <alignment horizontal="left" vertical="center" wrapText="1"/>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2" fillId="16" borderId="77" xfId="0" applyFont="1" applyFill="1" applyBorder="1" applyAlignment="1">
      <alignment vertical="center" wrapText="1"/>
    </xf>
    <xf numFmtId="0" fontId="2" fillId="16" borderId="7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77" xfId="0" quotePrefix="1" applyFont="1" applyFill="1" applyBorder="1" applyAlignment="1">
      <alignment vertical="center" wrapText="1"/>
    </xf>
    <xf numFmtId="0" fontId="18" fillId="13" borderId="5" xfId="0" applyFont="1" applyFill="1" applyBorder="1" applyAlignment="1">
      <alignment horizontal="center"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1" fillId="10" borderId="0" xfId="0" applyFont="1" applyFill="1" applyAlignment="1">
      <alignment horizontal="center" vertical="center"/>
    </xf>
    <xf numFmtId="0" fontId="31" fillId="3" borderId="0" xfId="0" applyFont="1" applyFill="1" applyAlignment="1">
      <alignment horizontal="center" vertical="center"/>
    </xf>
    <xf numFmtId="0" fontId="31" fillId="9" borderId="0" xfId="0" applyFont="1" applyFill="1" applyAlignment="1">
      <alignment horizontal="center" vertical="center"/>
    </xf>
    <xf numFmtId="0" fontId="31" fillId="0" borderId="0" xfId="0" applyFont="1" applyAlignment="1">
      <alignment horizontal="center" vertical="center"/>
    </xf>
    <xf numFmtId="0" fontId="31" fillId="8" borderId="0" xfId="0" applyFont="1" applyFill="1" applyAlignment="1">
      <alignment horizontal="center" vertical="center"/>
    </xf>
    <xf numFmtId="0" fontId="31" fillId="11" borderId="0" xfId="0" applyFont="1" applyFill="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5" fillId="3" borderId="34" xfId="0" applyFont="1" applyFill="1" applyBorder="1" applyAlignment="1">
      <alignment horizontal="center" vertical="center"/>
    </xf>
    <xf numFmtId="0" fontId="5" fillId="3" borderId="68"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24" xfId="0" applyFont="1" applyFill="1" applyBorder="1" applyAlignment="1">
      <alignment horizontal="center" vertical="center"/>
    </xf>
    <xf numFmtId="0" fontId="5" fillId="16" borderId="77" xfId="0" applyFont="1" applyFill="1" applyBorder="1"/>
    <xf numFmtId="0" fontId="8" fillId="16" borderId="78" xfId="0" applyFont="1" applyFill="1" applyBorder="1" applyAlignment="1">
      <alignment horizontal="left" vertical="center"/>
    </xf>
    <xf numFmtId="0" fontId="8" fillId="16" borderId="73" xfId="0" applyFont="1" applyFill="1" applyBorder="1" applyAlignment="1">
      <alignment horizontal="left" vertical="center"/>
    </xf>
    <xf numFmtId="0" fontId="5" fillId="0" borderId="0" xfId="0" applyFont="1" applyAlignment="1">
      <alignment vertical="center" wrapText="1"/>
    </xf>
    <xf numFmtId="0" fontId="7" fillId="0" borderId="0" xfId="0" applyFont="1" applyAlignment="1">
      <alignment horizontal="left" vertical="center" wrapText="1"/>
    </xf>
    <xf numFmtId="0" fontId="21" fillId="0" borderId="0" xfId="0" applyFont="1" applyAlignment="1">
      <alignment horizontal="left" vertical="center" wrapText="1"/>
    </xf>
    <xf numFmtId="0" fontId="5" fillId="23" borderId="2"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14"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164" fontId="18" fillId="15" borderId="16" xfId="0" applyNumberFormat="1" applyFont="1" applyFill="1" applyBorder="1" applyAlignment="1">
      <alignment horizontal="center" vertical="center" wrapText="1"/>
    </xf>
    <xf numFmtId="0" fontId="37" fillId="15" borderId="47" xfId="0" applyFont="1" applyFill="1" applyBorder="1" applyAlignment="1">
      <alignment horizontal="center" vertical="center" wrapText="1"/>
    </xf>
    <xf numFmtId="0" fontId="0" fillId="0" borderId="8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78" xfId="0" applyFont="1" applyFill="1" applyBorder="1" applyAlignment="1">
      <alignment horizontal="left" vertical="center"/>
    </xf>
    <xf numFmtId="0" fontId="5" fillId="16" borderId="77" xfId="0" applyFont="1" applyFill="1" applyBorder="1" applyAlignment="1">
      <alignment horizontal="left" vertical="center"/>
    </xf>
    <xf numFmtId="0" fontId="6" fillId="14" borderId="3" xfId="0" applyFont="1" applyFill="1" applyBorder="1" applyAlignment="1">
      <alignment horizontal="center" vertical="center"/>
    </xf>
    <xf numFmtId="0" fontId="7" fillId="0" borderId="5" xfId="0" applyFont="1" applyBorder="1" applyAlignment="1">
      <alignment vertical="center" wrapText="1"/>
    </xf>
    <xf numFmtId="0" fontId="0" fillId="0" borderId="0" xfId="0" applyAlignment="1">
      <alignment horizontal="center"/>
    </xf>
    <xf numFmtId="0" fontId="1" fillId="0" borderId="3" xfId="0" applyFont="1" applyBorder="1" applyAlignment="1">
      <alignment horizontal="lef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3" xfId="0" applyFont="1" applyBorder="1" applyAlignment="1">
      <alignment horizontal="left" vertical="center" wrapText="1"/>
    </xf>
    <xf numFmtId="0" fontId="8" fillId="5" borderId="7" xfId="0" applyFont="1" applyFill="1" applyBorder="1" applyAlignment="1">
      <alignment horizontal="center" vertical="center"/>
    </xf>
    <xf numFmtId="0" fontId="5" fillId="0" borderId="42" xfId="0" applyFont="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17" xfId="0" applyFont="1" applyBorder="1" applyAlignment="1">
      <alignment horizontal="left" vertical="center" wrapText="1"/>
    </xf>
    <xf numFmtId="0" fontId="5" fillId="23" borderId="2" xfId="0" applyFont="1" applyFill="1" applyBorder="1" applyAlignment="1">
      <alignment horizontal="left" vertical="center" wrapText="1"/>
    </xf>
    <xf numFmtId="0" fontId="1" fillId="3" borderId="52" xfId="0" applyFont="1" applyFill="1" applyBorder="1" applyAlignment="1">
      <alignment horizontal="left" vertical="center" wrapText="1"/>
    </xf>
    <xf numFmtId="0" fontId="1" fillId="0" borderId="52" xfId="0" applyFont="1" applyBorder="1" applyAlignment="1">
      <alignment horizontal="left" vertical="center" wrapText="1"/>
    </xf>
    <xf numFmtId="0" fontId="5" fillId="0" borderId="52" xfId="0" applyFont="1" applyBorder="1" applyAlignment="1">
      <alignment horizontal="left" vertical="center" wrapText="1"/>
    </xf>
    <xf numFmtId="0" fontId="34" fillId="0" borderId="52" xfId="0" applyFont="1" applyBorder="1" applyAlignment="1">
      <alignment horizontal="left" vertical="center" wrapText="1"/>
    </xf>
    <xf numFmtId="0" fontId="34" fillId="0" borderId="3" xfId="0" applyFont="1" applyBorder="1" applyAlignment="1">
      <alignment horizontal="left" vertical="center" wrapText="1"/>
    </xf>
    <xf numFmtId="0" fontId="34" fillId="0" borderId="43" xfId="0" applyFont="1" applyBorder="1" applyAlignment="1">
      <alignment horizontal="left" vertical="center" wrapText="1"/>
    </xf>
    <xf numFmtId="0" fontId="5" fillId="23" borderId="27" xfId="0" applyFont="1" applyFill="1" applyBorder="1" applyAlignment="1">
      <alignment horizontal="left" vertical="center" wrapText="1"/>
    </xf>
    <xf numFmtId="0" fontId="5" fillId="0" borderId="29" xfId="0" applyFont="1" applyBorder="1" applyAlignment="1">
      <alignment horizontal="left" vertical="center" wrapText="1"/>
    </xf>
    <xf numFmtId="0" fontId="2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16" xfId="0" applyFont="1" applyBorder="1" applyAlignment="1">
      <alignment horizontal="left" vertical="center" wrapText="1"/>
    </xf>
    <xf numFmtId="0" fontId="1" fillId="0" borderId="29" xfId="0" applyFont="1" applyBorder="1" applyAlignment="1">
      <alignment horizontal="left" vertical="center" wrapText="1"/>
    </xf>
    <xf numFmtId="0" fontId="5" fillId="23" borderId="27" xfId="0" applyFont="1" applyFill="1" applyBorder="1" applyAlignment="1">
      <alignment vertical="center" wrapText="1"/>
    </xf>
    <xf numFmtId="0" fontId="8" fillId="5" borderId="71" xfId="0" applyFont="1" applyFill="1" applyBorder="1" applyAlignment="1">
      <alignment vertical="center" wrapText="1"/>
    </xf>
    <xf numFmtId="0" fontId="8" fillId="5" borderId="72"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5" borderId="96" xfId="0" applyFont="1" applyFill="1" applyBorder="1" applyAlignment="1">
      <alignment horizontal="center" vertical="center" wrapText="1"/>
    </xf>
    <xf numFmtId="0" fontId="43" fillId="0" borderId="101" xfId="0" applyFont="1" applyBorder="1" applyAlignment="1">
      <alignment horizontal="center" vertical="center"/>
    </xf>
    <xf numFmtId="0" fontId="43" fillId="0" borderId="90" xfId="0" applyFont="1" applyBorder="1" applyAlignment="1">
      <alignment horizontal="center" vertical="center"/>
    </xf>
    <xf numFmtId="0" fontId="43" fillId="24" borderId="90" xfId="0" applyFont="1" applyFill="1" applyBorder="1" applyAlignment="1">
      <alignment horizontal="center" vertical="center"/>
    </xf>
    <xf numFmtId="0" fontId="43" fillId="24" borderId="101" xfId="0" applyFont="1" applyFill="1" applyBorder="1" applyAlignment="1">
      <alignment horizontal="center" vertical="center"/>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0" xfId="0" applyFont="1"/>
    <xf numFmtId="0" fontId="1" fillId="0" borderId="22" xfId="0" applyFont="1" applyBorder="1"/>
    <xf numFmtId="0" fontId="1" fillId="0" borderId="36" xfId="0" applyFont="1" applyBorder="1"/>
    <xf numFmtId="0" fontId="1" fillId="0" borderId="24" xfId="0" applyFont="1" applyBorder="1"/>
    <xf numFmtId="0" fontId="1" fillId="3" borderId="0" xfId="0" applyFont="1" applyFill="1" applyAlignment="1">
      <alignment horizontal="left" vertical="center" wrapText="1"/>
    </xf>
    <xf numFmtId="0" fontId="1" fillId="3" borderId="31" xfId="0" applyFont="1" applyFill="1" applyBorder="1" applyAlignment="1">
      <alignment horizontal="left" vertical="center" wrapText="1"/>
    </xf>
    <xf numFmtId="0" fontId="1" fillId="0" borderId="75" xfId="0" applyFont="1" applyBorder="1"/>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164" fontId="1" fillId="0" borderId="52"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pplyProtection="1">
      <alignment horizontal="center" vertical="center"/>
      <protection locked="0"/>
    </xf>
    <xf numFmtId="164" fontId="1" fillId="0" borderId="14" xfId="0" applyNumberFormat="1" applyFont="1" applyBorder="1" applyAlignment="1">
      <alignment horizontal="center" vertical="center"/>
    </xf>
    <xf numFmtId="164" fontId="1" fillId="17" borderId="9" xfId="0" applyNumberFormat="1" applyFont="1" applyFill="1" applyBorder="1" applyAlignment="1">
      <alignment vertical="center"/>
    </xf>
    <xf numFmtId="164" fontId="1" fillId="8" borderId="6" xfId="0" applyNumberFormat="1" applyFont="1" applyFill="1" applyBorder="1" applyAlignment="1">
      <alignment vertical="center"/>
    </xf>
    <xf numFmtId="0" fontId="43" fillId="0" borderId="90" xfId="0" applyFont="1" applyBorder="1" applyAlignment="1">
      <alignment horizontal="center" vertical="center" wrapText="1"/>
    </xf>
    <xf numFmtId="0" fontId="43" fillId="0" borderId="92" xfId="0" applyFont="1" applyBorder="1" applyAlignment="1">
      <alignment horizontal="center" vertical="center" wrapText="1"/>
    </xf>
    <xf numFmtId="0" fontId="43" fillId="24" borderId="90" xfId="0" applyFont="1" applyFill="1" applyBorder="1" applyAlignment="1">
      <alignment horizontal="center" vertical="center" wrapText="1"/>
    </xf>
    <xf numFmtId="0" fontId="43" fillId="24" borderId="92" xfId="0" applyFont="1" applyFill="1" applyBorder="1" applyAlignment="1">
      <alignment horizontal="center" vertical="center" wrapText="1"/>
    </xf>
    <xf numFmtId="0" fontId="45" fillId="0" borderId="0" xfId="0" applyFont="1" applyAlignment="1">
      <alignment horizontal="center"/>
    </xf>
    <xf numFmtId="0" fontId="43" fillId="0" borderId="106" xfId="0" applyFont="1" applyBorder="1" applyAlignment="1">
      <alignment horizontal="center" vertical="center" wrapText="1"/>
    </xf>
    <xf numFmtId="0" fontId="43" fillId="0" borderId="95" xfId="0" applyFont="1" applyBorder="1" applyAlignment="1">
      <alignment horizontal="center" vertical="center" wrapText="1"/>
    </xf>
    <xf numFmtId="0" fontId="43" fillId="0" borderId="90" xfId="0" applyFont="1" applyBorder="1" applyAlignment="1">
      <alignment horizontal="left" vertical="top"/>
    </xf>
    <xf numFmtId="0" fontId="46" fillId="0" borderId="90" xfId="0" applyFont="1" applyBorder="1" applyAlignment="1">
      <alignment vertical="center" wrapText="1"/>
    </xf>
    <xf numFmtId="0" fontId="5" fillId="5" borderId="41" xfId="0" applyFont="1" applyFill="1" applyBorder="1" applyAlignment="1">
      <alignment horizontal="center" vertical="center" wrapText="1"/>
    </xf>
    <xf numFmtId="0" fontId="46" fillId="0" borderId="108" xfId="0" applyFont="1" applyBorder="1" applyAlignment="1">
      <alignment vertical="center" wrapText="1"/>
    </xf>
    <xf numFmtId="0" fontId="46" fillId="0" borderId="108"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center" vertical="center"/>
    </xf>
    <xf numFmtId="0" fontId="1" fillId="0" borderId="90" xfId="0" applyFont="1" applyBorder="1" applyAlignment="1">
      <alignment horizontal="center" vertical="center"/>
    </xf>
    <xf numFmtId="0" fontId="1" fillId="0" borderId="88" xfId="0" applyFont="1" applyBorder="1" applyAlignment="1">
      <alignment horizontal="center" vertical="center"/>
    </xf>
    <xf numFmtId="0" fontId="0" fillId="5" borderId="37" xfId="0" applyFill="1" applyBorder="1" applyAlignment="1">
      <alignment horizontal="center" vertical="center" wrapText="1"/>
    </xf>
    <xf numFmtId="0" fontId="0" fillId="5" borderId="37" xfId="0" applyFill="1" applyBorder="1" applyAlignment="1">
      <alignment horizontal="left" vertical="center" wrapText="1"/>
    </xf>
    <xf numFmtId="0" fontId="5" fillId="5" borderId="56" xfId="0" applyFont="1" applyFill="1" applyBorder="1" applyAlignment="1">
      <alignment horizontal="center" wrapText="1"/>
    </xf>
    <xf numFmtId="0" fontId="5" fillId="5" borderId="56" xfId="0" applyFont="1" applyFill="1" applyBorder="1" applyAlignment="1">
      <alignment horizontal="center"/>
    </xf>
    <xf numFmtId="0" fontId="5" fillId="5" borderId="56" xfId="0" applyFont="1" applyFill="1" applyBorder="1" applyAlignment="1">
      <alignment horizontal="center" vertical="center"/>
    </xf>
    <xf numFmtId="0" fontId="5" fillId="5" borderId="42" xfId="0" applyFont="1" applyFill="1" applyBorder="1" applyAlignment="1">
      <alignment horizontal="center"/>
    </xf>
    <xf numFmtId="0" fontId="5" fillId="0" borderId="37" xfId="0" applyFont="1" applyBorder="1" applyAlignment="1">
      <alignment horizontal="left" vertical="center" wrapText="1"/>
    </xf>
    <xf numFmtId="0" fontId="1" fillId="0" borderId="112" xfId="0" applyFont="1" applyBorder="1" applyAlignment="1">
      <alignment horizontal="center" vertical="center"/>
    </xf>
    <xf numFmtId="0" fontId="5" fillId="13" borderId="35" xfId="0" applyFont="1" applyFill="1" applyBorder="1" applyAlignment="1">
      <alignment vertical="center" wrapText="1"/>
    </xf>
    <xf numFmtId="0" fontId="5" fillId="5" borderId="56" xfId="0" applyFont="1" applyFill="1" applyBorder="1" applyAlignment="1">
      <alignment horizontal="center" vertical="center" wrapText="1"/>
    </xf>
    <xf numFmtId="0" fontId="14" fillId="5" borderId="129" xfId="0" applyFont="1" applyFill="1" applyBorder="1" applyAlignment="1">
      <alignment horizontal="center" vertical="center"/>
    </xf>
    <xf numFmtId="0" fontId="14" fillId="5" borderId="129" xfId="0" applyFont="1" applyFill="1" applyBorder="1" applyAlignment="1">
      <alignment horizontal="center" vertical="center" wrapText="1"/>
    </xf>
    <xf numFmtId="0" fontId="14" fillId="5" borderId="96" xfId="0" applyFont="1" applyFill="1" applyBorder="1" applyAlignment="1">
      <alignment horizontal="center" vertical="center"/>
    </xf>
    <xf numFmtId="0" fontId="7" fillId="24" borderId="90" xfId="0" applyFont="1" applyFill="1" applyBorder="1" applyAlignment="1">
      <alignment horizontal="center" vertical="center" wrapText="1"/>
    </xf>
    <xf numFmtId="0" fontId="7" fillId="24" borderId="90" xfId="0" applyFont="1" applyFill="1" applyBorder="1" applyAlignment="1">
      <alignment horizontal="center" vertical="center"/>
    </xf>
    <xf numFmtId="0" fontId="7" fillId="24" borderId="108" xfId="0" applyFont="1" applyFill="1" applyBorder="1" applyAlignment="1">
      <alignment horizontal="center" vertical="center" wrapText="1"/>
    </xf>
    <xf numFmtId="0" fontId="7" fillId="24" borderId="108" xfId="0" applyFont="1" applyFill="1" applyBorder="1" applyAlignment="1">
      <alignment horizontal="center" vertical="center"/>
    </xf>
    <xf numFmtId="0" fontId="7" fillId="24" borderId="112" xfId="0" applyFont="1" applyFill="1" applyBorder="1" applyAlignment="1">
      <alignment horizontal="center" vertical="center" wrapText="1"/>
    </xf>
    <xf numFmtId="0" fontId="13" fillId="0" borderId="0" xfId="0" applyFont="1" applyAlignment="1">
      <alignment horizontal="center"/>
    </xf>
    <xf numFmtId="0" fontId="12"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14" fillId="30" borderId="46" xfId="0" applyFont="1" applyFill="1" applyBorder="1" applyAlignment="1">
      <alignment horizontal="center" vertical="center" wrapText="1"/>
    </xf>
    <xf numFmtId="0" fontId="7" fillId="24" borderId="131" xfId="0" applyFont="1" applyFill="1" applyBorder="1" applyAlignment="1">
      <alignment horizontal="center" vertical="center" wrapText="1"/>
    </xf>
    <xf numFmtId="0" fontId="7" fillId="0" borderId="132" xfId="0" applyFont="1" applyBorder="1" applyAlignment="1">
      <alignment horizontal="center" vertical="center" wrapText="1"/>
    </xf>
    <xf numFmtId="0" fontId="9" fillId="0" borderId="90" xfId="0" applyFont="1" applyBorder="1" applyAlignment="1">
      <alignment horizontal="center" vertical="center" wrapText="1"/>
    </xf>
    <xf numFmtId="0" fontId="7" fillId="0" borderId="1" xfId="0" applyFont="1" applyBorder="1" applyAlignment="1">
      <alignment horizontal="center" vertical="center" wrapText="1"/>
    </xf>
    <xf numFmtId="0" fontId="46" fillId="0" borderId="133" xfId="0" applyFont="1" applyBorder="1" applyAlignment="1">
      <alignment vertical="center" wrapText="1"/>
    </xf>
    <xf numFmtId="0" fontId="1" fillId="0" borderId="1" xfId="0" applyFont="1" applyBorder="1" applyAlignment="1">
      <alignment horizontal="center" wrapText="1"/>
    </xf>
    <xf numFmtId="0" fontId="9" fillId="0" borderId="133" xfId="0" applyFont="1" applyBorder="1" applyAlignment="1">
      <alignment horizontal="center" vertical="center" wrapText="1"/>
    </xf>
    <xf numFmtId="0" fontId="4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0" borderId="10" xfId="0" applyFont="1" applyBorder="1" applyAlignment="1">
      <alignment horizontal="left" vertical="center" wrapText="1"/>
    </xf>
    <xf numFmtId="0" fontId="7" fillId="24" borderId="89" xfId="0" applyFont="1" applyFill="1" applyBorder="1" applyAlignment="1">
      <alignment horizontal="center" vertical="center" wrapText="1"/>
    </xf>
    <xf numFmtId="0" fontId="7" fillId="3" borderId="11" xfId="0" applyFont="1" applyFill="1" applyBorder="1" applyAlignment="1" applyProtection="1">
      <alignment horizontal="center" vertical="center" wrapText="1"/>
      <protection locked="0"/>
    </xf>
    <xf numFmtId="0" fontId="7" fillId="0" borderId="10" xfId="0" applyFont="1" applyBorder="1" applyAlignment="1">
      <alignment horizontal="center" vertical="center" wrapText="1"/>
    </xf>
    <xf numFmtId="1" fontId="7" fillId="0" borderId="10" xfId="0" applyNumberFormat="1" applyFont="1" applyBorder="1" applyAlignment="1">
      <alignment horizontal="center" vertical="center"/>
    </xf>
    <xf numFmtId="0" fontId="7" fillId="24"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applyAlignment="1">
      <alignment horizontal="center" vertical="center"/>
    </xf>
    <xf numFmtId="0" fontId="7" fillId="0" borderId="1" xfId="0" applyFont="1" applyBorder="1" applyAlignment="1" applyProtection="1">
      <alignment horizontal="center" vertical="center"/>
      <protection locked="0"/>
    </xf>
    <xf numFmtId="0" fontId="34" fillId="0" borderId="18" xfId="0" applyFont="1" applyBorder="1" applyAlignment="1">
      <alignment horizontal="left" vertical="center" wrapText="1"/>
    </xf>
    <xf numFmtId="0" fontId="1" fillId="31" borderId="1" xfId="0" applyFont="1" applyFill="1" applyBorder="1" applyAlignment="1">
      <alignment horizontal="left" vertical="center" wrapText="1"/>
    </xf>
    <xf numFmtId="0" fontId="0" fillId="7" borderId="0" xfId="0" applyFill="1"/>
    <xf numFmtId="0" fontId="0" fillId="7" borderId="86" xfId="0" applyFill="1" applyBorder="1" applyAlignment="1">
      <alignment horizontal="center"/>
    </xf>
    <xf numFmtId="0" fontId="1" fillId="0" borderId="90" xfId="0" applyFont="1" applyBorder="1" applyAlignment="1">
      <alignment horizontal="left" vertical="top"/>
    </xf>
    <xf numFmtId="0" fontId="14" fillId="5" borderId="30" xfId="0" applyFont="1" applyFill="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18" fillId="28" borderId="133"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24" borderId="137" xfId="0" applyFont="1" applyFill="1" applyBorder="1" applyAlignment="1">
      <alignment horizontal="center" vertical="center" wrapText="1"/>
    </xf>
    <xf numFmtId="0" fontId="7" fillId="29" borderId="133" xfId="0" applyFont="1" applyFill="1" applyBorder="1" applyAlignment="1">
      <alignment horizontal="center" vertical="center" wrapText="1"/>
    </xf>
    <xf numFmtId="0" fontId="7" fillId="24" borderId="97" xfId="0" applyFont="1" applyFill="1" applyBorder="1" applyAlignment="1">
      <alignment horizontal="center" vertical="center"/>
    </xf>
    <xf numFmtId="0" fontId="7" fillId="24" borderId="138" xfId="0" applyFont="1" applyFill="1" applyBorder="1" applyAlignment="1">
      <alignment horizontal="center" vertical="center" wrapText="1"/>
    </xf>
    <xf numFmtId="0" fontId="13" fillId="0" borderId="1"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76" xfId="0" applyFont="1" applyFill="1" applyBorder="1" applyAlignment="1">
      <alignment horizontal="center" vertical="center"/>
    </xf>
    <xf numFmtId="0" fontId="6" fillId="22" borderId="50" xfId="0" applyFont="1" applyFill="1" applyBorder="1" applyAlignment="1">
      <alignment horizontal="center" vertical="center"/>
    </xf>
    <xf numFmtId="0" fontId="6" fillId="22" borderId="57" xfId="0" applyFont="1" applyFill="1" applyBorder="1" applyAlignment="1">
      <alignment horizontal="center" vertical="center"/>
    </xf>
    <xf numFmtId="0" fontId="5" fillId="0" borderId="70" xfId="0" applyFont="1" applyBorder="1" applyAlignment="1">
      <alignment horizontal="left" vertical="top" wrapText="1"/>
    </xf>
    <xf numFmtId="0" fontId="5" fillId="0" borderId="44" xfId="0" applyFont="1" applyBorder="1" applyAlignment="1">
      <alignment horizontal="left" vertical="top" wrapText="1"/>
    </xf>
    <xf numFmtId="0" fontId="5" fillId="0" borderId="45"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5" fillId="0" borderId="3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35" xfId="0" applyFont="1" applyBorder="1" applyAlignment="1">
      <alignment horizontal="left" vertical="top" wrapText="1"/>
    </xf>
    <xf numFmtId="0" fontId="5" fillId="0" borderId="36"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61" xfId="0" applyFont="1" applyBorder="1" applyAlignment="1">
      <alignment horizontal="left" vertical="top" wrapText="1"/>
    </xf>
    <xf numFmtId="0" fontId="5" fillId="0" borderId="32" xfId="0" applyFont="1" applyBorder="1" applyAlignment="1">
      <alignment horizontal="left" vertical="top" wrapText="1"/>
    </xf>
    <xf numFmtId="0" fontId="5" fillId="0" borderId="54" xfId="0" applyFont="1" applyBorder="1" applyAlignment="1">
      <alignment horizontal="left" vertical="top" wrapText="1"/>
    </xf>
    <xf numFmtId="0" fontId="5" fillId="0" borderId="0" xfId="0" applyFont="1" applyAlignment="1">
      <alignment horizont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8" borderId="81" xfId="0" applyFont="1" applyFill="1" applyBorder="1" applyAlignment="1">
      <alignment horizontal="center" vertical="center"/>
    </xf>
    <xf numFmtId="0" fontId="1" fillId="0" borderId="82" xfId="0" applyFont="1" applyBorder="1" applyAlignment="1">
      <alignment horizontal="left" vertical="center" wrapText="1"/>
    </xf>
    <xf numFmtId="0" fontId="1" fillId="0" borderId="83" xfId="0" applyFont="1" applyBorder="1" applyAlignment="1">
      <alignment horizontal="left" vertical="center" wrapText="1"/>
    </xf>
    <xf numFmtId="0" fontId="1" fillId="0" borderId="8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41"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35" xfId="0" applyFont="1" applyBorder="1" applyAlignment="1">
      <alignment horizontal="left" vertical="center" wrapText="1"/>
    </xf>
    <xf numFmtId="0" fontId="5" fillId="0" borderId="36"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3"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2"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6" fillId="3" borderId="0" xfId="0" applyFont="1" applyFill="1" applyAlignment="1">
      <alignment horizontal="center" vertical="center" wrapText="1"/>
    </xf>
    <xf numFmtId="0" fontId="2" fillId="0" borderId="5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9" xfId="0" applyFont="1" applyBorder="1" applyAlignment="1">
      <alignment horizontal="center" vertical="center" wrapText="1"/>
    </xf>
    <xf numFmtId="0" fontId="1" fillId="16" borderId="2"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16" fillId="16" borderId="4" xfId="0" applyFont="1" applyFill="1" applyBorder="1" applyAlignment="1">
      <alignment horizontal="left" vertical="center" wrapText="1"/>
    </xf>
    <xf numFmtId="0" fontId="16" fillId="16" borderId="5" xfId="0" applyFont="1" applyFill="1" applyBorder="1" applyAlignment="1">
      <alignment horizontal="left" vertical="center" wrapText="1"/>
    </xf>
    <xf numFmtId="0" fontId="16" fillId="16" borderId="6" xfId="0" applyFont="1" applyFill="1" applyBorder="1" applyAlignment="1">
      <alignment horizontal="left" vertical="center"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5" fillId="23" borderId="2" xfId="0" applyFont="1" applyFill="1" applyBorder="1" applyAlignment="1">
      <alignment horizontal="left" vertical="center" wrapText="1"/>
    </xf>
    <xf numFmtId="0" fontId="5" fillId="23" borderId="4" xfId="0" applyFont="1" applyFill="1" applyBorder="1" applyAlignment="1">
      <alignment horizontal="left" vertical="center" wrapText="1"/>
    </xf>
    <xf numFmtId="0" fontId="1" fillId="23" borderId="27" xfId="0" applyFont="1" applyFill="1" applyBorder="1" applyAlignment="1">
      <alignment horizontal="left" vertical="center" wrapText="1"/>
    </xf>
    <xf numFmtId="0" fontId="2" fillId="0" borderId="0" xfId="0" applyFont="1" applyAlignment="1">
      <alignment horizontal="center" vertical="center" wrapText="1"/>
    </xf>
    <xf numFmtId="0" fontId="1" fillId="23" borderId="2" xfId="0" applyFont="1" applyFill="1" applyBorder="1" applyAlignment="1">
      <alignment horizontal="left"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3" xfId="0" applyBorder="1" applyAlignment="1">
      <alignment horizontal="center"/>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5" fillId="0" borderId="17" xfId="0" applyFont="1" applyBorder="1" applyAlignment="1">
      <alignment horizontal="center" vertical="center" wrapText="1"/>
    </xf>
    <xf numFmtId="0" fontId="0" fillId="0" borderId="17" xfId="0" applyBorder="1" applyAlignment="1">
      <alignment horizontal="center"/>
    </xf>
    <xf numFmtId="0" fontId="1" fillId="16" borderId="1" xfId="0" applyFont="1" applyFill="1" applyBorder="1" applyAlignment="1">
      <alignment vertical="center"/>
    </xf>
    <xf numFmtId="0" fontId="1" fillId="16" borderId="5" xfId="0" applyFont="1" applyFill="1" applyBorder="1" applyAlignment="1">
      <alignment horizontal="left" vertical="center" wrapText="1"/>
    </xf>
    <xf numFmtId="0" fontId="6" fillId="15" borderId="73" xfId="0" applyFont="1" applyFill="1" applyBorder="1" applyAlignment="1">
      <alignment horizontal="center" vertical="center" wrapText="1"/>
    </xf>
    <xf numFmtId="0" fontId="6" fillId="15" borderId="7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39" xfId="0" applyFont="1" applyFill="1" applyBorder="1" applyAlignment="1">
      <alignment horizontal="right" vertical="center"/>
    </xf>
    <xf numFmtId="0" fontId="43" fillId="0" borderId="100" xfId="0" applyFont="1" applyBorder="1" applyAlignment="1">
      <alignment horizontal="left" vertical="top" wrapText="1"/>
    </xf>
    <xf numFmtId="0" fontId="44" fillId="0" borderId="101" xfId="0" applyFont="1" applyBorder="1"/>
    <xf numFmtId="0" fontId="1" fillId="31" borderId="100" xfId="0" applyFont="1" applyFill="1" applyBorder="1" applyAlignment="1">
      <alignment horizontal="left" vertical="center" wrapText="1"/>
    </xf>
    <xf numFmtId="0" fontId="44" fillId="31" borderId="101" xfId="0" applyFont="1" applyFill="1" applyBorder="1"/>
    <xf numFmtId="0" fontId="43" fillId="0" borderId="100" xfId="0" applyFont="1" applyBorder="1" applyAlignment="1">
      <alignment horizontal="left" vertical="center" wrapText="1"/>
    </xf>
    <xf numFmtId="0" fontId="43" fillId="26" borderId="100" xfId="0" applyFont="1" applyFill="1" applyBorder="1" applyAlignment="1">
      <alignment horizontal="left"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2" xfId="0" applyFont="1" applyBorder="1" applyAlignment="1">
      <alignment horizontal="center" vertical="center" wrapText="1"/>
    </xf>
    <xf numFmtId="0" fontId="42" fillId="25" borderId="100" xfId="0" applyFont="1" applyFill="1" applyBorder="1" applyAlignment="1">
      <alignment horizontal="left" vertical="center" wrapText="1"/>
    </xf>
    <xf numFmtId="0" fontId="44" fillId="0" borderId="103" xfId="0" applyFont="1" applyBorder="1"/>
    <xf numFmtId="0" fontId="44" fillId="0" borderId="104" xfId="0" applyFont="1" applyBorder="1"/>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34"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19" fillId="17" borderId="2"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19" fillId="17" borderId="3" xfId="0" applyFont="1" applyFill="1" applyBorder="1" applyAlignment="1">
      <alignment horizontal="left" vertical="center" wrapText="1"/>
    </xf>
    <xf numFmtId="0" fontId="19" fillId="17" borderId="4" xfId="0" applyFont="1" applyFill="1" applyBorder="1" applyAlignment="1">
      <alignment horizontal="left" vertical="center" wrapText="1"/>
    </xf>
    <xf numFmtId="0" fontId="19" fillId="17" borderId="5" xfId="0" applyFont="1" applyFill="1" applyBorder="1" applyAlignment="1">
      <alignment horizontal="left" vertical="center" wrapText="1"/>
    </xf>
    <xf numFmtId="0" fontId="19" fillId="17" borderId="6" xfId="0" applyFont="1" applyFill="1" applyBorder="1" applyAlignment="1">
      <alignment horizontal="left" vertical="center" wrapText="1"/>
    </xf>
    <xf numFmtId="0" fontId="19" fillId="3" borderId="36"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26" borderId="100" xfId="0" applyFont="1" applyFill="1" applyBorder="1" applyAlignment="1">
      <alignment horizontal="left" vertical="top" wrapText="1"/>
    </xf>
    <xf numFmtId="0" fontId="43" fillId="0" borderId="105" xfId="0" applyFont="1" applyBorder="1" applyAlignment="1">
      <alignment horizontal="left" vertical="center" wrapText="1"/>
    </xf>
    <xf numFmtId="0" fontId="44" fillId="0" borderId="102" xfId="0" applyFont="1" applyBorder="1"/>
    <xf numFmtId="0" fontId="21" fillId="0" borderId="52"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49" xfId="0" applyFont="1" applyBorder="1" applyAlignment="1" applyProtection="1">
      <alignment horizontal="left" vertical="center" wrapText="1"/>
      <protection locked="0"/>
    </xf>
    <xf numFmtId="0" fontId="21" fillId="3" borderId="52" xfId="0" applyFont="1" applyFill="1" applyBorder="1" applyAlignment="1" applyProtection="1">
      <alignment horizontal="left" vertical="center" wrapText="1"/>
      <protection locked="0"/>
    </xf>
    <xf numFmtId="0" fontId="21" fillId="3" borderId="49" xfId="0" applyFont="1" applyFill="1" applyBorder="1" applyAlignment="1" applyProtection="1">
      <alignment horizontal="left" vertical="center" wrapText="1"/>
      <protection locked="0"/>
    </xf>
    <xf numFmtId="0" fontId="21" fillId="3" borderId="53" xfId="0" applyFont="1" applyFill="1" applyBorder="1" applyAlignment="1" applyProtection="1">
      <alignment horizontal="left" vertical="center" wrapText="1"/>
      <protection locked="0"/>
    </xf>
    <xf numFmtId="0" fontId="5" fillId="0" borderId="1" xfId="0" applyFont="1" applyBorder="1" applyAlignment="1">
      <alignment horizontal="left" vertical="center" wrapText="1"/>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52" xfId="0" applyFont="1" applyFill="1" applyBorder="1" applyAlignment="1">
      <alignment horizontal="center"/>
    </xf>
    <xf numFmtId="0" fontId="17" fillId="15" borderId="49" xfId="0" applyFont="1" applyFill="1" applyBorder="1" applyAlignment="1">
      <alignment horizontal="center"/>
    </xf>
    <xf numFmtId="0" fontId="17" fillId="15" borderId="53" xfId="0" applyFont="1" applyFill="1" applyBorder="1" applyAlignment="1">
      <alignment horizontal="center"/>
    </xf>
    <xf numFmtId="0" fontId="15" fillId="0" borderId="2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60" xfId="0" applyFont="1" applyBorder="1" applyAlignment="1">
      <alignment horizontal="center" vertical="center" wrapText="1"/>
    </xf>
    <xf numFmtId="0" fontId="6" fillId="17" borderId="61" xfId="0" applyFont="1" applyFill="1" applyBorder="1" applyAlignment="1">
      <alignment horizontal="left" vertical="center"/>
    </xf>
    <xf numFmtId="0" fontId="6" fillId="17" borderId="32" xfId="0" applyFont="1" applyFill="1" applyBorder="1" applyAlignment="1">
      <alignment horizontal="left" vertical="center"/>
    </xf>
    <xf numFmtId="0" fontId="6" fillId="17" borderId="54" xfId="0" applyFont="1" applyFill="1" applyBorder="1" applyAlignment="1">
      <alignment horizontal="left" vertical="center"/>
    </xf>
    <xf numFmtId="0" fontId="6" fillId="17" borderId="35" xfId="0" applyFont="1" applyFill="1" applyBorder="1" applyAlignment="1">
      <alignment horizontal="left" vertical="center"/>
    </xf>
    <xf numFmtId="0" fontId="6" fillId="17" borderId="36" xfId="0" applyFont="1" applyFill="1" applyBorder="1" applyAlignment="1">
      <alignment horizontal="left" vertical="center"/>
    </xf>
    <xf numFmtId="0" fontId="6" fillId="17" borderId="24" xfId="0" applyFont="1" applyFill="1" applyBorder="1" applyAlignment="1">
      <alignment horizontal="left" vertical="center"/>
    </xf>
    <xf numFmtId="0" fontId="15" fillId="0" borderId="58"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9"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7" fillId="15" borderId="52" xfId="0" applyFont="1" applyFill="1" applyBorder="1" applyAlignment="1">
      <alignment horizontal="center" vertical="center" wrapText="1"/>
    </xf>
    <xf numFmtId="0" fontId="17" fillId="15" borderId="49" xfId="0" applyFont="1" applyFill="1" applyBorder="1" applyAlignment="1">
      <alignment horizontal="center" vertical="center" wrapText="1"/>
    </xf>
    <xf numFmtId="0" fontId="17" fillId="15" borderId="53"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48" fillId="32" borderId="134" xfId="1" applyAlignment="1" applyProtection="1">
      <alignment horizontal="left" vertical="center" wrapText="1"/>
      <protection locked="0"/>
    </xf>
    <xf numFmtId="0" fontId="21" fillId="4" borderId="52" xfId="0" applyFont="1" applyFill="1" applyBorder="1" applyAlignment="1" applyProtection="1">
      <alignment horizontal="left" vertical="center" wrapText="1"/>
      <protection locked="0"/>
    </xf>
    <xf numFmtId="0" fontId="21" fillId="4" borderId="49" xfId="0" applyFont="1" applyFill="1" applyBorder="1" applyAlignment="1" applyProtection="1">
      <alignment horizontal="left" vertical="center" wrapText="1"/>
      <protection locked="0"/>
    </xf>
    <xf numFmtId="0" fontId="21" fillId="4" borderId="53" xfId="0" applyFont="1" applyFill="1" applyBorder="1" applyAlignment="1" applyProtection="1">
      <alignment horizontal="left" vertical="center" wrapText="1"/>
      <protection locked="0"/>
    </xf>
    <xf numFmtId="0" fontId="48" fillId="32" borderId="134" xfId="1" applyAlignment="1" applyProtection="1">
      <alignment horizontal="left" vertical="center"/>
      <protection locked="0"/>
    </xf>
    <xf numFmtId="0" fontId="17" fillId="15" borderId="49" xfId="0" applyFont="1" applyFill="1" applyBorder="1" applyAlignment="1">
      <alignment horizontal="center" vertical="center"/>
    </xf>
    <xf numFmtId="0" fontId="17" fillId="15" borderId="53" xfId="0" applyFont="1" applyFill="1" applyBorder="1" applyAlignment="1">
      <alignment horizontal="center" vertical="center"/>
    </xf>
    <xf numFmtId="0" fontId="21" fillId="3" borderId="0" xfId="0" applyFont="1" applyFill="1" applyAlignment="1">
      <alignment horizontal="left"/>
    </xf>
    <xf numFmtId="0" fontId="21" fillId="3" borderId="135" xfId="0" applyFont="1" applyFill="1" applyBorder="1" applyAlignment="1" applyProtection="1">
      <alignment horizontal="left" vertical="center" wrapText="1"/>
      <protection locked="0"/>
    </xf>
    <xf numFmtId="0" fontId="21" fillId="3" borderId="136" xfId="0" applyFont="1" applyFill="1" applyBorder="1" applyAlignment="1" applyProtection="1">
      <alignment horizontal="left" vertical="center" wrapText="1"/>
      <protection locked="0"/>
    </xf>
    <xf numFmtId="0" fontId="17" fillId="15" borderId="1" xfId="0" applyFont="1" applyFill="1" applyBorder="1" applyAlignment="1">
      <alignment horizontal="center" vertical="center" textRotation="255"/>
    </xf>
    <xf numFmtId="0" fontId="17" fillId="15" borderId="1" xfId="0" applyFont="1" applyFill="1" applyBorder="1" applyAlignment="1">
      <alignment horizontal="center" wrapText="1"/>
    </xf>
    <xf numFmtId="0" fontId="17" fillId="15" borderId="1" xfId="0" applyFont="1" applyFill="1" applyBorder="1" applyAlignment="1">
      <alignment horizontal="center"/>
    </xf>
    <xf numFmtId="0" fontId="17" fillId="15" borderId="52" xfId="0" applyFont="1" applyFill="1" applyBorder="1" applyAlignment="1">
      <alignment horizontal="center" vertical="center"/>
    </xf>
    <xf numFmtId="0" fontId="43" fillId="24" borderId="100" xfId="0" applyFont="1" applyFill="1" applyBorder="1" applyAlignment="1">
      <alignment horizontal="left" vertical="top" wrapText="1"/>
    </xf>
    <xf numFmtId="0" fontId="1" fillId="0" borderId="100" xfId="0" applyFont="1" applyBorder="1" applyAlignment="1">
      <alignment horizontal="left" vertical="top"/>
    </xf>
    <xf numFmtId="0" fontId="1" fillId="0" borderId="100" xfId="0" applyFont="1" applyBorder="1" applyAlignment="1">
      <alignment horizontal="left" vertical="top" wrapText="1"/>
    </xf>
    <xf numFmtId="0" fontId="1" fillId="24" borderId="100" xfId="0" applyFont="1" applyFill="1" applyBorder="1" applyAlignment="1">
      <alignment horizontal="left" vertical="top" wrapText="1"/>
    </xf>
    <xf numFmtId="0" fontId="43" fillId="0" borderId="100" xfId="0" applyFont="1" applyBorder="1" applyAlignment="1">
      <alignment horizontal="left" vertical="top"/>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41" xfId="0" applyFont="1" applyBorder="1" applyAlignment="1">
      <alignment horizontal="center" vertical="center" wrapText="1"/>
    </xf>
    <xf numFmtId="0" fontId="30" fillId="17" borderId="35" xfId="0" applyFont="1" applyFill="1" applyBorder="1" applyAlignment="1">
      <alignment horizontal="left" vertical="center" wrapText="1"/>
    </xf>
    <xf numFmtId="0" fontId="30" fillId="17" borderId="36" xfId="0" applyFont="1" applyFill="1" applyBorder="1" applyAlignment="1">
      <alignment horizontal="left" vertical="center" wrapText="1"/>
    </xf>
    <xf numFmtId="0" fontId="30" fillId="17" borderId="24" xfId="0" applyFont="1" applyFill="1" applyBorder="1" applyAlignment="1">
      <alignment horizontal="left" vertical="center" wrapText="1"/>
    </xf>
    <xf numFmtId="0" fontId="9" fillId="17" borderId="58" xfId="0" applyFont="1" applyFill="1" applyBorder="1" applyAlignment="1">
      <alignment horizontal="left" vertical="center"/>
    </xf>
    <xf numFmtId="0" fontId="9" fillId="17" borderId="49" xfId="0" applyFont="1" applyFill="1" applyBorder="1" applyAlignment="1">
      <alignment horizontal="left" vertical="center"/>
    </xf>
    <xf numFmtId="0" fontId="9" fillId="17" borderId="59" xfId="0" applyFont="1" applyFill="1" applyBorder="1" applyAlignment="1">
      <alignment horizontal="left" vertical="center"/>
    </xf>
    <xf numFmtId="0" fontId="7" fillId="3" borderId="0" xfId="0" applyFont="1" applyFill="1" applyAlignment="1">
      <alignment horizontal="center" vertical="center" wrapText="1"/>
    </xf>
    <xf numFmtId="0" fontId="2" fillId="0" borderId="34" xfId="0" applyFont="1" applyBorder="1" applyAlignment="1">
      <alignment horizontal="center" vertical="center" wrapText="1"/>
    </xf>
    <xf numFmtId="0" fontId="2" fillId="0" borderId="22" xfId="0" applyFont="1" applyBorder="1" applyAlignment="1">
      <alignment horizontal="center" vertical="center" wrapText="1"/>
    </xf>
    <xf numFmtId="0" fontId="46" fillId="0" borderId="107" xfId="0" applyFont="1" applyBorder="1" applyAlignment="1">
      <alignment horizontal="center" vertical="center" wrapText="1"/>
    </xf>
    <xf numFmtId="0" fontId="44" fillId="0" borderId="110" xfId="0" applyFont="1" applyBorder="1"/>
    <xf numFmtId="0" fontId="9" fillId="0" borderId="109" xfId="0" applyFont="1" applyBorder="1" applyAlignment="1">
      <alignment horizontal="center" vertical="center" wrapText="1"/>
    </xf>
    <xf numFmtId="0" fontId="44" fillId="0" borderId="89" xfId="0" applyFont="1" applyBorder="1"/>
    <xf numFmtId="0" fontId="46" fillId="0" borderId="109"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1" fillId="17" borderId="58" xfId="0" applyFont="1" applyFill="1" applyBorder="1" applyAlignment="1">
      <alignment horizontal="left" vertical="center"/>
    </xf>
    <xf numFmtId="0" fontId="1" fillId="17" borderId="49" xfId="0" applyFont="1" applyFill="1" applyBorder="1" applyAlignment="1">
      <alignment horizontal="left" vertical="center"/>
    </xf>
    <xf numFmtId="0" fontId="1" fillId="17" borderId="59" xfId="0" applyFont="1" applyFill="1" applyBorder="1" applyAlignment="1">
      <alignment horizontal="left" vertical="center"/>
    </xf>
    <xf numFmtId="0" fontId="7" fillId="17" borderId="70" xfId="0" applyFont="1" applyFill="1" applyBorder="1" applyAlignment="1">
      <alignment vertical="center" wrapText="1"/>
    </xf>
    <xf numFmtId="0" fontId="7" fillId="17" borderId="44" xfId="0" applyFont="1" applyFill="1" applyBorder="1" applyAlignment="1">
      <alignment vertical="center" wrapText="1"/>
    </xf>
    <xf numFmtId="0" fontId="7" fillId="17" borderId="45" xfId="0" applyFont="1" applyFill="1" applyBorder="1" applyAlignment="1">
      <alignment vertical="center" wrapText="1"/>
    </xf>
    <xf numFmtId="0" fontId="7" fillId="0" borderId="18" xfId="0" applyFont="1" applyBorder="1" applyAlignment="1">
      <alignment horizontal="left" vertical="center" wrapText="1"/>
    </xf>
    <xf numFmtId="0" fontId="7" fillId="0" borderId="22" xfId="0" applyFont="1" applyBorder="1" applyAlignment="1">
      <alignment horizontal="left" vertical="center" wrapText="1"/>
    </xf>
    <xf numFmtId="0" fontId="7" fillId="3" borderId="31" xfId="0" applyFont="1" applyFill="1" applyBorder="1" applyAlignment="1">
      <alignment horizontal="center" vertical="center" wrapText="1"/>
    </xf>
    <xf numFmtId="0" fontId="15"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0" xfId="0" applyFont="1" applyFill="1" applyBorder="1" applyAlignment="1">
      <alignment horizontal="center" vertical="center"/>
    </xf>
    <xf numFmtId="0" fontId="8" fillId="15" borderId="33"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61" xfId="0" applyFont="1" applyBorder="1" applyAlignment="1">
      <alignment horizontal="left" vertical="top" wrapText="1"/>
    </xf>
    <xf numFmtId="0" fontId="7" fillId="0" borderId="15" xfId="0" applyFont="1" applyBorder="1" applyAlignment="1">
      <alignment horizontal="left" vertical="top" wrapText="1"/>
    </xf>
    <xf numFmtId="0" fontId="6" fillId="17" borderId="58" xfId="0" applyFont="1" applyFill="1" applyBorder="1" applyAlignment="1">
      <alignment horizontal="left" vertical="center"/>
    </xf>
    <xf numFmtId="0" fontId="6" fillId="17" borderId="49" xfId="0" applyFont="1" applyFill="1" applyBorder="1" applyAlignment="1">
      <alignment horizontal="left" vertical="center"/>
    </xf>
    <xf numFmtId="0" fontId="6" fillId="17" borderId="59" xfId="0" applyFont="1" applyFill="1" applyBorder="1" applyAlignment="1">
      <alignment horizontal="left" vertical="center"/>
    </xf>
    <xf numFmtId="0" fontId="7" fillId="17" borderId="70" xfId="0" applyFont="1" applyFill="1" applyBorder="1" applyAlignment="1">
      <alignment horizontal="left" vertical="center" wrapText="1"/>
    </xf>
    <xf numFmtId="0" fontId="7" fillId="17" borderId="44" xfId="0" applyFont="1" applyFill="1" applyBorder="1" applyAlignment="1">
      <alignment horizontal="left" vertical="center" wrapText="1"/>
    </xf>
    <xf numFmtId="0" fontId="7" fillId="17" borderId="45" xfId="0" applyFont="1" applyFill="1" applyBorder="1" applyAlignment="1">
      <alignment horizontal="left" vertical="center" wrapText="1"/>
    </xf>
    <xf numFmtId="0" fontId="5" fillId="0" borderId="1" xfId="0" applyFont="1" applyBorder="1" applyAlignment="1">
      <alignment horizontal="left" vertical="top" wrapText="1"/>
    </xf>
    <xf numFmtId="0" fontId="8" fillId="14" borderId="43" xfId="0" applyFont="1" applyFill="1" applyBorder="1" applyAlignment="1">
      <alignment horizontal="center"/>
    </xf>
    <xf numFmtId="0" fontId="8" fillId="14" borderId="51" xfId="0" applyFont="1" applyFill="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2"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5" fillId="0" borderId="58" xfId="0" applyFont="1" applyBorder="1" applyAlignment="1">
      <alignment horizontal="center"/>
    </xf>
    <xf numFmtId="0" fontId="5" fillId="0" borderId="49" xfId="0" applyFont="1" applyBorder="1" applyAlignment="1">
      <alignment horizontal="center"/>
    </xf>
    <xf numFmtId="0" fontId="5" fillId="0" borderId="59" xfId="0" applyFont="1" applyBorder="1" applyAlignment="1">
      <alignment horizontal="center"/>
    </xf>
    <xf numFmtId="0" fontId="8" fillId="16" borderId="78" xfId="0" applyFont="1" applyFill="1" applyBorder="1" applyAlignment="1">
      <alignment horizontal="left" vertical="center"/>
    </xf>
    <xf numFmtId="0" fontId="8" fillId="16" borderId="73" xfId="0" applyFont="1" applyFill="1" applyBorder="1" applyAlignment="1">
      <alignment horizontal="left" vertical="center"/>
    </xf>
    <xf numFmtId="0" fontId="3" fillId="16" borderId="78" xfId="0" applyFont="1" applyFill="1" applyBorder="1" applyAlignment="1">
      <alignment horizontal="left" vertical="center" wrapText="1"/>
    </xf>
    <xf numFmtId="0" fontId="3" fillId="16" borderId="73" xfId="0" applyFont="1" applyFill="1" applyBorder="1" applyAlignment="1">
      <alignment horizontal="left" vertical="center" wrapText="1"/>
    </xf>
    <xf numFmtId="0" fontId="3" fillId="16" borderId="74" xfId="0" applyFont="1" applyFill="1" applyBorder="1" applyAlignment="1">
      <alignment horizontal="left" vertical="center" wrapText="1"/>
    </xf>
    <xf numFmtId="0" fontId="2" fillId="0" borderId="7" xfId="0" applyFont="1" applyBorder="1" applyAlignment="1">
      <alignment horizontal="center" vertical="center" wrapText="1"/>
    </xf>
    <xf numFmtId="0" fontId="20" fillId="3" borderId="1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9" fillId="16" borderId="78" xfId="0" applyFont="1" applyFill="1" applyBorder="1" applyAlignment="1">
      <alignment horizontal="left" vertical="center"/>
    </xf>
    <xf numFmtId="0" fontId="9" fillId="16" borderId="74" xfId="0" applyFont="1" applyFill="1" applyBorder="1" applyAlignment="1">
      <alignment horizontal="left" vertical="center"/>
    </xf>
    <xf numFmtId="0" fontId="23" fillId="3" borderId="0" xfId="0" applyFont="1" applyFill="1" applyAlignment="1">
      <alignment horizontal="center" vertical="center"/>
    </xf>
    <xf numFmtId="0" fontId="32" fillId="7" borderId="65" xfId="0" applyFont="1" applyFill="1" applyBorder="1" applyAlignment="1" applyProtection="1">
      <alignment horizontal="center" vertical="center"/>
      <protection locked="0"/>
    </xf>
    <xf numFmtId="0" fontId="32" fillId="7" borderId="63" xfId="0" applyFont="1" applyFill="1" applyBorder="1" applyAlignment="1" applyProtection="1">
      <alignment horizontal="center" vertical="center"/>
      <protection locked="0"/>
    </xf>
    <xf numFmtId="0" fontId="32" fillId="8" borderId="62" xfId="0" applyFont="1" applyFill="1" applyBorder="1" applyAlignment="1" applyProtection="1">
      <alignment horizontal="center" vertical="center"/>
      <protection locked="0"/>
    </xf>
    <xf numFmtId="0" fontId="32" fillId="9" borderId="62" xfId="0" applyFont="1" applyFill="1" applyBorder="1" applyAlignment="1" applyProtection="1">
      <alignment horizontal="center" vertical="center" wrapText="1"/>
      <protection locked="0"/>
    </xf>
    <xf numFmtId="0" fontId="32" fillId="9" borderId="62" xfId="0" applyFont="1" applyFill="1" applyBorder="1" applyAlignment="1" applyProtection="1">
      <alignment horizontal="center" vertical="center"/>
      <protection locked="0"/>
    </xf>
    <xf numFmtId="0" fontId="32" fillId="10" borderId="62" xfId="0" applyFont="1" applyFill="1" applyBorder="1" applyAlignment="1" applyProtection="1">
      <alignment horizontal="center" vertical="center" wrapText="1"/>
      <protection locked="0"/>
    </xf>
    <xf numFmtId="0" fontId="32" fillId="10" borderId="62" xfId="0" applyFont="1" applyFill="1" applyBorder="1" applyAlignment="1" applyProtection="1">
      <alignment horizontal="center" vertical="center"/>
      <protection locked="0"/>
    </xf>
    <xf numFmtId="0" fontId="32" fillId="7" borderId="62" xfId="0" applyFont="1" applyFill="1" applyBorder="1" applyAlignment="1" applyProtection="1">
      <alignment horizontal="center" vertical="center"/>
      <protection locked="0"/>
    </xf>
    <xf numFmtId="0" fontId="32" fillId="8" borderId="62" xfId="0" applyFont="1" applyFill="1" applyBorder="1" applyAlignment="1" applyProtection="1">
      <alignment horizontal="center" vertical="center" wrapText="1"/>
      <protection locked="0"/>
    </xf>
    <xf numFmtId="0" fontId="32" fillId="7" borderId="64" xfId="0" applyFont="1" applyFill="1" applyBorder="1" applyAlignment="1" applyProtection="1">
      <alignment horizontal="center" vertical="center"/>
      <protection locked="0"/>
    </xf>
    <xf numFmtId="0" fontId="32" fillId="7" borderId="66" xfId="0" applyFont="1" applyFill="1" applyBorder="1" applyAlignment="1" applyProtection="1">
      <alignment horizontal="center" vertical="center"/>
      <protection locked="0"/>
    </xf>
    <xf numFmtId="0" fontId="32" fillId="7" borderId="67" xfId="0" applyFont="1" applyFill="1" applyBorder="1" applyAlignment="1" applyProtection="1">
      <alignment horizontal="center" vertical="center"/>
      <protection locked="0"/>
    </xf>
    <xf numFmtId="0" fontId="33" fillId="8" borderId="66" xfId="0" applyFont="1" applyFill="1" applyBorder="1" applyAlignment="1" applyProtection="1">
      <alignment horizontal="center" vertical="center"/>
      <protection locked="0"/>
    </xf>
    <xf numFmtId="0" fontId="32" fillId="8" borderId="67" xfId="0" applyFont="1" applyFill="1" applyBorder="1" applyAlignment="1" applyProtection="1">
      <alignment horizontal="center" vertical="center"/>
      <protection locked="0"/>
    </xf>
    <xf numFmtId="0" fontId="33" fillId="9" borderId="66" xfId="0" applyFont="1" applyFill="1" applyBorder="1" applyAlignment="1" applyProtection="1">
      <alignment horizontal="center" vertical="center"/>
      <protection locked="0"/>
    </xf>
    <xf numFmtId="0" fontId="33" fillId="9" borderId="67" xfId="0" applyFont="1" applyFill="1" applyBorder="1" applyAlignment="1" applyProtection="1">
      <alignment horizontal="center" vertical="center"/>
      <protection locked="0"/>
    </xf>
    <xf numFmtId="0" fontId="32" fillId="9" borderId="66" xfId="0" applyFont="1" applyFill="1" applyBorder="1" applyAlignment="1" applyProtection="1">
      <alignment horizontal="center" vertical="center"/>
      <protection locked="0"/>
    </xf>
    <xf numFmtId="0" fontId="32" fillId="9" borderId="67" xfId="0" applyFont="1" applyFill="1" applyBorder="1" applyAlignment="1" applyProtection="1">
      <alignment horizontal="center" vertical="center"/>
      <protection locked="0"/>
    </xf>
    <xf numFmtId="0" fontId="8" fillId="16" borderId="74" xfId="0" applyFont="1" applyFill="1" applyBorder="1" applyAlignment="1">
      <alignment horizontal="left" vertical="center"/>
    </xf>
    <xf numFmtId="0" fontId="1" fillId="27" borderId="114" xfId="0" applyFont="1" applyFill="1" applyBorder="1" applyAlignment="1">
      <alignment horizontal="left" vertical="center"/>
    </xf>
    <xf numFmtId="0" fontId="47" fillId="0" borderId="115" xfId="0" applyFont="1" applyBorder="1"/>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23" fillId="0" borderId="34" xfId="0" applyFont="1" applyBorder="1" applyAlignment="1">
      <alignment horizontal="center" vertical="center" textRotation="90"/>
    </xf>
    <xf numFmtId="0" fontId="32" fillId="9" borderId="69" xfId="0" applyFont="1" applyFill="1" applyBorder="1" applyAlignment="1" applyProtection="1">
      <alignment horizontal="center" vertical="center"/>
      <protection locked="0"/>
    </xf>
    <xf numFmtId="0" fontId="32" fillId="9" borderId="63" xfId="0" applyFont="1" applyFill="1" applyBorder="1" applyAlignment="1" applyProtection="1">
      <alignment horizontal="center" vertical="center"/>
      <protection locked="0"/>
    </xf>
    <xf numFmtId="0" fontId="32" fillId="8" borderId="65" xfId="0" applyFont="1" applyFill="1" applyBorder="1" applyAlignment="1" applyProtection="1">
      <alignment horizontal="center" vertical="center"/>
      <protection locked="0"/>
    </xf>
    <xf numFmtId="0" fontId="32" fillId="8" borderId="63" xfId="0" applyFont="1" applyFill="1" applyBorder="1" applyAlignment="1" applyProtection="1">
      <alignment horizontal="center" vertical="center"/>
      <protection locked="0"/>
    </xf>
    <xf numFmtId="0" fontId="1" fillId="0" borderId="5" xfId="0" applyFont="1" applyBorder="1" applyAlignment="1">
      <alignment horizontal="left" vertical="center" wrapText="1"/>
    </xf>
    <xf numFmtId="0" fontId="38" fillId="0" borderId="3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0" xfId="0" applyFont="1" applyAlignment="1">
      <alignment horizontal="center" vertical="center" wrapText="1"/>
    </xf>
    <xf numFmtId="0" fontId="38" fillId="0" borderId="31"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5" xfId="0" applyFont="1" applyBorder="1" applyAlignment="1">
      <alignment horizontal="center" vertical="center" wrapText="1"/>
    </xf>
    <xf numFmtId="0" fontId="6" fillId="13" borderId="55" xfId="0" applyFont="1" applyFill="1" applyBorder="1" applyAlignment="1">
      <alignment horizontal="center" vertical="center"/>
    </xf>
    <xf numFmtId="0" fontId="6" fillId="13" borderId="56" xfId="0" applyFont="1" applyFill="1" applyBorder="1" applyAlignment="1">
      <alignment horizontal="center" vertical="center"/>
    </xf>
    <xf numFmtId="0" fontId="1" fillId="0" borderId="89" xfId="0" applyFont="1" applyBorder="1" applyAlignment="1">
      <alignment horizontal="center" vertical="center" wrapText="1"/>
    </xf>
    <xf numFmtId="0" fontId="47" fillId="0" borderId="89" xfId="0" applyFont="1" applyBorder="1"/>
    <xf numFmtId="0" fontId="47" fillId="0" borderId="113" xfId="0" applyFont="1" applyBorder="1"/>
    <xf numFmtId="0" fontId="1" fillId="0" borderId="110" xfId="0" applyFont="1" applyBorder="1" applyAlignment="1">
      <alignment horizontal="center" vertical="center" wrapText="1"/>
    </xf>
    <xf numFmtId="0" fontId="47" fillId="0" borderId="110" xfId="0" applyFont="1" applyBorder="1"/>
    <xf numFmtId="0" fontId="47" fillId="0" borderId="111" xfId="0" applyFont="1" applyBorder="1"/>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6" fillId="13" borderId="11" xfId="0" applyFont="1" applyFill="1" applyBorder="1" applyAlignment="1">
      <alignment horizontal="center" vertical="center"/>
    </xf>
    <xf numFmtId="0" fontId="1" fillId="0" borderId="126" xfId="0" applyFont="1" applyBorder="1" applyAlignment="1">
      <alignment horizontal="center" vertical="center" wrapText="1"/>
    </xf>
    <xf numFmtId="0" fontId="47" fillId="0" borderId="127" xfId="0" applyFont="1" applyBorder="1"/>
    <xf numFmtId="0" fontId="47" fillId="0" borderId="128" xfId="0" applyFont="1" applyBorder="1"/>
    <xf numFmtId="0" fontId="1" fillId="0" borderId="116" xfId="0" applyFont="1" applyBorder="1" applyAlignment="1">
      <alignment horizontal="center" vertical="center" wrapText="1"/>
    </xf>
    <xf numFmtId="0" fontId="47" fillId="0" borderId="99" xfId="0" applyFont="1" applyBorder="1"/>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1" fillId="0" borderId="87" xfId="0" applyFont="1" applyBorder="1" applyAlignment="1">
      <alignment horizontal="center" vertical="center" wrapText="1"/>
    </xf>
    <xf numFmtId="0" fontId="17" fillId="0" borderId="119" xfId="0" applyFont="1" applyBorder="1" applyAlignment="1">
      <alignment horizontal="center" vertical="center"/>
    </xf>
    <xf numFmtId="0" fontId="47" fillId="0" borderId="120" xfId="0" applyFont="1" applyBorder="1"/>
    <xf numFmtId="0" fontId="47" fillId="0" borderId="125" xfId="0" applyFont="1" applyBorder="1"/>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5" fillId="0" borderId="11" xfId="0" applyFont="1" applyBorder="1" applyAlignment="1">
      <alignment horizontal="left" vertical="center" wrapText="1"/>
    </xf>
    <xf numFmtId="0" fontId="1" fillId="0" borderId="117" xfId="0" applyFont="1" applyBorder="1" applyAlignment="1">
      <alignment horizontal="center" vertical="center" wrapText="1"/>
    </xf>
    <xf numFmtId="0" fontId="47" fillId="0" borderId="94" xfId="0" applyFont="1" applyBorder="1"/>
    <xf numFmtId="0" fontId="47" fillId="0" borderId="124" xfId="0" applyFont="1" applyBorder="1"/>
    <xf numFmtId="0" fontId="6" fillId="13" borderId="7" xfId="0" applyFont="1" applyFill="1" applyBorder="1" applyAlignment="1">
      <alignment horizontal="center" vertical="center"/>
    </xf>
    <xf numFmtId="0" fontId="1" fillId="0" borderId="93" xfId="0" applyFont="1" applyBorder="1" applyAlignment="1">
      <alignment horizontal="left" vertical="center" wrapText="1"/>
    </xf>
    <xf numFmtId="0" fontId="47" fillId="0" borderId="93" xfId="0" applyFont="1" applyBorder="1"/>
    <xf numFmtId="0" fontId="47" fillId="0" borderId="123" xfId="0" applyFont="1" applyBorder="1"/>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7" fillId="0" borderId="98" xfId="0" applyFont="1" applyBorder="1"/>
    <xf numFmtId="0" fontId="5" fillId="0" borderId="55" xfId="0" applyFont="1" applyBorder="1" applyAlignment="1">
      <alignment horizontal="left" vertical="center" wrapText="1"/>
    </xf>
    <xf numFmtId="0" fontId="47" fillId="0" borderId="97" xfId="0" applyFont="1" applyBorder="1"/>
    <xf numFmtId="0" fontId="47" fillId="0" borderId="91" xfId="0" applyFont="1" applyBorder="1"/>
    <xf numFmtId="0" fontId="47" fillId="0" borderId="122" xfId="0" applyFont="1" applyBorder="1"/>
    <xf numFmtId="0" fontId="1" fillId="0" borderId="118" xfId="0" applyFont="1" applyBorder="1" applyAlignment="1">
      <alignment horizontal="center" vertical="center" wrapText="1"/>
    </xf>
    <xf numFmtId="0" fontId="47" fillId="0" borderId="121" xfId="0" applyFont="1" applyBorder="1"/>
    <xf numFmtId="0" fontId="0" fillId="0" borderId="30" xfId="0" applyBorder="1" applyAlignment="1">
      <alignment horizontal="center"/>
    </xf>
    <xf numFmtId="0" fontId="5" fillId="0" borderId="42"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6" fillId="0" borderId="3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1"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37" xfId="0" applyFont="1" applyBorder="1" applyAlignment="1">
      <alignment horizontal="center" vertical="center" wrapText="1"/>
    </xf>
    <xf numFmtId="0" fontId="5" fillId="0" borderId="70" xfId="0" applyFont="1" applyBorder="1" applyAlignment="1">
      <alignment horizontal="center" vertical="center"/>
    </xf>
    <xf numFmtId="0" fontId="5" fillId="0" borderId="44" xfId="0" applyFont="1" applyBorder="1" applyAlignment="1">
      <alignment horizontal="center" vertical="center"/>
    </xf>
    <xf numFmtId="0" fontId="5" fillId="0" borderId="51" xfId="0" applyFont="1" applyBorder="1" applyAlignment="1">
      <alignment horizontal="center" vertical="center"/>
    </xf>
    <xf numFmtId="0" fontId="9" fillId="16" borderId="76" xfId="0" applyFont="1" applyFill="1" applyBorder="1" applyAlignment="1">
      <alignment horizontal="left" vertical="center"/>
    </xf>
    <xf numFmtId="0" fontId="9" fillId="16" borderId="50" xfId="0" applyFont="1" applyFill="1" applyBorder="1" applyAlignment="1">
      <alignment horizontal="left" vertical="center"/>
    </xf>
    <xf numFmtId="0" fontId="9" fillId="16" borderId="57" xfId="0" applyFont="1" applyFill="1" applyBorder="1" applyAlignment="1">
      <alignment horizontal="left" vertical="center"/>
    </xf>
    <xf numFmtId="0" fontId="3" fillId="16" borderId="70" xfId="0" applyFont="1" applyFill="1" applyBorder="1" applyAlignment="1">
      <alignment horizontal="left" vertical="center" wrapText="1"/>
    </xf>
    <xf numFmtId="0" fontId="3" fillId="16" borderId="44" xfId="0" applyFont="1" applyFill="1" applyBorder="1" applyAlignment="1">
      <alignment horizontal="left" vertical="center" wrapText="1"/>
    </xf>
    <xf numFmtId="0" fontId="3" fillId="16" borderId="45"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8"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1" fillId="16" borderId="78" xfId="0" applyFont="1" applyFill="1" applyBorder="1" applyAlignment="1" applyProtection="1">
      <alignment horizontal="left" vertical="center"/>
      <protection locked="0"/>
    </xf>
    <xf numFmtId="0" fontId="5" fillId="16" borderId="74" xfId="0" applyFont="1" applyFill="1" applyBorder="1" applyAlignment="1" applyProtection="1">
      <alignment horizontal="left" vertical="center"/>
      <protection locked="0"/>
    </xf>
    <xf numFmtId="0" fontId="9" fillId="16" borderId="78" xfId="0" applyFont="1" applyFill="1" applyBorder="1" applyAlignment="1">
      <alignment horizontal="center" vertical="center"/>
    </xf>
    <xf numFmtId="0" fontId="9" fillId="16" borderId="73" xfId="0" applyFont="1" applyFill="1" applyBorder="1" applyAlignment="1">
      <alignment horizontal="center" vertical="center"/>
    </xf>
    <xf numFmtId="0" fontId="9" fillId="16" borderId="74" xfId="0" applyFont="1" applyFill="1" applyBorder="1" applyAlignment="1">
      <alignment horizontal="center" vertical="center"/>
    </xf>
    <xf numFmtId="0" fontId="20" fillId="16" borderId="4" xfId="0" applyFont="1" applyFill="1" applyBorder="1" applyAlignment="1">
      <alignment horizontal="left" vertical="center" wrapText="1"/>
    </xf>
    <xf numFmtId="0" fontId="20" fillId="16" borderId="5" xfId="0" applyFont="1" applyFill="1" applyBorder="1" applyAlignment="1">
      <alignment horizontal="left" vertical="center" wrapText="1"/>
    </xf>
    <xf numFmtId="0" fontId="20" fillId="16" borderId="6" xfId="0" applyFont="1" applyFill="1" applyBorder="1" applyAlignment="1">
      <alignment horizontal="left" vertical="center" wrapText="1"/>
    </xf>
    <xf numFmtId="0" fontId="2" fillId="16" borderId="46" xfId="0" applyFont="1" applyFill="1" applyBorder="1" applyAlignment="1">
      <alignment horizontal="left" vertical="center" wrapText="1"/>
    </xf>
    <xf numFmtId="0" fontId="2" fillId="16" borderId="47" xfId="0" applyFont="1" applyFill="1" applyBorder="1" applyAlignment="1">
      <alignment horizontal="left" vertical="center" wrapText="1"/>
    </xf>
    <xf numFmtId="0" fontId="2" fillId="16" borderId="48" xfId="0" applyFont="1" applyFill="1" applyBorder="1" applyAlignment="1">
      <alignment horizontal="left" vertical="center" wrapText="1"/>
    </xf>
    <xf numFmtId="0" fontId="2" fillId="16" borderId="73" xfId="0" applyFont="1" applyFill="1" applyBorder="1" applyAlignment="1">
      <alignment horizontal="left" vertical="center" wrapText="1"/>
    </xf>
    <xf numFmtId="0" fontId="2" fillId="16" borderId="7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36"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78" xfId="0" applyFont="1" applyFill="1" applyBorder="1" applyAlignment="1">
      <alignment horizontal="left"/>
    </xf>
    <xf numFmtId="0" fontId="8" fillId="16" borderId="74" xfId="0" applyFont="1" applyFill="1" applyBorder="1" applyAlignment="1">
      <alignment horizontal="left"/>
    </xf>
    <xf numFmtId="0" fontId="13" fillId="0" borderId="9" xfId="0" applyFont="1" applyBorder="1" applyAlignment="1">
      <alignment horizontal="center"/>
    </xf>
    <xf numFmtId="0" fontId="13" fillId="0" borderId="3" xfId="0" applyFont="1" applyBorder="1" applyAlignment="1">
      <alignment horizontal="center"/>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10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7" fillId="24" borderId="130" xfId="0" applyFont="1" applyFill="1" applyBorder="1" applyAlignment="1">
      <alignment horizontal="center" vertical="center" wrapText="1"/>
    </xf>
    <xf numFmtId="0" fontId="7" fillId="0" borderId="61" xfId="0" applyFont="1" applyBorder="1" applyAlignment="1">
      <alignment horizontal="center"/>
    </xf>
    <xf numFmtId="0" fontId="7" fillId="0" borderId="32" xfId="0" applyFont="1" applyBorder="1" applyAlignment="1">
      <alignment horizontal="center"/>
    </xf>
    <xf numFmtId="0" fontId="7" fillId="0" borderId="54" xfId="0" applyFont="1" applyBorder="1" applyAlignment="1">
      <alignment horizontal="center"/>
    </xf>
    <xf numFmtId="0" fontId="7" fillId="0" borderId="7" xfId="0" applyFont="1" applyBorder="1" applyAlignment="1">
      <alignment horizontal="center" vertical="center"/>
    </xf>
    <xf numFmtId="0" fontId="7" fillId="0" borderId="55" xfId="0" applyFont="1" applyBorder="1" applyAlignment="1">
      <alignment horizontal="center" vertical="center" wrapText="1"/>
    </xf>
    <xf numFmtId="0" fontId="7" fillId="0" borderId="11" xfId="0" applyFont="1" applyBorder="1" applyAlignment="1">
      <alignment horizontal="center" vertical="center" wrapText="1"/>
    </xf>
    <xf numFmtId="0" fontId="8" fillId="0" borderId="1" xfId="0" applyFont="1" applyBorder="1" applyAlignment="1">
      <alignment horizontal="center" vertical="center" wrapText="1"/>
    </xf>
    <xf numFmtId="0" fontId="0" fillId="0" borderId="1" xfId="0" applyBorder="1"/>
    <xf numFmtId="0" fontId="15" fillId="0" borderId="0" xfId="0" applyFont="1" applyBorder="1" applyAlignment="1">
      <alignment horizontal="center" vertical="center" wrapText="1"/>
    </xf>
    <xf numFmtId="0" fontId="15" fillId="0" borderId="13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140" xfId="0" applyFont="1" applyBorder="1" applyAlignment="1">
      <alignment horizontal="center" vertical="center" wrapText="1"/>
    </xf>
    <xf numFmtId="0" fontId="16" fillId="0" borderId="7" xfId="0" applyFont="1" applyBorder="1" applyAlignment="1">
      <alignment horizontal="left" vertical="center" wrapText="1"/>
    </xf>
    <xf numFmtId="0" fontId="16" fillId="0" borderId="1" xfId="0" applyFont="1" applyBorder="1" applyAlignment="1">
      <alignment vertical="center" wrapText="1"/>
    </xf>
  </cellXfs>
  <cellStyles count="2">
    <cellStyle name="Celda de comprobación" xfId="1" builtinId="23"/>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6.emf"/><Relationship Id="rId1" Type="http://schemas.openxmlformats.org/officeDocument/2006/relationships/image" Target="../media/image19.emf"/><Relationship Id="rId5"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3" cstate="print"/>
        <a:stretch>
          <a:fillRect/>
        </a:stretch>
      </xdr:blipFill>
      <xdr:spPr>
        <a:xfrm>
          <a:off x="8087429" y="9946"/>
          <a:ext cx="751772" cy="924400"/>
        </a:xfrm>
        <a:prstGeom prst="rect">
          <a:avLst/>
        </a:prstGeom>
      </xdr:spPr>
    </xdr:pic>
    <xdr:clientData/>
  </xdr:twoCellAnchor>
  <xdr:twoCellAnchor editAs="oneCell">
    <xdr:from>
      <xdr:col>0</xdr:col>
      <xdr:colOff>59269</xdr:colOff>
      <xdr:row>0</xdr:row>
      <xdr:rowOff>168348</xdr:rowOff>
    </xdr:from>
    <xdr:to>
      <xdr:col>0</xdr:col>
      <xdr:colOff>1492955</xdr:colOff>
      <xdr:row>3</xdr:row>
      <xdr:rowOff>16935</xdr:rowOff>
    </xdr:to>
    <xdr:pic>
      <xdr:nvPicPr>
        <xdr:cNvPr id="33" name="Imagen 32">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269" y="168348"/>
          <a:ext cx="1433686" cy="602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cstate="print"/>
        <a:stretch>
          <a:fillRect/>
        </a:stretch>
      </xdr:blipFill>
      <xdr:spPr>
        <a:xfrm>
          <a:off x="9770623" y="159328"/>
          <a:ext cx="649118" cy="748145"/>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4" name="Imagen 3">
          <a:extLst>
            <a:ext uri="{FF2B5EF4-FFF2-40B4-BE49-F238E27FC236}">
              <a16:creationId xmlns:a16="http://schemas.microsoft.com/office/drawing/2014/main" id="{C205B7FC-0BB4-44CC-909D-217883552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21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cstate="print"/>
        <a:stretch>
          <a:fillRect/>
        </a:stretch>
      </xdr:blipFill>
      <xdr:spPr>
        <a:xfrm>
          <a:off x="111612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A651EFBB-34E7-4CE7-AAF1-5B3640A2C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22</xdr:row>
      <xdr:rowOff>55790</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cstate="print"/>
        <a:stretch>
          <a:fillRect/>
        </a:stretch>
      </xdr:blipFill>
      <xdr:spPr>
        <a:xfrm>
          <a:off x="8406034" y="90350"/>
          <a:ext cx="730346" cy="84176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1" name="Imagen 30">
          <a:extLst>
            <a:ext uri="{FF2B5EF4-FFF2-40B4-BE49-F238E27FC236}">
              <a16:creationId xmlns:a16="http://schemas.microsoft.com/office/drawing/2014/main" id="{8CD60D91-A7ED-4CB0-B408-8BBBB15A4C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33686" cy="602120"/>
        </a:xfrm>
        <a:prstGeom prst="rect">
          <a:avLst/>
        </a:prstGeom>
      </xdr:spPr>
    </xdr:pic>
    <xdr:clientData/>
  </xdr:twoCellAnchor>
  <xdr:oneCellAnchor>
    <xdr:from>
      <xdr:col>11</xdr:col>
      <xdr:colOff>-9525</xdr:colOff>
      <xdr:row>10</xdr:row>
      <xdr:rowOff>38100</xdr:rowOff>
    </xdr:from>
    <xdr:ext cx="685800" cy="847725"/>
    <xdr:sp macro="" textlink="">
      <xdr:nvSpPr>
        <xdr:cNvPr id="32" name="Shape 38">
          <a:extLst>
            <a:ext uri="{FF2B5EF4-FFF2-40B4-BE49-F238E27FC236}">
              <a16:creationId xmlns:a16="http://schemas.microsoft.com/office/drawing/2014/main" id="{00000000-0008-0000-1600-000020000000}"/>
            </a:ext>
          </a:extLst>
        </xdr:cNvPr>
        <xdr:cNvSpPr/>
      </xdr:nvSpPr>
      <xdr:spPr>
        <a:xfrm rot="10800000">
          <a:off x="9496425" y="2847975"/>
          <a:ext cx="685800" cy="84772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330200</xdr:colOff>
      <xdr:row>1</xdr:row>
      <xdr:rowOff>32956</xdr:rowOff>
    </xdr:from>
    <xdr:to>
      <xdr:col>0</xdr:col>
      <xdr:colOff>1763886</xdr:colOff>
      <xdr:row>2</xdr:row>
      <xdr:rowOff>431876</xdr:rowOff>
    </xdr:to>
    <xdr:pic>
      <xdr:nvPicPr>
        <xdr:cNvPr id="5" name="Imagen 4">
          <a:extLst>
            <a:ext uri="{FF2B5EF4-FFF2-40B4-BE49-F238E27FC236}">
              <a16:creationId xmlns:a16="http://schemas.microsoft.com/office/drawing/2014/main" id="{CD8EA857-C36E-4BB9-BF14-550195795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236156"/>
          <a:ext cx="1433686" cy="602120"/>
        </a:xfrm>
        <a:prstGeom prst="rect">
          <a:avLst/>
        </a:prstGeom>
      </xdr:spPr>
    </xdr:pic>
    <xdr:clientData/>
  </xdr:twoCellAnchor>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2" cstate="print"/>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558800</xdr:colOff>
      <xdr:row>1</xdr:row>
      <xdr:rowOff>38100</xdr:rowOff>
    </xdr:from>
    <xdr:to>
      <xdr:col>0</xdr:col>
      <xdr:colOff>1992486</xdr:colOff>
      <xdr:row>2</xdr:row>
      <xdr:rowOff>437020</xdr:rowOff>
    </xdr:to>
    <xdr:pic>
      <xdr:nvPicPr>
        <xdr:cNvPr id="6" name="Imagen 5">
          <a:extLst>
            <a:ext uri="{FF2B5EF4-FFF2-40B4-BE49-F238E27FC236}">
              <a16:creationId xmlns:a16="http://schemas.microsoft.com/office/drawing/2014/main" id="{470998BA-8A8E-438D-B4C9-4DFF9F509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800" y="241300"/>
          <a:ext cx="1433686" cy="602120"/>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2" cstate="print"/>
        <a:stretch>
          <a:fillRect/>
        </a:stretch>
      </xdr:blipFill>
      <xdr:spPr>
        <a:xfrm>
          <a:off x="17716500" y="114300"/>
          <a:ext cx="730346" cy="841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15</xdr:row>
      <xdr:rowOff>174171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142876</xdr:colOff>
      <xdr:row>9</xdr:row>
      <xdr:rowOff>49665</xdr:rowOff>
    </xdr:from>
    <xdr:to>
      <xdr:col>12</xdr:col>
      <xdr:colOff>289833</xdr:colOff>
      <xdr:row>10</xdr:row>
      <xdr:rowOff>152399</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705851" y="2297565"/>
          <a:ext cx="908957" cy="302759"/>
        </a:xfrm>
        <a:prstGeom prst="bentConnector3">
          <a:avLst>
            <a:gd name="adj1" fmla="val 50000"/>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91440</xdr:colOff>
      <xdr:row>0</xdr:row>
      <xdr:rowOff>66040</xdr:rowOff>
    </xdr:from>
    <xdr:to>
      <xdr:col>1</xdr:col>
      <xdr:colOff>732646</xdr:colOff>
      <xdr:row>3</xdr:row>
      <xdr:rowOff>119520</xdr:rowOff>
    </xdr:to>
    <xdr:pic>
      <xdr:nvPicPr>
        <xdr:cNvPr id="12" name="Imagen 11">
          <a:extLst>
            <a:ext uri="{FF2B5EF4-FFF2-40B4-BE49-F238E27FC236}">
              <a16:creationId xmlns:a16="http://schemas.microsoft.com/office/drawing/2014/main" id="{4EB09BCE-E510-429B-A732-AFCF436A1B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 y="66040"/>
          <a:ext cx="1433686" cy="602120"/>
        </a:xfrm>
        <a:prstGeom prst="rect">
          <a:avLst/>
        </a:prstGeom>
      </xdr:spPr>
    </xdr:pic>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3" cstate="print"/>
        <a:stretch>
          <a:fillRect/>
        </a:stretch>
      </xdr:blipFill>
      <xdr:spPr>
        <a:xfrm>
          <a:off x="7541260" y="0"/>
          <a:ext cx="730346" cy="7391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35718</xdr:colOff>
      <xdr:row>8</xdr:row>
      <xdr:rowOff>500064</xdr:rowOff>
    </xdr:from>
    <xdr:to>
      <xdr:col>21</xdr:col>
      <xdr:colOff>23812</xdr:colOff>
      <xdr:row>13</xdr:row>
      <xdr:rowOff>0</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238125</xdr:colOff>
      <xdr:row>0</xdr:row>
      <xdr:rowOff>98101</xdr:rowOff>
    </xdr:from>
    <xdr:to>
      <xdr:col>0</xdr:col>
      <xdr:colOff>1671811</xdr:colOff>
      <xdr:row>3</xdr:row>
      <xdr:rowOff>100146</xdr:rowOff>
    </xdr:to>
    <xdr:pic>
      <xdr:nvPicPr>
        <xdr:cNvPr id="3" name="Imagen 2">
          <a:extLst>
            <a:ext uri="{FF2B5EF4-FFF2-40B4-BE49-F238E27FC236}">
              <a16:creationId xmlns:a16="http://schemas.microsoft.com/office/drawing/2014/main" id="{5F6CAC76-B227-412B-AB92-202DA484C3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98101"/>
          <a:ext cx="1433686" cy="602120"/>
        </a:xfrm>
        <a:prstGeom prst="rect">
          <a:avLst/>
        </a:prstGeom>
      </xdr:spPr>
    </xdr:pic>
    <xdr:clientData/>
  </xdr:twoCellAnchor>
  <xdr:twoCellAnchor editAs="oneCell">
    <xdr:from>
      <xdr:col>12</xdr:col>
      <xdr:colOff>325120</xdr:colOff>
      <xdr:row>0</xdr:row>
      <xdr:rowOff>41586</xdr:rowOff>
    </xdr:from>
    <xdr:to>
      <xdr:col>12</xdr:col>
      <xdr:colOff>1055466</xdr:colOff>
      <xdr:row>3</xdr:row>
      <xdr:rowOff>180651</xdr:rowOff>
    </xdr:to>
    <xdr:pic>
      <xdr:nvPicPr>
        <xdr:cNvPr id="5" name="Imagen 4">
          <a:extLst>
            <a:ext uri="{FF2B5EF4-FFF2-40B4-BE49-F238E27FC236}">
              <a16:creationId xmlns:a16="http://schemas.microsoft.com/office/drawing/2014/main" id="{8F054E46-E623-4780-8B69-B7070CD1E9B0}"/>
            </a:ext>
          </a:extLst>
        </xdr:cNvPr>
        <xdr:cNvPicPr>
          <a:picLocks noChangeAspect="1"/>
        </xdr:cNvPicPr>
      </xdr:nvPicPr>
      <xdr:blipFill>
        <a:blip xmlns:r="http://schemas.openxmlformats.org/officeDocument/2006/relationships" r:embed="rId2" cstate="print"/>
        <a:stretch>
          <a:fillRect/>
        </a:stretch>
      </xdr:blipFill>
      <xdr:spPr>
        <a:xfrm>
          <a:off x="16670020" y="41586"/>
          <a:ext cx="730346" cy="739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277091</xdr:colOff>
      <xdr:row>0</xdr:row>
      <xdr:rowOff>90053</xdr:rowOff>
    </xdr:from>
    <xdr:to>
      <xdr:col>0</xdr:col>
      <xdr:colOff>1710777</xdr:colOff>
      <xdr:row>3</xdr:row>
      <xdr:rowOff>110282</xdr:rowOff>
    </xdr:to>
    <xdr:pic>
      <xdr:nvPicPr>
        <xdr:cNvPr id="3" name="Imagen 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091" y="90053"/>
          <a:ext cx="1433686" cy="602120"/>
        </a:xfrm>
        <a:prstGeom prst="rect">
          <a:avLst/>
        </a:prstGeom>
      </xdr:spPr>
    </xdr:pic>
    <xdr:clientData/>
  </xdr:twoCellAnchor>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2" cstate="print"/>
        <a:stretch>
          <a:fillRect/>
        </a:stretch>
      </xdr:blipFill>
      <xdr:spPr>
        <a:xfrm>
          <a:off x="11349706" y="0"/>
          <a:ext cx="649118" cy="798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3469553" y="7823056"/>
          <a:ext cx="6967682"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53</xdr:row>
      <xdr:rowOff>288634</xdr:rowOff>
    </xdr:to>
    <xdr:sp macro="" textlink="">
      <xdr:nvSpPr>
        <xdr:cNvPr id="3" name="CuadroTexto 4">
          <a:extLst>
            <a:ext uri="{FF2B5EF4-FFF2-40B4-BE49-F238E27FC236}">
              <a16:creationId xmlns:a16="http://schemas.microsoft.com/office/drawing/2014/main" id="{00000000-0008-0000-0400-000005000000}"/>
            </a:ext>
          </a:extLst>
        </xdr:cNvPr>
        <xdr:cNvSpPr txBox="1"/>
      </xdr:nvSpPr>
      <xdr:spPr>
        <a:xfrm rot="16200000">
          <a:off x="-3943350" y="16509708"/>
          <a:ext cx="78867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4" name="CuadroTexto 5">
          <a:extLst>
            <a:ext uri="{FF2B5EF4-FFF2-40B4-BE49-F238E27FC236}">
              <a16:creationId xmlns:a16="http://schemas.microsoft.com/office/drawing/2014/main" id="{00000000-0008-0000-0400-000006000000}"/>
            </a:ext>
          </a:extLst>
        </xdr:cNvPr>
        <xdr:cNvSpPr txBox="1"/>
      </xdr:nvSpPr>
      <xdr:spPr>
        <a:xfrm>
          <a:off x="12195174" y="0"/>
          <a:ext cx="0" cy="109248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54</xdr:row>
      <xdr:rowOff>0</xdr:rowOff>
    </xdr:from>
    <xdr:to>
      <xdr:col>0</xdr:col>
      <xdr:colOff>2</xdr:colOff>
      <xdr:row>54</xdr:row>
      <xdr:rowOff>0</xdr:rowOff>
    </xdr:to>
    <xdr:sp macro="" textlink="">
      <xdr:nvSpPr>
        <xdr:cNvPr id="5" name="CuadroTexto 6">
          <a:extLst>
            <a:ext uri="{FF2B5EF4-FFF2-40B4-BE49-F238E27FC236}">
              <a16:creationId xmlns:a16="http://schemas.microsoft.com/office/drawing/2014/main" id="{00000000-0008-0000-0400-000007000000}"/>
            </a:ext>
          </a:extLst>
        </xdr:cNvPr>
        <xdr:cNvSpPr txBox="1"/>
      </xdr:nvSpPr>
      <xdr:spPr>
        <a:xfrm rot="16200000">
          <a:off x="1" y="20802599"/>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48491</xdr:colOff>
      <xdr:row>0</xdr:row>
      <xdr:rowOff>55416</xdr:rowOff>
    </xdr:from>
    <xdr:to>
      <xdr:col>1</xdr:col>
      <xdr:colOff>1482177</xdr:colOff>
      <xdr:row>1</xdr:row>
      <xdr:rowOff>269609</xdr:rowOff>
    </xdr:to>
    <xdr:pic>
      <xdr:nvPicPr>
        <xdr:cNvPr id="6" name="Imagen 7">
          <a:extLst>
            <a:ext uri="{FF2B5EF4-FFF2-40B4-BE49-F238E27FC236}">
              <a16:creationId xmlns:a16="http://schemas.microsoft.com/office/drawing/2014/main" id="{8C0713C8-BA7A-4CC8-B335-E2F245805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391" y="55416"/>
          <a:ext cx="1433686" cy="604718"/>
        </a:xfrm>
        <a:prstGeom prst="rect">
          <a:avLst/>
        </a:prstGeom>
      </xdr:spPr>
    </xdr:pic>
    <xdr:clientData/>
  </xdr:twoCellAnchor>
  <xdr:twoCellAnchor editAs="oneCell">
    <xdr:from>
      <xdr:col>18</xdr:col>
      <xdr:colOff>288896</xdr:colOff>
      <xdr:row>0</xdr:row>
      <xdr:rowOff>0</xdr:rowOff>
    </xdr:from>
    <xdr:to>
      <xdr:col>19</xdr:col>
      <xdr:colOff>1727</xdr:colOff>
      <xdr:row>1</xdr:row>
      <xdr:rowOff>311728</xdr:rowOff>
    </xdr:to>
    <xdr:pic>
      <xdr:nvPicPr>
        <xdr:cNvPr id="7"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2" cstate="print"/>
        <a:stretch>
          <a:fillRect/>
        </a:stretch>
      </xdr:blipFill>
      <xdr:spPr>
        <a:xfrm>
          <a:off x="10299671" y="0"/>
          <a:ext cx="578740" cy="7022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792480</xdr:colOff>
          <xdr:row>10</xdr:row>
          <xdr:rowOff>76200</xdr:rowOff>
        </xdr:from>
        <xdr:to>
          <xdr:col>19</xdr:col>
          <xdr:colOff>1051560</xdr:colOff>
          <xdr:row>12</xdr:row>
          <xdr:rowOff>68580</xdr:rowOff>
        </xdr:to>
        <xdr:sp macro="" textlink="">
          <xdr:nvSpPr>
            <xdr:cNvPr id="5121" name="CheckBox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12</xdr:row>
          <xdr:rowOff>0</xdr:rowOff>
        </xdr:from>
        <xdr:to>
          <xdr:col>19</xdr:col>
          <xdr:colOff>1059180</xdr:colOff>
          <xdr:row>12</xdr:row>
          <xdr:rowOff>259080</xdr:rowOff>
        </xdr:to>
        <xdr:sp macro="" textlink="">
          <xdr:nvSpPr>
            <xdr:cNvPr id="5122" name="CheckBox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12</xdr:row>
          <xdr:rowOff>198120</xdr:rowOff>
        </xdr:from>
        <xdr:to>
          <xdr:col>19</xdr:col>
          <xdr:colOff>1059180</xdr:colOff>
          <xdr:row>13</xdr:row>
          <xdr:rowOff>106680</xdr:rowOff>
        </xdr:to>
        <xdr:sp macro="" textlink="">
          <xdr:nvSpPr>
            <xdr:cNvPr id="5123" name="CheckBox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14</xdr:row>
          <xdr:rowOff>0</xdr:rowOff>
        </xdr:from>
        <xdr:to>
          <xdr:col>19</xdr:col>
          <xdr:colOff>1059180</xdr:colOff>
          <xdr:row>14</xdr:row>
          <xdr:rowOff>259080</xdr:rowOff>
        </xdr:to>
        <xdr:sp macro="" textlink="">
          <xdr:nvSpPr>
            <xdr:cNvPr id="5124" name="CheckBox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14</xdr:row>
          <xdr:rowOff>220980</xdr:rowOff>
        </xdr:from>
        <xdr:to>
          <xdr:col>19</xdr:col>
          <xdr:colOff>1059180</xdr:colOff>
          <xdr:row>15</xdr:row>
          <xdr:rowOff>121920</xdr:rowOff>
        </xdr:to>
        <xdr:sp macro="" textlink="">
          <xdr:nvSpPr>
            <xdr:cNvPr id="5125" name="CheckBox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16</xdr:row>
          <xdr:rowOff>0</xdr:rowOff>
        </xdr:from>
        <xdr:to>
          <xdr:col>19</xdr:col>
          <xdr:colOff>1059180</xdr:colOff>
          <xdr:row>17</xdr:row>
          <xdr:rowOff>68580</xdr:rowOff>
        </xdr:to>
        <xdr:sp macro="" textlink="">
          <xdr:nvSpPr>
            <xdr:cNvPr id="5126" name="CheckBox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17</xdr:row>
          <xdr:rowOff>0</xdr:rowOff>
        </xdr:from>
        <xdr:to>
          <xdr:col>19</xdr:col>
          <xdr:colOff>1059180</xdr:colOff>
          <xdr:row>17</xdr:row>
          <xdr:rowOff>259080</xdr:rowOff>
        </xdr:to>
        <xdr:sp macro="" textlink="">
          <xdr:nvSpPr>
            <xdr:cNvPr id="5127" name="CheckBox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17</xdr:row>
          <xdr:rowOff>198120</xdr:rowOff>
        </xdr:from>
        <xdr:to>
          <xdr:col>19</xdr:col>
          <xdr:colOff>1059180</xdr:colOff>
          <xdr:row>18</xdr:row>
          <xdr:rowOff>106680</xdr:rowOff>
        </xdr:to>
        <xdr:sp macro="" textlink="">
          <xdr:nvSpPr>
            <xdr:cNvPr id="5128" name="CheckBox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18</xdr:row>
          <xdr:rowOff>198120</xdr:rowOff>
        </xdr:from>
        <xdr:to>
          <xdr:col>19</xdr:col>
          <xdr:colOff>1059180</xdr:colOff>
          <xdr:row>19</xdr:row>
          <xdr:rowOff>99060</xdr:rowOff>
        </xdr:to>
        <xdr:sp macro="" textlink="">
          <xdr:nvSpPr>
            <xdr:cNvPr id="5129" name="CheckBox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19</xdr:row>
          <xdr:rowOff>198120</xdr:rowOff>
        </xdr:from>
        <xdr:to>
          <xdr:col>19</xdr:col>
          <xdr:colOff>1059180</xdr:colOff>
          <xdr:row>20</xdr:row>
          <xdr:rowOff>99060</xdr:rowOff>
        </xdr:to>
        <xdr:sp macro="" textlink="">
          <xdr:nvSpPr>
            <xdr:cNvPr id="5130" name="CheckBox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20</xdr:row>
          <xdr:rowOff>198120</xdr:rowOff>
        </xdr:from>
        <xdr:to>
          <xdr:col>19</xdr:col>
          <xdr:colOff>1059180</xdr:colOff>
          <xdr:row>21</xdr:row>
          <xdr:rowOff>106680</xdr:rowOff>
        </xdr:to>
        <xdr:sp macro="" textlink="">
          <xdr:nvSpPr>
            <xdr:cNvPr id="5131" name="CheckBox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21</xdr:row>
          <xdr:rowOff>198120</xdr:rowOff>
        </xdr:from>
        <xdr:to>
          <xdr:col>19</xdr:col>
          <xdr:colOff>1059180</xdr:colOff>
          <xdr:row>22</xdr:row>
          <xdr:rowOff>99060</xdr:rowOff>
        </xdr:to>
        <xdr:sp macro="" textlink="">
          <xdr:nvSpPr>
            <xdr:cNvPr id="5132" name="CheckBox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22</xdr:row>
          <xdr:rowOff>198120</xdr:rowOff>
        </xdr:from>
        <xdr:to>
          <xdr:col>19</xdr:col>
          <xdr:colOff>1059180</xdr:colOff>
          <xdr:row>22</xdr:row>
          <xdr:rowOff>457200</xdr:rowOff>
        </xdr:to>
        <xdr:sp macro="" textlink="">
          <xdr:nvSpPr>
            <xdr:cNvPr id="5133" name="CheckBox13" hidden="1">
              <a:extLst>
                <a:ext uri="{63B3BB69-23CF-44E3-9099-C40C66FF867C}">
                  <a14:compatExt spid="_x0000_s5133"/>
                </a:ext>
                <a:ext uri="{FF2B5EF4-FFF2-40B4-BE49-F238E27FC236}">
                  <a16:creationId xmlns:a16="http://schemas.microsoft.com/office/drawing/2014/main" id="{00000000-0008-0000-06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23</xdr:row>
          <xdr:rowOff>198120</xdr:rowOff>
        </xdr:from>
        <xdr:to>
          <xdr:col>19</xdr:col>
          <xdr:colOff>1059180</xdr:colOff>
          <xdr:row>24</xdr:row>
          <xdr:rowOff>106680</xdr:rowOff>
        </xdr:to>
        <xdr:sp macro="" textlink="">
          <xdr:nvSpPr>
            <xdr:cNvPr id="5134" name="CheckBox14" hidden="1">
              <a:extLst>
                <a:ext uri="{63B3BB69-23CF-44E3-9099-C40C66FF867C}">
                  <a14:compatExt spid="_x0000_s5134"/>
                </a:ext>
                <a:ext uri="{FF2B5EF4-FFF2-40B4-BE49-F238E27FC236}">
                  <a16:creationId xmlns:a16="http://schemas.microsoft.com/office/drawing/2014/main" id="{00000000-0008-0000-06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24</xdr:row>
          <xdr:rowOff>198120</xdr:rowOff>
        </xdr:from>
        <xdr:to>
          <xdr:col>19</xdr:col>
          <xdr:colOff>1059180</xdr:colOff>
          <xdr:row>25</xdr:row>
          <xdr:rowOff>106680</xdr:rowOff>
        </xdr:to>
        <xdr:sp macro="" textlink="">
          <xdr:nvSpPr>
            <xdr:cNvPr id="5135" name="CheckBox15" hidden="1">
              <a:extLst>
                <a:ext uri="{63B3BB69-23CF-44E3-9099-C40C66FF867C}">
                  <a14:compatExt spid="_x0000_s5135"/>
                </a:ext>
                <a:ext uri="{FF2B5EF4-FFF2-40B4-BE49-F238E27FC236}">
                  <a16:creationId xmlns:a16="http://schemas.microsoft.com/office/drawing/2014/main" id="{00000000-0008-0000-06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25</xdr:row>
          <xdr:rowOff>198120</xdr:rowOff>
        </xdr:from>
        <xdr:to>
          <xdr:col>19</xdr:col>
          <xdr:colOff>1059180</xdr:colOff>
          <xdr:row>26</xdr:row>
          <xdr:rowOff>99060</xdr:rowOff>
        </xdr:to>
        <xdr:sp macro="" textlink="">
          <xdr:nvSpPr>
            <xdr:cNvPr id="5136" name="CheckBox16" hidden="1">
              <a:extLst>
                <a:ext uri="{63B3BB69-23CF-44E3-9099-C40C66FF867C}">
                  <a14:compatExt spid="_x0000_s5136"/>
                </a:ext>
                <a:ext uri="{FF2B5EF4-FFF2-40B4-BE49-F238E27FC236}">
                  <a16:creationId xmlns:a16="http://schemas.microsoft.com/office/drawing/2014/main" id="{00000000-0008-0000-06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26</xdr:row>
          <xdr:rowOff>198120</xdr:rowOff>
        </xdr:from>
        <xdr:to>
          <xdr:col>19</xdr:col>
          <xdr:colOff>1059180</xdr:colOff>
          <xdr:row>27</xdr:row>
          <xdr:rowOff>106680</xdr:rowOff>
        </xdr:to>
        <xdr:sp macro="" textlink="">
          <xdr:nvSpPr>
            <xdr:cNvPr id="5137" name="CheckBox17" hidden="1">
              <a:extLst>
                <a:ext uri="{63B3BB69-23CF-44E3-9099-C40C66FF867C}">
                  <a14:compatExt spid="_x0000_s5137"/>
                </a:ext>
                <a:ext uri="{FF2B5EF4-FFF2-40B4-BE49-F238E27FC236}">
                  <a16:creationId xmlns:a16="http://schemas.microsoft.com/office/drawing/2014/main" id="{00000000-0008-0000-0600-00001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28</xdr:row>
          <xdr:rowOff>0</xdr:rowOff>
        </xdr:from>
        <xdr:to>
          <xdr:col>19</xdr:col>
          <xdr:colOff>1059180</xdr:colOff>
          <xdr:row>29</xdr:row>
          <xdr:rowOff>68580</xdr:rowOff>
        </xdr:to>
        <xdr:sp macro="" textlink="">
          <xdr:nvSpPr>
            <xdr:cNvPr id="5138" name="CheckBox18" hidden="1">
              <a:extLst>
                <a:ext uri="{63B3BB69-23CF-44E3-9099-C40C66FF867C}">
                  <a14:compatExt spid="_x0000_s5138"/>
                </a:ext>
                <a:ext uri="{FF2B5EF4-FFF2-40B4-BE49-F238E27FC236}">
                  <a16:creationId xmlns:a16="http://schemas.microsoft.com/office/drawing/2014/main" id="{00000000-0008-0000-06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29</xdr:row>
          <xdr:rowOff>0</xdr:rowOff>
        </xdr:from>
        <xdr:to>
          <xdr:col>19</xdr:col>
          <xdr:colOff>1059180</xdr:colOff>
          <xdr:row>29</xdr:row>
          <xdr:rowOff>259080</xdr:rowOff>
        </xdr:to>
        <xdr:sp macro="" textlink="">
          <xdr:nvSpPr>
            <xdr:cNvPr id="5139" name="CheckBox19" hidden="1">
              <a:extLst>
                <a:ext uri="{63B3BB69-23CF-44E3-9099-C40C66FF867C}">
                  <a14:compatExt spid="_x0000_s5139"/>
                </a:ext>
                <a:ext uri="{FF2B5EF4-FFF2-40B4-BE49-F238E27FC236}">
                  <a16:creationId xmlns:a16="http://schemas.microsoft.com/office/drawing/2014/main" id="{00000000-0008-0000-06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29</xdr:row>
          <xdr:rowOff>198120</xdr:rowOff>
        </xdr:from>
        <xdr:to>
          <xdr:col>19</xdr:col>
          <xdr:colOff>1059180</xdr:colOff>
          <xdr:row>30</xdr:row>
          <xdr:rowOff>99060</xdr:rowOff>
        </xdr:to>
        <xdr:sp macro="" textlink="">
          <xdr:nvSpPr>
            <xdr:cNvPr id="5140" name="CheckBox20" hidden="1">
              <a:extLst>
                <a:ext uri="{63B3BB69-23CF-44E3-9099-C40C66FF867C}">
                  <a14:compatExt spid="_x0000_s5140"/>
                </a:ext>
                <a:ext uri="{FF2B5EF4-FFF2-40B4-BE49-F238E27FC236}">
                  <a16:creationId xmlns:a16="http://schemas.microsoft.com/office/drawing/2014/main" id="{00000000-0008-0000-06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30</xdr:row>
          <xdr:rowOff>198120</xdr:rowOff>
        </xdr:from>
        <xdr:to>
          <xdr:col>19</xdr:col>
          <xdr:colOff>1059180</xdr:colOff>
          <xdr:row>30</xdr:row>
          <xdr:rowOff>457200</xdr:rowOff>
        </xdr:to>
        <xdr:sp macro="" textlink="">
          <xdr:nvSpPr>
            <xdr:cNvPr id="5141" name="CheckBox21" hidden="1">
              <a:extLst>
                <a:ext uri="{63B3BB69-23CF-44E3-9099-C40C66FF867C}">
                  <a14:compatExt spid="_x0000_s5141"/>
                </a:ext>
                <a:ext uri="{FF2B5EF4-FFF2-40B4-BE49-F238E27FC236}">
                  <a16:creationId xmlns:a16="http://schemas.microsoft.com/office/drawing/2014/main" id="{00000000-0008-0000-06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31</xdr:row>
          <xdr:rowOff>198120</xdr:rowOff>
        </xdr:from>
        <xdr:to>
          <xdr:col>19</xdr:col>
          <xdr:colOff>1059180</xdr:colOff>
          <xdr:row>32</xdr:row>
          <xdr:rowOff>99060</xdr:rowOff>
        </xdr:to>
        <xdr:sp macro="" textlink="">
          <xdr:nvSpPr>
            <xdr:cNvPr id="5142" name="CheckBox22" hidden="1">
              <a:extLst>
                <a:ext uri="{63B3BB69-23CF-44E3-9099-C40C66FF867C}">
                  <a14:compatExt spid="_x0000_s5142"/>
                </a:ext>
                <a:ext uri="{FF2B5EF4-FFF2-40B4-BE49-F238E27FC236}">
                  <a16:creationId xmlns:a16="http://schemas.microsoft.com/office/drawing/2014/main" id="{00000000-0008-0000-06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32</xdr:row>
          <xdr:rowOff>198120</xdr:rowOff>
        </xdr:from>
        <xdr:to>
          <xdr:col>19</xdr:col>
          <xdr:colOff>1059180</xdr:colOff>
          <xdr:row>32</xdr:row>
          <xdr:rowOff>457200</xdr:rowOff>
        </xdr:to>
        <xdr:sp macro="" textlink="">
          <xdr:nvSpPr>
            <xdr:cNvPr id="5143" name="CheckBox23" hidden="1">
              <a:extLst>
                <a:ext uri="{63B3BB69-23CF-44E3-9099-C40C66FF867C}">
                  <a14:compatExt spid="_x0000_s5143"/>
                </a:ext>
                <a:ext uri="{FF2B5EF4-FFF2-40B4-BE49-F238E27FC236}">
                  <a16:creationId xmlns:a16="http://schemas.microsoft.com/office/drawing/2014/main" id="{00000000-0008-0000-06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33</xdr:row>
          <xdr:rowOff>198120</xdr:rowOff>
        </xdr:from>
        <xdr:to>
          <xdr:col>19</xdr:col>
          <xdr:colOff>1059180</xdr:colOff>
          <xdr:row>33</xdr:row>
          <xdr:rowOff>457200</xdr:rowOff>
        </xdr:to>
        <xdr:sp macro="" textlink="">
          <xdr:nvSpPr>
            <xdr:cNvPr id="5144" name="CheckBox24" hidden="1">
              <a:extLst>
                <a:ext uri="{63B3BB69-23CF-44E3-9099-C40C66FF867C}">
                  <a14:compatExt spid="_x0000_s5144"/>
                </a:ext>
                <a:ext uri="{FF2B5EF4-FFF2-40B4-BE49-F238E27FC236}">
                  <a16:creationId xmlns:a16="http://schemas.microsoft.com/office/drawing/2014/main" id="{00000000-0008-0000-0600-00001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34</xdr:row>
          <xdr:rowOff>198120</xdr:rowOff>
        </xdr:from>
        <xdr:to>
          <xdr:col>19</xdr:col>
          <xdr:colOff>1059180</xdr:colOff>
          <xdr:row>34</xdr:row>
          <xdr:rowOff>457200</xdr:rowOff>
        </xdr:to>
        <xdr:sp macro="" textlink="">
          <xdr:nvSpPr>
            <xdr:cNvPr id="5145" name="CheckBox25" hidden="1">
              <a:extLst>
                <a:ext uri="{63B3BB69-23CF-44E3-9099-C40C66FF867C}">
                  <a14:compatExt spid="_x0000_s5145"/>
                </a:ext>
                <a:ext uri="{FF2B5EF4-FFF2-40B4-BE49-F238E27FC236}">
                  <a16:creationId xmlns:a16="http://schemas.microsoft.com/office/drawing/2014/main" id="{00000000-0008-0000-06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35</xdr:row>
          <xdr:rowOff>198120</xdr:rowOff>
        </xdr:from>
        <xdr:to>
          <xdr:col>19</xdr:col>
          <xdr:colOff>1059180</xdr:colOff>
          <xdr:row>36</xdr:row>
          <xdr:rowOff>106680</xdr:rowOff>
        </xdr:to>
        <xdr:sp macro="" textlink="">
          <xdr:nvSpPr>
            <xdr:cNvPr id="5146" name="CheckBox26" hidden="1">
              <a:extLst>
                <a:ext uri="{63B3BB69-23CF-44E3-9099-C40C66FF867C}">
                  <a14:compatExt spid="_x0000_s5146"/>
                </a:ext>
                <a:ext uri="{FF2B5EF4-FFF2-40B4-BE49-F238E27FC236}">
                  <a16:creationId xmlns:a16="http://schemas.microsoft.com/office/drawing/2014/main" id="{00000000-0008-0000-06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36</xdr:row>
          <xdr:rowOff>198120</xdr:rowOff>
        </xdr:from>
        <xdr:to>
          <xdr:col>19</xdr:col>
          <xdr:colOff>1059180</xdr:colOff>
          <xdr:row>37</xdr:row>
          <xdr:rowOff>106680</xdr:rowOff>
        </xdr:to>
        <xdr:sp macro="" textlink="">
          <xdr:nvSpPr>
            <xdr:cNvPr id="5147" name="CheckBox27" hidden="1">
              <a:extLst>
                <a:ext uri="{63B3BB69-23CF-44E3-9099-C40C66FF867C}">
                  <a14:compatExt spid="_x0000_s5147"/>
                </a:ext>
                <a:ext uri="{FF2B5EF4-FFF2-40B4-BE49-F238E27FC236}">
                  <a16:creationId xmlns:a16="http://schemas.microsoft.com/office/drawing/2014/main" id="{00000000-0008-0000-06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46</xdr:row>
          <xdr:rowOff>198120</xdr:rowOff>
        </xdr:from>
        <xdr:to>
          <xdr:col>19</xdr:col>
          <xdr:colOff>1059180</xdr:colOff>
          <xdr:row>47</xdr:row>
          <xdr:rowOff>106680</xdr:rowOff>
        </xdr:to>
        <xdr:sp macro="" textlink="">
          <xdr:nvSpPr>
            <xdr:cNvPr id="5148" name="CheckBox28" hidden="1">
              <a:extLst>
                <a:ext uri="{63B3BB69-23CF-44E3-9099-C40C66FF867C}">
                  <a14:compatExt spid="_x0000_s5148"/>
                </a:ext>
                <a:ext uri="{FF2B5EF4-FFF2-40B4-BE49-F238E27FC236}">
                  <a16:creationId xmlns:a16="http://schemas.microsoft.com/office/drawing/2014/main" id="{00000000-0008-0000-06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47</xdr:row>
          <xdr:rowOff>198120</xdr:rowOff>
        </xdr:from>
        <xdr:to>
          <xdr:col>19</xdr:col>
          <xdr:colOff>1059180</xdr:colOff>
          <xdr:row>47</xdr:row>
          <xdr:rowOff>457200</xdr:rowOff>
        </xdr:to>
        <xdr:sp macro="" textlink="">
          <xdr:nvSpPr>
            <xdr:cNvPr id="5149" name="CheckBox29" hidden="1">
              <a:extLst>
                <a:ext uri="{63B3BB69-23CF-44E3-9099-C40C66FF867C}">
                  <a14:compatExt spid="_x0000_s5149"/>
                </a:ext>
                <a:ext uri="{FF2B5EF4-FFF2-40B4-BE49-F238E27FC236}">
                  <a16:creationId xmlns:a16="http://schemas.microsoft.com/office/drawing/2014/main" id="{00000000-0008-0000-06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53</xdr:row>
          <xdr:rowOff>198120</xdr:rowOff>
        </xdr:from>
        <xdr:to>
          <xdr:col>19</xdr:col>
          <xdr:colOff>1059180</xdr:colOff>
          <xdr:row>53</xdr:row>
          <xdr:rowOff>457200</xdr:rowOff>
        </xdr:to>
        <xdr:sp macro="" textlink="">
          <xdr:nvSpPr>
            <xdr:cNvPr id="5150" name="CheckBox30" hidden="1">
              <a:extLst>
                <a:ext uri="{63B3BB69-23CF-44E3-9099-C40C66FF867C}">
                  <a14:compatExt spid="_x0000_s5150"/>
                </a:ext>
                <a:ext uri="{FF2B5EF4-FFF2-40B4-BE49-F238E27FC236}">
                  <a16:creationId xmlns:a16="http://schemas.microsoft.com/office/drawing/2014/main" id="{00000000-0008-0000-06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1" name="CheckBox31" hidden="1">
              <a:extLst>
                <a:ext uri="{63B3BB69-23CF-44E3-9099-C40C66FF867C}">
                  <a14:compatExt spid="_x0000_s5151"/>
                </a:ext>
                <a:ext uri="{FF2B5EF4-FFF2-40B4-BE49-F238E27FC236}">
                  <a16:creationId xmlns:a16="http://schemas.microsoft.com/office/drawing/2014/main" id="{00000000-0008-0000-06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2" name="CheckBox32" hidden="1">
              <a:extLst>
                <a:ext uri="{63B3BB69-23CF-44E3-9099-C40C66FF867C}">
                  <a14:compatExt spid="_x0000_s5152"/>
                </a:ext>
                <a:ext uri="{FF2B5EF4-FFF2-40B4-BE49-F238E27FC236}">
                  <a16:creationId xmlns:a16="http://schemas.microsoft.com/office/drawing/2014/main" id="{00000000-0008-0000-06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3" name="CheckBox33" hidden="1">
              <a:extLst>
                <a:ext uri="{63B3BB69-23CF-44E3-9099-C40C66FF867C}">
                  <a14:compatExt spid="_x0000_s5153"/>
                </a:ext>
                <a:ext uri="{FF2B5EF4-FFF2-40B4-BE49-F238E27FC236}">
                  <a16:creationId xmlns:a16="http://schemas.microsoft.com/office/drawing/2014/main" id="{00000000-0008-0000-06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4" name="CheckBox34" hidden="1">
              <a:extLst>
                <a:ext uri="{63B3BB69-23CF-44E3-9099-C40C66FF867C}">
                  <a14:compatExt spid="_x0000_s5154"/>
                </a:ext>
                <a:ext uri="{FF2B5EF4-FFF2-40B4-BE49-F238E27FC236}">
                  <a16:creationId xmlns:a16="http://schemas.microsoft.com/office/drawing/2014/main" id="{00000000-0008-0000-06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5" name="CheckBox35" hidden="1">
              <a:extLst>
                <a:ext uri="{63B3BB69-23CF-44E3-9099-C40C66FF867C}">
                  <a14:compatExt spid="_x0000_s5155"/>
                </a:ext>
                <a:ext uri="{FF2B5EF4-FFF2-40B4-BE49-F238E27FC236}">
                  <a16:creationId xmlns:a16="http://schemas.microsoft.com/office/drawing/2014/main" id="{00000000-0008-0000-06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6" name="CheckBox36" hidden="1">
              <a:extLst>
                <a:ext uri="{63B3BB69-23CF-44E3-9099-C40C66FF867C}">
                  <a14:compatExt spid="_x0000_s5156"/>
                </a:ext>
                <a:ext uri="{FF2B5EF4-FFF2-40B4-BE49-F238E27FC236}">
                  <a16:creationId xmlns:a16="http://schemas.microsoft.com/office/drawing/2014/main" id="{00000000-0008-0000-06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7" name="CheckBox38" hidden="1">
              <a:extLst>
                <a:ext uri="{63B3BB69-23CF-44E3-9099-C40C66FF867C}">
                  <a14:compatExt spid="_x0000_s5157"/>
                </a:ext>
                <a:ext uri="{FF2B5EF4-FFF2-40B4-BE49-F238E27FC236}">
                  <a16:creationId xmlns:a16="http://schemas.microsoft.com/office/drawing/2014/main" id="{00000000-0008-0000-06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8" name="CheckBox39" hidden="1">
              <a:extLst>
                <a:ext uri="{63B3BB69-23CF-44E3-9099-C40C66FF867C}">
                  <a14:compatExt spid="_x0000_s5158"/>
                </a:ext>
                <a:ext uri="{FF2B5EF4-FFF2-40B4-BE49-F238E27FC236}">
                  <a16:creationId xmlns:a16="http://schemas.microsoft.com/office/drawing/2014/main" id="{00000000-0008-0000-06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59" name="CheckBox40" hidden="1">
              <a:extLst>
                <a:ext uri="{63B3BB69-23CF-44E3-9099-C40C66FF867C}">
                  <a14:compatExt spid="_x0000_s5159"/>
                </a:ext>
                <a:ext uri="{FF2B5EF4-FFF2-40B4-BE49-F238E27FC236}">
                  <a16:creationId xmlns:a16="http://schemas.microsoft.com/office/drawing/2014/main" id="{00000000-0008-0000-06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0" name="CheckBox41" hidden="1">
              <a:extLst>
                <a:ext uri="{63B3BB69-23CF-44E3-9099-C40C66FF867C}">
                  <a14:compatExt spid="_x0000_s5160"/>
                </a:ext>
                <a:ext uri="{FF2B5EF4-FFF2-40B4-BE49-F238E27FC236}">
                  <a16:creationId xmlns:a16="http://schemas.microsoft.com/office/drawing/2014/main" id="{00000000-0008-0000-06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1" name="CheckBox42" hidden="1">
              <a:extLst>
                <a:ext uri="{63B3BB69-23CF-44E3-9099-C40C66FF867C}">
                  <a14:compatExt spid="_x0000_s5161"/>
                </a:ext>
                <a:ext uri="{FF2B5EF4-FFF2-40B4-BE49-F238E27FC236}">
                  <a16:creationId xmlns:a16="http://schemas.microsoft.com/office/drawing/2014/main" id="{00000000-0008-0000-06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2" name="CheckBox43" hidden="1">
              <a:extLst>
                <a:ext uri="{63B3BB69-23CF-44E3-9099-C40C66FF867C}">
                  <a14:compatExt spid="_x0000_s5162"/>
                </a:ext>
                <a:ext uri="{FF2B5EF4-FFF2-40B4-BE49-F238E27FC236}">
                  <a16:creationId xmlns:a16="http://schemas.microsoft.com/office/drawing/2014/main" id="{00000000-0008-0000-0600-00002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3" name="CheckBox44" hidden="1">
              <a:extLst>
                <a:ext uri="{63B3BB69-23CF-44E3-9099-C40C66FF867C}">
                  <a14:compatExt spid="_x0000_s5163"/>
                </a:ext>
                <a:ext uri="{FF2B5EF4-FFF2-40B4-BE49-F238E27FC236}">
                  <a16:creationId xmlns:a16="http://schemas.microsoft.com/office/drawing/2014/main" id="{00000000-0008-0000-06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4" name="CheckBox45" hidden="1">
              <a:extLst>
                <a:ext uri="{63B3BB69-23CF-44E3-9099-C40C66FF867C}">
                  <a14:compatExt spid="_x0000_s5164"/>
                </a:ext>
                <a:ext uri="{FF2B5EF4-FFF2-40B4-BE49-F238E27FC236}">
                  <a16:creationId xmlns:a16="http://schemas.microsoft.com/office/drawing/2014/main" id="{00000000-0008-0000-06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769620</xdr:colOff>
          <xdr:row>54</xdr:row>
          <xdr:rowOff>0</xdr:rowOff>
        </xdr:from>
        <xdr:to>
          <xdr:col>19</xdr:col>
          <xdr:colOff>1059180</xdr:colOff>
          <xdr:row>54</xdr:row>
          <xdr:rowOff>259080</xdr:rowOff>
        </xdr:to>
        <xdr:sp macro="" textlink="">
          <xdr:nvSpPr>
            <xdr:cNvPr id="5165" name="CheckBox46" hidden="1">
              <a:extLst>
                <a:ext uri="{63B3BB69-23CF-44E3-9099-C40C66FF867C}">
                  <a14:compatExt spid="_x0000_s5165"/>
                </a:ext>
                <a:ext uri="{FF2B5EF4-FFF2-40B4-BE49-F238E27FC236}">
                  <a16:creationId xmlns:a16="http://schemas.microsoft.com/office/drawing/2014/main" id="{00000000-0008-0000-06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cstate="print"/>
        <a:stretch>
          <a:fillRect/>
        </a:stretch>
      </xdr:blipFill>
      <xdr:spPr>
        <a:xfrm>
          <a:off x="9781310" y="0"/>
          <a:ext cx="649118" cy="748145"/>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4" name="Imagen 3">
          <a:extLst>
            <a:ext uri="{FF2B5EF4-FFF2-40B4-BE49-F238E27FC236}">
              <a16:creationId xmlns:a16="http://schemas.microsoft.com/office/drawing/2014/main" id="{A441B05A-5A89-4036-B653-09F08EBDC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02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162297</xdr:colOff>
      <xdr:row>0</xdr:row>
      <xdr:rowOff>21770</xdr:rowOff>
    </xdr:from>
    <xdr:to>
      <xdr:col>9</xdr:col>
      <xdr:colOff>811415</xdr:colOff>
      <xdr:row>3</xdr:row>
      <xdr:rowOff>182086</xdr:rowOff>
    </xdr:to>
    <xdr:pic>
      <xdr:nvPicPr>
        <xdr:cNvPr id="4" name="Imagen 3">
          <a:extLst>
            <a:ext uri="{FF2B5EF4-FFF2-40B4-BE49-F238E27FC236}">
              <a16:creationId xmlns:a16="http://schemas.microsoft.com/office/drawing/2014/main" id="{FF02E460-633E-4FE4-B5DA-19031F6925A0}"/>
            </a:ext>
          </a:extLst>
        </xdr:cNvPr>
        <xdr:cNvPicPr>
          <a:picLocks noChangeAspect="1"/>
        </xdr:cNvPicPr>
      </xdr:nvPicPr>
      <xdr:blipFill>
        <a:blip xmlns:r="http://schemas.openxmlformats.org/officeDocument/2006/relationships" r:embed="rId1" cstate="print"/>
        <a:stretch>
          <a:fillRect/>
        </a:stretch>
      </xdr:blipFill>
      <xdr:spPr>
        <a:xfrm>
          <a:off x="13529954" y="21770"/>
          <a:ext cx="649118" cy="748145"/>
        </a:xfrm>
        <a:prstGeom prst="rect">
          <a:avLst/>
        </a:prstGeom>
      </xdr:spPr>
    </xdr:pic>
    <xdr:clientData/>
  </xdr:twoCellAnchor>
  <xdr:twoCellAnchor editAs="oneCell">
    <xdr:from>
      <xdr:col>0</xdr:col>
      <xdr:colOff>183846</xdr:colOff>
      <xdr:row>0</xdr:row>
      <xdr:rowOff>101928</xdr:rowOff>
    </xdr:from>
    <xdr:to>
      <xdr:col>1</xdr:col>
      <xdr:colOff>784170</xdr:colOff>
      <xdr:row>3</xdr:row>
      <xdr:rowOff>116219</xdr:rowOff>
    </xdr:to>
    <xdr:pic>
      <xdr:nvPicPr>
        <xdr:cNvPr id="5" name="Imagen 4">
          <a:extLst>
            <a:ext uri="{FF2B5EF4-FFF2-40B4-BE49-F238E27FC236}">
              <a16:creationId xmlns:a16="http://schemas.microsoft.com/office/drawing/2014/main" id="{4F25C7B7-19E8-4FC7-95E2-A8308F7887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846" y="101928"/>
          <a:ext cx="1438524" cy="5984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227613</xdr:colOff>
      <xdr:row>0</xdr:row>
      <xdr:rowOff>97970</xdr:rowOff>
    </xdr:from>
    <xdr:to>
      <xdr:col>5</xdr:col>
      <xdr:colOff>876731</xdr:colOff>
      <xdr:row>3</xdr:row>
      <xdr:rowOff>116772</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cstate="print"/>
        <a:stretch>
          <a:fillRect/>
        </a:stretch>
      </xdr:blipFill>
      <xdr:spPr>
        <a:xfrm>
          <a:off x="11907984" y="97970"/>
          <a:ext cx="649118" cy="748145"/>
        </a:xfrm>
        <a:prstGeom prst="rect">
          <a:avLst/>
        </a:prstGeom>
      </xdr:spPr>
    </xdr:pic>
    <xdr:clientData/>
  </xdr:twoCellAnchor>
  <xdr:twoCellAnchor editAs="oneCell">
    <xdr:from>
      <xdr:col>0</xdr:col>
      <xdr:colOff>326573</xdr:colOff>
      <xdr:row>0</xdr:row>
      <xdr:rowOff>167245</xdr:rowOff>
    </xdr:from>
    <xdr:to>
      <xdr:col>0</xdr:col>
      <xdr:colOff>1760259</xdr:colOff>
      <xdr:row>3</xdr:row>
      <xdr:rowOff>40022</xdr:rowOff>
    </xdr:to>
    <xdr:pic>
      <xdr:nvPicPr>
        <xdr:cNvPr id="5" name="Imagen 4">
          <a:extLst>
            <a:ext uri="{FF2B5EF4-FFF2-40B4-BE49-F238E27FC236}">
              <a16:creationId xmlns:a16="http://schemas.microsoft.com/office/drawing/2014/main" id="{BD46A2E5-31A2-43C2-98E5-83D81097D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3" y="167245"/>
          <a:ext cx="1433686" cy="602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cstate="print"/>
        <a:stretch>
          <a:fillRect/>
        </a:stretch>
      </xdr:blipFill>
      <xdr:spPr>
        <a:xfrm>
          <a:off x="10636531" y="83820"/>
          <a:ext cx="649118" cy="74814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3FDAA8ED-01A1-4551-B091-FA80B93FF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02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57591-DOC-20240822102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3%20Mapa%20de%20Riesgos%20de%20Corrupcion%20PET%20May-Jun%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QUIPO01\Downloads\03%20Mapa%20de%20Riesgos%20de%20Corrupcion%20PET%20May-Jun%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refreshError="1"/>
      <sheetData sheetId="1">
        <row r="1">
          <cell r="B1" t="str">
            <v xml:space="preserve">PROCESO:  SISTEMA INTEGRADO DE GESTIÓN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OO"/>
      <sheetName val="Hoja3"/>
      <sheetName val="NO"/>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S"/>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
          <cell r="F39" t="str">
            <v>D17O14 Incluir e implementar la racionalizacion del tramite compatibilidad de uso de suelo en el componente de racionalizacion de los tramites del plan anticorrupcion y atencion al ciudadado</v>
          </cell>
        </row>
        <row r="40">
          <cell r="F40" t="str">
            <v>D18 O11,12 Sencibilizar mensualmente al personal de DIANU sobre la apropiacion cultural del valor de la Honestidad, establecido en el Código de integridad y buen gobierno y a su vez la politica antisoborno del SIGAMI</v>
          </cell>
        </row>
        <row r="48">
          <cell r="F48" t="str">
            <v xml:space="preserve">D9D3A1A3 Denuncia disciplinaria, penal  o la pertinente del caso, reportortar al personal de planta que incumpla sus funciones y actualizar el mapa de riesgos </v>
          </cell>
        </row>
      </sheetData>
      <sheetData sheetId="9" refreshError="1"/>
      <sheetData sheetId="10" refreshError="1">
        <row r="10">
          <cell r="A10" t="str">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ell>
          <cell r="D10" t="str">
            <v>Ausencia de herramientas tecnológicas que soporten la  ejecución de los tramites en todas sus fases  para prevenir las acciones presenciales (20)</v>
          </cell>
        </row>
        <row r="11">
          <cell r="D11" t="str">
            <v>Complejidad de los requisitos y  procedimientos del trámite que desbordan la capacidad de comprensión del usuario y/o funcionario (18)</v>
          </cell>
        </row>
        <row r="12">
          <cell r="D12" t="str">
            <v>Fallas en la cultura de la probidad (Honradez) (22)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image" Target="../media/image18.emf"/><Relationship Id="rId39" Type="http://schemas.openxmlformats.org/officeDocument/2006/relationships/control" Target="../activeX/activeX32.xml"/><Relationship Id="rId21" Type="http://schemas.openxmlformats.org/officeDocument/2006/relationships/control" Target="../activeX/activeX16.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6.emf"/><Relationship Id="rId2" Type="http://schemas.openxmlformats.org/officeDocument/2006/relationships/drawing" Target="../drawings/drawing5.xml"/><Relationship Id="rId16" Type="http://schemas.openxmlformats.org/officeDocument/2006/relationships/control" Target="../activeX/activeX11.xml"/><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image" Target="../media/image17.emf"/><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3" Type="http://schemas.openxmlformats.org/officeDocument/2006/relationships/image" Target="../media/image19.emf"/><Relationship Id="rId5" Type="http://schemas.openxmlformats.org/officeDocument/2006/relationships/image" Target="../media/image15.emf"/><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5.xml"/><Relationship Id="rId41" Type="http://schemas.openxmlformats.org/officeDocument/2006/relationships/control" Target="../activeX/activeX34.xml"/><Relationship Id="rId1" Type="http://schemas.openxmlformats.org/officeDocument/2006/relationships/printerSettings" Target="../printerSettings/printerSettings5.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70" zoomScaleNormal="70" workbookViewId="0">
      <selection activeCell="A22" sqref="A22:F2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291"/>
      <c r="B1" s="300" t="s">
        <v>256</v>
      </c>
      <c r="C1" s="301"/>
      <c r="D1" s="302"/>
      <c r="E1" s="146" t="s">
        <v>383</v>
      </c>
      <c r="F1" s="294"/>
    </row>
    <row r="2" spans="1:7" x14ac:dyDescent="0.25">
      <c r="A2" s="292"/>
      <c r="B2" s="303"/>
      <c r="C2" s="304"/>
      <c r="D2" s="305"/>
      <c r="E2" s="147" t="s">
        <v>381</v>
      </c>
      <c r="F2" s="295"/>
    </row>
    <row r="3" spans="1:7" ht="15" customHeight="1" x14ac:dyDescent="0.25">
      <c r="A3" s="292"/>
      <c r="B3" s="303"/>
      <c r="C3" s="304"/>
      <c r="D3" s="305"/>
      <c r="E3" s="147" t="s">
        <v>382</v>
      </c>
      <c r="F3" s="295"/>
    </row>
    <row r="4" spans="1:7" ht="14.4" thickBot="1" x14ac:dyDescent="0.3">
      <c r="A4" s="293"/>
      <c r="B4" s="306"/>
      <c r="C4" s="307"/>
      <c r="D4" s="308"/>
      <c r="E4" s="148" t="s">
        <v>367</v>
      </c>
      <c r="F4" s="296"/>
    </row>
    <row r="5" spans="1:7" ht="14.4" thickBot="1" x14ac:dyDescent="0.3"/>
    <row r="6" spans="1:7" ht="42.75" customHeight="1" x14ac:dyDescent="0.25">
      <c r="A6" s="109" t="s">
        <v>257</v>
      </c>
      <c r="B6" s="309" t="s">
        <v>264</v>
      </c>
      <c r="C6" s="309"/>
      <c r="D6" s="309"/>
      <c r="E6" s="309"/>
      <c r="F6" s="310"/>
    </row>
    <row r="7" spans="1:7" ht="50.25" customHeight="1" thickBot="1" x14ac:dyDescent="0.3">
      <c r="A7" s="110" t="s">
        <v>258</v>
      </c>
      <c r="B7" s="280" t="s">
        <v>259</v>
      </c>
      <c r="C7" s="280"/>
      <c r="D7" s="280"/>
      <c r="E7" s="280"/>
      <c r="F7" s="281"/>
    </row>
    <row r="8" spans="1:7" ht="17.25" customHeight="1" x14ac:dyDescent="0.25">
      <c r="A8" s="312"/>
      <c r="B8" s="312"/>
      <c r="C8" s="312"/>
      <c r="D8" s="312"/>
      <c r="E8" s="312"/>
      <c r="F8" s="312"/>
    </row>
    <row r="9" spans="1:7" ht="54.75" customHeight="1" x14ac:dyDescent="0.25">
      <c r="A9" s="311" t="s">
        <v>359</v>
      </c>
      <c r="B9" s="311"/>
      <c r="C9" s="311"/>
      <c r="D9" s="311"/>
      <c r="E9" s="311"/>
      <c r="F9" s="311"/>
    </row>
    <row r="10" spans="1:7" ht="18" customHeight="1" thickBot="1" x14ac:dyDescent="0.3">
      <c r="A10" s="289"/>
      <c r="B10" s="290"/>
      <c r="C10" s="290"/>
      <c r="D10" s="290"/>
      <c r="E10" s="290"/>
      <c r="F10" s="290"/>
      <c r="G10" s="290"/>
    </row>
    <row r="11" spans="1:7" ht="24.75" customHeight="1" x14ac:dyDescent="0.25">
      <c r="A11" s="297" t="s">
        <v>260</v>
      </c>
      <c r="B11" s="298"/>
      <c r="C11" s="298"/>
      <c r="D11" s="298"/>
      <c r="E11" s="298"/>
      <c r="F11" s="299"/>
    </row>
    <row r="12" spans="1:7" ht="229.5" customHeight="1" thickBot="1" x14ac:dyDescent="0.3">
      <c r="A12" s="288" t="s">
        <v>358</v>
      </c>
      <c r="B12" s="280"/>
      <c r="C12" s="280"/>
      <c r="D12" s="280"/>
      <c r="E12" s="280"/>
      <c r="F12" s="281"/>
    </row>
    <row r="13" spans="1:7" ht="18" customHeight="1" thickBot="1" x14ac:dyDescent="0.3">
      <c r="A13" s="331"/>
      <c r="B13" s="331"/>
      <c r="C13" s="331"/>
      <c r="D13" s="331"/>
      <c r="E13" s="331"/>
      <c r="F13" s="331"/>
    </row>
    <row r="14" spans="1:7" ht="26.25" customHeight="1" x14ac:dyDescent="0.25">
      <c r="A14" s="297" t="s">
        <v>261</v>
      </c>
      <c r="B14" s="298"/>
      <c r="C14" s="298"/>
      <c r="D14" s="298"/>
      <c r="E14" s="298"/>
      <c r="F14" s="299"/>
    </row>
    <row r="15" spans="1:7" ht="284.25" customHeight="1" thickBot="1" x14ac:dyDescent="0.3">
      <c r="A15" s="288" t="s">
        <v>361</v>
      </c>
      <c r="B15" s="280"/>
      <c r="C15" s="280"/>
      <c r="D15" s="280"/>
      <c r="E15" s="280"/>
      <c r="F15" s="281"/>
    </row>
    <row r="16" spans="1:7" ht="21.75" customHeight="1" thickBot="1" x14ac:dyDescent="0.3">
      <c r="A16" s="99"/>
      <c r="B16" s="99"/>
      <c r="C16" s="99"/>
      <c r="D16" s="99"/>
      <c r="E16" s="99"/>
      <c r="F16" s="99"/>
    </row>
    <row r="17" spans="1:6" ht="23.25" customHeight="1" thickBot="1" x14ac:dyDescent="0.3">
      <c r="A17" s="297" t="s">
        <v>364</v>
      </c>
      <c r="B17" s="298"/>
      <c r="C17" s="298"/>
      <c r="D17" s="298"/>
      <c r="E17" s="298"/>
      <c r="F17" s="299"/>
    </row>
    <row r="18" spans="1:6" ht="81.75" customHeight="1" x14ac:dyDescent="0.25">
      <c r="A18" s="319" t="s">
        <v>365</v>
      </c>
      <c r="B18" s="320"/>
      <c r="C18" s="320"/>
      <c r="D18" s="320"/>
      <c r="E18" s="320"/>
      <c r="F18" s="321"/>
    </row>
    <row r="19" spans="1:6" ht="71.25" customHeight="1" thickBot="1" x14ac:dyDescent="0.3">
      <c r="A19" s="322"/>
      <c r="B19" s="323"/>
      <c r="C19" s="323"/>
      <c r="D19" s="323"/>
      <c r="E19" s="323"/>
      <c r="F19" s="324"/>
    </row>
    <row r="20" spans="1:6" ht="14.4" thickBot="1" x14ac:dyDescent="0.3"/>
    <row r="21" spans="1:6" ht="27" customHeight="1" x14ac:dyDescent="0.25">
      <c r="A21" s="332" t="s">
        <v>321</v>
      </c>
      <c r="B21" s="333"/>
      <c r="C21" s="333"/>
      <c r="D21" s="333"/>
      <c r="E21" s="333"/>
      <c r="F21" s="334"/>
    </row>
    <row r="22" spans="1:6" ht="363" customHeight="1" thickBot="1" x14ac:dyDescent="0.3">
      <c r="A22" s="335" t="s">
        <v>331</v>
      </c>
      <c r="B22" s="336"/>
      <c r="C22" s="336"/>
      <c r="D22" s="336"/>
      <c r="E22" s="336"/>
      <c r="F22" s="337"/>
    </row>
    <row r="23" spans="1:6" ht="14.4" thickBot="1" x14ac:dyDescent="0.3"/>
    <row r="24" spans="1:6" ht="28.5" customHeight="1" thickBot="1" x14ac:dyDescent="0.3">
      <c r="A24" s="338" t="s">
        <v>322</v>
      </c>
      <c r="B24" s="339"/>
      <c r="C24" s="339"/>
      <c r="D24" s="339"/>
      <c r="E24" s="339"/>
      <c r="F24" s="340"/>
    </row>
    <row r="25" spans="1:6" ht="375" customHeight="1" x14ac:dyDescent="0.25">
      <c r="A25" s="347" t="s">
        <v>300</v>
      </c>
      <c r="B25" s="348"/>
      <c r="C25" s="348"/>
      <c r="D25" s="348"/>
      <c r="E25" s="348"/>
      <c r="F25" s="349"/>
    </row>
    <row r="26" spans="1:6" ht="27.6" customHeight="1" thickBot="1" x14ac:dyDescent="0.3">
      <c r="A26" s="350"/>
      <c r="B26" s="351"/>
      <c r="C26" s="351"/>
      <c r="D26" s="351"/>
      <c r="E26" s="351"/>
      <c r="F26" s="352"/>
    </row>
    <row r="27" spans="1:6" ht="25.5" customHeight="1" thickBot="1" x14ac:dyDescent="0.3">
      <c r="A27" s="99"/>
      <c r="B27" s="99"/>
      <c r="C27" s="99"/>
      <c r="D27" s="99"/>
      <c r="E27" s="99"/>
      <c r="F27" s="99"/>
    </row>
    <row r="28" spans="1:6" ht="27" customHeight="1" x14ac:dyDescent="0.25">
      <c r="A28" s="341" t="s">
        <v>323</v>
      </c>
      <c r="B28" s="342"/>
      <c r="C28" s="342"/>
      <c r="D28" s="342"/>
      <c r="E28" s="342"/>
      <c r="F28" s="343"/>
    </row>
    <row r="29" spans="1:6" ht="210.75" customHeight="1" thickBot="1" x14ac:dyDescent="0.3">
      <c r="A29" s="279" t="s">
        <v>297</v>
      </c>
      <c r="B29" s="280"/>
      <c r="C29" s="280"/>
      <c r="D29" s="280"/>
      <c r="E29" s="280"/>
      <c r="F29" s="281"/>
    </row>
    <row r="30" spans="1:6" ht="14.4" thickBot="1" x14ac:dyDescent="0.3"/>
    <row r="31" spans="1:6" ht="30.75" customHeight="1" x14ac:dyDescent="0.25">
      <c r="A31" s="344" t="s">
        <v>324</v>
      </c>
      <c r="B31" s="345"/>
      <c r="C31" s="345"/>
      <c r="D31" s="345"/>
      <c r="E31" s="345"/>
      <c r="F31" s="346"/>
    </row>
    <row r="32" spans="1:6" ht="138" customHeight="1" thickBot="1" x14ac:dyDescent="0.3">
      <c r="A32" s="273" t="s">
        <v>298</v>
      </c>
      <c r="B32" s="274"/>
      <c r="C32" s="274"/>
      <c r="D32" s="274"/>
      <c r="E32" s="274"/>
      <c r="F32" s="275"/>
    </row>
    <row r="33" spans="1:6" ht="14.4" thickBot="1" x14ac:dyDescent="0.3"/>
    <row r="34" spans="1:6" ht="28.5" customHeight="1" x14ac:dyDescent="0.25">
      <c r="A34" s="276" t="s">
        <v>325</v>
      </c>
      <c r="B34" s="277"/>
      <c r="C34" s="277"/>
      <c r="D34" s="277"/>
      <c r="E34" s="277"/>
      <c r="F34" s="278"/>
    </row>
    <row r="35" spans="1:6" ht="219" customHeight="1" thickBot="1" x14ac:dyDescent="0.3">
      <c r="A35" s="279" t="s">
        <v>291</v>
      </c>
      <c r="B35" s="280"/>
      <c r="C35" s="280"/>
      <c r="D35" s="280"/>
      <c r="E35" s="280"/>
      <c r="F35" s="281"/>
    </row>
    <row r="36" spans="1:6" ht="14.4" thickBot="1" x14ac:dyDescent="0.3"/>
    <row r="37" spans="1:6" ht="27.75" customHeight="1" x14ac:dyDescent="0.25">
      <c r="A37" s="276" t="s">
        <v>326</v>
      </c>
      <c r="B37" s="277"/>
      <c r="C37" s="277"/>
      <c r="D37" s="277"/>
      <c r="E37" s="277"/>
      <c r="F37" s="278"/>
    </row>
    <row r="38" spans="1:6" ht="170.25" customHeight="1" thickBot="1" x14ac:dyDescent="0.3">
      <c r="A38" s="279" t="s">
        <v>292</v>
      </c>
      <c r="B38" s="280"/>
      <c r="C38" s="280"/>
      <c r="D38" s="280"/>
      <c r="E38" s="280"/>
      <c r="F38" s="281"/>
    </row>
    <row r="39" spans="1:6" ht="14.4" thickBot="1" x14ac:dyDescent="0.3"/>
    <row r="40" spans="1:6" ht="27.75" customHeight="1" x14ac:dyDescent="0.25">
      <c r="A40" s="353" t="s">
        <v>327</v>
      </c>
      <c r="B40" s="354"/>
      <c r="C40" s="354"/>
      <c r="D40" s="354"/>
      <c r="E40" s="354"/>
      <c r="F40" s="355"/>
    </row>
    <row r="41" spans="1:6" ht="208.5" customHeight="1" thickBot="1" x14ac:dyDescent="0.3">
      <c r="A41" s="288" t="s">
        <v>357</v>
      </c>
      <c r="B41" s="280"/>
      <c r="C41" s="280"/>
      <c r="D41" s="280"/>
      <c r="E41" s="280"/>
      <c r="F41" s="281"/>
    </row>
    <row r="42" spans="1:6" ht="14.4" thickBot="1" x14ac:dyDescent="0.3"/>
    <row r="43" spans="1:6" ht="29.25" customHeight="1" x14ac:dyDescent="0.25">
      <c r="A43" s="313" t="s">
        <v>362</v>
      </c>
      <c r="B43" s="314"/>
      <c r="C43" s="314"/>
      <c r="D43" s="314"/>
      <c r="E43" s="314"/>
      <c r="F43" s="315"/>
    </row>
    <row r="44" spans="1:6" ht="274.5" customHeight="1" thickBot="1" x14ac:dyDescent="0.3">
      <c r="A44" s="279" t="s">
        <v>285</v>
      </c>
      <c r="B44" s="280"/>
      <c r="C44" s="280"/>
      <c r="D44" s="280"/>
      <c r="E44" s="280"/>
      <c r="F44" s="281"/>
    </row>
    <row r="45" spans="1:6" ht="14.4" thickBot="1" x14ac:dyDescent="0.3"/>
    <row r="46" spans="1:6" ht="29.25" customHeight="1" x14ac:dyDescent="0.25">
      <c r="A46" s="313" t="s">
        <v>328</v>
      </c>
      <c r="B46" s="314"/>
      <c r="C46" s="314"/>
      <c r="D46" s="314"/>
      <c r="E46" s="314"/>
      <c r="F46" s="315"/>
    </row>
    <row r="47" spans="1:6" s="131" customFormat="1" ht="181.5" customHeight="1" thickBot="1" x14ac:dyDescent="0.35">
      <c r="A47" s="316" t="s">
        <v>286</v>
      </c>
      <c r="B47" s="317"/>
      <c r="C47" s="317"/>
      <c r="D47" s="317"/>
      <c r="E47" s="317"/>
      <c r="F47" s="318"/>
    </row>
    <row r="48" spans="1:6" ht="15.75" customHeight="1" thickBot="1" x14ac:dyDescent="0.3">
      <c r="A48" s="99"/>
      <c r="B48" s="99"/>
      <c r="C48" s="99"/>
      <c r="D48" s="99"/>
      <c r="E48" s="99"/>
      <c r="F48" s="99"/>
    </row>
    <row r="49" spans="1:6" ht="19.5" customHeight="1" x14ac:dyDescent="0.25">
      <c r="A49" s="282" t="s">
        <v>329</v>
      </c>
      <c r="B49" s="283"/>
      <c r="C49" s="283"/>
      <c r="D49" s="283"/>
      <c r="E49" s="283"/>
      <c r="F49" s="284"/>
    </row>
    <row r="50" spans="1:6" ht="363" customHeight="1" thickBot="1" x14ac:dyDescent="0.3">
      <c r="A50" s="285" t="s">
        <v>293</v>
      </c>
      <c r="B50" s="286"/>
      <c r="C50" s="286"/>
      <c r="D50" s="286"/>
      <c r="E50" s="286"/>
      <c r="F50" s="287"/>
    </row>
    <row r="51" spans="1:6" ht="14.4" thickBot="1" x14ac:dyDescent="0.3"/>
    <row r="52" spans="1:6" ht="27.75" customHeight="1" x14ac:dyDescent="0.25">
      <c r="A52" s="325" t="s">
        <v>330</v>
      </c>
      <c r="B52" s="326"/>
      <c r="C52" s="326"/>
      <c r="D52" s="326"/>
      <c r="E52" s="326"/>
      <c r="F52" s="327"/>
    </row>
    <row r="53" spans="1:6" ht="409.6" customHeight="1" x14ac:dyDescent="0.25">
      <c r="A53" s="328" t="s">
        <v>296</v>
      </c>
      <c r="B53" s="329"/>
      <c r="C53" s="329"/>
      <c r="D53" s="329"/>
      <c r="E53" s="329"/>
      <c r="F53" s="330"/>
    </row>
    <row r="54" spans="1:6" ht="77.25" customHeight="1" thickBot="1" x14ac:dyDescent="0.3">
      <c r="A54" s="322"/>
      <c r="B54" s="323"/>
      <c r="C54" s="323"/>
      <c r="D54" s="323"/>
      <c r="E54" s="323"/>
      <c r="F54" s="32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15"/>
  <sheetViews>
    <sheetView zoomScale="85" zoomScaleNormal="85" workbookViewId="0">
      <selection activeCell="H7" sqref="H7"/>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365"/>
      <c r="B1" s="766" t="str">
        <f>CONTEXTO!B1</f>
        <v xml:space="preserve">PROCESO:  SISTEMA INTEGRADO DE GESTIÓN </v>
      </c>
      <c r="C1" s="767"/>
      <c r="D1" s="768"/>
      <c r="E1" s="769" t="s">
        <v>380</v>
      </c>
      <c r="F1" s="514"/>
    </row>
    <row r="2" spans="1:6" ht="13.8" customHeight="1" x14ac:dyDescent="0.25">
      <c r="A2" s="366"/>
      <c r="B2" s="373" t="s">
        <v>68</v>
      </c>
      <c r="C2" s="374"/>
      <c r="D2" s="549"/>
      <c r="E2" s="770" t="s">
        <v>381</v>
      </c>
      <c r="F2" s="515"/>
    </row>
    <row r="3" spans="1:6" ht="15" customHeight="1" x14ac:dyDescent="0.25">
      <c r="A3" s="366"/>
      <c r="B3" s="303"/>
      <c r="C3" s="765"/>
      <c r="D3" s="305"/>
      <c r="E3" s="770" t="s">
        <v>382</v>
      </c>
      <c r="F3" s="515"/>
    </row>
    <row r="4" spans="1:6" ht="14.4" thickBot="1" x14ac:dyDescent="0.3">
      <c r="A4" s="366"/>
      <c r="B4" s="368"/>
      <c r="C4" s="369"/>
      <c r="D4" s="407"/>
      <c r="E4" s="770" t="s">
        <v>574</v>
      </c>
      <c r="F4" s="516"/>
    </row>
    <row r="5" spans="1:6" ht="15.6" x14ac:dyDescent="0.25">
      <c r="A5" s="525"/>
      <c r="B5" s="396"/>
      <c r="C5" s="396"/>
      <c r="D5" s="396"/>
      <c r="E5" s="396"/>
      <c r="F5" s="526"/>
    </row>
    <row r="6" spans="1:6" ht="39.75" customHeight="1" x14ac:dyDescent="0.25">
      <c r="A6" s="521" t="str">
        <f>CONTEXTO!A8</f>
        <v>PROCESO: PLANEACIÓN ESTRATÉGICA Y TERRITORIAL</v>
      </c>
      <c r="B6" s="522"/>
      <c r="C6" s="522"/>
      <c r="D6" s="522"/>
      <c r="E6" s="522"/>
      <c r="F6" s="523"/>
    </row>
    <row r="7" spans="1:6" s="62" customFormat="1" ht="63" customHeight="1" thickBot="1" x14ac:dyDescent="0.3">
      <c r="A7" s="518"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19"/>
      <c r="C7" s="519"/>
      <c r="D7" s="519"/>
      <c r="E7" s="519"/>
      <c r="F7" s="520"/>
    </row>
    <row r="8" spans="1:6" s="62" customFormat="1" ht="25.5" customHeight="1" thickBot="1" x14ac:dyDescent="0.3">
      <c r="A8" s="524"/>
      <c r="B8" s="524"/>
      <c r="C8" s="524"/>
      <c r="D8" s="524"/>
      <c r="E8" s="524"/>
      <c r="F8" s="524"/>
    </row>
    <row r="9" spans="1:6" s="62" customFormat="1" ht="69" customHeight="1" thickBot="1" x14ac:dyDescent="0.3">
      <c r="A9" s="69" t="s">
        <v>254</v>
      </c>
      <c r="B9" s="70" t="s">
        <v>253</v>
      </c>
      <c r="C9" s="71" t="s">
        <v>255</v>
      </c>
      <c r="D9" s="72" t="s">
        <v>75</v>
      </c>
      <c r="E9" s="71" t="s">
        <v>69</v>
      </c>
      <c r="F9" s="210" t="s">
        <v>70</v>
      </c>
    </row>
    <row r="10" spans="1:6" s="62" customFormat="1" ht="81" customHeight="1" x14ac:dyDescent="0.25">
      <c r="A10" s="527" t="s">
        <v>482</v>
      </c>
      <c r="B10" s="211" t="s">
        <v>483</v>
      </c>
      <c r="C10" s="531" t="s">
        <v>484</v>
      </c>
      <c r="D10" s="212" t="s">
        <v>485</v>
      </c>
      <c r="E10" s="529" t="s">
        <v>486</v>
      </c>
      <c r="F10" s="517" t="s">
        <v>491</v>
      </c>
    </row>
    <row r="11" spans="1:6" ht="82.5" customHeight="1" x14ac:dyDescent="0.25">
      <c r="A11" s="528"/>
      <c r="B11" s="209" t="s">
        <v>487</v>
      </c>
      <c r="C11" s="530"/>
      <c r="D11" s="242" t="s">
        <v>488</v>
      </c>
      <c r="E11" s="530"/>
      <c r="F11" s="484"/>
    </row>
    <row r="12" spans="1:6" ht="42.75" customHeight="1" x14ac:dyDescent="0.25">
      <c r="A12" s="528"/>
      <c r="B12" s="244" t="s">
        <v>489</v>
      </c>
      <c r="C12" s="530"/>
      <c r="D12" s="246" t="s">
        <v>490</v>
      </c>
      <c r="E12" s="530"/>
      <c r="F12" s="484"/>
    </row>
    <row r="13" spans="1:6" ht="163.5" customHeight="1" x14ac:dyDescent="0.25">
      <c r="A13" s="509" t="s">
        <v>514</v>
      </c>
      <c r="B13" s="139" t="s">
        <v>515</v>
      </c>
      <c r="C13" s="510" t="s">
        <v>518</v>
      </c>
      <c r="D13" s="247" t="s">
        <v>485</v>
      </c>
      <c r="E13" s="509" t="s">
        <v>571</v>
      </c>
      <c r="F13" s="509" t="s">
        <v>491</v>
      </c>
    </row>
    <row r="14" spans="1:6" ht="76.5" customHeight="1" x14ac:dyDescent="0.25">
      <c r="A14" s="509"/>
      <c r="B14" s="139" t="s">
        <v>517</v>
      </c>
      <c r="C14" s="511"/>
      <c r="D14" s="248" t="s">
        <v>488</v>
      </c>
      <c r="E14" s="509"/>
      <c r="F14" s="513"/>
    </row>
    <row r="15" spans="1:6" ht="27.6" x14ac:dyDescent="0.25">
      <c r="A15" s="509"/>
      <c r="B15" s="139" t="s">
        <v>516</v>
      </c>
      <c r="C15" s="512"/>
      <c r="D15" s="248" t="s">
        <v>490</v>
      </c>
      <c r="E15" s="509"/>
      <c r="F15" s="513"/>
    </row>
  </sheetData>
  <sheetProtection selectLockedCells="1"/>
  <mergeCells count="16">
    <mergeCell ref="B1:D1"/>
    <mergeCell ref="B2:D4"/>
    <mergeCell ref="A13:A15"/>
    <mergeCell ref="C13:C15"/>
    <mergeCell ref="F13:F15"/>
    <mergeCell ref="E13:E15"/>
    <mergeCell ref="A1:A4"/>
    <mergeCell ref="F1:F4"/>
    <mergeCell ref="F10:F12"/>
    <mergeCell ref="A7:F7"/>
    <mergeCell ref="A6:F6"/>
    <mergeCell ref="A8:F8"/>
    <mergeCell ref="A5:F5"/>
    <mergeCell ref="A10:A12"/>
    <mergeCell ref="E10:E12"/>
    <mergeCell ref="C10:C12"/>
  </mergeCells>
  <dataValidations count="1">
    <dataValidation type="list" allowBlank="1" showInputMessage="1" showErrorMessage="1" sqref="F10:F15"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13"/>
  <sheetViews>
    <sheetView topLeftCell="A9" workbookViewId="0">
      <selection activeCell="B10" sqref="B10:B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365"/>
      <c r="B1" s="378" t="str">
        <f>CONTEXTO!B1</f>
        <v xml:space="preserve">PROCESO:  SISTEMA INTEGRADO DE GESTIÓN </v>
      </c>
      <c r="C1" s="378"/>
      <c r="D1" s="403" t="s">
        <v>383</v>
      </c>
      <c r="E1" s="309"/>
      <c r="F1" s="514"/>
    </row>
    <row r="2" spans="1:6" x14ac:dyDescent="0.25">
      <c r="A2" s="366"/>
      <c r="B2" s="379" t="s">
        <v>71</v>
      </c>
      <c r="C2" s="379"/>
      <c r="D2" s="405" t="s">
        <v>381</v>
      </c>
      <c r="E2" s="465"/>
      <c r="F2" s="515"/>
    </row>
    <row r="3" spans="1:6" ht="15" customHeight="1" x14ac:dyDescent="0.25">
      <c r="A3" s="366"/>
      <c r="B3" s="379"/>
      <c r="C3" s="379"/>
      <c r="D3" s="405" t="s">
        <v>382</v>
      </c>
      <c r="E3" s="465"/>
      <c r="F3" s="515"/>
    </row>
    <row r="4" spans="1:6" ht="14.4" thickBot="1" x14ac:dyDescent="0.3">
      <c r="A4" s="366"/>
      <c r="B4" s="379"/>
      <c r="C4" s="379"/>
      <c r="D4" s="405" t="s">
        <v>372</v>
      </c>
      <c r="E4" s="465"/>
      <c r="F4" s="516"/>
    </row>
    <row r="5" spans="1:6" ht="15.6" x14ac:dyDescent="0.25">
      <c r="A5" s="525"/>
      <c r="B5" s="396"/>
      <c r="C5" s="396"/>
      <c r="D5" s="396"/>
      <c r="E5" s="396"/>
      <c r="F5" s="526"/>
    </row>
    <row r="6" spans="1:6" s="62" customFormat="1" ht="25.5" customHeight="1" x14ac:dyDescent="0.25">
      <c r="A6" s="540" t="str">
        <f>CONTEXTO!A8</f>
        <v>PROCESO: PLANEACIÓN ESTRATÉGICA Y TERRITORIAL</v>
      </c>
      <c r="B6" s="541"/>
      <c r="C6" s="541"/>
      <c r="D6" s="541"/>
      <c r="E6" s="541"/>
      <c r="F6" s="542"/>
    </row>
    <row r="7" spans="1:6" s="62" customFormat="1" ht="65.25" customHeight="1" thickBot="1" x14ac:dyDescent="0.3">
      <c r="A7" s="543"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44"/>
      <c r="C7" s="544"/>
      <c r="D7" s="544"/>
      <c r="E7" s="544"/>
      <c r="F7" s="545"/>
    </row>
    <row r="8" spans="1:6" s="62" customFormat="1" ht="18.75" customHeight="1" thickBot="1" x14ac:dyDescent="0.3">
      <c r="A8" s="524"/>
      <c r="B8" s="524"/>
      <c r="C8" s="524"/>
      <c r="D8" s="524"/>
      <c r="E8" s="524"/>
      <c r="F8" s="548"/>
    </row>
    <row r="9" spans="1:6" ht="31.5" customHeight="1" x14ac:dyDescent="0.25">
      <c r="A9" s="73" t="s">
        <v>69</v>
      </c>
      <c r="B9" s="74" t="s">
        <v>72</v>
      </c>
      <c r="C9" s="74" t="s">
        <v>73</v>
      </c>
      <c r="D9" s="156" t="s">
        <v>74</v>
      </c>
      <c r="E9" s="376" t="s">
        <v>75</v>
      </c>
      <c r="F9" s="377"/>
    </row>
    <row r="10" spans="1:6" ht="77.25" customHeight="1" x14ac:dyDescent="0.25">
      <c r="A10" s="532"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0" s="534" t="s">
        <v>492</v>
      </c>
      <c r="C10" s="538" t="str">
        <f>'IDENTIFICACION DE RIESGOS'!F10:F12</f>
        <v>CORRUPCION</v>
      </c>
      <c r="D10" s="82" t="str">
        <f>'IDENTIFICACION DE RIESGOS'!B10</f>
        <v>Ausencia de herramientas tecnológicas que soporten la  ejecución de los tramites en todas sus fases  para prevenir las acciones presenciales (20)</v>
      </c>
      <c r="E10" s="536" t="str">
        <f>'IDENTIFICACION DE RIESGOS'!D10</f>
        <v>Retrasos en los tramites</v>
      </c>
      <c r="F10" s="537"/>
    </row>
    <row r="11" spans="1:6" ht="75" customHeight="1" x14ac:dyDescent="0.25">
      <c r="A11" s="532"/>
      <c r="B11" s="535"/>
      <c r="C11" s="538"/>
      <c r="D11" s="82" t="str">
        <f>'IDENTIFICACION DE RIESGOS'!B11</f>
        <v>Complejidad de los requisitos y  procedimientos del trámite que desbordan la capacidad de comprensión del usuario y/o funcionario (18)</v>
      </c>
      <c r="E11" s="536" t="str">
        <f>'IDENTIFICACION DE RIESGOS'!D11</f>
        <v>Investigaciones y sanciones por los entes de control de tipo judicial, penal y disciplinario</v>
      </c>
      <c r="F11" s="537"/>
    </row>
    <row r="12" spans="1:6" ht="60" customHeight="1" x14ac:dyDescent="0.25">
      <c r="A12" s="533"/>
      <c r="B12" s="535"/>
      <c r="C12" s="539"/>
      <c r="D12" s="249" t="str">
        <f>'IDENTIFICACION DE RIESGOS'!B12</f>
        <v>Fallas en la cultura de la probidad (Honradez) (22)</v>
      </c>
      <c r="E12" s="546" t="str">
        <f>'IDENTIFICACION DE RIESGOS'!D12</f>
        <v xml:space="preserve">Afectación  de la imagen corporativa </v>
      </c>
      <c r="F12" s="547"/>
    </row>
    <row r="13" spans="1:6" ht="157.19999999999999" customHeight="1" x14ac:dyDescent="0.25">
      <c r="A13" s="139" t="str">
        <f>+'IDENTIFICACION DE RIESGOS'!E13:E15</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13" s="245" t="s">
        <v>524</v>
      </c>
      <c r="C13" s="56" t="str">
        <f>+'IDENTIFICACION DE RIESGOS'!F13:F15</f>
        <v>CORRUPCION</v>
      </c>
      <c r="D13" s="23" t="str">
        <f>+'IDENTIFICACION DE RIESGOS'!B13</f>
        <v>Se evidencia falsificación en los documentos (24)</v>
      </c>
      <c r="E13" s="513" t="str">
        <f>+'IDENTIFICACION DE RIESGOS'!D15</f>
        <v xml:space="preserve">Afectación  de la imagen corporativa </v>
      </c>
      <c r="F13" s="513"/>
    </row>
  </sheetData>
  <sheetProtection selectLockedCells="1"/>
  <mergeCells count="20">
    <mergeCell ref="E13:F13"/>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12"/>
  <sheetViews>
    <sheetView topLeftCell="A7" zoomScale="110" zoomScaleNormal="110" workbookViewId="0">
      <selection activeCell="A12" sqref="A12:B12"/>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65" customWidth="1"/>
    <col min="20" max="20" width="18.88671875" style="1" customWidth="1"/>
    <col min="21" max="16384" width="11.44140625" style="1"/>
  </cols>
  <sheetData>
    <row r="1" spans="1:23" ht="27.75" customHeight="1" x14ac:dyDescent="0.25">
      <c r="A1" s="365"/>
      <c r="B1" s="300" t="str">
        <f>CONTEXTO!B1</f>
        <v xml:space="preserve">PROCESO:  SISTEMA INTEGRADO DE GESTIÓN </v>
      </c>
      <c r="C1" s="301"/>
      <c r="D1" s="301"/>
      <c r="E1" s="301"/>
      <c r="F1" s="301"/>
      <c r="G1" s="301"/>
      <c r="H1" s="301"/>
      <c r="I1" s="301"/>
      <c r="J1" s="301"/>
      <c r="K1" s="301"/>
      <c r="L1" s="301"/>
      <c r="M1" s="301"/>
      <c r="N1" s="301"/>
      <c r="O1" s="301"/>
      <c r="P1" s="302"/>
      <c r="Q1" s="403" t="s">
        <v>386</v>
      </c>
      <c r="R1" s="309"/>
      <c r="S1" s="309"/>
      <c r="T1" s="514"/>
    </row>
    <row r="2" spans="1:23" ht="20.25" customHeight="1" x14ac:dyDescent="0.25">
      <c r="A2" s="366"/>
      <c r="B2" s="368"/>
      <c r="C2" s="369"/>
      <c r="D2" s="369"/>
      <c r="E2" s="369"/>
      <c r="F2" s="369"/>
      <c r="G2" s="369"/>
      <c r="H2" s="369"/>
      <c r="I2" s="369"/>
      <c r="J2" s="369"/>
      <c r="K2" s="369"/>
      <c r="L2" s="369"/>
      <c r="M2" s="369"/>
      <c r="N2" s="369"/>
      <c r="O2" s="369"/>
      <c r="P2" s="407"/>
      <c r="Q2" s="405" t="s">
        <v>381</v>
      </c>
      <c r="R2" s="465"/>
      <c r="S2" s="465"/>
      <c r="T2" s="515"/>
    </row>
    <row r="3" spans="1:23" ht="18.75" customHeight="1" x14ac:dyDescent="0.25">
      <c r="A3" s="366"/>
      <c r="B3" s="373" t="s">
        <v>77</v>
      </c>
      <c r="C3" s="374"/>
      <c r="D3" s="374"/>
      <c r="E3" s="374"/>
      <c r="F3" s="374"/>
      <c r="G3" s="374"/>
      <c r="H3" s="374"/>
      <c r="I3" s="374"/>
      <c r="J3" s="374"/>
      <c r="K3" s="374"/>
      <c r="L3" s="374"/>
      <c r="M3" s="374"/>
      <c r="N3" s="374"/>
      <c r="O3" s="374"/>
      <c r="P3" s="549"/>
      <c r="Q3" s="405" t="s">
        <v>382</v>
      </c>
      <c r="R3" s="465"/>
      <c r="S3" s="465"/>
      <c r="T3" s="515"/>
    </row>
    <row r="4" spans="1:23" ht="19.5" customHeight="1" thickBot="1" x14ac:dyDescent="0.3">
      <c r="A4" s="367"/>
      <c r="B4" s="306"/>
      <c r="C4" s="307"/>
      <c r="D4" s="307"/>
      <c r="E4" s="307"/>
      <c r="F4" s="307"/>
      <c r="G4" s="307"/>
      <c r="H4" s="307"/>
      <c r="I4" s="307"/>
      <c r="J4" s="307"/>
      <c r="K4" s="307"/>
      <c r="L4" s="307"/>
      <c r="M4" s="307"/>
      <c r="N4" s="307"/>
      <c r="O4" s="307"/>
      <c r="P4" s="308"/>
      <c r="Q4" s="405" t="s">
        <v>373</v>
      </c>
      <c r="R4" s="465"/>
      <c r="S4" s="465"/>
      <c r="T4" s="516"/>
    </row>
    <row r="5" spans="1:23" ht="19.5" customHeight="1" x14ac:dyDescent="0.25">
      <c r="A5" s="525"/>
      <c r="B5" s="396"/>
      <c r="C5" s="396"/>
      <c r="D5" s="396"/>
      <c r="E5" s="396"/>
      <c r="F5" s="396"/>
      <c r="G5" s="396"/>
      <c r="H5" s="396"/>
      <c r="I5" s="396"/>
      <c r="J5" s="396"/>
      <c r="K5" s="396"/>
      <c r="L5" s="396"/>
      <c r="M5" s="396"/>
      <c r="N5" s="396"/>
      <c r="O5" s="396"/>
      <c r="P5" s="396"/>
      <c r="Q5" s="396"/>
      <c r="R5" s="396"/>
      <c r="S5" s="396"/>
      <c r="T5" s="526"/>
    </row>
    <row r="6" spans="1:23" ht="24.75" customHeight="1" x14ac:dyDescent="0.25">
      <c r="A6" s="559" t="str">
        <f>CONTEXTO!A8</f>
        <v>PROCESO: PLANEACIÓN ESTRATÉGICA Y TERRITORIAL</v>
      </c>
      <c r="B6" s="560"/>
      <c r="C6" s="560"/>
      <c r="D6" s="560"/>
      <c r="E6" s="560"/>
      <c r="F6" s="560"/>
      <c r="G6" s="560"/>
      <c r="H6" s="560"/>
      <c r="I6" s="560"/>
      <c r="J6" s="560"/>
      <c r="K6" s="560"/>
      <c r="L6" s="560"/>
      <c r="M6" s="560"/>
      <c r="N6" s="560"/>
      <c r="O6" s="560"/>
      <c r="P6" s="560"/>
      <c r="Q6" s="560"/>
      <c r="R6" s="560"/>
      <c r="S6" s="560"/>
      <c r="T6" s="561"/>
    </row>
    <row r="7" spans="1:23" ht="66.75" customHeight="1" thickBot="1" x14ac:dyDescent="0.3">
      <c r="A7" s="562"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63"/>
      <c r="C7" s="563"/>
      <c r="D7" s="563"/>
      <c r="E7" s="563"/>
      <c r="F7" s="563"/>
      <c r="G7" s="563"/>
      <c r="H7" s="563"/>
      <c r="I7" s="563"/>
      <c r="J7" s="563"/>
      <c r="K7" s="563"/>
      <c r="L7" s="563"/>
      <c r="M7" s="563"/>
      <c r="N7" s="563"/>
      <c r="O7" s="563"/>
      <c r="P7" s="563"/>
      <c r="Q7" s="563"/>
      <c r="R7" s="563"/>
      <c r="S7" s="563"/>
      <c r="T7" s="564"/>
    </row>
    <row r="8" spans="1:23" ht="19.5" customHeight="1" thickBot="1" x14ac:dyDescent="0.3">
      <c r="A8" s="524"/>
      <c r="B8" s="524"/>
      <c r="C8" s="524"/>
      <c r="D8" s="524"/>
      <c r="E8" s="524"/>
      <c r="F8" s="524"/>
      <c r="G8" s="524"/>
      <c r="H8" s="524"/>
      <c r="I8" s="524"/>
      <c r="J8" s="524"/>
      <c r="K8" s="524"/>
      <c r="L8" s="524"/>
      <c r="M8" s="524"/>
      <c r="N8" s="524"/>
      <c r="O8" s="524"/>
      <c r="P8" s="524"/>
      <c r="Q8" s="524"/>
      <c r="R8" s="524"/>
      <c r="S8" s="524"/>
      <c r="T8" s="548"/>
    </row>
    <row r="9" spans="1:23" ht="37.5" customHeight="1" x14ac:dyDescent="0.25">
      <c r="A9" s="550" t="s">
        <v>69</v>
      </c>
      <c r="B9" s="551"/>
      <c r="C9" s="554" t="s">
        <v>78</v>
      </c>
      <c r="D9" s="555"/>
      <c r="E9" s="555"/>
      <c r="F9" s="555"/>
      <c r="G9" s="555"/>
      <c r="H9" s="555"/>
      <c r="I9" s="555"/>
      <c r="J9" s="555"/>
      <c r="K9" s="555"/>
      <c r="L9" s="555"/>
      <c r="M9" s="555"/>
      <c r="N9" s="555"/>
      <c r="O9" s="555"/>
      <c r="P9" s="555"/>
      <c r="Q9" s="555"/>
      <c r="R9" s="555"/>
      <c r="S9" s="555"/>
      <c r="T9" s="556"/>
    </row>
    <row r="10" spans="1:23" ht="25.5" customHeight="1" x14ac:dyDescent="0.25">
      <c r="A10" s="552"/>
      <c r="B10" s="553"/>
      <c r="C10" s="59" t="s">
        <v>43</v>
      </c>
      <c r="D10" s="59" t="s">
        <v>44</v>
      </c>
      <c r="E10" s="59" t="s">
        <v>45</v>
      </c>
      <c r="F10" s="59" t="s">
        <v>46</v>
      </c>
      <c r="G10" s="59" t="s">
        <v>47</v>
      </c>
      <c r="H10" s="59" t="s">
        <v>48</v>
      </c>
      <c r="I10" s="59" t="s">
        <v>49</v>
      </c>
      <c r="J10" s="59" t="s">
        <v>50</v>
      </c>
      <c r="K10" s="59" t="s">
        <v>51</v>
      </c>
      <c r="L10" s="59" t="s">
        <v>52</v>
      </c>
      <c r="M10" s="59" t="s">
        <v>53</v>
      </c>
      <c r="N10" s="59" t="s">
        <v>54</v>
      </c>
      <c r="O10" s="59" t="s">
        <v>55</v>
      </c>
      <c r="P10" s="59" t="s">
        <v>56</v>
      </c>
      <c r="Q10" s="59" t="s">
        <v>57</v>
      </c>
      <c r="R10" s="60" t="s">
        <v>58</v>
      </c>
      <c r="S10" s="63" t="s">
        <v>59</v>
      </c>
      <c r="T10" s="75" t="s">
        <v>79</v>
      </c>
    </row>
    <row r="11" spans="1:23" ht="82.5" customHeight="1" x14ac:dyDescent="0.25">
      <c r="A11" s="557"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558"/>
      <c r="C11" s="250">
        <v>3</v>
      </c>
      <c r="D11" s="250">
        <v>4</v>
      </c>
      <c r="E11" s="250">
        <v>4</v>
      </c>
      <c r="F11" s="250">
        <v>4</v>
      </c>
      <c r="G11" s="250">
        <v>4</v>
      </c>
      <c r="H11" s="251"/>
      <c r="I11" s="251"/>
      <c r="J11" s="251"/>
      <c r="K11" s="251"/>
      <c r="L11" s="251"/>
      <c r="M11" s="251"/>
      <c r="N11" s="251"/>
      <c r="O11" s="251"/>
      <c r="P11" s="251"/>
      <c r="Q11" s="251"/>
      <c r="R11" s="252">
        <f>SUM(C11:Q11)</f>
        <v>19</v>
      </c>
      <c r="S11" s="253">
        <f t="shared" ref="S11" si="0">IF(ISERROR(AVERAGE(C11:Q11)),0,AVERAGE(C11:Q11))</f>
        <v>3.8</v>
      </c>
      <c r="T11" s="66" t="str">
        <f>IF(AND(S11&gt;=1,S11&lt;1.5),"Rara Vez",IF(AND(S11&gt;=1.6,S11&lt;2.5),"Improbable",IF(AND(S11&gt;=2.6,S11&lt;3.5),"Posible",IF(AND(S11&gt;=3.6,S11&lt;4.5),"Probable",IF(AND(S11&gt;=4.6),"Casi Seguro"," ")))))</f>
        <v>Probable</v>
      </c>
      <c r="W11" s="64"/>
    </row>
    <row r="12" spans="1:23" ht="98.25" customHeight="1" x14ac:dyDescent="0.25">
      <c r="A12" s="513" t="str">
        <f>+DESCRIPCION!A13</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12" s="513"/>
      <c r="C12" s="254">
        <v>4</v>
      </c>
      <c r="D12" s="254">
        <v>4</v>
      </c>
      <c r="E12" s="254">
        <v>4</v>
      </c>
      <c r="F12" s="254">
        <v>4</v>
      </c>
      <c r="G12" s="254">
        <v>3</v>
      </c>
      <c r="H12" s="255"/>
      <c r="I12" s="255"/>
      <c r="J12" s="255"/>
      <c r="K12" s="255"/>
      <c r="L12" s="255"/>
      <c r="M12" s="255"/>
      <c r="N12" s="255"/>
      <c r="O12" s="255"/>
      <c r="P12" s="255"/>
      <c r="Q12" s="255"/>
      <c r="R12" s="243">
        <f>SUM(C12:Q12)</f>
        <v>19</v>
      </c>
      <c r="S12" s="83">
        <f t="shared" ref="S12" si="1">IF(ISERROR(AVERAGE(C12:Q12)),0,AVERAGE(C12:Q12))</f>
        <v>3.8</v>
      </c>
      <c r="T12" s="66" t="str">
        <f>IF(AND(S12&gt;=1,S12&lt;1.5),"Rara Vez",IF(AND(S12&gt;=1.6,S12&lt;2.5),"Improbable",IF(AND(S12&gt;=2.6,S12&lt;3.5),"Posible",IF(AND(S12&gt;=3.6,S12&lt;4.5),"Probable",IF(AND(S12&gt;=4.6),"Casi Seguro"," ")))))</f>
        <v>Probable</v>
      </c>
    </row>
  </sheetData>
  <sheetProtection selectLockedCells="1"/>
  <mergeCells count="16">
    <mergeCell ref="A12:B12"/>
    <mergeCell ref="B1:P2"/>
    <mergeCell ref="B3:P4"/>
    <mergeCell ref="A9:B10"/>
    <mergeCell ref="C9:T9"/>
    <mergeCell ref="A11:B11"/>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H11:Q12" xr:uid="{00000000-0002-0000-0B00-000000000000}">
      <formula1>1</formula1>
      <formula2>5</formula2>
    </dataValidation>
    <dataValidation type="decimal" allowBlank="1" showInputMessage="1" showErrorMessage="1" prompt="DATO INVÁLIDO_x000a_Tenga en cuenta que la escala de calificación es de 1 a 5" sqref="C11:G12" xr:uid="{00000000-0002-0000-0B00-000001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54"/>
  <sheetViews>
    <sheetView topLeftCell="A24" zoomScale="77" zoomScaleNormal="77" workbookViewId="0">
      <selection activeCell="F35" sqref="F35:F5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9.33203125" style="1" customWidth="1"/>
    <col min="7" max="16384" width="11.44140625" style="1"/>
  </cols>
  <sheetData>
    <row r="1" spans="1:6" ht="22.5" customHeight="1" x14ac:dyDescent="0.25">
      <c r="A1" s="428"/>
      <c r="B1" s="378" t="str">
        <f>CONTEXTO!B1</f>
        <v xml:space="preserve">PROCESO:  SISTEMA INTEGRADO DE GESTIÓN </v>
      </c>
      <c r="C1" s="576" t="s">
        <v>387</v>
      </c>
      <c r="D1" s="576"/>
      <c r="E1" s="576"/>
      <c r="F1" s="577"/>
    </row>
    <row r="2" spans="1:6" ht="15.75" customHeight="1" x14ac:dyDescent="0.25">
      <c r="A2" s="429"/>
      <c r="B2" s="379"/>
      <c r="C2" s="536" t="s">
        <v>381</v>
      </c>
      <c r="D2" s="536"/>
      <c r="E2" s="536"/>
      <c r="F2" s="578"/>
    </row>
    <row r="3" spans="1:6" ht="15" customHeight="1" x14ac:dyDescent="0.25">
      <c r="A3" s="429"/>
      <c r="B3" s="379" t="s">
        <v>84</v>
      </c>
      <c r="C3" s="536" t="s">
        <v>382</v>
      </c>
      <c r="D3" s="536"/>
      <c r="E3" s="536"/>
      <c r="F3" s="578"/>
    </row>
    <row r="4" spans="1:6" ht="15.75" customHeight="1" x14ac:dyDescent="0.25">
      <c r="A4" s="429"/>
      <c r="B4" s="379"/>
      <c r="C4" s="536" t="s">
        <v>374</v>
      </c>
      <c r="D4" s="536"/>
      <c r="E4" s="536"/>
      <c r="F4" s="578"/>
    </row>
    <row r="5" spans="1:6" ht="15.75" customHeight="1" x14ac:dyDescent="0.25">
      <c r="A5" s="579"/>
      <c r="B5" s="580"/>
      <c r="C5" s="580"/>
      <c r="D5" s="580"/>
      <c r="E5" s="580"/>
      <c r="F5" s="581"/>
    </row>
    <row r="6" spans="1:6" x14ac:dyDescent="0.25">
      <c r="A6" s="437" t="str">
        <f>+CONTEXTO!A8</f>
        <v>PROCESO: PLANEACIÓN ESTRATÉGICA Y TERRITORIAL</v>
      </c>
      <c r="B6" s="438"/>
      <c r="C6" s="438"/>
      <c r="D6" s="438"/>
      <c r="E6" s="438"/>
      <c r="F6" s="439"/>
    </row>
    <row r="7" spans="1:6" ht="12.75" customHeight="1" x14ac:dyDescent="0.25">
      <c r="A7" s="437"/>
      <c r="B7" s="438"/>
      <c r="C7" s="438"/>
      <c r="D7" s="438"/>
      <c r="E7" s="438"/>
      <c r="F7" s="439"/>
    </row>
    <row r="8" spans="1:6" ht="25.5" customHeight="1" x14ac:dyDescent="0.25">
      <c r="A8" s="440"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8" s="441"/>
      <c r="C8" s="441"/>
      <c r="D8" s="441"/>
      <c r="E8" s="441"/>
      <c r="F8" s="442"/>
    </row>
    <row r="9" spans="1:6" ht="3.75" customHeight="1" thickBot="1" x14ac:dyDescent="0.3">
      <c r="A9" s="443"/>
      <c r="B9" s="444"/>
      <c r="C9" s="444"/>
      <c r="D9" s="444"/>
      <c r="E9" s="444"/>
      <c r="F9" s="445"/>
    </row>
    <row r="10" spans="1:6" ht="13.5" customHeight="1" thickBot="1" x14ac:dyDescent="0.3">
      <c r="A10" s="446"/>
      <c r="B10" s="446"/>
      <c r="C10" s="446"/>
      <c r="D10" s="446"/>
      <c r="E10" s="446"/>
      <c r="F10" s="446"/>
    </row>
    <row r="11" spans="1:6" ht="34.5" customHeight="1" x14ac:dyDescent="0.25">
      <c r="A11" s="568" t="s">
        <v>85</v>
      </c>
      <c r="B11" s="449" t="s">
        <v>86</v>
      </c>
      <c r="C11" s="449"/>
      <c r="D11" s="570" t="s">
        <v>87</v>
      </c>
      <c r="E11" s="570"/>
      <c r="F11" s="571" t="s">
        <v>88</v>
      </c>
    </row>
    <row r="12" spans="1:6" ht="21" customHeight="1" x14ac:dyDescent="0.25">
      <c r="A12" s="569"/>
      <c r="B12" s="450"/>
      <c r="C12" s="450"/>
      <c r="D12" s="78" t="s">
        <v>89</v>
      </c>
      <c r="E12" s="78" t="s">
        <v>90</v>
      </c>
      <c r="F12" s="572"/>
    </row>
    <row r="13" spans="1:6" ht="26.25" customHeight="1" x14ac:dyDescent="0.25">
      <c r="A13" s="454" t="str">
        <f>PROBABILIDAD!A11</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3" s="565" t="s">
        <v>91</v>
      </c>
      <c r="C13" s="565"/>
      <c r="D13" s="213" t="s">
        <v>129</v>
      </c>
      <c r="E13" s="213"/>
      <c r="F13" s="573" t="str">
        <f>IF(D28="X","CATASTROFICO",IF(AND(D32&gt;0,D32&lt;=5),"MODERADO",IF(AND(D32&gt;=6,D32&lt;=11),"MAYOR",IF(AND(D32&gt;=12,D32&lt;=19),"CATASTROFICO",IF(AND(D32=0),"MENOR")))))</f>
        <v>CATASTROFICO</v>
      </c>
    </row>
    <row r="14" spans="1:6" ht="26.25" customHeight="1" x14ac:dyDescent="0.25">
      <c r="A14" s="454"/>
      <c r="B14" s="565" t="s">
        <v>92</v>
      </c>
      <c r="C14" s="565"/>
      <c r="D14" s="213" t="s">
        <v>129</v>
      </c>
      <c r="E14" s="213"/>
      <c r="F14" s="574"/>
    </row>
    <row r="15" spans="1:6" ht="26.25" customHeight="1" x14ac:dyDescent="0.25">
      <c r="A15" s="454"/>
      <c r="B15" s="565" t="s">
        <v>93</v>
      </c>
      <c r="C15" s="565"/>
      <c r="D15" s="213" t="s">
        <v>129</v>
      </c>
      <c r="E15" s="213"/>
      <c r="F15" s="574"/>
    </row>
    <row r="16" spans="1:6" ht="26.25" customHeight="1" x14ac:dyDescent="0.25">
      <c r="A16" s="454"/>
      <c r="B16" s="565" t="s">
        <v>94</v>
      </c>
      <c r="C16" s="565"/>
      <c r="D16" s="213" t="s">
        <v>129</v>
      </c>
      <c r="E16" s="213"/>
      <c r="F16" s="574"/>
    </row>
    <row r="17" spans="1:6" ht="26.25" customHeight="1" x14ac:dyDescent="0.25">
      <c r="A17" s="454"/>
      <c r="B17" s="565" t="s">
        <v>95</v>
      </c>
      <c r="C17" s="565"/>
      <c r="D17" s="213" t="s">
        <v>129</v>
      </c>
      <c r="E17" s="213"/>
      <c r="F17" s="574"/>
    </row>
    <row r="18" spans="1:6" ht="26.25" customHeight="1" x14ac:dyDescent="0.25">
      <c r="A18" s="454"/>
      <c r="B18" s="565" t="s">
        <v>96</v>
      </c>
      <c r="C18" s="565"/>
      <c r="D18" s="213"/>
      <c r="E18" s="213" t="s">
        <v>129</v>
      </c>
      <c r="F18" s="574"/>
    </row>
    <row r="19" spans="1:6" ht="26.25" customHeight="1" x14ac:dyDescent="0.25">
      <c r="A19" s="454"/>
      <c r="B19" s="565" t="s">
        <v>97</v>
      </c>
      <c r="C19" s="565"/>
      <c r="D19" s="213" t="s">
        <v>129</v>
      </c>
      <c r="E19" s="213"/>
      <c r="F19" s="574"/>
    </row>
    <row r="20" spans="1:6" ht="33" customHeight="1" x14ac:dyDescent="0.25">
      <c r="A20" s="454"/>
      <c r="B20" s="565" t="s">
        <v>98</v>
      </c>
      <c r="C20" s="565"/>
      <c r="D20" s="213" t="s">
        <v>129</v>
      </c>
      <c r="E20" s="213"/>
      <c r="F20" s="574"/>
    </row>
    <row r="21" spans="1:6" ht="26.25" customHeight="1" x14ac:dyDescent="0.25">
      <c r="A21" s="454"/>
      <c r="B21" s="565" t="s">
        <v>99</v>
      </c>
      <c r="C21" s="565"/>
      <c r="D21" s="213" t="s">
        <v>129</v>
      </c>
      <c r="E21" s="213"/>
      <c r="F21" s="574"/>
    </row>
    <row r="22" spans="1:6" ht="26.25" customHeight="1" x14ac:dyDescent="0.25">
      <c r="A22" s="454"/>
      <c r="B22" s="565" t="s">
        <v>100</v>
      </c>
      <c r="C22" s="565"/>
      <c r="D22" s="213" t="s">
        <v>129</v>
      </c>
      <c r="E22" s="213"/>
      <c r="F22" s="574"/>
    </row>
    <row r="23" spans="1:6" ht="26.25" customHeight="1" x14ac:dyDescent="0.25">
      <c r="A23" s="454"/>
      <c r="B23" s="565" t="s">
        <v>101</v>
      </c>
      <c r="C23" s="565"/>
      <c r="D23" s="213" t="s">
        <v>129</v>
      </c>
      <c r="E23" s="213"/>
      <c r="F23" s="574"/>
    </row>
    <row r="24" spans="1:6" ht="26.25" customHeight="1" x14ac:dyDescent="0.25">
      <c r="A24" s="454"/>
      <c r="B24" s="565" t="s">
        <v>102</v>
      </c>
      <c r="C24" s="565"/>
      <c r="D24" s="213" t="s">
        <v>129</v>
      </c>
      <c r="E24" s="213"/>
      <c r="F24" s="574"/>
    </row>
    <row r="25" spans="1:6" ht="26.25" customHeight="1" x14ac:dyDescent="0.25">
      <c r="A25" s="454"/>
      <c r="B25" s="565" t="s">
        <v>103</v>
      </c>
      <c r="C25" s="565"/>
      <c r="D25" s="213"/>
      <c r="E25" s="213" t="s">
        <v>129</v>
      </c>
      <c r="F25" s="574"/>
    </row>
    <row r="26" spans="1:6" ht="26.25" customHeight="1" x14ac:dyDescent="0.25">
      <c r="A26" s="454"/>
      <c r="B26" s="565" t="s">
        <v>104</v>
      </c>
      <c r="C26" s="565"/>
      <c r="D26" s="213" t="s">
        <v>129</v>
      </c>
      <c r="E26" s="213"/>
      <c r="F26" s="574"/>
    </row>
    <row r="27" spans="1:6" ht="26.25" customHeight="1" x14ac:dyDescent="0.25">
      <c r="A27" s="454"/>
      <c r="B27" s="565" t="s">
        <v>105</v>
      </c>
      <c r="C27" s="565"/>
      <c r="D27" s="213" t="s">
        <v>129</v>
      </c>
      <c r="E27" s="213"/>
      <c r="F27" s="574"/>
    </row>
    <row r="28" spans="1:6" ht="26.25" customHeight="1" x14ac:dyDescent="0.25">
      <c r="A28" s="454"/>
      <c r="B28" s="565" t="s">
        <v>106</v>
      </c>
      <c r="C28" s="565"/>
      <c r="D28" s="213"/>
      <c r="E28" s="213" t="s">
        <v>129</v>
      </c>
      <c r="F28" s="574"/>
    </row>
    <row r="29" spans="1:6" ht="26.25" customHeight="1" x14ac:dyDescent="0.25">
      <c r="A29" s="454"/>
      <c r="B29" s="565" t="s">
        <v>107</v>
      </c>
      <c r="C29" s="565"/>
      <c r="D29" s="213"/>
      <c r="E29" s="213" t="s">
        <v>129</v>
      </c>
      <c r="F29" s="574"/>
    </row>
    <row r="30" spans="1:6" ht="26.25" customHeight="1" x14ac:dyDescent="0.25">
      <c r="A30" s="454"/>
      <c r="B30" s="565" t="s">
        <v>108</v>
      </c>
      <c r="C30" s="565"/>
      <c r="D30" s="213" t="s">
        <v>129</v>
      </c>
      <c r="E30" s="213"/>
      <c r="F30" s="574"/>
    </row>
    <row r="31" spans="1:6" ht="26.25" customHeight="1" x14ac:dyDescent="0.25">
      <c r="A31" s="454"/>
      <c r="B31" s="565" t="s">
        <v>109</v>
      </c>
      <c r="C31" s="565"/>
      <c r="D31" s="213"/>
      <c r="E31" s="213" t="s">
        <v>129</v>
      </c>
      <c r="F31" s="574"/>
    </row>
    <row r="32" spans="1:6" ht="16.2" thickBot="1" x14ac:dyDescent="0.35">
      <c r="A32" s="455"/>
      <c r="B32" s="566" t="s">
        <v>58</v>
      </c>
      <c r="C32" s="567"/>
      <c r="D32" s="76">
        <f>+NOOO!B54</f>
        <v>14</v>
      </c>
      <c r="E32" s="77"/>
      <c r="F32" s="575"/>
    </row>
    <row r="33" spans="1:6" x14ac:dyDescent="0.25">
      <c r="A33" s="568" t="s">
        <v>85</v>
      </c>
      <c r="B33" s="449" t="s">
        <v>86</v>
      </c>
      <c r="C33" s="449"/>
      <c r="D33" s="570" t="s">
        <v>87</v>
      </c>
      <c r="E33" s="570"/>
      <c r="F33" s="571" t="s">
        <v>88</v>
      </c>
    </row>
    <row r="34" spans="1:6" x14ac:dyDescent="0.25">
      <c r="A34" s="569"/>
      <c r="B34" s="450"/>
      <c r="C34" s="450"/>
      <c r="D34" s="78" t="s">
        <v>89</v>
      </c>
      <c r="E34" s="78" t="s">
        <v>90</v>
      </c>
      <c r="F34" s="572"/>
    </row>
    <row r="35" spans="1:6" x14ac:dyDescent="0.25">
      <c r="A35" s="454" t="str">
        <f>+PROBABILIDAD!A12</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35" s="565" t="s">
        <v>91</v>
      </c>
      <c r="C35" s="565"/>
      <c r="D35" s="213" t="s">
        <v>129</v>
      </c>
      <c r="E35" s="213"/>
      <c r="F35" s="573" t="e">
        <f>IF(D50="X","CATASTROFICO",IF(AND(D54&gt;0,D54&lt;=5),"MODERADO",IF(AND(D54&gt;=6,D54&lt;=11),"MAYOR",IF(AND(D54&gt;=12,D54&lt;=19),"CATASTROFICO",IF(AND(D54=0),"MENOR")))))</f>
        <v>#REF!</v>
      </c>
    </row>
    <row r="36" spans="1:6" x14ac:dyDescent="0.25">
      <c r="A36" s="454"/>
      <c r="B36" s="565" t="s">
        <v>92</v>
      </c>
      <c r="C36" s="565"/>
      <c r="D36" s="213" t="s">
        <v>129</v>
      </c>
      <c r="E36" s="213"/>
      <c r="F36" s="574"/>
    </row>
    <row r="37" spans="1:6" x14ac:dyDescent="0.25">
      <c r="A37" s="454"/>
      <c r="B37" s="565" t="s">
        <v>93</v>
      </c>
      <c r="C37" s="565"/>
      <c r="D37" s="213" t="s">
        <v>129</v>
      </c>
      <c r="E37" s="213"/>
      <c r="F37" s="574"/>
    </row>
    <row r="38" spans="1:6" x14ac:dyDescent="0.25">
      <c r="A38" s="454"/>
      <c r="B38" s="565" t="s">
        <v>94</v>
      </c>
      <c r="C38" s="565"/>
      <c r="D38" s="213" t="s">
        <v>129</v>
      </c>
      <c r="E38" s="213"/>
      <c r="F38" s="574"/>
    </row>
    <row r="39" spans="1:6" x14ac:dyDescent="0.25">
      <c r="A39" s="454"/>
      <c r="B39" s="565" t="s">
        <v>95</v>
      </c>
      <c r="C39" s="565"/>
      <c r="D39" s="213" t="s">
        <v>129</v>
      </c>
      <c r="E39" s="213"/>
      <c r="F39" s="574"/>
    </row>
    <row r="40" spans="1:6" x14ac:dyDescent="0.25">
      <c r="A40" s="454"/>
      <c r="B40" s="565" t="s">
        <v>96</v>
      </c>
      <c r="C40" s="565"/>
      <c r="D40" s="213"/>
      <c r="E40" s="213" t="s">
        <v>129</v>
      </c>
      <c r="F40" s="574"/>
    </row>
    <row r="41" spans="1:6" x14ac:dyDescent="0.25">
      <c r="A41" s="454"/>
      <c r="B41" s="565" t="s">
        <v>97</v>
      </c>
      <c r="C41" s="565"/>
      <c r="D41" s="213" t="s">
        <v>129</v>
      </c>
      <c r="E41" s="213"/>
      <c r="F41" s="574"/>
    </row>
    <row r="42" spans="1:6" x14ac:dyDescent="0.25">
      <c r="A42" s="454"/>
      <c r="B42" s="565" t="s">
        <v>98</v>
      </c>
      <c r="C42" s="565"/>
      <c r="D42" s="213" t="s">
        <v>129</v>
      </c>
      <c r="E42" s="213"/>
      <c r="F42" s="574"/>
    </row>
    <row r="43" spans="1:6" x14ac:dyDescent="0.25">
      <c r="A43" s="454"/>
      <c r="B43" s="565" t="s">
        <v>99</v>
      </c>
      <c r="C43" s="565"/>
      <c r="D43" s="213" t="s">
        <v>129</v>
      </c>
      <c r="E43" s="213"/>
      <c r="F43" s="574"/>
    </row>
    <row r="44" spans="1:6" x14ac:dyDescent="0.25">
      <c r="A44" s="454"/>
      <c r="B44" s="565" t="s">
        <v>100</v>
      </c>
      <c r="C44" s="565"/>
      <c r="D44" s="213" t="s">
        <v>129</v>
      </c>
      <c r="E44" s="213"/>
      <c r="F44" s="574"/>
    </row>
    <row r="45" spans="1:6" x14ac:dyDescent="0.25">
      <c r="A45" s="454"/>
      <c r="B45" s="565" t="s">
        <v>101</v>
      </c>
      <c r="C45" s="565"/>
      <c r="D45" s="213" t="s">
        <v>129</v>
      </c>
      <c r="E45" s="213"/>
      <c r="F45" s="574"/>
    </row>
    <row r="46" spans="1:6" x14ac:dyDescent="0.25">
      <c r="A46" s="454"/>
      <c r="B46" s="565" t="s">
        <v>102</v>
      </c>
      <c r="C46" s="565"/>
      <c r="D46" s="213" t="s">
        <v>129</v>
      </c>
      <c r="E46" s="213"/>
      <c r="F46" s="574"/>
    </row>
    <row r="47" spans="1:6" x14ac:dyDescent="0.25">
      <c r="A47" s="454"/>
      <c r="B47" s="565" t="s">
        <v>103</v>
      </c>
      <c r="C47" s="565"/>
      <c r="D47" s="213"/>
      <c r="E47" s="213" t="s">
        <v>129</v>
      </c>
      <c r="F47" s="574"/>
    </row>
    <row r="48" spans="1:6" x14ac:dyDescent="0.25">
      <c r="A48" s="454"/>
      <c r="B48" s="565" t="s">
        <v>104</v>
      </c>
      <c r="C48" s="565"/>
      <c r="D48" s="213" t="s">
        <v>129</v>
      </c>
      <c r="E48" s="213"/>
      <c r="F48" s="574"/>
    </row>
    <row r="49" spans="1:6" x14ac:dyDescent="0.25">
      <c r="A49" s="454"/>
      <c r="B49" s="565" t="s">
        <v>105</v>
      </c>
      <c r="C49" s="565"/>
      <c r="D49" s="213" t="s">
        <v>129</v>
      </c>
      <c r="E49" s="213"/>
      <c r="F49" s="574"/>
    </row>
    <row r="50" spans="1:6" x14ac:dyDescent="0.25">
      <c r="A50" s="454"/>
      <c r="B50" s="565" t="s">
        <v>106</v>
      </c>
      <c r="C50" s="565"/>
      <c r="D50" s="213"/>
      <c r="E50" s="213" t="s">
        <v>129</v>
      </c>
      <c r="F50" s="574"/>
    </row>
    <row r="51" spans="1:6" x14ac:dyDescent="0.25">
      <c r="A51" s="454"/>
      <c r="B51" s="565" t="s">
        <v>107</v>
      </c>
      <c r="C51" s="565"/>
      <c r="D51" s="213"/>
      <c r="E51" s="213" t="s">
        <v>129</v>
      </c>
      <c r="F51" s="574"/>
    </row>
    <row r="52" spans="1:6" x14ac:dyDescent="0.25">
      <c r="A52" s="454"/>
      <c r="B52" s="565" t="s">
        <v>108</v>
      </c>
      <c r="C52" s="565"/>
      <c r="D52" s="213" t="s">
        <v>129</v>
      </c>
      <c r="E52" s="213"/>
      <c r="F52" s="574"/>
    </row>
    <row r="53" spans="1:6" x14ac:dyDescent="0.25">
      <c r="A53" s="454"/>
      <c r="B53" s="565" t="s">
        <v>109</v>
      </c>
      <c r="C53" s="565"/>
      <c r="D53" s="213"/>
      <c r="E53" s="213" t="s">
        <v>129</v>
      </c>
      <c r="F53" s="574"/>
    </row>
    <row r="54" spans="1:6" ht="16.2" thickBot="1" x14ac:dyDescent="0.35">
      <c r="A54" s="455"/>
      <c r="B54" s="566" t="s">
        <v>58</v>
      </c>
      <c r="C54" s="567"/>
      <c r="D54" s="76" t="e">
        <f>+NOOO!B76</f>
        <v>#REF!</v>
      </c>
      <c r="E54" s="77"/>
      <c r="F54" s="575"/>
    </row>
  </sheetData>
  <sheetProtection selectLockedCells="1"/>
  <mergeCells count="64">
    <mergeCell ref="D11:E11"/>
    <mergeCell ref="B23:C23"/>
    <mergeCell ref="B11:C12"/>
    <mergeCell ref="B13:C13"/>
    <mergeCell ref="B14:C14"/>
    <mergeCell ref="B15:C15"/>
    <mergeCell ref="B16:C16"/>
    <mergeCell ref="B17:C17"/>
    <mergeCell ref="F13:F32"/>
    <mergeCell ref="B32:C32"/>
    <mergeCell ref="C1:E1"/>
    <mergeCell ref="C2:E2"/>
    <mergeCell ref="C3:E3"/>
    <mergeCell ref="C4:E4"/>
    <mergeCell ref="F1:F4"/>
    <mergeCell ref="B30:C30"/>
    <mergeCell ref="B31:C31"/>
    <mergeCell ref="F11:F12"/>
    <mergeCell ref="B27:C27"/>
    <mergeCell ref="B28:C28"/>
    <mergeCell ref="A6:F7"/>
    <mergeCell ref="A8:F9"/>
    <mergeCell ref="A10:F10"/>
    <mergeCell ref="A5:F5"/>
    <mergeCell ref="B29:C29"/>
    <mergeCell ref="B24:C24"/>
    <mergeCell ref="B25:C25"/>
    <mergeCell ref="A1:A4"/>
    <mergeCell ref="B1:B2"/>
    <mergeCell ref="B3:B4"/>
    <mergeCell ref="A13:A32"/>
    <mergeCell ref="A11:A12"/>
    <mergeCell ref="B26:C26"/>
    <mergeCell ref="B18:C18"/>
    <mergeCell ref="B19:C19"/>
    <mergeCell ref="B20:C20"/>
    <mergeCell ref="B21:C21"/>
    <mergeCell ref="B22:C22"/>
    <mergeCell ref="A33:A34"/>
    <mergeCell ref="B33:C34"/>
    <mergeCell ref="D33:E33"/>
    <mergeCell ref="F33:F34"/>
    <mergeCell ref="A35:A54"/>
    <mergeCell ref="B35:C35"/>
    <mergeCell ref="F35:F54"/>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D35:E53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9"/>
  <sheetViews>
    <sheetView zoomScaleNormal="100" workbookViewId="0">
      <selection sqref="A1:B4"/>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365"/>
      <c r="B1" s="587"/>
      <c r="C1" s="378" t="str">
        <f>CONTEXTO!B1</f>
        <v xml:space="preserve">PROCESO:  SISTEMA INTEGRADO DE GESTIÓN </v>
      </c>
      <c r="D1" s="378"/>
      <c r="E1" s="378"/>
      <c r="F1" s="378"/>
      <c r="G1" s="403" t="s">
        <v>383</v>
      </c>
      <c r="H1" s="309"/>
      <c r="I1" s="309"/>
      <c r="J1" s="596"/>
      <c r="K1" s="294"/>
    </row>
    <row r="2" spans="1:11" ht="15" customHeight="1" x14ac:dyDescent="0.25">
      <c r="A2" s="366"/>
      <c r="B2" s="360"/>
      <c r="C2" s="379"/>
      <c r="D2" s="379"/>
      <c r="E2" s="379"/>
      <c r="F2" s="379"/>
      <c r="G2" s="405" t="s">
        <v>388</v>
      </c>
      <c r="H2" s="465"/>
      <c r="I2" s="465"/>
      <c r="J2" s="597"/>
      <c r="K2" s="295"/>
    </row>
    <row r="3" spans="1:11" ht="34.5" customHeight="1" x14ac:dyDescent="0.25">
      <c r="A3" s="366"/>
      <c r="B3" s="360"/>
      <c r="C3" s="379" t="s">
        <v>32</v>
      </c>
      <c r="D3" s="379"/>
      <c r="E3" s="379"/>
      <c r="F3" s="379"/>
      <c r="G3" s="405" t="s">
        <v>382</v>
      </c>
      <c r="H3" s="465"/>
      <c r="I3" s="465"/>
      <c r="J3" s="597"/>
      <c r="K3" s="295"/>
    </row>
    <row r="4" spans="1:11" ht="15.75" customHeight="1" x14ac:dyDescent="0.25">
      <c r="A4" s="366"/>
      <c r="B4" s="360"/>
      <c r="C4" s="379"/>
      <c r="D4" s="379"/>
      <c r="E4" s="379"/>
      <c r="F4" s="379"/>
      <c r="G4" s="405" t="s">
        <v>375</v>
      </c>
      <c r="H4" s="465"/>
      <c r="I4" s="465"/>
      <c r="J4" s="597"/>
      <c r="K4" s="295"/>
    </row>
    <row r="5" spans="1:11" ht="15.75" customHeight="1" x14ac:dyDescent="0.25">
      <c r="A5" s="381"/>
      <c r="B5" s="382"/>
      <c r="C5" s="382"/>
      <c r="D5" s="382"/>
      <c r="E5" s="382"/>
      <c r="F5" s="382"/>
      <c r="G5" s="382"/>
      <c r="H5" s="382"/>
      <c r="I5" s="382"/>
      <c r="J5" s="382"/>
      <c r="K5" s="383"/>
    </row>
    <row r="6" spans="1:11" x14ac:dyDescent="0.25">
      <c r="A6" s="593" t="s">
        <v>110</v>
      </c>
      <c r="B6" s="594"/>
      <c r="C6" s="594"/>
      <c r="D6" s="594"/>
      <c r="E6" s="594"/>
      <c r="F6" s="594"/>
      <c r="G6" s="594"/>
      <c r="H6" s="594"/>
      <c r="I6" s="594"/>
      <c r="J6" s="594"/>
      <c r="K6" s="595"/>
    </row>
    <row r="7" spans="1:11" ht="11.25" customHeight="1" x14ac:dyDescent="0.25">
      <c r="A7" s="593"/>
      <c r="B7" s="594"/>
      <c r="C7" s="594"/>
      <c r="D7" s="594"/>
      <c r="E7" s="594"/>
      <c r="F7" s="594"/>
      <c r="G7" s="594"/>
      <c r="H7" s="594"/>
      <c r="I7" s="594"/>
      <c r="J7" s="594"/>
      <c r="K7" s="595"/>
    </row>
    <row r="8" spans="1:11" ht="24" customHeight="1" x14ac:dyDescent="0.25">
      <c r="A8" s="590" t="str">
        <f>CONTEXTO!A8</f>
        <v>PROCESO: PLANEACIÓN ESTRATÉGICA Y TERRITORIAL</v>
      </c>
      <c r="B8" s="591"/>
      <c r="C8" s="591"/>
      <c r="D8" s="591"/>
      <c r="E8" s="591"/>
      <c r="F8" s="591"/>
      <c r="G8" s="591"/>
      <c r="H8" s="591"/>
      <c r="I8" s="591"/>
      <c r="J8" s="591"/>
      <c r="K8" s="592"/>
    </row>
    <row r="9" spans="1:11" ht="38.25" customHeight="1" thickBot="1" x14ac:dyDescent="0.3">
      <c r="A9" s="387"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9" s="388"/>
      <c r="C9" s="388"/>
      <c r="D9" s="388"/>
      <c r="E9" s="388"/>
      <c r="F9" s="388"/>
      <c r="G9" s="388"/>
      <c r="H9" s="388"/>
      <c r="I9" s="388"/>
      <c r="J9" s="388"/>
      <c r="K9" s="389"/>
    </row>
    <row r="10" spans="1:11" ht="19.5" customHeight="1" thickBot="1" x14ac:dyDescent="0.3">
      <c r="A10" s="588"/>
      <c r="B10" s="589"/>
      <c r="C10" s="589"/>
      <c r="D10" s="589"/>
      <c r="E10" s="589"/>
      <c r="F10" s="589"/>
      <c r="G10" s="589"/>
      <c r="H10" s="589"/>
      <c r="I10" s="589"/>
      <c r="J10" s="589"/>
      <c r="K10" s="589"/>
    </row>
    <row r="11" spans="1:11" ht="67.5" customHeight="1" thickBot="1" x14ac:dyDescent="0.3">
      <c r="A11" s="100" t="s">
        <v>111</v>
      </c>
      <c r="B11" s="58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585"/>
      <c r="D11" s="585"/>
      <c r="E11" s="585"/>
      <c r="F11" s="585"/>
      <c r="G11" s="585"/>
      <c r="H11" s="585"/>
      <c r="I11" s="586"/>
      <c r="J11" s="101" t="s">
        <v>335</v>
      </c>
      <c r="K11" s="104" t="str">
        <f>IF(J17="x","EXTREMA",IF(J19="x","ALTA",IF(J21="x","MODERADA",IF(J23="x","BAJA",""))))</f>
        <v>EXTREMA</v>
      </c>
    </row>
    <row r="12" spans="1:11" ht="16.5" customHeight="1" thickBot="1" x14ac:dyDescent="0.35">
      <c r="A12" s="582" t="s">
        <v>113</v>
      </c>
      <c r="B12" s="583"/>
      <c r="C12" s="583"/>
      <c r="D12" s="598" t="str">
        <f>PROBABILIDAD!T11</f>
        <v>Probable</v>
      </c>
      <c r="E12" s="599"/>
      <c r="F12" s="582" t="s">
        <v>336</v>
      </c>
      <c r="G12" s="583"/>
      <c r="H12" s="583"/>
      <c r="I12" s="619"/>
      <c r="J12" s="620" t="s">
        <v>126</v>
      </c>
      <c r="K12" s="621"/>
    </row>
    <row r="13" spans="1:11" x14ac:dyDescent="0.25">
      <c r="A13" s="119"/>
      <c r="B13" s="106"/>
      <c r="C13" s="106"/>
      <c r="D13" s="106"/>
      <c r="E13" s="106"/>
      <c r="F13" s="106"/>
      <c r="G13" s="106"/>
      <c r="H13" s="106"/>
      <c r="I13" s="106"/>
      <c r="J13" s="117"/>
      <c r="K13" s="118"/>
    </row>
    <row r="14" spans="1:11" x14ac:dyDescent="0.25">
      <c r="A14" s="119"/>
      <c r="B14" s="106"/>
      <c r="C14" s="120"/>
      <c r="D14" s="106"/>
      <c r="E14" s="106"/>
      <c r="F14" s="106"/>
      <c r="G14" s="106"/>
      <c r="H14" s="106"/>
      <c r="I14" s="106"/>
      <c r="J14" s="117"/>
      <c r="K14" s="118"/>
    </row>
    <row r="15" spans="1:11" ht="30" customHeight="1" x14ac:dyDescent="0.25">
      <c r="A15" s="626" t="s">
        <v>113</v>
      </c>
      <c r="B15" s="106">
        <v>5</v>
      </c>
      <c r="C15" s="627"/>
      <c r="D15" s="605"/>
      <c r="E15" s="607"/>
      <c r="F15" s="607"/>
      <c r="G15" s="607"/>
      <c r="H15" s="106"/>
      <c r="I15" s="106"/>
      <c r="J15" s="624" t="s">
        <v>112</v>
      </c>
      <c r="K15" s="625"/>
    </row>
    <row r="16" spans="1:11" ht="30" customHeight="1" x14ac:dyDescent="0.25">
      <c r="A16" s="626"/>
      <c r="B16" s="106" t="s">
        <v>115</v>
      </c>
      <c r="C16" s="628"/>
      <c r="D16" s="605"/>
      <c r="E16" s="607"/>
      <c r="F16" s="607"/>
      <c r="G16" s="607"/>
      <c r="H16" s="106"/>
      <c r="I16" s="106"/>
      <c r="J16" s="107"/>
      <c r="K16" s="108"/>
    </row>
    <row r="17" spans="1:11" ht="30" customHeight="1" x14ac:dyDescent="0.25">
      <c r="A17" s="626"/>
      <c r="B17" s="106">
        <v>4</v>
      </c>
      <c r="C17" s="629"/>
      <c r="D17" s="605"/>
      <c r="E17" s="605"/>
      <c r="F17" s="606"/>
      <c r="G17" s="607" t="s">
        <v>332</v>
      </c>
      <c r="H17" s="106"/>
      <c r="I17" s="106"/>
      <c r="J17" s="111" t="str">
        <f xml:space="preserve"> IF(OR(E15="X",F15="X",G15="x",F17="x",G17="X",F19="X",G19="X",G21="X" ),"x","")</f>
        <v>x</v>
      </c>
      <c r="K17" s="108" t="s">
        <v>114</v>
      </c>
    </row>
    <row r="18" spans="1:11" ht="30" customHeight="1" x14ac:dyDescent="0.25">
      <c r="A18" s="626"/>
      <c r="B18" s="106" t="s">
        <v>117</v>
      </c>
      <c r="C18" s="630"/>
      <c r="D18" s="605"/>
      <c r="E18" s="605"/>
      <c r="F18" s="606"/>
      <c r="G18" s="607"/>
      <c r="H18" s="106"/>
      <c r="I18" s="106"/>
      <c r="J18" s="112"/>
      <c r="K18" s="108"/>
    </row>
    <row r="19" spans="1:11" ht="30" customHeight="1" x14ac:dyDescent="0.25">
      <c r="A19" s="626"/>
      <c r="B19" s="106">
        <v>3</v>
      </c>
      <c r="C19" s="601"/>
      <c r="D19" s="603"/>
      <c r="E19" s="604"/>
      <c r="F19" s="606"/>
      <c r="G19" s="607"/>
      <c r="H19" s="106"/>
      <c r="I19" s="106"/>
      <c r="J19" s="113" t="str">
        <f xml:space="preserve"> IF(OR(C15="X",D15="X",D17="x",E17="x",E19="X",F21="X",F23="X",G23="X" ),"x","")</f>
        <v/>
      </c>
      <c r="K19" s="108" t="s">
        <v>116</v>
      </c>
    </row>
    <row r="20" spans="1:11" ht="30" customHeight="1" x14ac:dyDescent="0.25">
      <c r="A20" s="626"/>
      <c r="B20" s="106" t="s">
        <v>119</v>
      </c>
      <c r="C20" s="602"/>
      <c r="D20" s="603"/>
      <c r="E20" s="605"/>
      <c r="F20" s="606"/>
      <c r="G20" s="607"/>
      <c r="H20" s="106"/>
      <c r="I20" s="106"/>
      <c r="J20" s="114"/>
      <c r="K20" s="108"/>
    </row>
    <row r="21" spans="1:11" ht="30" customHeight="1" x14ac:dyDescent="0.25">
      <c r="A21" s="626"/>
      <c r="B21" s="106">
        <v>2</v>
      </c>
      <c r="C21" s="601"/>
      <c r="D21" s="608"/>
      <c r="E21" s="609"/>
      <c r="F21" s="604"/>
      <c r="G21" s="607"/>
      <c r="H21" s="106"/>
      <c r="I21" s="106"/>
      <c r="J21" s="115" t="str">
        <f xml:space="preserve"> IF(OR(C17="X",D19="X",E21="x",E23="x" ),"x","")</f>
        <v/>
      </c>
      <c r="K21" s="108" t="s">
        <v>118</v>
      </c>
    </row>
    <row r="22" spans="1:11" ht="30" customHeight="1" x14ac:dyDescent="0.25">
      <c r="A22" s="626"/>
      <c r="B22" s="106" t="s">
        <v>241</v>
      </c>
      <c r="C22" s="602"/>
      <c r="D22" s="608"/>
      <c r="E22" s="603"/>
      <c r="F22" s="605"/>
      <c r="G22" s="607"/>
      <c r="H22" s="106"/>
      <c r="I22" s="106"/>
      <c r="J22" s="114"/>
      <c r="K22" s="108"/>
    </row>
    <row r="23" spans="1:11" ht="30" customHeight="1" x14ac:dyDescent="0.25">
      <c r="A23" s="626"/>
      <c r="B23" s="106">
        <v>1</v>
      </c>
      <c r="C23" s="601"/>
      <c r="D23" s="611"/>
      <c r="E23" s="613"/>
      <c r="F23" s="615"/>
      <c r="G23" s="617"/>
      <c r="H23" s="106"/>
      <c r="I23" s="106"/>
      <c r="J23" s="116" t="str">
        <f xml:space="preserve"> IF(OR(C19="X",C21="X",C23="x",D21="x",D23="x" ),"x","")</f>
        <v/>
      </c>
      <c r="K23" s="108" t="s">
        <v>120</v>
      </c>
    </row>
    <row r="24" spans="1:11" ht="30" customHeight="1" x14ac:dyDescent="0.25">
      <c r="A24" s="626"/>
      <c r="B24" s="106" t="s">
        <v>121</v>
      </c>
      <c r="C24" s="610"/>
      <c r="D24" s="612"/>
      <c r="E24" s="614"/>
      <c r="F24" s="616"/>
      <c r="G24" s="618"/>
      <c r="H24" s="106"/>
      <c r="I24" s="106"/>
      <c r="J24" s="102"/>
      <c r="K24" s="103"/>
    </row>
    <row r="25" spans="1:11" x14ac:dyDescent="0.25">
      <c r="A25" s="119"/>
      <c r="B25" s="106"/>
      <c r="C25" s="106">
        <v>1</v>
      </c>
      <c r="D25" s="106">
        <v>2</v>
      </c>
      <c r="E25" s="106">
        <v>3</v>
      </c>
      <c r="F25" s="106">
        <v>4</v>
      </c>
      <c r="G25" s="106">
        <v>5</v>
      </c>
      <c r="H25" s="106"/>
      <c r="I25" s="106"/>
      <c r="J25" s="622"/>
      <c r="K25" s="623"/>
    </row>
    <row r="26" spans="1:11" x14ac:dyDescent="0.25">
      <c r="A26" s="119"/>
      <c r="B26" s="106"/>
      <c r="C26" s="106" t="s">
        <v>122</v>
      </c>
      <c r="D26" s="106" t="s">
        <v>123</v>
      </c>
      <c r="E26" s="106" t="s">
        <v>124</v>
      </c>
      <c r="F26" s="106" t="s">
        <v>125</v>
      </c>
      <c r="G26" s="106" t="s">
        <v>126</v>
      </c>
      <c r="H26" s="106"/>
      <c r="I26" s="106"/>
      <c r="J26" s="106"/>
      <c r="K26" s="118"/>
    </row>
    <row r="27" spans="1:11" x14ac:dyDescent="0.25">
      <c r="A27" s="119"/>
      <c r="B27" s="106"/>
      <c r="C27" s="600" t="s">
        <v>127</v>
      </c>
      <c r="D27" s="600"/>
      <c r="E27" s="600"/>
      <c r="F27" s="600"/>
      <c r="G27" s="600"/>
      <c r="H27" s="106"/>
      <c r="I27" s="106"/>
      <c r="J27" s="106"/>
      <c r="K27" s="118"/>
    </row>
    <row r="28" spans="1:11" x14ac:dyDescent="0.25">
      <c r="A28" s="119"/>
      <c r="B28" s="106"/>
      <c r="C28" s="600"/>
      <c r="D28" s="600"/>
      <c r="E28" s="600"/>
      <c r="F28" s="600"/>
      <c r="G28" s="600"/>
      <c r="H28" s="106"/>
      <c r="I28" s="106"/>
      <c r="J28" s="106"/>
      <c r="K28" s="118"/>
    </row>
    <row r="29" spans="1:11" ht="15.75" customHeight="1" thickBot="1" x14ac:dyDescent="0.3">
      <c r="A29" s="121"/>
      <c r="B29" s="122"/>
      <c r="C29" s="122"/>
      <c r="D29" s="122"/>
      <c r="E29" s="122"/>
      <c r="F29" s="122"/>
      <c r="G29" s="122"/>
      <c r="H29" s="122"/>
      <c r="I29" s="122"/>
      <c r="J29" s="122"/>
      <c r="K29" s="123"/>
    </row>
  </sheetData>
  <sheetProtection selectLockedCells="1"/>
  <dataConsolidate/>
  <mergeCells count="47">
    <mergeCell ref="A15:A24"/>
    <mergeCell ref="C15:C16"/>
    <mergeCell ref="D15:D16"/>
    <mergeCell ref="C17:C18"/>
    <mergeCell ref="D17:D18"/>
    <mergeCell ref="E15:E16"/>
    <mergeCell ref="F15:F16"/>
    <mergeCell ref="G15:G16"/>
    <mergeCell ref="J15:K15"/>
    <mergeCell ref="E17:E18"/>
    <mergeCell ref="F12:I12"/>
    <mergeCell ref="J12:K12"/>
    <mergeCell ref="J25:K25"/>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A12:C12"/>
    <mergeCell ref="B11:I11"/>
    <mergeCell ref="A1:B4"/>
    <mergeCell ref="C1:F2"/>
    <mergeCell ref="G1:I1"/>
    <mergeCell ref="A5:K5"/>
    <mergeCell ref="A10:K10"/>
    <mergeCell ref="A8:K8"/>
    <mergeCell ref="A9:K9"/>
    <mergeCell ref="A6:K7"/>
    <mergeCell ref="J1:K4"/>
    <mergeCell ref="G2:I2"/>
    <mergeCell ref="C3:F4"/>
    <mergeCell ref="G3:I3"/>
    <mergeCell ref="G4:I4"/>
    <mergeCell ref="D12:E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00000000-0002-0000-1600-000000000000}">
          <x14:formula1>
            <xm:f>'F:\[03 Mapa de Riesgos de Corrupcion PET May-Jun 2024.xlsx]Hoja3'!#REF!</xm:f>
          </x14:formula1>
          <xm:sqref>J12</xm:sqref>
        </x14:dataValidation>
        <x14:dataValidation type="list" allowBlank="1" showInputMessage="1" showErrorMessage="1" xr:uid="{00000000-0002-0000-1600-000001000000}">
          <x14:formula1>
            <xm:f>Hoja3!$A$1:$A$5</xm:f>
          </x14:formula1>
          <xm:sqref>J12:K12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0" customWidth="1"/>
  </cols>
  <sheetData>
    <row r="1" spans="1:1" x14ac:dyDescent="0.3">
      <c r="A1" s="34" t="s">
        <v>128</v>
      </c>
    </row>
    <row r="2" spans="1:1" x14ac:dyDescent="0.3">
      <c r="A2" s="8"/>
    </row>
    <row r="3" spans="1:1" x14ac:dyDescent="0.3">
      <c r="A3" s="8" t="s">
        <v>129</v>
      </c>
    </row>
    <row r="4" spans="1:1" x14ac:dyDescent="0.3">
      <c r="A4" s="8" t="s">
        <v>130</v>
      </c>
    </row>
    <row r="6" spans="1:1" x14ac:dyDescent="0.3">
      <c r="A6" s="34"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4"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1" t="s">
        <v>146</v>
      </c>
      <c r="B28" s="43" t="s">
        <v>147</v>
      </c>
      <c r="C28" s="43" t="s">
        <v>148</v>
      </c>
    </row>
    <row r="29" spans="1:3" ht="144" customHeight="1" x14ac:dyDescent="0.3">
      <c r="A29" t="s">
        <v>149</v>
      </c>
      <c r="B29" s="35" t="s">
        <v>150</v>
      </c>
      <c r="C29" s="42" t="s">
        <v>151</v>
      </c>
    </row>
    <row r="30" spans="1:3" ht="115.2" x14ac:dyDescent="0.3">
      <c r="A30" s="40" t="s">
        <v>152</v>
      </c>
      <c r="B30" s="33" t="s">
        <v>153</v>
      </c>
      <c r="C30" s="42" t="s">
        <v>154</v>
      </c>
    </row>
    <row r="31" spans="1:3" ht="96.6" x14ac:dyDescent="0.3">
      <c r="A31" t="s">
        <v>155</v>
      </c>
      <c r="B31" s="33" t="s">
        <v>156</v>
      </c>
      <c r="C31" s="42" t="s">
        <v>157</v>
      </c>
    </row>
    <row r="32" spans="1:3" ht="96.6" x14ac:dyDescent="0.3">
      <c r="A32" t="s">
        <v>158</v>
      </c>
      <c r="B32" s="33" t="s">
        <v>159</v>
      </c>
      <c r="C32" s="42" t="s">
        <v>160</v>
      </c>
    </row>
    <row r="34" spans="1:3" x14ac:dyDescent="0.3">
      <c r="A34" t="s">
        <v>161</v>
      </c>
      <c r="C34" s="44" t="s">
        <v>162</v>
      </c>
    </row>
    <row r="35" spans="1:3" x14ac:dyDescent="0.3">
      <c r="A35">
        <v>1</v>
      </c>
      <c r="B35">
        <f>IF(' IMPACTO RIESGOS CORRUPCION'!D13="X",1,0)</f>
        <v>1</v>
      </c>
    </row>
    <row r="36" spans="1:3" x14ac:dyDescent="0.3">
      <c r="A36">
        <v>2</v>
      </c>
      <c r="B36">
        <f>IF(' IMPACTO RIESGOS CORRUPCION'!D14="X",1,0)</f>
        <v>1</v>
      </c>
      <c r="C36" s="20"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1</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1</v>
      </c>
    </row>
    <row r="53" spans="1:2" x14ac:dyDescent="0.3">
      <c r="A53">
        <v>19</v>
      </c>
      <c r="B53">
        <f>IF(' IMPACTO RIESGOS CORRUPCION'!D31="X",1,0)</f>
        <v>0</v>
      </c>
    </row>
    <row r="54" spans="1:2" x14ac:dyDescent="0.3">
      <c r="A54" t="s">
        <v>163</v>
      </c>
      <c r="B54">
        <f>SUM(B35:B53)</f>
        <v>14</v>
      </c>
    </row>
    <row r="57" spans="1:2" x14ac:dyDescent="0.3">
      <c r="A57" t="s">
        <v>164</v>
      </c>
    </row>
    <row r="58" spans="1:2" x14ac:dyDescent="0.3">
      <c r="A58">
        <v>1</v>
      </c>
      <c r="B58" t="e">
        <f>IF(' IMPACTO RIESGOS CORRUPCION'!#REF!="X",1,0)</f>
        <v>#REF!</v>
      </c>
    </row>
    <row r="59" spans="1:2" x14ac:dyDescent="0.3">
      <c r="A59">
        <v>2</v>
      </c>
      <c r="B59" t="e">
        <f>IF(' IMPACTO RIESGOS CORRUPCION'!#REF!="X",1,0)</f>
        <v>#REF!</v>
      </c>
    </row>
    <row r="60" spans="1:2" x14ac:dyDescent="0.3">
      <c r="A60">
        <v>3</v>
      </c>
      <c r="B60" t="e">
        <f>IF(' IMPACTO RIESGOS CORRUPCION'!#REF!="X",1,0)</f>
        <v>#REF!</v>
      </c>
    </row>
    <row r="61" spans="1:2" x14ac:dyDescent="0.3">
      <c r="A61">
        <v>4</v>
      </c>
      <c r="B61" t="e">
        <f>IF(' IMPACTO RIESGOS CORRUPCION'!#REF!="X",1,0)</f>
        <v>#REF!</v>
      </c>
    </row>
    <row r="62" spans="1:2" x14ac:dyDescent="0.3">
      <c r="A62">
        <v>5</v>
      </c>
      <c r="B62" t="e">
        <f>IF(' IMPACTO RIESGOS CORRUPCION'!#REF!="X",1,0)</f>
        <v>#REF!</v>
      </c>
    </row>
    <row r="63" spans="1:2" x14ac:dyDescent="0.3">
      <c r="A63">
        <v>6</v>
      </c>
      <c r="B63" t="e">
        <f>IF(' IMPACTO RIESGOS CORRUPCION'!#REF!="X",1,0)</f>
        <v>#REF!</v>
      </c>
    </row>
    <row r="64" spans="1:2" x14ac:dyDescent="0.3">
      <c r="A64">
        <v>7</v>
      </c>
      <c r="B64" t="e">
        <f>IF(' IMPACTO RIESGOS CORRUPCION'!#REF!="X",1,0)</f>
        <v>#REF!</v>
      </c>
    </row>
    <row r="65" spans="1:2" x14ac:dyDescent="0.3">
      <c r="A65">
        <v>8</v>
      </c>
      <c r="B65" t="e">
        <f>IF(' IMPACTO RIESGOS CORRUPCION'!#REF!="X",1,0)</f>
        <v>#REF!</v>
      </c>
    </row>
    <row r="66" spans="1:2" x14ac:dyDescent="0.3">
      <c r="A66">
        <v>9</v>
      </c>
      <c r="B66" t="e">
        <f>IF(' IMPACTO RIESGOS CORRUPCION'!#REF!="X",1,0)</f>
        <v>#REF!</v>
      </c>
    </row>
    <row r="67" spans="1:2" x14ac:dyDescent="0.3">
      <c r="A67">
        <v>10</v>
      </c>
      <c r="B67" t="e">
        <f>IF(' IMPACTO RIESGOS CORRUPCION'!#REF!="X",1,0)</f>
        <v>#REF!</v>
      </c>
    </row>
    <row r="68" spans="1:2" x14ac:dyDescent="0.3">
      <c r="A68">
        <v>11</v>
      </c>
      <c r="B68" t="e">
        <f>IF(' IMPACTO RIESGOS CORRUPCION'!#REF!="X",1,0)</f>
        <v>#REF!</v>
      </c>
    </row>
    <row r="69" spans="1:2" x14ac:dyDescent="0.3">
      <c r="A69">
        <v>12</v>
      </c>
      <c r="B69" t="e">
        <f>IF(' IMPACTO RIESGOS CORRUPCION'!#REF!="X",1,0)</f>
        <v>#REF!</v>
      </c>
    </row>
    <row r="70" spans="1:2" x14ac:dyDescent="0.3">
      <c r="A70">
        <v>13</v>
      </c>
      <c r="B70" t="e">
        <f>IF(' IMPACTO RIESGOS CORRUPCION'!#REF!="X",1,0)</f>
        <v>#REF!</v>
      </c>
    </row>
    <row r="71" spans="1:2" x14ac:dyDescent="0.3">
      <c r="A71">
        <v>14</v>
      </c>
      <c r="B71" t="e">
        <f>IF(' IMPACTO RIESGOS CORRUPCION'!#REF!="X",1,0)</f>
        <v>#REF!</v>
      </c>
    </row>
    <row r="72" spans="1:2" x14ac:dyDescent="0.3">
      <c r="A72">
        <v>15</v>
      </c>
      <c r="B72" t="e">
        <f>IF(' IMPACTO RIESGOS CORRUPCION'!#REF!="X",1,0)</f>
        <v>#REF!</v>
      </c>
    </row>
    <row r="73" spans="1:2" x14ac:dyDescent="0.3">
      <c r="A73">
        <v>16</v>
      </c>
      <c r="B73" t="e">
        <f>IF(' IMPACTO RIESGOS CORRUPCION'!#REF!="X",1,0)</f>
        <v>#REF!</v>
      </c>
    </row>
    <row r="74" spans="1:2" x14ac:dyDescent="0.3">
      <c r="A74">
        <v>17</v>
      </c>
      <c r="B74" t="e">
        <f>IF(' IMPACTO RIESGOS CORRUPCION'!#REF!="X",1,0)</f>
        <v>#REF!</v>
      </c>
    </row>
    <row r="75" spans="1:2" x14ac:dyDescent="0.3">
      <c r="A75">
        <v>18</v>
      </c>
      <c r="B75" t="e">
        <f>IF(' IMPACTO RIESGOS CORRUPCION'!#REF!="X",1,0)</f>
        <v>#REF!</v>
      </c>
    </row>
    <row r="76" spans="1:2" x14ac:dyDescent="0.3">
      <c r="A76">
        <v>19</v>
      </c>
      <c r="B76" t="e">
        <f>IF(' IMPACTO RIESGOS CORRUPCION'!#REF!="X",1,0)</f>
        <v>#REF!</v>
      </c>
    </row>
    <row r="77" spans="1:2" x14ac:dyDescent="0.3">
      <c r="A77" t="s">
        <v>163</v>
      </c>
      <c r="B77" t="e">
        <f>SUM(B58:B76)</f>
        <v>#REF!</v>
      </c>
    </row>
    <row r="80" spans="1:2" x14ac:dyDescent="0.3">
      <c r="A80" t="s">
        <v>165</v>
      </c>
    </row>
    <row r="81" spans="1:2" x14ac:dyDescent="0.3">
      <c r="A81">
        <v>1</v>
      </c>
      <c r="B81" t="e">
        <f>IF(' IMPACTO RIESGOS CORRUPCION'!#REF!="X",1,0)</f>
        <v>#REF!</v>
      </c>
    </row>
    <row r="82" spans="1:2" x14ac:dyDescent="0.3">
      <c r="A82">
        <v>2</v>
      </c>
      <c r="B82" t="e">
        <f>IF(' IMPACTO RIESGOS CORRUPCION'!#REF!="X",1,0)</f>
        <v>#REF!</v>
      </c>
    </row>
    <row r="83" spans="1:2" x14ac:dyDescent="0.3">
      <c r="A83">
        <v>3</v>
      </c>
      <c r="B83" t="e">
        <f>IF(' IMPACTO RIESGOS CORRUPCION'!#REF!="X",1,0)</f>
        <v>#REF!</v>
      </c>
    </row>
    <row r="84" spans="1:2" x14ac:dyDescent="0.3">
      <c r="A84">
        <v>4</v>
      </c>
      <c r="B84" t="e">
        <f>IF(' IMPACTO RIESGOS CORRUPCION'!#REF!="X",1,0)</f>
        <v>#REF!</v>
      </c>
    </row>
    <row r="85" spans="1:2" x14ac:dyDescent="0.3">
      <c r="A85">
        <v>5</v>
      </c>
      <c r="B85" t="e">
        <f>IF(' IMPACTO RIESGOS CORRUPCION'!#REF!="X",1,0)</f>
        <v>#REF!</v>
      </c>
    </row>
    <row r="86" spans="1:2" x14ac:dyDescent="0.3">
      <c r="A86">
        <v>6</v>
      </c>
      <c r="B86" t="e">
        <f>IF(' IMPACTO RIESGOS CORRUPCION'!#REF!="X",1,0)</f>
        <v>#REF!</v>
      </c>
    </row>
    <row r="87" spans="1:2" x14ac:dyDescent="0.3">
      <c r="A87">
        <v>7</v>
      </c>
      <c r="B87" t="e">
        <f>IF(' IMPACTO RIESGOS CORRUPCION'!#REF!="X",1,0)</f>
        <v>#REF!</v>
      </c>
    </row>
    <row r="88" spans="1:2" x14ac:dyDescent="0.3">
      <c r="A88">
        <v>8</v>
      </c>
      <c r="B88" t="e">
        <f>IF(' IMPACTO RIESGOS CORRUPCION'!#REF!="X",1,0)</f>
        <v>#REF!</v>
      </c>
    </row>
    <row r="89" spans="1:2" x14ac:dyDescent="0.3">
      <c r="A89">
        <v>9</v>
      </c>
      <c r="B89" t="e">
        <f>IF(' IMPACTO RIESGOS CORRUPCION'!#REF!="X",1,0)</f>
        <v>#REF!</v>
      </c>
    </row>
    <row r="90" spans="1:2" x14ac:dyDescent="0.3">
      <c r="A90">
        <v>10</v>
      </c>
      <c r="B90" t="e">
        <f>IF(' IMPACTO RIESGOS CORRUPCION'!#REF!="X",1,0)</f>
        <v>#REF!</v>
      </c>
    </row>
    <row r="91" spans="1:2" x14ac:dyDescent="0.3">
      <c r="A91">
        <v>11</v>
      </c>
      <c r="B91" t="e">
        <f>IF(' IMPACTO RIESGOS CORRUPCION'!#REF!="X",1,0)</f>
        <v>#REF!</v>
      </c>
    </row>
    <row r="92" spans="1:2" x14ac:dyDescent="0.3">
      <c r="A92">
        <v>12</v>
      </c>
      <c r="B92" t="e">
        <f>IF(' IMPACTO RIESGOS CORRUPCION'!#REF!="X",1,0)</f>
        <v>#REF!</v>
      </c>
    </row>
    <row r="93" spans="1:2" x14ac:dyDescent="0.3">
      <c r="A93">
        <v>13</v>
      </c>
      <c r="B93" t="e">
        <f>IF(' IMPACTO RIESGOS CORRUPCION'!#REF!="X",1,0)</f>
        <v>#REF!</v>
      </c>
    </row>
    <row r="94" spans="1:2" x14ac:dyDescent="0.3">
      <c r="A94">
        <v>14</v>
      </c>
      <c r="B94" t="e">
        <f>IF(' IMPACTO RIESGOS CORRUPCION'!#REF!="X",1,0)</f>
        <v>#REF!</v>
      </c>
    </row>
    <row r="95" spans="1:2" x14ac:dyDescent="0.3">
      <c r="A95">
        <v>15</v>
      </c>
      <c r="B95" t="e">
        <f>IF(' IMPACTO RIESGOS CORRUPCION'!#REF!="X",1,0)</f>
        <v>#REF!</v>
      </c>
    </row>
    <row r="96" spans="1:2" x14ac:dyDescent="0.3">
      <c r="A96">
        <v>16</v>
      </c>
      <c r="B96" t="e">
        <f>IF(' IMPACTO RIESGOS CORRUPCION'!#REF!="X",1,0)</f>
        <v>#REF!</v>
      </c>
    </row>
    <row r="97" spans="1:2" x14ac:dyDescent="0.3">
      <c r="A97">
        <v>17</v>
      </c>
      <c r="B97" t="e">
        <f>IF(' IMPACTO RIESGOS CORRUPCION'!#REF!="X",1,0)</f>
        <v>#REF!</v>
      </c>
    </row>
    <row r="98" spans="1:2" x14ac:dyDescent="0.3">
      <c r="A98">
        <v>18</v>
      </c>
      <c r="B98" t="e">
        <f>IF(' IMPACTO RIESGOS CORRUPCION'!#REF!="X",1,0)</f>
        <v>#REF!</v>
      </c>
    </row>
    <row r="99" spans="1:2" x14ac:dyDescent="0.3">
      <c r="A99">
        <v>19</v>
      </c>
      <c r="B99" t="e">
        <f>IF(' IMPACTO RIESGOS CORRUPCION'!#REF!="X",1,0)</f>
        <v>#REF!</v>
      </c>
    </row>
    <row r="100" spans="1:2" x14ac:dyDescent="0.3">
      <c r="A100" t="s">
        <v>163</v>
      </c>
      <c r="B100" t="e">
        <f>SUM(B81:B99)</f>
        <v>#REF!</v>
      </c>
    </row>
    <row r="103" spans="1:2" x14ac:dyDescent="0.3">
      <c r="A103" t="s">
        <v>166</v>
      </c>
    </row>
    <row r="104" spans="1:2" x14ac:dyDescent="0.3">
      <c r="A104">
        <v>1</v>
      </c>
      <c r="B104" t="e">
        <f>IF(' IMPACTO RIESGOS CORRUPCION'!#REF!="X",1,0)</f>
        <v>#REF!</v>
      </c>
    </row>
    <row r="105" spans="1:2" x14ac:dyDescent="0.3">
      <c r="A105">
        <v>2</v>
      </c>
      <c r="B105" t="e">
        <f>IF(' IMPACTO RIESGOS CORRUPCION'!#REF!="X",1,0)</f>
        <v>#REF!</v>
      </c>
    </row>
    <row r="106" spans="1:2" x14ac:dyDescent="0.3">
      <c r="A106">
        <v>3</v>
      </c>
      <c r="B106" t="e">
        <f>IF(' IMPACTO RIESGOS CORRUPCION'!#REF!="X",1,0)</f>
        <v>#REF!</v>
      </c>
    </row>
    <row r="107" spans="1:2" x14ac:dyDescent="0.3">
      <c r="A107">
        <v>4</v>
      </c>
      <c r="B107" t="e">
        <f>IF(' IMPACTO RIESGOS CORRUPCION'!#REF!="X",1,0)</f>
        <v>#REF!</v>
      </c>
    </row>
    <row r="108" spans="1:2" x14ac:dyDescent="0.3">
      <c r="A108">
        <v>5</v>
      </c>
      <c r="B108" t="e">
        <f>IF(' IMPACTO RIESGOS CORRUPCION'!#REF!="X",1,0)</f>
        <v>#REF!</v>
      </c>
    </row>
    <row r="109" spans="1:2" x14ac:dyDescent="0.3">
      <c r="A109">
        <v>6</v>
      </c>
      <c r="B109" t="e">
        <f>IF(' IMPACTO RIESGOS CORRUPCION'!#REF!="X",1,0)</f>
        <v>#REF!</v>
      </c>
    </row>
    <row r="110" spans="1:2" x14ac:dyDescent="0.3">
      <c r="A110">
        <v>7</v>
      </c>
      <c r="B110" t="e">
        <f>IF(' IMPACTO RIESGOS CORRUPCION'!#REF!="X",1,0)</f>
        <v>#REF!</v>
      </c>
    </row>
    <row r="111" spans="1:2" x14ac:dyDescent="0.3">
      <c r="A111">
        <v>8</v>
      </c>
      <c r="B111" t="e">
        <f>IF(' IMPACTO RIESGOS CORRUPCION'!#REF!="X",1,0)</f>
        <v>#REF!</v>
      </c>
    </row>
    <row r="112" spans="1:2" x14ac:dyDescent="0.3">
      <c r="A112">
        <v>9</v>
      </c>
      <c r="B112" t="e">
        <f>IF(' IMPACTO RIESGOS CORRUPCION'!#REF!="X",1,0)</f>
        <v>#REF!</v>
      </c>
    </row>
    <row r="113" spans="1:2" x14ac:dyDescent="0.3">
      <c r="A113">
        <v>10</v>
      </c>
      <c r="B113" t="e">
        <f>IF(' IMPACTO RIESGOS CORRUPCION'!#REF!="X",1,0)</f>
        <v>#REF!</v>
      </c>
    </row>
    <row r="114" spans="1:2" x14ac:dyDescent="0.3">
      <c r="A114">
        <v>11</v>
      </c>
      <c r="B114" t="e">
        <f>IF(' IMPACTO RIESGOS CORRUPCION'!#REF!="X",1,0)</f>
        <v>#REF!</v>
      </c>
    </row>
    <row r="115" spans="1:2" x14ac:dyDescent="0.3">
      <c r="A115">
        <v>12</v>
      </c>
      <c r="B115" t="e">
        <f>IF(' IMPACTO RIESGOS CORRUPCION'!#REF!="X",1,0)</f>
        <v>#REF!</v>
      </c>
    </row>
    <row r="116" spans="1:2" x14ac:dyDescent="0.3">
      <c r="A116">
        <v>13</v>
      </c>
      <c r="B116" t="e">
        <f>IF(' IMPACTO RIESGOS CORRUPCION'!#REF!="X",1,0)</f>
        <v>#REF!</v>
      </c>
    </row>
    <row r="117" spans="1:2" x14ac:dyDescent="0.3">
      <c r="A117">
        <v>14</v>
      </c>
      <c r="B117" t="e">
        <f>IF(' IMPACTO RIESGOS CORRUPCION'!#REF!="X",1,0)</f>
        <v>#REF!</v>
      </c>
    </row>
    <row r="118" spans="1:2" x14ac:dyDescent="0.3">
      <c r="A118">
        <v>15</v>
      </c>
      <c r="B118" t="e">
        <f>IF(' IMPACTO RIESGOS CORRUPCION'!#REF!="X",1,0)</f>
        <v>#REF!</v>
      </c>
    </row>
    <row r="119" spans="1:2" x14ac:dyDescent="0.3">
      <c r="A119">
        <v>16</v>
      </c>
      <c r="B119" t="e">
        <f>IF(' IMPACTO RIESGOS CORRUPCION'!#REF!="X",1,0)</f>
        <v>#REF!</v>
      </c>
    </row>
    <row r="120" spans="1:2" x14ac:dyDescent="0.3">
      <c r="A120">
        <v>17</v>
      </c>
      <c r="B120" t="e">
        <f>IF(' IMPACTO RIESGOS CORRUPCION'!#REF!="X",1,0)</f>
        <v>#REF!</v>
      </c>
    </row>
    <row r="121" spans="1:2" x14ac:dyDescent="0.3">
      <c r="A121">
        <v>18</v>
      </c>
      <c r="B121" t="e">
        <f>IF(' IMPACTO RIESGOS CORRUPCION'!#REF!="X",1,0)</f>
        <v>#REF!</v>
      </c>
    </row>
    <row r="122" spans="1:2" x14ac:dyDescent="0.3">
      <c r="A122">
        <v>19</v>
      </c>
      <c r="B122" t="e">
        <f>IF(' IMPACTO RIESGOS CORRUPCION'!#REF!="X",1,0)</f>
        <v>#REF!</v>
      </c>
    </row>
    <row r="123" spans="1:2" x14ac:dyDescent="0.3">
      <c r="A123" t="s">
        <v>163</v>
      </c>
      <c r="B123" t="e">
        <f>SUM(B104:B122)</f>
        <v>#REF!</v>
      </c>
    </row>
    <row r="126" spans="1:2" x14ac:dyDescent="0.3">
      <c r="A126" t="s">
        <v>166</v>
      </c>
    </row>
    <row r="127" spans="1:2" x14ac:dyDescent="0.3">
      <c r="A127">
        <v>1</v>
      </c>
      <c r="B127" t="e">
        <f>IF(' IMPACTO RIESGOS CORRUPCION'!#REF!="X",1,0)</f>
        <v>#REF!</v>
      </c>
    </row>
    <row r="128" spans="1:2" x14ac:dyDescent="0.3">
      <c r="A128">
        <v>2</v>
      </c>
      <c r="B128" t="e">
        <f>IF(' IMPACTO RIESGOS CORRUPCION'!#REF!="X",1,0)</f>
        <v>#REF!</v>
      </c>
    </row>
    <row r="129" spans="1:2" x14ac:dyDescent="0.3">
      <c r="A129">
        <v>3</v>
      </c>
      <c r="B129" t="e">
        <f>IF(' IMPACTO RIESGOS CORRUPCION'!#REF!="X",1,0)</f>
        <v>#REF!</v>
      </c>
    </row>
    <row r="130" spans="1:2" x14ac:dyDescent="0.3">
      <c r="A130">
        <v>4</v>
      </c>
      <c r="B130" t="e">
        <f>IF(' IMPACTO RIESGOS CORRUPCION'!#REF!="X",1,0)</f>
        <v>#REF!</v>
      </c>
    </row>
    <row r="131" spans="1:2" x14ac:dyDescent="0.3">
      <c r="A131">
        <v>5</v>
      </c>
      <c r="B131" t="e">
        <f>IF(' IMPACTO RIESGOS CORRUPCION'!#REF!="X",1,0)</f>
        <v>#REF!</v>
      </c>
    </row>
    <row r="132" spans="1:2" x14ac:dyDescent="0.3">
      <c r="A132">
        <v>6</v>
      </c>
      <c r="B132" t="e">
        <f>IF(' IMPACTO RIESGOS CORRUPCION'!#REF!="X",1,0)</f>
        <v>#REF!</v>
      </c>
    </row>
    <row r="133" spans="1:2" x14ac:dyDescent="0.3">
      <c r="A133">
        <v>7</v>
      </c>
      <c r="B133" t="e">
        <f>IF(' IMPACTO RIESGOS CORRUPCION'!#REF!="X",1,0)</f>
        <v>#REF!</v>
      </c>
    </row>
    <row r="134" spans="1:2" x14ac:dyDescent="0.3">
      <c r="A134">
        <v>8</v>
      </c>
      <c r="B134" t="e">
        <f>IF(' IMPACTO RIESGOS CORRUPCION'!#REF!="X",1,0)</f>
        <v>#REF!</v>
      </c>
    </row>
    <row r="135" spans="1:2" x14ac:dyDescent="0.3">
      <c r="A135">
        <v>9</v>
      </c>
      <c r="B135" t="e">
        <f>IF(' IMPACTO RIESGOS CORRUPCION'!#REF!="X",1,0)</f>
        <v>#REF!</v>
      </c>
    </row>
    <row r="136" spans="1:2" x14ac:dyDescent="0.3">
      <c r="A136">
        <v>10</v>
      </c>
      <c r="B136" t="e">
        <f>IF(' IMPACTO RIESGOS CORRUPCION'!#REF!="X",1,0)</f>
        <v>#REF!</v>
      </c>
    </row>
    <row r="137" spans="1:2" x14ac:dyDescent="0.3">
      <c r="A137">
        <v>11</v>
      </c>
      <c r="B137" t="e">
        <f>IF(' IMPACTO RIESGOS CORRUPCION'!#REF!="X",1,0)</f>
        <v>#REF!</v>
      </c>
    </row>
    <row r="138" spans="1:2" x14ac:dyDescent="0.3">
      <c r="A138">
        <v>12</v>
      </c>
      <c r="B138" t="e">
        <f>IF(' IMPACTO RIESGOS CORRUPCION'!#REF!="X",1,0)</f>
        <v>#REF!</v>
      </c>
    </row>
    <row r="139" spans="1:2" x14ac:dyDescent="0.3">
      <c r="A139">
        <v>13</v>
      </c>
      <c r="B139" t="e">
        <f>IF(' IMPACTO RIESGOS CORRUPCION'!#REF!="X",1,0)</f>
        <v>#REF!</v>
      </c>
    </row>
    <row r="140" spans="1:2" x14ac:dyDescent="0.3">
      <c r="A140">
        <v>14</v>
      </c>
      <c r="B140" t="e">
        <f>IF(' IMPACTO RIESGOS CORRUPCION'!#REF!="X",1,0)</f>
        <v>#REF!</v>
      </c>
    </row>
    <row r="141" spans="1:2" x14ac:dyDescent="0.3">
      <c r="A141">
        <v>15</v>
      </c>
      <c r="B141" t="e">
        <f>IF(' IMPACTO RIESGOS CORRUPCION'!#REF!="X",1,0)</f>
        <v>#REF!</v>
      </c>
    </row>
    <row r="142" spans="1:2" x14ac:dyDescent="0.3">
      <c r="A142">
        <v>16</v>
      </c>
      <c r="B142" t="e">
        <f>IF(' IMPACTO RIESGOS CORRUPCION'!#REF!="X",1,0)</f>
        <v>#REF!</v>
      </c>
    </row>
    <row r="143" spans="1:2" x14ac:dyDescent="0.3">
      <c r="A143">
        <v>17</v>
      </c>
      <c r="B143" t="e">
        <f>IF(' IMPACTO RIESGOS CORRUPCION'!#REF!="X",1,0)</f>
        <v>#REF!</v>
      </c>
    </row>
    <row r="144" spans="1:2" x14ac:dyDescent="0.3">
      <c r="A144">
        <v>18</v>
      </c>
      <c r="B144" t="e">
        <f>IF(' IMPACTO RIESGOS CORRUPCION'!#REF!="X",1,0)</f>
        <v>#REF!</v>
      </c>
    </row>
    <row r="145" spans="1:2" x14ac:dyDescent="0.3">
      <c r="A145">
        <v>19</v>
      </c>
      <c r="B145" t="e">
        <f>IF(' IMPACTO RIESGOS CORRUPCION'!#REF!="X",1,0)</f>
        <v>#REF!</v>
      </c>
    </row>
    <row r="146" spans="1:2" x14ac:dyDescent="0.3">
      <c r="A146" t="s">
        <v>163</v>
      </c>
      <c r="B146" t="e">
        <f>SUM(B127:B145)</f>
        <v>#REF!</v>
      </c>
    </row>
    <row r="150" spans="1:2" x14ac:dyDescent="0.3">
      <c r="A150" t="s">
        <v>167</v>
      </c>
    </row>
    <row r="151" spans="1:2" x14ac:dyDescent="0.3">
      <c r="A151" s="39"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39" t="s">
        <v>174</v>
      </c>
      <c r="B159" t="s">
        <v>130</v>
      </c>
    </row>
    <row r="160" spans="1:2" x14ac:dyDescent="0.3">
      <c r="A160" t="s">
        <v>169</v>
      </c>
    </row>
    <row r="161" spans="1:1" x14ac:dyDescent="0.3">
      <c r="A161" t="s">
        <v>175</v>
      </c>
    </row>
    <row r="162" spans="1:1" x14ac:dyDescent="0.3">
      <c r="A162" t="s">
        <v>176</v>
      </c>
    </row>
    <row r="164" spans="1:1" x14ac:dyDescent="0.3">
      <c r="A164" s="39"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39" t="s">
        <v>181</v>
      </c>
    </row>
    <row r="171" spans="1:1" x14ac:dyDescent="0.3">
      <c r="A171" t="s">
        <v>169</v>
      </c>
    </row>
    <row r="172" spans="1:1" x14ac:dyDescent="0.3">
      <c r="A172" t="s">
        <v>182</v>
      </c>
    </row>
    <row r="173" spans="1:1" x14ac:dyDescent="0.3">
      <c r="A173" t="s">
        <v>183</v>
      </c>
    </row>
    <row r="175" spans="1:1" x14ac:dyDescent="0.3">
      <c r="A175" s="39" t="s">
        <v>184</v>
      </c>
    </row>
    <row r="176" spans="1:1" x14ac:dyDescent="0.3">
      <c r="A176" t="s">
        <v>169</v>
      </c>
    </row>
    <row r="177" spans="1:1" x14ac:dyDescent="0.3">
      <c r="A177" t="s">
        <v>185</v>
      </c>
    </row>
    <row r="178" spans="1:1" x14ac:dyDescent="0.3">
      <c r="A178" t="s">
        <v>186</v>
      </c>
    </row>
    <row r="180" spans="1:1" x14ac:dyDescent="0.3">
      <c r="A180" s="39"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39"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337</v>
      </c>
      <c r="C1" t="s">
        <v>122</v>
      </c>
    </row>
    <row r="2" spans="1:3" x14ac:dyDescent="0.3">
      <c r="A2" t="s">
        <v>241</v>
      </c>
      <c r="C2" t="s">
        <v>123</v>
      </c>
    </row>
    <row r="3" spans="1:3" x14ac:dyDescent="0.3">
      <c r="A3" t="s">
        <v>119</v>
      </c>
      <c r="C3" t="s">
        <v>124</v>
      </c>
    </row>
    <row r="4" spans="1:3" x14ac:dyDescent="0.3">
      <c r="A4" t="s">
        <v>117</v>
      </c>
      <c r="C4" t="s">
        <v>125</v>
      </c>
    </row>
    <row r="5" spans="1:3" x14ac:dyDescent="0.3">
      <c r="A5" t="s">
        <v>338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51"/>
  <sheetViews>
    <sheetView topLeftCell="A7" zoomScaleNormal="100" workbookViewId="0">
      <selection activeCell="C44" sqref="C44:C50"/>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690"/>
      <c r="B1" s="632" t="str">
        <f>CONTEXTO!B1</f>
        <v xml:space="preserve">PROCESO:  SISTEMA INTEGRADO DE GESTIÓN </v>
      </c>
      <c r="C1" s="633"/>
      <c r="D1" s="633"/>
      <c r="E1" s="633"/>
      <c r="F1" s="633"/>
      <c r="G1" s="633"/>
      <c r="H1" s="634"/>
      <c r="I1" s="403" t="s">
        <v>380</v>
      </c>
      <c r="J1" s="309"/>
      <c r="K1" s="660"/>
    </row>
    <row r="2" spans="1:230" customFormat="1" ht="15.75" customHeight="1" x14ac:dyDescent="0.3">
      <c r="A2" s="363"/>
      <c r="B2" s="635"/>
      <c r="C2" s="636"/>
      <c r="D2" s="636"/>
      <c r="E2" s="636"/>
      <c r="F2" s="636"/>
      <c r="G2" s="636"/>
      <c r="H2" s="637"/>
      <c r="I2" s="405" t="s">
        <v>381</v>
      </c>
      <c r="J2" s="465"/>
      <c r="K2" s="661"/>
    </row>
    <row r="3" spans="1:230" customFormat="1" ht="36" customHeight="1" x14ac:dyDescent="0.3">
      <c r="A3" s="363"/>
      <c r="B3" s="638" t="s">
        <v>195</v>
      </c>
      <c r="C3" s="638"/>
      <c r="D3" s="638"/>
      <c r="E3" s="638"/>
      <c r="F3" s="638"/>
      <c r="G3" s="638"/>
      <c r="H3" s="638"/>
      <c r="I3" s="405" t="s">
        <v>382</v>
      </c>
      <c r="J3" s="465"/>
      <c r="K3" s="661"/>
    </row>
    <row r="4" spans="1:230" customFormat="1" ht="15.75" customHeight="1" thickBot="1" x14ac:dyDescent="0.35">
      <c r="A4" s="364"/>
      <c r="B4" s="639"/>
      <c r="C4" s="639"/>
      <c r="D4" s="639"/>
      <c r="E4" s="639"/>
      <c r="F4" s="639"/>
      <c r="G4" s="639"/>
      <c r="H4" s="639"/>
      <c r="I4" s="631" t="s">
        <v>376</v>
      </c>
      <c r="J4" s="280"/>
      <c r="K4" s="662"/>
    </row>
    <row r="5" spans="1:230" ht="14.4" thickBot="1" x14ac:dyDescent="0.3">
      <c r="B5" s="331"/>
      <c r="C5" s="331"/>
      <c r="D5" s="331"/>
      <c r="E5" s="331"/>
      <c r="F5" s="331"/>
      <c r="G5" s="331"/>
    </row>
    <row r="6" spans="1:230" customFormat="1" ht="24" customHeight="1" x14ac:dyDescent="0.3">
      <c r="A6" s="648" t="str">
        <f>CONTEXTO!A8</f>
        <v>PROCESO: PLANEACIÓN ESTRATÉGICA Y TERRITORIAL</v>
      </c>
      <c r="B6" s="649"/>
      <c r="C6" s="649"/>
      <c r="D6" s="649"/>
      <c r="E6" s="649"/>
      <c r="F6" s="649"/>
      <c r="G6" s="649"/>
      <c r="H6" s="649"/>
      <c r="I6" s="649"/>
      <c r="J6" s="649"/>
      <c r="K6" s="650"/>
    </row>
    <row r="7" spans="1:230" customFormat="1" ht="21" customHeight="1" thickBot="1" x14ac:dyDescent="0.35">
      <c r="A7" s="651"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652"/>
      <c r="C7" s="652"/>
      <c r="D7" s="652"/>
      <c r="E7" s="652"/>
      <c r="F7" s="652"/>
      <c r="G7" s="652"/>
      <c r="H7" s="652"/>
      <c r="I7" s="652"/>
      <c r="J7" s="652"/>
      <c r="K7" s="653"/>
    </row>
    <row r="8" spans="1:230" ht="14.4" thickBot="1" x14ac:dyDescent="0.3">
      <c r="C8" s="28"/>
      <c r="D8" s="28"/>
      <c r="E8" s="28"/>
      <c r="F8" s="28"/>
      <c r="G8" s="28"/>
      <c r="H8" s="28"/>
    </row>
    <row r="9" spans="1:230" s="47" customFormat="1" ht="30" customHeight="1" x14ac:dyDescent="0.3">
      <c r="A9" s="663" t="s">
        <v>82</v>
      </c>
      <c r="B9" s="640" t="s">
        <v>223</v>
      </c>
      <c r="C9" s="681" t="s">
        <v>242</v>
      </c>
      <c r="D9" s="677" t="s">
        <v>197</v>
      </c>
      <c r="E9" s="677"/>
      <c r="F9" s="677"/>
      <c r="G9" s="677"/>
      <c r="H9" s="677"/>
      <c r="I9" s="158" t="s">
        <v>198</v>
      </c>
      <c r="J9" s="669" t="s">
        <v>199</v>
      </c>
      <c r="K9" s="671" t="s">
        <v>200</v>
      </c>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row>
    <row r="10" spans="1:230" s="48" customFormat="1" ht="55.8" thickBot="1" x14ac:dyDescent="0.35">
      <c r="A10" s="664"/>
      <c r="B10" s="641"/>
      <c r="C10" s="682"/>
      <c r="D10" s="159" t="s">
        <v>201</v>
      </c>
      <c r="E10" s="45" t="s">
        <v>202</v>
      </c>
      <c r="F10" s="105" t="s">
        <v>203</v>
      </c>
      <c r="G10" s="105" t="s">
        <v>204</v>
      </c>
      <c r="H10" s="159" t="s">
        <v>205</v>
      </c>
      <c r="I10" s="46" t="s">
        <v>206</v>
      </c>
      <c r="J10" s="670"/>
      <c r="K10" s="672"/>
    </row>
    <row r="11" spans="1:230" ht="20.25" customHeight="1" x14ac:dyDescent="0.25">
      <c r="A11" s="645"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642" t="str">
        <f>[3]DESCRIPCION!D11</f>
        <v>Complejidad de los requisitos y  procedimientos del trámite que desbordan la capacidad de comprensión del usuario y/o funcionario (18)</v>
      </c>
      <c r="C11" s="678" t="s">
        <v>493</v>
      </c>
      <c r="D11" s="673" t="s">
        <v>207</v>
      </c>
      <c r="E11" s="92" t="s">
        <v>208</v>
      </c>
      <c r="F11" s="214" t="s">
        <v>170</v>
      </c>
      <c r="G11" s="214">
        <f>IF(F11="Asignado",15,0)</f>
        <v>15</v>
      </c>
      <c r="H11" s="674" t="str">
        <f>IF(AND(G18&gt;0,G18&lt;=85),"Débil",IF(AND(G18&gt;85,G18&lt;=95),"Moderado",IF(G18&gt;96,"Fuerte"," ")))</f>
        <v>Fuerte</v>
      </c>
      <c r="I11" s="665" t="s">
        <v>192</v>
      </c>
      <c r="J11" s="66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666" t="str">
        <f>IF(J11="Fuerte","NO",IF(J11=" "," ","SI"))</f>
        <v>NO</v>
      </c>
      <c r="L11" s="54"/>
    </row>
    <row r="12" spans="1:230" ht="29.25" customHeight="1" x14ac:dyDescent="0.25">
      <c r="A12" s="646"/>
      <c r="B12" s="643"/>
      <c r="C12" s="679"/>
      <c r="D12" s="673"/>
      <c r="E12" s="79" t="s">
        <v>209</v>
      </c>
      <c r="F12" s="215" t="s">
        <v>172</v>
      </c>
      <c r="G12" s="215">
        <f>IF(F12="Adecuado",15,0)</f>
        <v>15</v>
      </c>
      <c r="H12" s="675"/>
      <c r="I12" s="643"/>
      <c r="J12" s="643"/>
      <c r="K12" s="667"/>
    </row>
    <row r="13" spans="1:230" ht="43.5" customHeight="1" x14ac:dyDescent="0.25">
      <c r="A13" s="646"/>
      <c r="B13" s="643"/>
      <c r="C13" s="679"/>
      <c r="D13" s="160" t="s">
        <v>210</v>
      </c>
      <c r="E13" s="79" t="s">
        <v>211</v>
      </c>
      <c r="F13" s="215" t="s">
        <v>175</v>
      </c>
      <c r="G13" s="215">
        <f>IF(F13="Oportuna",15,0)</f>
        <v>15</v>
      </c>
      <c r="H13" s="675"/>
      <c r="I13" s="643"/>
      <c r="J13" s="643"/>
      <c r="K13" s="667"/>
      <c r="N13" s="132"/>
    </row>
    <row r="14" spans="1:230" ht="43.5" customHeight="1" x14ac:dyDescent="0.25">
      <c r="A14" s="646"/>
      <c r="B14" s="643"/>
      <c r="C14" s="679"/>
      <c r="D14" s="160" t="s">
        <v>212</v>
      </c>
      <c r="E14" s="79" t="s">
        <v>213</v>
      </c>
      <c r="F14" s="213" t="s">
        <v>178</v>
      </c>
      <c r="G14" s="215">
        <f>IF(F14="Prevenir",15,IF(F14="Detectar",10,0))</f>
        <v>15</v>
      </c>
      <c r="H14" s="675"/>
      <c r="I14" s="643"/>
      <c r="J14" s="643"/>
      <c r="K14" s="667"/>
    </row>
    <row r="15" spans="1:230" ht="29.25" customHeight="1" x14ac:dyDescent="0.25">
      <c r="A15" s="646"/>
      <c r="B15" s="643"/>
      <c r="C15" s="679"/>
      <c r="D15" s="160" t="s">
        <v>262</v>
      </c>
      <c r="E15" s="79" t="s">
        <v>215</v>
      </c>
      <c r="F15" s="215" t="s">
        <v>182</v>
      </c>
      <c r="G15" s="215">
        <f>IF(F15="Confiable",15,0)</f>
        <v>15</v>
      </c>
      <c r="H15" s="675"/>
      <c r="I15" s="643"/>
      <c r="J15" s="643"/>
      <c r="K15" s="667"/>
    </row>
    <row r="16" spans="1:230" ht="43.5" customHeight="1" x14ac:dyDescent="0.25">
      <c r="A16" s="646"/>
      <c r="B16" s="643"/>
      <c r="C16" s="679"/>
      <c r="D16" s="160" t="s">
        <v>263</v>
      </c>
      <c r="E16" s="79" t="s">
        <v>217</v>
      </c>
      <c r="F16" s="213" t="s">
        <v>185</v>
      </c>
      <c r="G16" s="215">
        <f>IF(F16="Se investigan y se resuelven oportunamente",15,0)</f>
        <v>15</v>
      </c>
      <c r="H16" s="675"/>
      <c r="I16" s="643"/>
      <c r="J16" s="643"/>
      <c r="K16" s="667"/>
    </row>
    <row r="17" spans="1:76" ht="29.25" customHeight="1" thickBot="1" x14ac:dyDescent="0.3">
      <c r="A17" s="647"/>
      <c r="B17" s="644"/>
      <c r="C17" s="680"/>
      <c r="D17" s="223" t="s">
        <v>218</v>
      </c>
      <c r="E17" s="151" t="s">
        <v>219</v>
      </c>
      <c r="F17" s="224" t="s">
        <v>188</v>
      </c>
      <c r="G17" s="224">
        <f>IF(F17="Completa",10,IF(F17="Incompleta",5,0))</f>
        <v>10</v>
      </c>
      <c r="H17" s="676"/>
      <c r="I17" s="644"/>
      <c r="J17" s="644"/>
      <c r="K17" s="668"/>
    </row>
    <row r="18" spans="1:76" ht="15" thickBot="1" x14ac:dyDescent="0.3">
      <c r="A18" s="91"/>
      <c r="B18" s="84"/>
      <c r="C18" s="217"/>
      <c r="D18" s="218"/>
      <c r="E18" s="219" t="s">
        <v>220</v>
      </c>
      <c r="F18" s="220"/>
      <c r="G18" s="221">
        <f>SUM(G11:G17)</f>
        <v>100</v>
      </c>
      <c r="H18" s="222"/>
      <c r="I18" s="86"/>
      <c r="J18" s="86"/>
      <c r="K18" s="87"/>
    </row>
    <row r="19" spans="1:76" ht="14.4" thickBot="1" x14ac:dyDescent="0.3">
      <c r="A19" s="49"/>
    </row>
    <row r="20" spans="1:76" s="48" customFormat="1" ht="30" customHeight="1" x14ac:dyDescent="0.3">
      <c r="A20" s="663" t="s">
        <v>82</v>
      </c>
      <c r="B20" s="640" t="s">
        <v>223</v>
      </c>
      <c r="C20" s="681" t="s">
        <v>196</v>
      </c>
      <c r="D20" s="677" t="s">
        <v>197</v>
      </c>
      <c r="E20" s="677"/>
      <c r="F20" s="677"/>
      <c r="G20" s="677"/>
      <c r="H20" s="677"/>
      <c r="I20" s="158" t="s">
        <v>198</v>
      </c>
      <c r="J20" s="669" t="s">
        <v>199</v>
      </c>
      <c r="K20" s="671" t="s">
        <v>200</v>
      </c>
    </row>
    <row r="21" spans="1:76" s="48" customFormat="1" ht="55.8" thickBot="1" x14ac:dyDescent="0.35">
      <c r="A21" s="664"/>
      <c r="B21" s="654"/>
      <c r="C21" s="682"/>
      <c r="D21" s="159" t="s">
        <v>201</v>
      </c>
      <c r="E21" s="45" t="s">
        <v>202</v>
      </c>
      <c r="F21" s="159" t="s">
        <v>203</v>
      </c>
      <c r="G21" s="159" t="s">
        <v>204</v>
      </c>
      <c r="H21" s="159" t="s">
        <v>221</v>
      </c>
      <c r="I21" s="46" t="s">
        <v>206</v>
      </c>
      <c r="J21" s="670"/>
      <c r="K21" s="672"/>
    </row>
    <row r="22" spans="1:76" ht="20.25" customHeight="1" x14ac:dyDescent="0.25">
      <c r="A22" s="655"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22" s="658" t="str">
        <f>B33</f>
        <v>Fallas en la cultura de la probidad (Honradez) (22)</v>
      </c>
      <c r="C22" s="678" t="s">
        <v>493</v>
      </c>
      <c r="D22" s="684" t="s">
        <v>207</v>
      </c>
      <c r="E22" s="153" t="s">
        <v>208</v>
      </c>
      <c r="F22" s="216" t="s">
        <v>170</v>
      </c>
      <c r="G22" s="216">
        <f>IF(F22="Asignado",15,0)</f>
        <v>15</v>
      </c>
      <c r="H22" s="674" t="str">
        <f>IF(AND(G29&gt;0,G29&lt;=85),"Débil",IF(AND(G29&gt;85,G29&lt;=95),"Moderado",IF(G29&gt;96,"Fuerte"," ")))</f>
        <v>Fuerte</v>
      </c>
      <c r="I22" s="665" t="s">
        <v>192</v>
      </c>
      <c r="J22" s="66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666" t="str">
        <f>IF(J22="Fuerte","NO",IF(J22=" "," ","SI"))</f>
        <v>NO</v>
      </c>
    </row>
    <row r="23" spans="1:76" ht="29.25" customHeight="1" x14ac:dyDescent="0.25">
      <c r="A23" s="656"/>
      <c r="B23" s="659"/>
      <c r="C23" s="679"/>
      <c r="D23" s="673"/>
      <c r="E23" s="79" t="s">
        <v>209</v>
      </c>
      <c r="F23" s="215" t="s">
        <v>172</v>
      </c>
      <c r="G23" s="215">
        <f>IF(F23="Adecuado",15,0)</f>
        <v>15</v>
      </c>
      <c r="H23" s="675"/>
      <c r="I23" s="643"/>
      <c r="J23" s="643"/>
      <c r="K23" s="667"/>
    </row>
    <row r="24" spans="1:76" ht="43.5" customHeight="1" x14ac:dyDescent="0.25">
      <c r="A24" s="656"/>
      <c r="B24" s="659"/>
      <c r="C24" s="679"/>
      <c r="D24" s="160" t="s">
        <v>210</v>
      </c>
      <c r="E24" s="79" t="s">
        <v>211</v>
      </c>
      <c r="F24" s="215" t="s">
        <v>175</v>
      </c>
      <c r="G24" s="215">
        <f>IF(F24="Oportuna",15,0)</f>
        <v>15</v>
      </c>
      <c r="H24" s="675"/>
      <c r="I24" s="643"/>
      <c r="J24" s="643"/>
      <c r="K24" s="667"/>
    </row>
    <row r="25" spans="1:76" ht="43.5" customHeight="1" x14ac:dyDescent="0.25">
      <c r="A25" s="656"/>
      <c r="B25" s="659"/>
      <c r="C25" s="679"/>
      <c r="D25" s="160" t="s">
        <v>212</v>
      </c>
      <c r="E25" s="79" t="s">
        <v>213</v>
      </c>
      <c r="F25" s="213" t="s">
        <v>178</v>
      </c>
      <c r="G25" s="215">
        <f>IF(F25="Prevenir",15,IF(F25="Detectar",10,0))</f>
        <v>15</v>
      </c>
      <c r="H25" s="675"/>
      <c r="I25" s="643"/>
      <c r="J25" s="643"/>
      <c r="K25" s="667"/>
    </row>
    <row r="26" spans="1:76" ht="29.25" customHeight="1" x14ac:dyDescent="0.25">
      <c r="A26" s="656"/>
      <c r="B26" s="659"/>
      <c r="C26" s="679"/>
      <c r="D26" s="160" t="s">
        <v>214</v>
      </c>
      <c r="E26" s="79" t="s">
        <v>215</v>
      </c>
      <c r="F26" s="215" t="s">
        <v>182</v>
      </c>
      <c r="G26" s="215">
        <f>IF(F26="Confiable",15,0)</f>
        <v>15</v>
      </c>
      <c r="H26" s="675"/>
      <c r="I26" s="643"/>
      <c r="J26" s="643"/>
      <c r="K26" s="667"/>
    </row>
    <row r="27" spans="1:76" ht="43.5" customHeight="1" x14ac:dyDescent="0.25">
      <c r="A27" s="656"/>
      <c r="B27" s="659"/>
      <c r="C27" s="679"/>
      <c r="D27" s="160" t="s">
        <v>216</v>
      </c>
      <c r="E27" s="79" t="s">
        <v>217</v>
      </c>
      <c r="F27" s="213" t="s">
        <v>185</v>
      </c>
      <c r="G27" s="215">
        <f>IF(F27="Se investigan y se resuelven oportunamente",15,0)</f>
        <v>15</v>
      </c>
      <c r="H27" s="675"/>
      <c r="I27" s="643"/>
      <c r="J27" s="643"/>
      <c r="K27" s="667"/>
    </row>
    <row r="28" spans="1:76" ht="29.25" customHeight="1" x14ac:dyDescent="0.25">
      <c r="A28" s="657"/>
      <c r="B28" s="659"/>
      <c r="C28" s="683"/>
      <c r="D28" s="161" t="s">
        <v>218</v>
      </c>
      <c r="E28" s="79" t="s">
        <v>219</v>
      </c>
      <c r="F28" s="215" t="s">
        <v>188</v>
      </c>
      <c r="G28" s="215">
        <f>IF(F28="Completa",10,IF(F28="Incompleta",5,0))</f>
        <v>10</v>
      </c>
      <c r="H28" s="685"/>
      <c r="I28" s="686"/>
      <c r="J28" s="686"/>
      <c r="K28" s="687"/>
    </row>
    <row r="29" spans="1:76" s="53" customFormat="1" ht="15" thickBot="1" x14ac:dyDescent="0.3">
      <c r="A29" s="85"/>
      <c r="B29" s="88"/>
      <c r="C29" s="50"/>
      <c r="D29" s="51"/>
      <c r="E29" s="94" t="s">
        <v>220</v>
      </c>
      <c r="F29" s="93"/>
      <c r="G29" s="93">
        <f>SUM(G22:G28)</f>
        <v>100</v>
      </c>
      <c r="H29" s="52"/>
      <c r="I29" s="86"/>
      <c r="J29" s="86"/>
      <c r="K29" s="8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47" customFormat="1" ht="30" customHeight="1" x14ac:dyDescent="0.3">
      <c r="A31" s="663" t="s">
        <v>82</v>
      </c>
      <c r="B31" s="640" t="s">
        <v>223</v>
      </c>
      <c r="C31" s="681" t="s">
        <v>196</v>
      </c>
      <c r="D31" s="677" t="s">
        <v>197</v>
      </c>
      <c r="E31" s="677"/>
      <c r="F31" s="677"/>
      <c r="G31" s="677"/>
      <c r="H31" s="677"/>
      <c r="I31" s="158" t="s">
        <v>198</v>
      </c>
      <c r="J31" s="669" t="s">
        <v>199</v>
      </c>
      <c r="K31" s="671" t="s">
        <v>200</v>
      </c>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row>
    <row r="32" spans="1:76" s="48" customFormat="1" ht="55.8" thickBot="1" x14ac:dyDescent="0.35">
      <c r="A32" s="664"/>
      <c r="B32" s="641"/>
      <c r="C32" s="682"/>
      <c r="D32" s="159" t="s">
        <v>201</v>
      </c>
      <c r="E32" s="45" t="s">
        <v>202</v>
      </c>
      <c r="F32" s="159" t="s">
        <v>203</v>
      </c>
      <c r="G32" s="159" t="s">
        <v>204</v>
      </c>
      <c r="H32" s="159" t="s">
        <v>221</v>
      </c>
      <c r="I32" s="46" t="s">
        <v>206</v>
      </c>
      <c r="J32" s="670"/>
      <c r="K32" s="672"/>
    </row>
    <row r="33" spans="1:11" ht="20.25" customHeight="1" x14ac:dyDescent="0.25">
      <c r="A33" s="688"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33" s="665" t="str">
        <f>[3]DESCRIPCION!D12</f>
        <v>Fallas en la cultura de la probidad (Honradez) (22)</v>
      </c>
      <c r="C33" s="678" t="s">
        <v>494</v>
      </c>
      <c r="D33" s="673" t="s">
        <v>207</v>
      </c>
      <c r="E33" s="92" t="s">
        <v>208</v>
      </c>
      <c r="F33" s="214" t="s">
        <v>170</v>
      </c>
      <c r="G33" s="214">
        <f>IF(F33="Asignado",15,0)</f>
        <v>15</v>
      </c>
      <c r="H33" s="665" t="str">
        <f>IF(AND(G40&gt;0,G40&lt;=85),"Débil",IF(AND(G40&gt;85,G40&lt;=95),"Moderado",IF(G40&gt;96,"Fuerte"," ")))</f>
        <v>Fuerte</v>
      </c>
      <c r="I33" s="665" t="s">
        <v>192</v>
      </c>
      <c r="J33" s="66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666" t="str">
        <f>IF(J33="Fuerte","NO",IF(J33=" "," ","SI"))</f>
        <v>NO</v>
      </c>
    </row>
    <row r="34" spans="1:11" ht="27.6" x14ac:dyDescent="0.25">
      <c r="A34" s="646"/>
      <c r="B34" s="643"/>
      <c r="C34" s="679"/>
      <c r="D34" s="673"/>
      <c r="E34" s="79" t="s">
        <v>209</v>
      </c>
      <c r="F34" s="215" t="s">
        <v>172</v>
      </c>
      <c r="G34" s="215">
        <f>IF(F34="Adecuado",15,0)</f>
        <v>15</v>
      </c>
      <c r="H34" s="643"/>
      <c r="I34" s="643"/>
      <c r="J34" s="643"/>
      <c r="K34" s="667"/>
    </row>
    <row r="35" spans="1:11" ht="27.6" x14ac:dyDescent="0.25">
      <c r="A35" s="646"/>
      <c r="B35" s="643"/>
      <c r="C35" s="679"/>
      <c r="D35" s="160" t="s">
        <v>210</v>
      </c>
      <c r="E35" s="79" t="s">
        <v>211</v>
      </c>
      <c r="F35" s="215" t="s">
        <v>175</v>
      </c>
      <c r="G35" s="215">
        <f>IF(F35="Oportuna",15,0)</f>
        <v>15</v>
      </c>
      <c r="H35" s="643"/>
      <c r="I35" s="643"/>
      <c r="J35" s="643"/>
      <c r="K35" s="667"/>
    </row>
    <row r="36" spans="1:11" ht="41.4" x14ac:dyDescent="0.25">
      <c r="A36" s="646"/>
      <c r="B36" s="643"/>
      <c r="C36" s="679"/>
      <c r="D36" s="160" t="s">
        <v>212</v>
      </c>
      <c r="E36" s="79" t="s">
        <v>213</v>
      </c>
      <c r="F36" s="213" t="s">
        <v>178</v>
      </c>
      <c r="G36" s="215">
        <f>IF(F36="Prevenir",15,IF(F36="Detectar",10,0))</f>
        <v>15</v>
      </c>
      <c r="H36" s="643"/>
      <c r="I36" s="643"/>
      <c r="J36" s="643"/>
      <c r="K36" s="667"/>
    </row>
    <row r="37" spans="1:11" ht="27.6" x14ac:dyDescent="0.25">
      <c r="A37" s="646"/>
      <c r="B37" s="643"/>
      <c r="C37" s="679"/>
      <c r="D37" s="160" t="s">
        <v>214</v>
      </c>
      <c r="E37" s="79" t="s">
        <v>215</v>
      </c>
      <c r="F37" s="215" t="s">
        <v>182</v>
      </c>
      <c r="G37" s="215">
        <f>IF(F37="Confiable",15,0)</f>
        <v>15</v>
      </c>
      <c r="H37" s="643"/>
      <c r="I37" s="643"/>
      <c r="J37" s="643"/>
      <c r="K37" s="667"/>
    </row>
    <row r="38" spans="1:11" ht="56.25" customHeight="1" x14ac:dyDescent="0.25">
      <c r="A38" s="646"/>
      <c r="B38" s="643"/>
      <c r="C38" s="679"/>
      <c r="D38" s="160" t="s">
        <v>216</v>
      </c>
      <c r="E38" s="79" t="s">
        <v>217</v>
      </c>
      <c r="F38" s="213" t="s">
        <v>185</v>
      </c>
      <c r="G38" s="215">
        <f>IF(F38="Se investigan y se resuelven oportunamente",15,0)</f>
        <v>15</v>
      </c>
      <c r="H38" s="643"/>
      <c r="I38" s="643"/>
      <c r="J38" s="643"/>
      <c r="K38" s="667"/>
    </row>
    <row r="39" spans="1:11" ht="60.75" customHeight="1" thickBot="1" x14ac:dyDescent="0.3">
      <c r="A39" s="647"/>
      <c r="B39" s="644"/>
      <c r="C39" s="680"/>
      <c r="D39" s="223" t="s">
        <v>218</v>
      </c>
      <c r="E39" s="151" t="s">
        <v>219</v>
      </c>
      <c r="F39" s="224" t="s">
        <v>188</v>
      </c>
      <c r="G39" s="224">
        <f>IF(F39="Completa",10,IF(F39="Incompleta",5,0))</f>
        <v>10</v>
      </c>
      <c r="H39" s="644"/>
      <c r="I39" s="644"/>
      <c r="J39" s="644"/>
      <c r="K39" s="668"/>
    </row>
    <row r="40" spans="1:11" ht="15" thickBot="1" x14ac:dyDescent="0.3">
      <c r="A40" s="225"/>
      <c r="B40" s="84"/>
      <c r="C40" s="217"/>
      <c r="D40" s="218"/>
      <c r="E40" s="226" t="s">
        <v>220</v>
      </c>
      <c r="F40" s="221"/>
      <c r="G40" s="221">
        <f>SUM(G33:G39)</f>
        <v>100</v>
      </c>
      <c r="H40" s="222"/>
      <c r="I40" s="86"/>
      <c r="J40" s="86"/>
      <c r="K40" s="87"/>
    </row>
    <row r="41" spans="1:11" ht="14.4" thickBot="1" x14ac:dyDescent="0.3">
      <c r="A41" s="49"/>
    </row>
    <row r="42" spans="1:11" s="48" customFormat="1" ht="30" customHeight="1" x14ac:dyDescent="0.3">
      <c r="A42" s="663" t="s">
        <v>82</v>
      </c>
      <c r="B42" s="640" t="s">
        <v>223</v>
      </c>
      <c r="C42" s="681" t="s">
        <v>196</v>
      </c>
      <c r="D42" s="677" t="s">
        <v>197</v>
      </c>
      <c r="E42" s="677"/>
      <c r="F42" s="677"/>
      <c r="G42" s="677"/>
      <c r="H42" s="677"/>
      <c r="I42" s="158" t="s">
        <v>198</v>
      </c>
      <c r="J42" s="669" t="s">
        <v>199</v>
      </c>
      <c r="K42" s="671" t="s">
        <v>200</v>
      </c>
    </row>
    <row r="43" spans="1:11" s="48" customFormat="1" ht="55.8" thickBot="1" x14ac:dyDescent="0.35">
      <c r="A43" s="664"/>
      <c r="B43" s="641"/>
      <c r="C43" s="682"/>
      <c r="D43" s="159" t="s">
        <v>201</v>
      </c>
      <c r="E43" s="45" t="s">
        <v>202</v>
      </c>
      <c r="F43" s="159" t="s">
        <v>203</v>
      </c>
      <c r="G43" s="159" t="s">
        <v>204</v>
      </c>
      <c r="H43" s="159" t="s">
        <v>221</v>
      </c>
      <c r="I43" s="46" t="s">
        <v>206</v>
      </c>
      <c r="J43" s="670"/>
      <c r="K43" s="672"/>
    </row>
    <row r="44" spans="1:11" ht="20.25" customHeight="1" x14ac:dyDescent="0.25">
      <c r="A44" s="688"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44" s="665" t="str">
        <f>[3]DESCRIPCION!D10</f>
        <v>Ausencia de herramientas tecnológicas que soporten la  ejecución de los tramites en todas sus fases  para prevenir las acciones presenciales (20)</v>
      </c>
      <c r="C44" s="678" t="s">
        <v>494</v>
      </c>
      <c r="D44" s="673" t="s">
        <v>207</v>
      </c>
      <c r="E44" s="92" t="s">
        <v>208</v>
      </c>
      <c r="F44" s="214" t="s">
        <v>170</v>
      </c>
      <c r="G44" s="214">
        <f>IF(F44="Asignado",15,0)</f>
        <v>15</v>
      </c>
      <c r="H44" s="665" t="str">
        <f>IF(AND(G51&gt;0,G51&lt;=85),"Débil",IF(AND(G51&gt;85,G51&lt;=95),"Moderado",IF(G51&gt;96,"Fuerte"," ")))</f>
        <v>Fuerte</v>
      </c>
      <c r="I44" s="665" t="s">
        <v>192</v>
      </c>
      <c r="J44" s="66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666" t="str">
        <f>IF(J44="Fuerte","NO",IF(J44=" "," ","SI"))</f>
        <v>NO</v>
      </c>
    </row>
    <row r="45" spans="1:11" ht="27.6" x14ac:dyDescent="0.25">
      <c r="A45" s="646"/>
      <c r="B45" s="643"/>
      <c r="C45" s="679"/>
      <c r="D45" s="673"/>
      <c r="E45" s="79" t="s">
        <v>209</v>
      </c>
      <c r="F45" s="215" t="s">
        <v>172</v>
      </c>
      <c r="G45" s="215">
        <f>IF(F45="Adecuado",15,0)</f>
        <v>15</v>
      </c>
      <c r="H45" s="643"/>
      <c r="I45" s="643"/>
      <c r="J45" s="643"/>
      <c r="K45" s="667"/>
    </row>
    <row r="46" spans="1:11" ht="27.6" x14ac:dyDescent="0.25">
      <c r="A46" s="646"/>
      <c r="B46" s="643"/>
      <c r="C46" s="679"/>
      <c r="D46" s="160" t="s">
        <v>210</v>
      </c>
      <c r="E46" s="79" t="s">
        <v>211</v>
      </c>
      <c r="F46" s="215" t="s">
        <v>175</v>
      </c>
      <c r="G46" s="215">
        <f>IF(F46="Oportuna",15,0)</f>
        <v>15</v>
      </c>
      <c r="H46" s="643"/>
      <c r="I46" s="643"/>
      <c r="J46" s="643"/>
      <c r="K46" s="667"/>
    </row>
    <row r="47" spans="1:11" ht="41.4" x14ac:dyDescent="0.25">
      <c r="A47" s="646"/>
      <c r="B47" s="643"/>
      <c r="C47" s="679"/>
      <c r="D47" s="160" t="s">
        <v>212</v>
      </c>
      <c r="E47" s="79" t="s">
        <v>213</v>
      </c>
      <c r="F47" s="213" t="s">
        <v>178</v>
      </c>
      <c r="G47" s="215">
        <f>IF(F47="Prevenir",15,IF(F47="Detectar",10,0))</f>
        <v>15</v>
      </c>
      <c r="H47" s="643"/>
      <c r="I47" s="643"/>
      <c r="J47" s="643"/>
      <c r="K47" s="667"/>
    </row>
    <row r="48" spans="1:11" ht="27.6" x14ac:dyDescent="0.25">
      <c r="A48" s="646"/>
      <c r="B48" s="643"/>
      <c r="C48" s="679"/>
      <c r="D48" s="160" t="s">
        <v>214</v>
      </c>
      <c r="E48" s="79" t="s">
        <v>215</v>
      </c>
      <c r="F48" s="215" t="s">
        <v>182</v>
      </c>
      <c r="G48" s="215">
        <f>IF(F48="Confiable",15,0)</f>
        <v>15</v>
      </c>
      <c r="H48" s="643"/>
      <c r="I48" s="643"/>
      <c r="J48" s="643"/>
      <c r="K48" s="667"/>
    </row>
    <row r="49" spans="1:77" ht="56.25" customHeight="1" x14ac:dyDescent="0.25">
      <c r="A49" s="646"/>
      <c r="B49" s="643"/>
      <c r="C49" s="679"/>
      <c r="D49" s="160" t="s">
        <v>216</v>
      </c>
      <c r="E49" s="79" t="s">
        <v>217</v>
      </c>
      <c r="F49" s="213" t="s">
        <v>185</v>
      </c>
      <c r="G49" s="215">
        <f>IF(F49="Se investigan y se resuelven oportunamente",15,0)</f>
        <v>15</v>
      </c>
      <c r="H49" s="643"/>
      <c r="I49" s="643"/>
      <c r="J49" s="643"/>
      <c r="K49" s="667"/>
    </row>
    <row r="50" spans="1:77" ht="69.75" customHeight="1" x14ac:dyDescent="0.25">
      <c r="A50" s="689"/>
      <c r="B50" s="686"/>
      <c r="C50" s="683"/>
      <c r="D50" s="161" t="s">
        <v>218</v>
      </c>
      <c r="E50" s="79" t="s">
        <v>219</v>
      </c>
      <c r="F50" s="215" t="s">
        <v>188</v>
      </c>
      <c r="G50" s="215">
        <f>IF(F50="Completa",10,IF(F50="Incompleta",5,0))</f>
        <v>10</v>
      </c>
      <c r="H50" s="686"/>
      <c r="I50" s="686"/>
      <c r="J50" s="686"/>
      <c r="K50" s="687"/>
    </row>
    <row r="51" spans="1:77" s="53" customFormat="1" ht="15" thickBot="1" x14ac:dyDescent="0.3">
      <c r="A51" s="89"/>
      <c r="B51" s="90"/>
      <c r="C51" s="50"/>
      <c r="D51" s="51"/>
      <c r="E51" s="95" t="s">
        <v>220</v>
      </c>
      <c r="F51" s="93"/>
      <c r="G51" s="93">
        <f>SUM(G44:G50)</f>
        <v>100</v>
      </c>
      <c r="H51" s="52"/>
      <c r="I51" s="86"/>
      <c r="J51" s="86"/>
      <c r="K51" s="8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sheetData>
  <sheetProtection selectLockedCells="1"/>
  <mergeCells count="67">
    <mergeCell ref="A1:A4"/>
    <mergeCell ref="J33:J39"/>
    <mergeCell ref="K33:K39"/>
    <mergeCell ref="A42:A43"/>
    <mergeCell ref="C42:C43"/>
    <mergeCell ref="D42:H42"/>
    <mergeCell ref="J42:J43"/>
    <mergeCell ref="K42:K43"/>
    <mergeCell ref="B42:B43"/>
    <mergeCell ref="J31:J32"/>
    <mergeCell ref="K31:K32"/>
    <mergeCell ref="I33:I39"/>
    <mergeCell ref="A20:A21"/>
    <mergeCell ref="C20:C21"/>
    <mergeCell ref="D20:H20"/>
    <mergeCell ref="J20:J21"/>
    <mergeCell ref="J44:J50"/>
    <mergeCell ref="K44:K50"/>
    <mergeCell ref="C44:C50"/>
    <mergeCell ref="D44:D45"/>
    <mergeCell ref="H44:H50"/>
    <mergeCell ref="I44:I50"/>
    <mergeCell ref="A44:A50"/>
    <mergeCell ref="B44:B50"/>
    <mergeCell ref="A31:A32"/>
    <mergeCell ref="C31:C32"/>
    <mergeCell ref="D31:H31"/>
    <mergeCell ref="C33:C39"/>
    <mergeCell ref="D33:D34"/>
    <mergeCell ref="H33:H39"/>
    <mergeCell ref="B31:B32"/>
    <mergeCell ref="B33:B39"/>
    <mergeCell ref="A33:A39"/>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1A00-000000000000}">
          <x14:formula1>
            <xm:f>'F:\[03 Mapa de Riesgos de Corrupcion PET May-Jun 2024.xlsx]NOOO'!#REF!</xm:f>
          </x14:formula1>
          <xm:sqref>I11 I22 I33 F11:F17 F22:F28 F33:F39</xm:sqref>
        </x14:dataValidation>
        <x14:dataValidation type="list" allowBlank="1" showInputMessage="1" showErrorMessage="1" xr:uid="{00000000-0002-0000-1A00-000002000000}">
          <x14:formula1>
            <xm:f>NOOO!$A$152:$A$154</xm:f>
          </x14:formula1>
          <xm:sqref>F11 F22 F33 F44</xm:sqref>
        </x14:dataValidation>
        <x14:dataValidation type="list" allowBlank="1" showInputMessage="1" showErrorMessage="1" xr:uid="{00000000-0002-0000-1A00-000003000000}">
          <x14:formula1>
            <xm:f>NOOO!$A$155:$A$157</xm:f>
          </x14:formula1>
          <xm:sqref>F12 F23 F34 F45</xm:sqref>
        </x14:dataValidation>
        <x14:dataValidation type="list" allowBlank="1" showInputMessage="1" showErrorMessage="1" xr:uid="{00000000-0002-0000-1A00-000004000000}">
          <x14:formula1>
            <xm:f>NOOO!$A$160:$A$162</xm:f>
          </x14:formula1>
          <xm:sqref>F13 F24 F35 F46</xm:sqref>
        </x14:dataValidation>
        <x14:dataValidation type="list" allowBlank="1" showInputMessage="1" showErrorMessage="1" xr:uid="{00000000-0002-0000-1A00-000005000000}">
          <x14:formula1>
            <xm:f>NOOO!$A$165:$A$168</xm:f>
          </x14:formula1>
          <xm:sqref>F14 F25 F36 F47</xm:sqref>
        </x14:dataValidation>
        <x14:dataValidation type="list" allowBlank="1" showInputMessage="1" showErrorMessage="1" xr:uid="{00000000-0002-0000-1A00-000006000000}">
          <x14:formula1>
            <xm:f>NOOO!$A$171:$A$173</xm:f>
          </x14:formula1>
          <xm:sqref>F15 F26 F37 F48</xm:sqref>
        </x14:dataValidation>
        <x14:dataValidation type="list" allowBlank="1" showInputMessage="1" showErrorMessage="1" xr:uid="{00000000-0002-0000-1A00-000007000000}">
          <x14:formula1>
            <xm:f>NOOO!$A$176:$A$178</xm:f>
          </x14:formula1>
          <xm:sqref>F16 F27 F38 F49</xm:sqref>
        </x14:dataValidation>
        <x14:dataValidation type="list" allowBlank="1" showInputMessage="1" showErrorMessage="1" xr:uid="{00000000-0002-0000-1A00-000008000000}">
          <x14:formula1>
            <xm:f>NOOO!$A$181:$A$184</xm:f>
          </x14:formula1>
          <xm:sqref>F17 F28 F39 F50</xm:sqref>
        </x14:dataValidation>
        <x14:dataValidation type="list" allowBlank="1" showInputMessage="1" showErrorMessage="1" xr:uid="{00000000-0002-0000-1A00-000009000000}">
          <x14:formula1>
            <xm:f>NOOO!$A$187:$A$190</xm:f>
          </x14:formula1>
          <xm:sqref>I11:I17 I22:I28 I33:I39 I44:I50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15"/>
  <sheetViews>
    <sheetView zoomScale="70" zoomScaleNormal="70" workbookViewId="0">
      <selection activeCell="C11" sqref="C11"/>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690"/>
      <c r="B1" s="694" t="str">
        <f>CONTEXTO!B1</f>
        <v xml:space="preserve">PROCESO:  SISTEMA INTEGRADO DE GESTIÓN </v>
      </c>
      <c r="C1" s="695"/>
      <c r="D1" s="696"/>
      <c r="E1" s="403" t="s">
        <v>380</v>
      </c>
      <c r="F1" s="309"/>
      <c r="G1" s="309"/>
      <c r="H1" s="483"/>
    </row>
    <row r="2" spans="1:111" customFormat="1" ht="15.75" customHeight="1" x14ac:dyDescent="0.3">
      <c r="A2" s="363"/>
      <c r="B2" s="697"/>
      <c r="C2" s="698"/>
      <c r="D2" s="699"/>
      <c r="E2" s="405" t="s">
        <v>381</v>
      </c>
      <c r="F2" s="465"/>
      <c r="G2" s="465"/>
      <c r="H2" s="484"/>
    </row>
    <row r="3" spans="1:111" customFormat="1" ht="36" customHeight="1" x14ac:dyDescent="0.3">
      <c r="A3" s="363"/>
      <c r="B3" s="697" t="s">
        <v>222</v>
      </c>
      <c r="C3" s="698"/>
      <c r="D3" s="699"/>
      <c r="E3" s="405" t="s">
        <v>382</v>
      </c>
      <c r="F3" s="465"/>
      <c r="G3" s="465"/>
      <c r="H3" s="484"/>
    </row>
    <row r="4" spans="1:111" customFormat="1" ht="15.75" customHeight="1" thickBot="1" x14ac:dyDescent="0.35">
      <c r="A4" s="364"/>
      <c r="B4" s="700"/>
      <c r="C4" s="701"/>
      <c r="D4" s="702"/>
      <c r="E4" s="631" t="s">
        <v>377</v>
      </c>
      <c r="F4" s="280"/>
      <c r="G4" s="280"/>
      <c r="H4" s="691"/>
    </row>
    <row r="5" spans="1:111" ht="14.4" thickBot="1" x14ac:dyDescent="0.3">
      <c r="A5" s="49"/>
      <c r="C5" s="28"/>
      <c r="D5" s="28"/>
      <c r="E5" s="28"/>
      <c r="F5" s="28"/>
      <c r="G5" s="28"/>
      <c r="H5" s="61"/>
    </row>
    <row r="6" spans="1:111" customFormat="1" ht="24" customHeight="1" x14ac:dyDescent="0.3">
      <c r="A6" s="706" t="str">
        <f>+CONTEXTO!A8</f>
        <v>PROCESO: PLANEACIÓN ESTRATÉGICA Y TERRITORIAL</v>
      </c>
      <c r="B6" s="707"/>
      <c r="C6" s="707"/>
      <c r="D6" s="707"/>
      <c r="E6" s="707"/>
      <c r="F6" s="707"/>
      <c r="G6" s="707"/>
      <c r="H6" s="708"/>
    </row>
    <row r="7" spans="1:111" customFormat="1" ht="52.5" customHeight="1" thickBot="1" x14ac:dyDescent="0.35">
      <c r="A7" s="709"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710"/>
      <c r="C7" s="710"/>
      <c r="D7" s="710"/>
      <c r="E7" s="710"/>
      <c r="F7" s="710"/>
      <c r="G7" s="710"/>
      <c r="H7" s="711"/>
    </row>
    <row r="8" spans="1:111" ht="14.4" thickBot="1" x14ac:dyDescent="0.3">
      <c r="A8" s="49"/>
      <c r="C8" s="28"/>
      <c r="D8" s="28"/>
      <c r="E8" s="28"/>
      <c r="F8" s="28"/>
      <c r="G8" s="28"/>
      <c r="H8" s="61"/>
    </row>
    <row r="9" spans="1:111" s="47" customFormat="1" ht="30" customHeight="1" x14ac:dyDescent="0.3">
      <c r="A9" s="718" t="s">
        <v>82</v>
      </c>
      <c r="B9" s="692" t="s">
        <v>223</v>
      </c>
      <c r="C9" s="693" t="s">
        <v>196</v>
      </c>
      <c r="D9" s="693" t="s">
        <v>205</v>
      </c>
      <c r="E9" s="693" t="s">
        <v>224</v>
      </c>
      <c r="F9" s="719" t="s">
        <v>225</v>
      </c>
      <c r="G9" s="719"/>
      <c r="H9" s="712" t="s">
        <v>226</v>
      </c>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row>
    <row r="10" spans="1:111" s="48" customFormat="1" ht="48.75" customHeight="1" x14ac:dyDescent="0.3">
      <c r="A10" s="718"/>
      <c r="B10" s="692"/>
      <c r="C10" s="693"/>
      <c r="D10" s="693"/>
      <c r="E10" s="693"/>
      <c r="F10" s="719"/>
      <c r="G10" s="719"/>
      <c r="H10" s="712"/>
    </row>
    <row r="11" spans="1:111" s="48" customFormat="1" ht="151.5" customHeight="1" x14ac:dyDescent="0.3">
      <c r="A11" s="71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79" t="str">
        <f>DESCRIPCION!D10</f>
        <v>Ausencia de herramientas tecnológicas que soporten la  ejecución de los tramites en todas sus fases  para prevenir las acciones presenciales (20)</v>
      </c>
      <c r="C11" s="97" t="str">
        <f>'CONTROLES Y EVALUACIÓN'!C11:C17</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1" s="139" t="str">
        <f>'CONTROLES Y EVALUACIÓN'!H11:H17</f>
        <v>Fuerte</v>
      </c>
      <c r="E11" s="139" t="str">
        <f>'CONTROLES Y EVALUACIÓN'!I11:I17</f>
        <v>Fuerte (Siempre se Ejecuta)</v>
      </c>
      <c r="F11" s="9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6">
        <f>IF(F11="Fuerte",100,IF(F11="Moderado",50,IF(F11="Débil",0," ")))</f>
        <v>100</v>
      </c>
      <c r="H11" s="573" t="str">
        <f>IF(G14=100,"Fuerte",IF(AND(G14&gt;=50,G14&lt;=99),"Moderado",IF(AND(G14&gt;=0,G14&lt;=49),"Débil"," ")))</f>
        <v>Fuerte</v>
      </c>
    </row>
    <row r="12" spans="1:111" s="48" customFormat="1" ht="182.25" customHeight="1" x14ac:dyDescent="0.3">
      <c r="A12" s="714"/>
      <c r="B12" s="79" t="str">
        <f>DESCRIPCION!D11</f>
        <v>Complejidad de los requisitos y  procedimientos del trámite que desbordan la capacidad de comprensión del usuario y/o funcionario (18)</v>
      </c>
      <c r="C12" s="97" t="str">
        <f>'CONTROLES Y EVALUACIÓN'!C22</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2" s="80" t="str">
        <f>'CONTROLES Y EVALUACIÓN'!H22</f>
        <v>Fuerte</v>
      </c>
      <c r="E12" s="80" t="str">
        <f>'CONTROLES Y EVALUACIÓN'!I22</f>
        <v>Fuerte (Siempre se Ejecuta)</v>
      </c>
      <c r="F12" s="96"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56">
        <f t="shared" ref="G12" si="1">IF(F12="Fuerte",100,IF(F12="Moderado",50,IF(F12="Débil",0," ")))</f>
        <v>100</v>
      </c>
      <c r="H12" s="574"/>
    </row>
    <row r="13" spans="1:111" s="48" customFormat="1" ht="182.25" customHeight="1" x14ac:dyDescent="0.3">
      <c r="A13" s="714"/>
      <c r="B13" s="716" t="str">
        <f>DESCRIPCION!D12</f>
        <v>Fallas en la cultura de la probidad (Honradez) (22)</v>
      </c>
      <c r="C13" s="97" t="str">
        <f>'CONTROLES Y EVALUACIÓN'!C33</f>
        <v>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v>
      </c>
      <c r="D13" s="80" t="str">
        <f>'CONTROLES Y EVALUACIÓN'!H33</f>
        <v>Fuerte</v>
      </c>
      <c r="E13" s="80" t="str">
        <f>'CONTROLES Y EVALUACIÓN'!I33</f>
        <v>Fuerte (Siempre se Ejecuta)</v>
      </c>
      <c r="F13" s="96"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Fuerte</v>
      </c>
      <c r="G13" s="56">
        <f>IF(F13="Fuerte",100,IF(F13="Moderado",50,IF(F13="Débil",0," ")))</f>
        <v>100</v>
      </c>
      <c r="H13" s="574"/>
    </row>
    <row r="14" spans="1:111" s="48" customFormat="1" ht="126" customHeight="1" x14ac:dyDescent="0.3">
      <c r="A14" s="715"/>
      <c r="B14" s="717"/>
      <c r="C14" s="97" t="str">
        <f>'CONTROLES Y EVALUACIÓN'!C44</f>
        <v>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v>
      </c>
      <c r="D14" s="80" t="str">
        <f>'CONTROLES Y EVALUACIÓN'!H44</f>
        <v>Fuerte</v>
      </c>
      <c r="E14" s="80" t="str">
        <f>'CONTROLES Y EVALUACIÓN'!I44</f>
        <v>Fuerte (Siempre se Ejecuta)</v>
      </c>
      <c r="F14" s="96"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56">
        <f>IF(F14="Fuerte",100,IF(F14="Moderado",50,IF(F14="Débil",0," ")))</f>
        <v>100</v>
      </c>
      <c r="H14" s="574"/>
    </row>
    <row r="15" spans="1:111" ht="30.75" customHeight="1" thickBot="1" x14ac:dyDescent="0.3">
      <c r="A15" s="703"/>
      <c r="B15" s="704"/>
      <c r="C15" s="704"/>
      <c r="D15" s="704"/>
      <c r="E15" s="704"/>
      <c r="F15" s="705"/>
      <c r="G15" s="98">
        <f>AVERAGE(G11:G14)</f>
        <v>100</v>
      </c>
      <c r="H15" s="157"/>
    </row>
  </sheetData>
  <sheetProtection selectLockedCells="1"/>
  <mergeCells count="21">
    <mergeCell ref="A15:F15"/>
    <mergeCell ref="A6:H6"/>
    <mergeCell ref="A7:H7"/>
    <mergeCell ref="H9:H10"/>
    <mergeCell ref="A11:A14"/>
    <mergeCell ref="H11:H14"/>
    <mergeCell ref="B13:B14"/>
    <mergeCell ref="A9:A10"/>
    <mergeCell ref="C9:C10"/>
    <mergeCell ref="E9:E10"/>
    <mergeCell ref="F9:G10"/>
    <mergeCell ref="H1:H4"/>
    <mergeCell ref="A1:A4"/>
    <mergeCell ref="B9:B10"/>
    <mergeCell ref="D9:D10"/>
    <mergeCell ref="B1:D2"/>
    <mergeCell ref="B3:D4"/>
    <mergeCell ref="E1:G1"/>
    <mergeCell ref="E2:G2"/>
    <mergeCell ref="E3:G3"/>
    <mergeCell ref="E4:G4"/>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32"/>
  <sheetViews>
    <sheetView topLeftCell="A10" zoomScaleNormal="100" workbookViewId="0">
      <selection activeCell="M8" sqref="M8"/>
    </sheetView>
  </sheetViews>
  <sheetFormatPr baseColWidth="10" defaultRowHeight="14.4" x14ac:dyDescent="0.3"/>
  <cols>
    <col min="8" max="8" width="10.5546875" customWidth="1"/>
    <col min="9" max="9" width="10.44140625" customWidth="1"/>
    <col min="11" max="11" width="16" customWidth="1"/>
  </cols>
  <sheetData>
    <row r="1" spans="1:12" x14ac:dyDescent="0.3">
      <c r="A1" s="365"/>
      <c r="B1" s="587"/>
      <c r="C1" s="378" t="str">
        <f>CONTEXTO!B1</f>
        <v xml:space="preserve">PROCESO:  SISTEMA INTEGRADO DE GESTIÓN </v>
      </c>
      <c r="D1" s="378"/>
      <c r="E1" s="378"/>
      <c r="F1" s="378"/>
      <c r="G1" s="403" t="s">
        <v>383</v>
      </c>
      <c r="H1" s="309"/>
      <c r="I1" s="309"/>
      <c r="J1" s="596"/>
      <c r="K1" s="294"/>
      <c r="L1" s="1"/>
    </row>
    <row r="2" spans="1:12" x14ac:dyDescent="0.3">
      <c r="A2" s="366"/>
      <c r="B2" s="360"/>
      <c r="C2" s="379"/>
      <c r="D2" s="379"/>
      <c r="E2" s="379"/>
      <c r="F2" s="379"/>
      <c r="G2" s="405" t="s">
        <v>388</v>
      </c>
      <c r="H2" s="465"/>
      <c r="I2" s="465"/>
      <c r="J2" s="597"/>
      <c r="K2" s="295"/>
      <c r="L2" s="1"/>
    </row>
    <row r="3" spans="1:12" x14ac:dyDescent="0.3">
      <c r="A3" s="366"/>
      <c r="B3" s="360"/>
      <c r="C3" s="379" t="s">
        <v>32</v>
      </c>
      <c r="D3" s="379"/>
      <c r="E3" s="379"/>
      <c r="F3" s="379"/>
      <c r="G3" s="405" t="s">
        <v>382</v>
      </c>
      <c r="H3" s="465"/>
      <c r="I3" s="465"/>
      <c r="J3" s="597"/>
      <c r="K3" s="295"/>
      <c r="L3" s="1"/>
    </row>
    <row r="4" spans="1:12" x14ac:dyDescent="0.3">
      <c r="A4" s="366"/>
      <c r="B4" s="360"/>
      <c r="C4" s="379"/>
      <c r="D4" s="379"/>
      <c r="E4" s="379"/>
      <c r="F4" s="379"/>
      <c r="G4" s="405" t="s">
        <v>378</v>
      </c>
      <c r="H4" s="465"/>
      <c r="I4" s="465"/>
      <c r="J4" s="597"/>
      <c r="K4" s="295"/>
      <c r="L4" s="1"/>
    </row>
    <row r="5" spans="1:12" ht="15.6" x14ac:dyDescent="0.3">
      <c r="A5" s="381"/>
      <c r="B5" s="382"/>
      <c r="C5" s="382"/>
      <c r="D5" s="382"/>
      <c r="E5" s="382"/>
      <c r="F5" s="382"/>
      <c r="G5" s="382"/>
      <c r="H5" s="382"/>
      <c r="I5" s="382"/>
      <c r="J5" s="382"/>
      <c r="K5" s="383"/>
      <c r="L5" s="1"/>
    </row>
    <row r="6" spans="1:12" x14ac:dyDescent="0.3">
      <c r="A6" s="593" t="s">
        <v>110</v>
      </c>
      <c r="B6" s="594"/>
      <c r="C6" s="594"/>
      <c r="D6" s="594"/>
      <c r="E6" s="594"/>
      <c r="F6" s="594"/>
      <c r="G6" s="594"/>
      <c r="H6" s="594"/>
      <c r="I6" s="594"/>
      <c r="J6" s="594"/>
      <c r="K6" s="595"/>
      <c r="L6" s="1"/>
    </row>
    <row r="7" spans="1:12" x14ac:dyDescent="0.3">
      <c r="A7" s="593"/>
      <c r="B7" s="594"/>
      <c r="C7" s="594"/>
      <c r="D7" s="594"/>
      <c r="E7" s="594"/>
      <c r="F7" s="594"/>
      <c r="G7" s="594"/>
      <c r="H7" s="594"/>
      <c r="I7" s="594"/>
      <c r="J7" s="594"/>
      <c r="K7" s="595"/>
      <c r="L7" s="1"/>
    </row>
    <row r="8" spans="1:12" x14ac:dyDescent="0.3">
      <c r="A8" s="590" t="str">
        <f>CONTEXTO!A8</f>
        <v>PROCESO: PLANEACIÓN ESTRATÉGICA Y TERRITORIAL</v>
      </c>
      <c r="B8" s="591"/>
      <c r="C8" s="591"/>
      <c r="D8" s="591"/>
      <c r="E8" s="591"/>
      <c r="F8" s="591"/>
      <c r="G8" s="591"/>
      <c r="H8" s="591"/>
      <c r="I8" s="591"/>
      <c r="J8" s="591"/>
      <c r="K8" s="592"/>
      <c r="L8" s="1"/>
    </row>
    <row r="9" spans="1:12" ht="56.25" customHeight="1" thickBot="1" x14ac:dyDescent="0.35">
      <c r="A9" s="725"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9" s="726"/>
      <c r="C9" s="726"/>
      <c r="D9" s="726"/>
      <c r="E9" s="726"/>
      <c r="F9" s="726"/>
      <c r="G9" s="726"/>
      <c r="H9" s="726"/>
      <c r="I9" s="726"/>
      <c r="J9" s="726"/>
      <c r="K9" s="727"/>
      <c r="L9" s="1"/>
    </row>
    <row r="10" spans="1:12" ht="15" thickBot="1" x14ac:dyDescent="0.35">
      <c r="A10" s="588"/>
      <c r="B10" s="589"/>
      <c r="C10" s="589"/>
      <c r="D10" s="589"/>
      <c r="E10" s="589"/>
      <c r="F10" s="589"/>
      <c r="G10" s="589"/>
      <c r="H10" s="589"/>
      <c r="I10" s="589"/>
      <c r="J10" s="589"/>
      <c r="K10" s="589"/>
      <c r="L10" s="1"/>
    </row>
    <row r="11" spans="1:12" ht="41.25" customHeight="1" thickBot="1" x14ac:dyDescent="0.35">
      <c r="A11" s="728" t="s">
        <v>111</v>
      </c>
      <c r="B11" s="73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733"/>
      <c r="D11" s="733"/>
      <c r="E11" s="733"/>
      <c r="F11" s="733"/>
      <c r="G11" s="733"/>
      <c r="H11" s="734"/>
      <c r="I11" s="731" t="s">
        <v>333</v>
      </c>
      <c r="J11" s="732"/>
      <c r="K11" s="104" t="str">
        <f>IF(J18="x","EXTREMA",IF(J20="x","ALTA",IF(J22="x","MODERADA",IF(J24="x","BAJA",""))))</f>
        <v>EXTREMA</v>
      </c>
      <c r="L11" s="1"/>
    </row>
    <row r="12" spans="1:12" ht="42" customHeight="1" thickBot="1" x14ac:dyDescent="0.35">
      <c r="A12" s="729"/>
      <c r="B12" s="735"/>
      <c r="C12" s="735"/>
      <c r="D12" s="735"/>
      <c r="E12" s="735"/>
      <c r="F12" s="735"/>
      <c r="G12" s="735"/>
      <c r="H12" s="736"/>
      <c r="I12" s="737" t="s">
        <v>334</v>
      </c>
      <c r="J12" s="738"/>
      <c r="K12" s="124" t="str">
        <f>'VALORACION RIESGOS INHERENTES'!K11</f>
        <v>EXTREMA</v>
      </c>
      <c r="L12" s="1"/>
    </row>
    <row r="13" spans="1:12" ht="16.2" thickBot="1" x14ac:dyDescent="0.35">
      <c r="A13" s="730"/>
      <c r="B13" s="582" t="s">
        <v>284</v>
      </c>
      <c r="C13" s="583"/>
      <c r="D13" s="583"/>
      <c r="E13" s="583"/>
      <c r="F13" s="583"/>
      <c r="G13" s="583"/>
      <c r="H13" s="583"/>
      <c r="I13" s="583"/>
      <c r="J13" s="619"/>
      <c r="K13" s="141" t="str">
        <f>'EVALUACIÓN SOLIDEZ CONTROLES'!H11</f>
        <v>Fuerte</v>
      </c>
      <c r="L13" s="1"/>
    </row>
    <row r="14" spans="1:12" ht="16.2" thickBot="1" x14ac:dyDescent="0.35">
      <c r="A14" s="125" t="s">
        <v>113</v>
      </c>
      <c r="B14" s="126"/>
      <c r="C14" s="126"/>
      <c r="D14" s="140"/>
      <c r="E14" s="722" t="s">
        <v>241</v>
      </c>
      <c r="F14" s="723"/>
      <c r="G14" s="724"/>
      <c r="H14" s="582" t="s">
        <v>336</v>
      </c>
      <c r="I14" s="619"/>
      <c r="J14" s="720" t="s">
        <v>126</v>
      </c>
      <c r="K14" s="721"/>
      <c r="L14" s="1"/>
    </row>
    <row r="15" spans="1:12" ht="47.25" customHeight="1" x14ac:dyDescent="0.3">
      <c r="A15" s="119"/>
      <c r="B15" s="106"/>
      <c r="C15" s="120"/>
      <c r="D15" s="106"/>
      <c r="E15" s="106"/>
      <c r="F15" s="106"/>
      <c r="G15" s="106"/>
      <c r="H15" s="106"/>
      <c r="I15" s="106"/>
      <c r="J15" s="117"/>
      <c r="K15" s="118"/>
      <c r="L15" s="1"/>
    </row>
    <row r="16" spans="1:12" ht="39" customHeight="1" x14ac:dyDescent="0.3">
      <c r="A16" s="626" t="s">
        <v>113</v>
      </c>
      <c r="B16" s="106">
        <v>5</v>
      </c>
      <c r="C16" s="627"/>
      <c r="D16" s="605"/>
      <c r="E16" s="607"/>
      <c r="F16" s="607"/>
      <c r="G16" s="607"/>
      <c r="H16" s="106"/>
      <c r="I16" s="106"/>
      <c r="J16" s="624" t="s">
        <v>112</v>
      </c>
      <c r="K16" s="625"/>
      <c r="L16" s="1"/>
    </row>
    <row r="17" spans="1:24" x14ac:dyDescent="0.3">
      <c r="A17" s="626"/>
      <c r="B17" s="106" t="s">
        <v>115</v>
      </c>
      <c r="C17" s="628"/>
      <c r="D17" s="605"/>
      <c r="E17" s="607"/>
      <c r="F17" s="607"/>
      <c r="G17" s="607"/>
      <c r="H17" s="106"/>
      <c r="I17" s="106"/>
      <c r="J17" s="107"/>
      <c r="K17" s="108"/>
      <c r="L17" s="1"/>
    </row>
    <row r="18" spans="1:24" ht="28.2" x14ac:dyDescent="0.3">
      <c r="A18" s="626"/>
      <c r="B18" s="106">
        <v>4</v>
      </c>
      <c r="C18" s="629"/>
      <c r="D18" s="605"/>
      <c r="E18" s="605"/>
      <c r="F18" s="606"/>
      <c r="G18" s="607"/>
      <c r="H18" s="106"/>
      <c r="I18" s="106"/>
      <c r="J18" s="111" t="str">
        <f xml:space="preserve"> IF(OR(E16="X",F16="X",G16="x",F18="x",G18="X",F20="X",G20="X",G22="X" ),"x","")</f>
        <v>x</v>
      </c>
      <c r="K18" s="108" t="s">
        <v>114</v>
      </c>
      <c r="L18" s="1"/>
    </row>
    <row r="19" spans="1:24" ht="28.2" x14ac:dyDescent="0.3">
      <c r="A19" s="626"/>
      <c r="B19" s="106" t="s">
        <v>117</v>
      </c>
      <c r="C19" s="630"/>
      <c r="D19" s="605"/>
      <c r="E19" s="605"/>
      <c r="F19" s="606"/>
      <c r="G19" s="607"/>
      <c r="H19" s="106"/>
      <c r="I19" s="106"/>
      <c r="J19" s="112"/>
      <c r="K19" s="108"/>
      <c r="L19" s="1"/>
    </row>
    <row r="20" spans="1:24" ht="28.2" x14ac:dyDescent="0.3">
      <c r="A20" s="626"/>
      <c r="B20" s="106">
        <v>3</v>
      </c>
      <c r="C20" s="601"/>
      <c r="D20" s="603"/>
      <c r="E20" s="604"/>
      <c r="F20" s="606"/>
      <c r="G20" s="607"/>
      <c r="H20" s="106"/>
      <c r="I20" s="106"/>
      <c r="J20" s="113" t="str">
        <f xml:space="preserve"> IF(OR(C16="X",D16="X",D18="x",E18="x",E20="X",F22="X",F24="X",G24="X" ),"x","")</f>
        <v/>
      </c>
      <c r="K20" s="108" t="s">
        <v>116</v>
      </c>
      <c r="L20" s="1"/>
      <c r="X20" s="37"/>
    </row>
    <row r="21" spans="1:24" ht="28.2" x14ac:dyDescent="0.3">
      <c r="A21" s="626"/>
      <c r="B21" s="106" t="s">
        <v>119</v>
      </c>
      <c r="C21" s="602"/>
      <c r="D21" s="603"/>
      <c r="E21" s="605"/>
      <c r="F21" s="606"/>
      <c r="G21" s="607"/>
      <c r="H21" s="106"/>
      <c r="I21" s="106"/>
      <c r="J21" s="114"/>
      <c r="K21" s="108"/>
      <c r="L21" s="1"/>
    </row>
    <row r="22" spans="1:24" ht="28.2" x14ac:dyDescent="0.3">
      <c r="A22" s="626"/>
      <c r="B22" s="106">
        <v>2</v>
      </c>
      <c r="C22" s="601"/>
      <c r="D22" s="608"/>
      <c r="E22" s="609"/>
      <c r="F22" s="604"/>
      <c r="G22" s="607" t="s">
        <v>332</v>
      </c>
      <c r="H22" s="106"/>
      <c r="I22" s="106"/>
      <c r="J22" s="115" t="str">
        <f xml:space="preserve"> IF(OR(C18="X",D20="X",E22="x",E24="x" ),"x","")</f>
        <v/>
      </c>
      <c r="K22" s="108" t="s">
        <v>118</v>
      </c>
      <c r="L22" s="1"/>
    </row>
    <row r="23" spans="1:24" ht="28.2" x14ac:dyDescent="0.3">
      <c r="A23" s="626"/>
      <c r="B23" s="106" t="s">
        <v>241</v>
      </c>
      <c r="C23" s="602"/>
      <c r="D23" s="608"/>
      <c r="E23" s="603"/>
      <c r="F23" s="605"/>
      <c r="G23" s="607"/>
      <c r="H23" s="106"/>
      <c r="I23" s="106"/>
      <c r="J23" s="114"/>
      <c r="K23" s="108"/>
      <c r="L23" s="1"/>
    </row>
    <row r="24" spans="1:24" ht="28.2" x14ac:dyDescent="0.3">
      <c r="A24" s="626"/>
      <c r="B24" s="106">
        <v>1</v>
      </c>
      <c r="C24" s="601"/>
      <c r="D24" s="611"/>
      <c r="E24" s="613"/>
      <c r="F24" s="615"/>
      <c r="G24" s="617"/>
      <c r="H24" s="106"/>
      <c r="I24" s="106"/>
      <c r="J24" s="116" t="str">
        <f xml:space="preserve"> IF(OR(C20="X",C22="X",C24="x",D22="x",D24="x" ),"x","")</f>
        <v/>
      </c>
      <c r="K24" s="108" t="s">
        <v>120</v>
      </c>
      <c r="L24" s="1"/>
    </row>
    <row r="25" spans="1:24" x14ac:dyDescent="0.3">
      <c r="A25" s="626"/>
      <c r="B25" s="106" t="s">
        <v>121</v>
      </c>
      <c r="C25" s="610"/>
      <c r="D25" s="612"/>
      <c r="E25" s="614"/>
      <c r="F25" s="616"/>
      <c r="G25" s="618"/>
      <c r="H25" s="106"/>
      <c r="I25" s="106"/>
      <c r="J25" s="102"/>
      <c r="K25" s="103"/>
      <c r="L25" s="1"/>
    </row>
    <row r="26" spans="1:24" x14ac:dyDescent="0.3">
      <c r="A26" s="119"/>
      <c r="B26" s="106"/>
      <c r="C26" s="106">
        <v>1</v>
      </c>
      <c r="D26" s="106">
        <v>2</v>
      </c>
      <c r="E26" s="106">
        <v>3</v>
      </c>
      <c r="F26" s="106">
        <v>4</v>
      </c>
      <c r="G26" s="106">
        <v>5</v>
      </c>
      <c r="H26" s="106"/>
      <c r="I26" s="106"/>
      <c r="J26" s="622"/>
      <c r="K26" s="623"/>
      <c r="L26" s="1"/>
    </row>
    <row r="27" spans="1:24" x14ac:dyDescent="0.3">
      <c r="A27" s="119"/>
      <c r="B27" s="106"/>
      <c r="C27" s="106" t="s">
        <v>122</v>
      </c>
      <c r="D27" s="106" t="s">
        <v>123</v>
      </c>
      <c r="E27" s="106" t="s">
        <v>124</v>
      </c>
      <c r="F27" s="106" t="s">
        <v>125</v>
      </c>
      <c r="G27" s="106" t="s">
        <v>126</v>
      </c>
      <c r="H27" s="106"/>
      <c r="I27" s="106"/>
      <c r="J27" s="106"/>
      <c r="K27" s="118"/>
      <c r="L27" s="1"/>
    </row>
    <row r="28" spans="1:24" ht="15" customHeight="1" x14ac:dyDescent="0.3">
      <c r="A28" s="119"/>
      <c r="B28" s="106"/>
      <c r="C28" s="600" t="s">
        <v>127</v>
      </c>
      <c r="D28" s="600"/>
      <c r="E28" s="600"/>
      <c r="F28" s="600"/>
      <c r="G28" s="600"/>
      <c r="H28" s="106"/>
      <c r="I28" s="106"/>
      <c r="J28" s="106"/>
      <c r="K28" s="118"/>
      <c r="L28" s="1"/>
    </row>
    <row r="29" spans="1:24" ht="15" customHeight="1" x14ac:dyDescent="0.3">
      <c r="A29" s="119"/>
      <c r="B29" s="106"/>
      <c r="C29" s="600"/>
      <c r="D29" s="600"/>
      <c r="E29" s="600"/>
      <c r="F29" s="600"/>
      <c r="G29" s="600"/>
      <c r="H29" s="106"/>
      <c r="I29" s="106"/>
      <c r="J29" s="106"/>
      <c r="K29" s="118"/>
      <c r="L29" s="1"/>
    </row>
    <row r="30" spans="1:24" ht="15" thickBot="1" x14ac:dyDescent="0.35">
      <c r="A30" s="121"/>
      <c r="B30" s="122"/>
      <c r="C30" s="122"/>
      <c r="D30" s="122"/>
      <c r="E30" s="122"/>
      <c r="F30" s="122"/>
      <c r="G30" s="122"/>
      <c r="H30" s="122"/>
      <c r="I30" s="122"/>
      <c r="J30" s="122"/>
      <c r="K30" s="123"/>
      <c r="L30" s="1"/>
    </row>
    <row r="31" spans="1:24" x14ac:dyDescent="0.3">
      <c r="A31" s="1"/>
      <c r="B31" s="1"/>
      <c r="C31" s="1"/>
      <c r="D31" s="1"/>
      <c r="E31" s="1"/>
      <c r="F31" s="1"/>
      <c r="G31" s="1"/>
      <c r="H31" s="1"/>
      <c r="I31" s="1"/>
      <c r="J31" s="1"/>
      <c r="K31" s="1"/>
      <c r="L31" s="1"/>
    </row>
    <row r="32" spans="1:24" x14ac:dyDescent="0.3">
      <c r="A32" s="1"/>
      <c r="B32" s="1"/>
      <c r="C32" s="1"/>
      <c r="D32" s="1"/>
      <c r="E32" s="1"/>
      <c r="F32" s="1"/>
      <c r="G32" s="1"/>
      <c r="H32" s="1"/>
      <c r="I32" s="1"/>
      <c r="J32" s="1"/>
      <c r="K32" s="1"/>
      <c r="L32" s="1"/>
    </row>
  </sheetData>
  <sheetProtection selectLockedCells="1"/>
  <mergeCells count="50">
    <mergeCell ref="A11:A13"/>
    <mergeCell ref="B13:J13"/>
    <mergeCell ref="I11:J11"/>
    <mergeCell ref="B11:H12"/>
    <mergeCell ref="I12:J12"/>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5:K5"/>
    <mergeCell ref="A6:K7"/>
    <mergeCell ref="A8:K8"/>
    <mergeCell ref="A9:K9"/>
    <mergeCell ref="A10:K10"/>
    <mergeCell ref="J14:K14"/>
    <mergeCell ref="H14:I14"/>
    <mergeCell ref="E14:G14"/>
    <mergeCell ref="C28:G29"/>
    <mergeCell ref="J26:K26"/>
    <mergeCell ref="G20:G21"/>
    <mergeCell ref="C22:C23"/>
    <mergeCell ref="D22:D23"/>
    <mergeCell ref="E22:E23"/>
    <mergeCell ref="F22:F23"/>
    <mergeCell ref="G22:G23"/>
    <mergeCell ref="C18:C19"/>
    <mergeCell ref="D18:D19"/>
    <mergeCell ref="E18:E19"/>
    <mergeCell ref="F18:F19"/>
    <mergeCell ref="G18:G1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xm:sqref>
        </x14:dataValidation>
        <x14:dataValidation type="list" allowBlank="1" showInputMessage="1" showErrorMessage="1" xr:uid="{00000000-0002-0000-1C00-000001000000}">
          <x14:formula1>
            <xm:f>Hoja2!$C$1:$C$5</xm:f>
          </x14:formula1>
          <xm:sqref>J14:K14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265</v>
      </c>
      <c r="B1" t="s">
        <v>271</v>
      </c>
      <c r="C1" t="s">
        <v>275</v>
      </c>
    </row>
    <row r="2" spans="1:3" x14ac:dyDescent="0.3">
      <c r="A2" t="s">
        <v>266</v>
      </c>
      <c r="B2" t="s">
        <v>283</v>
      </c>
      <c r="C2" t="s">
        <v>276</v>
      </c>
    </row>
    <row r="3" spans="1:3" x14ac:dyDescent="0.3">
      <c r="A3" t="s">
        <v>267</v>
      </c>
      <c r="B3" t="s">
        <v>272</v>
      </c>
      <c r="C3" t="s">
        <v>277</v>
      </c>
    </row>
    <row r="4" spans="1:3" x14ac:dyDescent="0.3">
      <c r="A4" t="s">
        <v>268</v>
      </c>
      <c r="B4" t="s">
        <v>282</v>
      </c>
      <c r="C4" t="s">
        <v>278</v>
      </c>
    </row>
    <row r="5" spans="1:3" x14ac:dyDescent="0.3">
      <c r="A5" t="s">
        <v>269</v>
      </c>
      <c r="B5" t="s">
        <v>273</v>
      </c>
      <c r="C5" t="s">
        <v>246</v>
      </c>
    </row>
    <row r="6" spans="1:3" x14ac:dyDescent="0.3">
      <c r="A6" t="s">
        <v>295</v>
      </c>
      <c r="B6" t="s">
        <v>295</v>
      </c>
      <c r="C6" t="s">
        <v>295</v>
      </c>
    </row>
    <row r="7" spans="1:3" x14ac:dyDescent="0.3">
      <c r="A7" t="s">
        <v>270</v>
      </c>
      <c r="B7" t="s">
        <v>274</v>
      </c>
      <c r="C7" t="s">
        <v>279</v>
      </c>
    </row>
    <row r="8" spans="1:3" x14ac:dyDescent="0.3">
      <c r="B8" t="s">
        <v>14</v>
      </c>
      <c r="C8" t="s">
        <v>280</v>
      </c>
    </row>
    <row r="9" spans="1:3" x14ac:dyDescent="0.3">
      <c r="C9" t="s">
        <v>247</v>
      </c>
    </row>
    <row r="10" spans="1:3" x14ac:dyDescent="0.3">
      <c r="C10" t="s">
        <v>281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14"/>
  <sheetViews>
    <sheetView tabSelected="1" zoomScale="70" zoomScaleNormal="70" workbookViewId="0">
      <selection activeCell="G10" sqref="G10:G13"/>
    </sheetView>
  </sheetViews>
  <sheetFormatPr baseColWidth="10" defaultColWidth="11.44140625" defaultRowHeight="13.8" x14ac:dyDescent="0.3"/>
  <cols>
    <col min="1" max="1" width="28.109375" style="20" customWidth="1"/>
    <col min="2" max="2" width="25.33203125" style="20" customWidth="1"/>
    <col min="3" max="3" width="18.5546875" style="20" customWidth="1"/>
    <col min="4" max="4" width="20.5546875" style="22" customWidth="1"/>
    <col min="5" max="5" width="15.5546875" style="20" customWidth="1"/>
    <col min="6" max="6" width="15" style="20" customWidth="1"/>
    <col min="7" max="7" width="17.33203125" style="20" customWidth="1"/>
    <col min="8" max="8" width="18" style="20" customWidth="1"/>
    <col min="9" max="9" width="44.33203125" style="20" customWidth="1"/>
    <col min="10" max="10" width="16.109375" style="20" customWidth="1"/>
    <col min="11" max="12" width="13.109375" style="20" customWidth="1"/>
    <col min="13" max="13" width="20" style="20" customWidth="1"/>
    <col min="14" max="14" width="40.6640625" style="20" customWidth="1"/>
    <col min="15" max="16384" width="11.44140625" style="20"/>
  </cols>
  <sheetData>
    <row r="1" spans="1:14" ht="15.75" customHeight="1" x14ac:dyDescent="0.3">
      <c r="A1" s="741"/>
      <c r="B1" s="743" t="str">
        <f>CONTEXTO!B1</f>
        <v xml:space="preserve">PROCESO:  SISTEMA INTEGRADO DE GESTIÓN </v>
      </c>
      <c r="C1" s="743"/>
      <c r="D1" s="743"/>
      <c r="E1" s="743"/>
      <c r="F1" s="743"/>
      <c r="G1" s="743"/>
      <c r="H1" s="743"/>
      <c r="I1" s="743"/>
      <c r="J1" s="576" t="s">
        <v>380</v>
      </c>
      <c r="K1" s="576"/>
      <c r="L1" s="576"/>
      <c r="M1" s="739"/>
      <c r="N1" s="235"/>
    </row>
    <row r="2" spans="1:14" ht="15.75" customHeight="1" x14ac:dyDescent="0.3">
      <c r="A2" s="742"/>
      <c r="B2" s="431"/>
      <c r="C2" s="431"/>
      <c r="D2" s="431"/>
      <c r="E2" s="431"/>
      <c r="F2" s="431"/>
      <c r="G2" s="431"/>
      <c r="H2" s="431"/>
      <c r="I2" s="431"/>
      <c r="J2" s="536" t="s">
        <v>381</v>
      </c>
      <c r="K2" s="536"/>
      <c r="L2" s="536"/>
      <c r="M2" s="740"/>
      <c r="N2" s="235"/>
    </row>
    <row r="3" spans="1:14" ht="15.75" customHeight="1" x14ac:dyDescent="0.3">
      <c r="A3" s="742"/>
      <c r="B3" s="431" t="s">
        <v>227</v>
      </c>
      <c r="C3" s="431"/>
      <c r="D3" s="431"/>
      <c r="E3" s="431"/>
      <c r="F3" s="431"/>
      <c r="G3" s="431"/>
      <c r="H3" s="431"/>
      <c r="I3" s="431"/>
      <c r="J3" s="536" t="s">
        <v>382</v>
      </c>
      <c r="K3" s="536"/>
      <c r="L3" s="536"/>
      <c r="M3" s="740"/>
      <c r="N3" s="235"/>
    </row>
    <row r="4" spans="1:14" ht="15.75" customHeight="1" x14ac:dyDescent="0.3">
      <c r="A4" s="742"/>
      <c r="B4" s="431"/>
      <c r="C4" s="431"/>
      <c r="D4" s="431"/>
      <c r="E4" s="431"/>
      <c r="F4" s="431"/>
      <c r="G4" s="431"/>
      <c r="H4" s="431"/>
      <c r="I4" s="431"/>
      <c r="J4" s="536" t="s">
        <v>379</v>
      </c>
      <c r="K4" s="536"/>
      <c r="L4" s="536"/>
      <c r="M4" s="740"/>
      <c r="N4" s="235"/>
    </row>
    <row r="5" spans="1:14" ht="15" customHeight="1" x14ac:dyDescent="0.3">
      <c r="A5" s="744"/>
      <c r="B5" s="745"/>
      <c r="C5" s="745"/>
      <c r="D5" s="745"/>
      <c r="E5" s="745"/>
      <c r="F5" s="745"/>
      <c r="G5" s="745"/>
      <c r="H5" s="745"/>
      <c r="I5" s="745"/>
      <c r="J5" s="745"/>
      <c r="K5" s="745"/>
      <c r="L5" s="745"/>
      <c r="M5" s="746"/>
      <c r="N5" s="236"/>
    </row>
    <row r="6" spans="1:14" s="21" customFormat="1" ht="15.75" customHeight="1" x14ac:dyDescent="0.25">
      <c r="A6" s="68" t="s">
        <v>228</v>
      </c>
      <c r="B6" s="750" t="s">
        <v>244</v>
      </c>
      <c r="C6" s="750"/>
      <c r="D6" s="750"/>
      <c r="E6" s="750"/>
      <c r="F6" s="750"/>
      <c r="G6" s="750"/>
      <c r="H6" s="750"/>
      <c r="I6" s="750"/>
      <c r="J6" s="750"/>
      <c r="K6" s="750"/>
      <c r="L6" s="750"/>
      <c r="M6" s="751"/>
      <c r="N6" s="237"/>
    </row>
    <row r="7" spans="1:14" s="21" customFormat="1" ht="42.75" customHeight="1" x14ac:dyDescent="0.25">
      <c r="A7" s="68" t="s">
        <v>229</v>
      </c>
      <c r="B7" s="536" t="s">
        <v>245</v>
      </c>
      <c r="C7" s="536"/>
      <c r="D7" s="536"/>
      <c r="E7" s="536"/>
      <c r="F7" s="536"/>
      <c r="G7" s="536"/>
      <c r="H7" s="536"/>
      <c r="I7" s="536"/>
      <c r="J7" s="536"/>
      <c r="K7" s="536"/>
      <c r="L7" s="536"/>
      <c r="M7" s="537"/>
      <c r="N7" s="128"/>
    </row>
    <row r="8" spans="1:14" s="21" customFormat="1" ht="15" customHeight="1" thickBot="1" x14ac:dyDescent="0.3">
      <c r="A8" s="757"/>
      <c r="B8" s="758"/>
      <c r="C8" s="758"/>
      <c r="D8" s="758"/>
      <c r="E8" s="758"/>
      <c r="F8" s="758"/>
      <c r="G8" s="758"/>
      <c r="H8" s="758"/>
      <c r="I8" s="758"/>
      <c r="J8" s="758"/>
      <c r="K8" s="758"/>
      <c r="L8" s="758"/>
      <c r="M8" s="759"/>
      <c r="N8" s="238"/>
    </row>
    <row r="9" spans="1:14" s="67" customFormat="1" ht="40.5" customHeight="1" thickBot="1" x14ac:dyDescent="0.3">
      <c r="A9" s="263" t="s">
        <v>230</v>
      </c>
      <c r="B9" s="227" t="s">
        <v>231</v>
      </c>
      <c r="C9" s="227" t="s">
        <v>70</v>
      </c>
      <c r="D9" s="227" t="s">
        <v>8</v>
      </c>
      <c r="E9" s="228" t="s">
        <v>232</v>
      </c>
      <c r="F9" s="228" t="s">
        <v>233</v>
      </c>
      <c r="G9" s="228" t="s">
        <v>234</v>
      </c>
      <c r="H9" s="228" t="s">
        <v>235</v>
      </c>
      <c r="I9" s="228" t="s">
        <v>236</v>
      </c>
      <c r="J9" s="227" t="s">
        <v>237</v>
      </c>
      <c r="K9" s="227" t="s">
        <v>238</v>
      </c>
      <c r="L9" s="227" t="s">
        <v>239</v>
      </c>
      <c r="M9" s="229" t="s">
        <v>240</v>
      </c>
      <c r="N9" s="239" t="s">
        <v>508</v>
      </c>
    </row>
    <row r="10" spans="1:14" s="21" customFormat="1" ht="117" customHeight="1" x14ac:dyDescent="0.25">
      <c r="A10" s="763" t="str">
        <f>(CONTEXTO!A8&amp;" "&amp;CONTEXTO!A9)</f>
        <v xml:space="preserve">PROCESO: PLANEACIÓN ESTRATÉGICA Y TERRITORIAL 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10" s="76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0" s="760" t="str">
        <f>'IDENTIFICACION DE RIESGOS'!F10</f>
        <v>CORRUPCION</v>
      </c>
      <c r="D10" s="81" t="str">
        <f>DESCRIPCION!D10</f>
        <v>Ausencia de herramientas tecnológicas que soporten la  ejecución de los tramites en todas sus fases  para prevenir las acciones presenciales (20)</v>
      </c>
      <c r="E10" s="760" t="str">
        <f>'VALORACIÓN RIESGOS RESIDUAL'!E14:G14</f>
        <v>Improbable</v>
      </c>
      <c r="F10" s="747" t="str">
        <f>'VALORACIÓN RIESGOS RESIDUAL'!J14</f>
        <v>Catastrófico</v>
      </c>
      <c r="G10" s="753" t="str">
        <f>'VALORACIÓN RIESGOS RESIDUAL'!K11</f>
        <v>EXTREMA</v>
      </c>
      <c r="H10" s="752" t="s">
        <v>288</v>
      </c>
      <c r="I10" s="232" t="s">
        <v>509</v>
      </c>
      <c r="J10" s="232" t="s">
        <v>495</v>
      </c>
      <c r="K10" s="232" t="s">
        <v>496</v>
      </c>
      <c r="L10" s="233" t="s">
        <v>511</v>
      </c>
      <c r="M10" s="756" t="s">
        <v>498</v>
      </c>
      <c r="N10" s="240" t="s">
        <v>507</v>
      </c>
    </row>
    <row r="11" spans="1:14" s="21" customFormat="1" ht="120" customHeight="1" x14ac:dyDescent="0.25">
      <c r="A11" s="763"/>
      <c r="B11" s="762"/>
      <c r="C11" s="538"/>
      <c r="D11" s="82" t="str">
        <f>DESCRIPCION!D11</f>
        <v>Complejidad de los requisitos y  procedimientos del trámite que desbordan la capacidad de comprensión del usuario y/o funcionario (18)</v>
      </c>
      <c r="E11" s="538"/>
      <c r="F11" s="748"/>
      <c r="G11" s="754"/>
      <c r="H11" s="643"/>
      <c r="I11" s="230" t="str">
        <f>[3]DOFA!F39</f>
        <v>D17O14 Incluir e implementar la racionalizacion del tramite compatibilidad de uso de suelo en el componente de racionalizacion de los tramites del plan anticorrupcion y atencion al ciudadado</v>
      </c>
      <c r="J11" s="230" t="s">
        <v>499</v>
      </c>
      <c r="K11" s="230" t="s">
        <v>496</v>
      </c>
      <c r="L11" s="231" t="s">
        <v>497</v>
      </c>
      <c r="M11" s="667"/>
      <c r="N11" s="240" t="s">
        <v>504</v>
      </c>
    </row>
    <row r="12" spans="1:14" s="21" customFormat="1" ht="127.5" customHeight="1" x14ac:dyDescent="0.25">
      <c r="A12" s="763"/>
      <c r="B12" s="762"/>
      <c r="C12" s="538"/>
      <c r="D12" s="82" t="str">
        <f>DESCRIPCION!D12</f>
        <v>Fallas en la cultura de la probidad (Honradez) (22)</v>
      </c>
      <c r="E12" s="538"/>
      <c r="F12" s="748"/>
      <c r="G12" s="754"/>
      <c r="H12" s="686"/>
      <c r="I12" s="230" t="str">
        <f>[3]DOFA!F40</f>
        <v>D18 O11,12 Sencibilizar mensualmente al personal de DIANU sobre la apropiacion cultural del valor de la Honestidad, establecido en el Código de integridad y buen gobierno y a su vez la politica antisoborno del SIGAMI</v>
      </c>
      <c r="J12" s="230" t="s">
        <v>500</v>
      </c>
      <c r="K12" s="230" t="s">
        <v>496</v>
      </c>
      <c r="L12" s="231" t="s">
        <v>501</v>
      </c>
      <c r="M12" s="667"/>
      <c r="N12" s="240" t="s">
        <v>505</v>
      </c>
    </row>
    <row r="13" spans="1:14" s="21" customFormat="1" ht="75" customHeight="1" thickBot="1" x14ac:dyDescent="0.3">
      <c r="A13" s="763"/>
      <c r="B13" s="762"/>
      <c r="C13" s="539"/>
      <c r="D13" s="264"/>
      <c r="E13" s="539"/>
      <c r="F13" s="749"/>
      <c r="G13" s="755"/>
      <c r="H13" s="265" t="s">
        <v>243</v>
      </c>
      <c r="I13" s="269" t="str">
        <f>[3]DOFA!F48</f>
        <v xml:space="preserve">D9D3A1A3 Denuncia disciplinaria, penal  o la pertinente del caso, reportortar al personal de planta que incumpla sus funciones y actualizar el mapa de riesgos </v>
      </c>
      <c r="J13" s="234" t="s">
        <v>572</v>
      </c>
      <c r="K13" s="234" t="s">
        <v>502</v>
      </c>
      <c r="L13" s="234" t="s">
        <v>503</v>
      </c>
      <c r="M13" s="667"/>
      <c r="N13" s="241" t="s">
        <v>506</v>
      </c>
    </row>
    <row r="14" spans="1:14" ht="324" customHeight="1" x14ac:dyDescent="0.3">
      <c r="A14" s="764"/>
      <c r="B14" s="266" t="str">
        <f>DESCRIPCION!A13</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C14" s="256" t="str">
        <f>'IDENTIFICACION DE RIESGOS'!F13</f>
        <v>CORRUPCION</v>
      </c>
      <c r="D14" s="266" t="str">
        <f>DESCRIPCION!D13</f>
        <v>Se evidencia falsificación en los documentos (24)</v>
      </c>
      <c r="E14" s="256" t="str">
        <f>'VALORACIÓN RIESGOS RESIDUAL'!E14:G14</f>
        <v>Improbable</v>
      </c>
      <c r="F14" s="257" t="str">
        <f>'VALORACIÓN RIESGOS RESIDUAL'!J14</f>
        <v>Catastrófico</v>
      </c>
      <c r="G14" s="243" t="str">
        <f>'VALORACIÓN RIESGOS RESIDUAL'!K11</f>
        <v>EXTREMA</v>
      </c>
      <c r="H14" s="267" t="s">
        <v>288</v>
      </c>
      <c r="I14" s="272" t="s">
        <v>510</v>
      </c>
      <c r="J14" s="268" t="s">
        <v>495</v>
      </c>
      <c r="K14" s="232" t="s">
        <v>573</v>
      </c>
      <c r="L14" s="270" t="s">
        <v>512</v>
      </c>
      <c r="M14" s="254" t="s">
        <v>498</v>
      </c>
      <c r="N14" s="271" t="s">
        <v>513</v>
      </c>
    </row>
  </sheetData>
  <sheetProtection selectLockedCells="1"/>
  <mergeCells count="20">
    <mergeCell ref="A5:M5"/>
    <mergeCell ref="F10:F13"/>
    <mergeCell ref="B6:M6"/>
    <mergeCell ref="B7:M7"/>
    <mergeCell ref="H10:H12"/>
    <mergeCell ref="G10:G13"/>
    <mergeCell ref="M10:M13"/>
    <mergeCell ref="A8:M8"/>
    <mergeCell ref="E10:E13"/>
    <mergeCell ref="C10:C13"/>
    <mergeCell ref="B10:B13"/>
    <mergeCell ref="A10:A14"/>
    <mergeCell ref="M1:M4"/>
    <mergeCell ref="A1:A4"/>
    <mergeCell ref="J1:L1"/>
    <mergeCell ref="J2:L2"/>
    <mergeCell ref="J3:L3"/>
    <mergeCell ref="J4:L4"/>
    <mergeCell ref="B1:I2"/>
    <mergeCell ref="B3:I4"/>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r:uid="{00000000-0002-0000-1D00-000000000000}">
          <x14:formula1>
            <xm:f>'F:\[03 Mapa de Riesgos de Corrupcion PET May-Jun 2024.xlsx]NO'!#REF!</xm:f>
          </x14:formula1>
          <xm:sqref>H10</xm:sqref>
        </x14:dataValidation>
        <x14:dataValidation type="list" allowBlank="1" showInputMessage="1" showErrorMessage="1" xr:uid="{00000000-0002-0000-1D00-000001000000}">
          <x14:formula1>
            <xm:f>NO!$A$1:$A$4</xm:f>
          </x14:formula1>
          <xm:sqref>H10:H12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294</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28" t="s">
        <v>290</v>
      </c>
    </row>
    <row r="2" spans="1:1" x14ac:dyDescent="0.3">
      <c r="A2" s="128" t="s">
        <v>287</v>
      </c>
    </row>
    <row r="3" spans="1:1" x14ac:dyDescent="0.3">
      <c r="A3" s="128" t="s">
        <v>288</v>
      </c>
    </row>
    <row r="4" spans="1:1" x14ac:dyDescent="0.3">
      <c r="A4" s="128" t="s">
        <v>289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360"/>
      <c r="B1" s="356" t="s">
        <v>15</v>
      </c>
      <c r="C1" s="357"/>
      <c r="D1" s="3" t="s">
        <v>16</v>
      </c>
      <c r="E1" s="361"/>
    </row>
    <row r="2" spans="1:5" ht="15" customHeight="1" x14ac:dyDescent="0.3">
      <c r="A2" s="360"/>
      <c r="B2" s="358"/>
      <c r="C2" s="359"/>
      <c r="D2" s="3" t="s">
        <v>2</v>
      </c>
      <c r="E2" s="361"/>
    </row>
    <row r="3" spans="1:5" ht="30" customHeight="1" x14ac:dyDescent="0.3">
      <c r="A3" s="360"/>
      <c r="B3" s="356" t="s">
        <v>17</v>
      </c>
      <c r="C3" s="357"/>
      <c r="D3" s="3" t="s">
        <v>18</v>
      </c>
      <c r="E3" s="361"/>
    </row>
    <row r="4" spans="1:5" ht="15" customHeight="1" x14ac:dyDescent="0.3">
      <c r="A4" s="360"/>
      <c r="B4" s="358"/>
      <c r="C4" s="359"/>
      <c r="D4" s="3" t="s">
        <v>5</v>
      </c>
      <c r="E4" s="361"/>
    </row>
    <row r="5" spans="1:5" ht="15" thickBot="1" x14ac:dyDescent="0.35"/>
    <row r="6" spans="1:5" x14ac:dyDescent="0.3">
      <c r="A6" s="341" t="s">
        <v>19</v>
      </c>
      <c r="B6" s="342"/>
      <c r="C6" s="342"/>
      <c r="D6" s="342"/>
      <c r="E6" s="342"/>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365"/>
      <c r="B1" s="300" t="s">
        <v>0</v>
      </c>
      <c r="C1" s="301"/>
      <c r="D1" s="301"/>
      <c r="E1" s="301"/>
      <c r="F1" s="24" t="s">
        <v>1</v>
      </c>
      <c r="G1" s="370"/>
    </row>
    <row r="2" spans="1:7" x14ac:dyDescent="0.3">
      <c r="A2" s="366"/>
      <c r="B2" s="368"/>
      <c r="C2" s="369"/>
      <c r="D2" s="369"/>
      <c r="E2" s="369"/>
      <c r="F2" s="23" t="s">
        <v>31</v>
      </c>
      <c r="G2" s="371"/>
    </row>
    <row r="3" spans="1:7" x14ac:dyDescent="0.3">
      <c r="A3" s="366"/>
      <c r="B3" s="373" t="s">
        <v>32</v>
      </c>
      <c r="C3" s="374"/>
      <c r="D3" s="374"/>
      <c r="E3" s="374"/>
      <c r="F3" s="23" t="s">
        <v>4</v>
      </c>
      <c r="G3" s="371"/>
    </row>
    <row r="4" spans="1:7" ht="15" thickBot="1" x14ac:dyDescent="0.35">
      <c r="A4" s="367"/>
      <c r="B4" s="306"/>
      <c r="C4" s="307"/>
      <c r="D4" s="307"/>
      <c r="E4" s="307"/>
      <c r="F4" s="25" t="s">
        <v>5</v>
      </c>
      <c r="G4" s="372"/>
    </row>
    <row r="5" spans="1:7" ht="15" thickBot="1" x14ac:dyDescent="0.35"/>
    <row r="6" spans="1:7" s="32" customFormat="1" ht="15.6" x14ac:dyDescent="0.3">
      <c r="A6" s="375" t="s">
        <v>33</v>
      </c>
      <c r="B6" s="376"/>
      <c r="C6" s="376"/>
      <c r="D6" s="376"/>
      <c r="E6" s="376"/>
      <c r="F6" s="376"/>
      <c r="G6" s="377"/>
    </row>
    <row r="7" spans="1:7" ht="31.5" customHeight="1" x14ac:dyDescent="0.3">
      <c r="A7" s="18" t="s">
        <v>34</v>
      </c>
      <c r="B7" s="16" t="s">
        <v>35</v>
      </c>
      <c r="C7" s="29" t="s">
        <v>36</v>
      </c>
      <c r="D7" s="19" t="s">
        <v>37</v>
      </c>
      <c r="E7" s="16" t="s">
        <v>38</v>
      </c>
      <c r="F7" s="17" t="s">
        <v>39</v>
      </c>
      <c r="G7" s="17" t="s">
        <v>40</v>
      </c>
    </row>
    <row r="8" spans="1:7" ht="33" customHeight="1" x14ac:dyDescent="0.3">
      <c r="A8" s="362"/>
      <c r="B8" s="8"/>
      <c r="C8" s="8"/>
      <c r="D8" s="8"/>
      <c r="E8" s="8"/>
      <c r="F8" s="8"/>
      <c r="G8" s="9"/>
    </row>
    <row r="9" spans="1:7" ht="33" customHeight="1" x14ac:dyDescent="0.3">
      <c r="A9" s="363"/>
      <c r="B9" s="8"/>
      <c r="C9" s="8"/>
      <c r="D9" s="8"/>
      <c r="E9" s="8"/>
      <c r="F9" s="8"/>
      <c r="G9" s="9"/>
    </row>
    <row r="10" spans="1:7" ht="33" customHeight="1" x14ac:dyDescent="0.3">
      <c r="A10" s="363"/>
      <c r="B10" s="8"/>
      <c r="C10" s="8"/>
      <c r="D10" s="8"/>
      <c r="E10" s="8"/>
      <c r="F10" s="8"/>
      <c r="G10" s="9"/>
    </row>
    <row r="11" spans="1:7" ht="33" customHeight="1" x14ac:dyDescent="0.3">
      <c r="A11" s="363"/>
      <c r="B11" s="8"/>
      <c r="C11" s="8"/>
      <c r="D11" s="8"/>
      <c r="E11" s="8"/>
      <c r="F11" s="8"/>
      <c r="G11" s="9"/>
    </row>
    <row r="12" spans="1:7" ht="33" customHeight="1" x14ac:dyDescent="0.3">
      <c r="A12" s="363"/>
      <c r="B12" s="8"/>
      <c r="C12" s="8"/>
      <c r="D12" s="8"/>
      <c r="E12" s="8"/>
      <c r="F12" s="8"/>
      <c r="G12" s="9"/>
    </row>
    <row r="13" spans="1:7" ht="33" customHeight="1" x14ac:dyDescent="0.3">
      <c r="A13" s="363"/>
      <c r="B13" s="8"/>
      <c r="C13" s="8"/>
      <c r="D13" s="8"/>
      <c r="E13" s="8"/>
      <c r="F13" s="8"/>
      <c r="G13" s="9"/>
    </row>
    <row r="14" spans="1:7" ht="33" customHeight="1" x14ac:dyDescent="0.3">
      <c r="A14" s="363"/>
      <c r="B14" s="8"/>
      <c r="C14" s="8"/>
      <c r="D14" s="8"/>
      <c r="E14" s="8"/>
      <c r="F14" s="8"/>
      <c r="G14" s="9"/>
    </row>
    <row r="15" spans="1:7" ht="33" customHeight="1" x14ac:dyDescent="0.3">
      <c r="A15" s="363"/>
      <c r="B15" s="8"/>
      <c r="C15" s="8"/>
      <c r="D15" s="8"/>
      <c r="E15" s="8"/>
      <c r="F15" s="8"/>
      <c r="G15" s="9"/>
    </row>
    <row r="16" spans="1:7" ht="33" customHeight="1" x14ac:dyDescent="0.3">
      <c r="A16" s="363"/>
      <c r="B16" s="8"/>
      <c r="C16" s="8"/>
      <c r="D16" s="8"/>
      <c r="E16" s="8"/>
      <c r="F16" s="8"/>
      <c r="G16" s="9"/>
    </row>
    <row r="17" spans="1:7" ht="33" customHeight="1" x14ac:dyDescent="0.3">
      <c r="A17" s="363"/>
      <c r="B17" s="8"/>
      <c r="C17" s="8"/>
      <c r="D17" s="8"/>
      <c r="E17" s="8"/>
      <c r="F17" s="8"/>
      <c r="G17" s="9"/>
    </row>
    <row r="18" spans="1:7" ht="33" customHeight="1" thickBot="1" x14ac:dyDescent="0.35">
      <c r="A18" s="364"/>
      <c r="B18" s="30"/>
      <c r="C18" s="30"/>
      <c r="D18" s="30"/>
      <c r="E18" s="30"/>
      <c r="F18" s="30"/>
      <c r="G18" s="31"/>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rgb="FFFFC000"/>
  </sheetPr>
  <dimension ref="A1:J53"/>
  <sheetViews>
    <sheetView zoomScale="85" zoomScaleNormal="85" workbookViewId="0">
      <selection activeCell="B23" sqref="B23"/>
    </sheetView>
  </sheetViews>
  <sheetFormatPr baseColWidth="10" defaultColWidth="11.44140625" defaultRowHeight="13.8" x14ac:dyDescent="0.3"/>
  <cols>
    <col min="1" max="1" width="29.44140625" style="127" customWidth="1"/>
    <col min="2" max="2" width="29.109375" style="127" customWidth="1"/>
    <col min="3" max="3" width="30.33203125" style="127" customWidth="1"/>
    <col min="4" max="4" width="31.88671875" style="127" customWidth="1"/>
    <col min="5" max="5" width="32.5546875" style="127" customWidth="1"/>
    <col min="6" max="6" width="32" style="127" customWidth="1"/>
    <col min="7" max="16384" width="11.44140625" style="127"/>
  </cols>
  <sheetData>
    <row r="1" spans="1:10" ht="15" customHeight="1" x14ac:dyDescent="0.3">
      <c r="A1" s="291"/>
      <c r="B1" s="378" t="s">
        <v>389</v>
      </c>
      <c r="C1" s="378"/>
      <c r="D1" s="378"/>
      <c r="E1" s="146" t="s">
        <v>383</v>
      </c>
      <c r="F1" s="294"/>
      <c r="G1" s="2"/>
      <c r="J1" s="396"/>
    </row>
    <row r="2" spans="1:10" ht="15" customHeight="1" x14ac:dyDescent="0.3">
      <c r="A2" s="292"/>
      <c r="B2" s="379"/>
      <c r="C2" s="379"/>
      <c r="D2" s="379"/>
      <c r="E2" s="147" t="s">
        <v>381</v>
      </c>
      <c r="F2" s="295"/>
      <c r="G2" s="2"/>
      <c r="J2" s="396"/>
    </row>
    <row r="3" spans="1:10" ht="15" customHeight="1" x14ac:dyDescent="0.3">
      <c r="A3" s="292"/>
      <c r="B3" s="379" t="s">
        <v>3</v>
      </c>
      <c r="C3" s="379"/>
      <c r="D3" s="379"/>
      <c r="E3" s="147" t="s">
        <v>382</v>
      </c>
      <c r="F3" s="295"/>
      <c r="G3" s="2"/>
      <c r="J3" s="396"/>
    </row>
    <row r="4" spans="1:10" ht="15.75" customHeight="1" x14ac:dyDescent="0.3">
      <c r="A4" s="292"/>
      <c r="B4" s="379"/>
      <c r="C4" s="379"/>
      <c r="D4" s="379"/>
      <c r="E4" s="147" t="s">
        <v>368</v>
      </c>
      <c r="F4" s="295"/>
      <c r="G4" s="2"/>
      <c r="J4" s="396"/>
    </row>
    <row r="5" spans="1:10" ht="15.75" customHeight="1" x14ac:dyDescent="0.3">
      <c r="A5" s="381"/>
      <c r="B5" s="382"/>
      <c r="C5" s="382"/>
      <c r="D5" s="382"/>
      <c r="E5" s="382"/>
      <c r="F5" s="383"/>
      <c r="G5" s="2"/>
      <c r="J5" s="55"/>
    </row>
    <row r="6" spans="1:10" ht="15" customHeight="1" x14ac:dyDescent="0.3">
      <c r="A6" s="390" t="s">
        <v>6</v>
      </c>
      <c r="B6" s="391"/>
      <c r="C6" s="391"/>
      <c r="D6" s="391"/>
      <c r="E6" s="391"/>
      <c r="F6" s="392"/>
    </row>
    <row r="7" spans="1:10" ht="15.75" customHeight="1" x14ac:dyDescent="0.3">
      <c r="A7" s="390"/>
      <c r="B7" s="391"/>
      <c r="C7" s="391"/>
      <c r="D7" s="391"/>
      <c r="E7" s="391"/>
      <c r="F7" s="392"/>
    </row>
    <row r="8" spans="1:10" ht="27" customHeight="1" x14ac:dyDescent="0.3">
      <c r="A8" s="384" t="s">
        <v>390</v>
      </c>
      <c r="B8" s="385"/>
      <c r="C8" s="385"/>
      <c r="D8" s="385"/>
      <c r="E8" s="385"/>
      <c r="F8" s="386"/>
    </row>
    <row r="9" spans="1:10" ht="57.75" customHeight="1" thickBot="1" x14ac:dyDescent="0.35">
      <c r="A9" s="387" t="s">
        <v>447</v>
      </c>
      <c r="B9" s="388"/>
      <c r="C9" s="388"/>
      <c r="D9" s="388"/>
      <c r="E9" s="388"/>
      <c r="F9" s="389"/>
    </row>
    <row r="10" spans="1:10" ht="18.75" customHeight="1" thickBot="1" x14ac:dyDescent="0.35">
      <c r="A10" s="380"/>
      <c r="B10" s="380"/>
      <c r="C10" s="380"/>
      <c r="D10" s="380"/>
      <c r="E10" s="380"/>
      <c r="F10" s="380"/>
    </row>
    <row r="11" spans="1:10" ht="22.5" customHeight="1" thickBot="1" x14ac:dyDescent="0.35">
      <c r="A11" s="176" t="s">
        <v>7</v>
      </c>
      <c r="B11" s="177" t="s">
        <v>8</v>
      </c>
      <c r="C11" s="178" t="s">
        <v>9</v>
      </c>
      <c r="D11" s="179" t="s">
        <v>8</v>
      </c>
      <c r="E11" s="178" t="s">
        <v>10</v>
      </c>
      <c r="F11" s="179" t="s">
        <v>8</v>
      </c>
    </row>
    <row r="12" spans="1:10" ht="27.6" x14ac:dyDescent="0.3">
      <c r="A12" s="395" t="s">
        <v>13</v>
      </c>
      <c r="B12" s="173" t="s">
        <v>391</v>
      </c>
      <c r="C12" s="395" t="s">
        <v>392</v>
      </c>
      <c r="D12" s="174" t="s">
        <v>393</v>
      </c>
      <c r="E12" s="175" t="s">
        <v>394</v>
      </c>
      <c r="F12" s="174" t="s">
        <v>395</v>
      </c>
    </row>
    <row r="13" spans="1:10" ht="41.4" x14ac:dyDescent="0.3">
      <c r="A13" s="397"/>
      <c r="B13" s="163" t="s">
        <v>396</v>
      </c>
      <c r="C13" s="393"/>
      <c r="D13" s="145" t="s">
        <v>397</v>
      </c>
      <c r="E13" s="130" t="s">
        <v>404</v>
      </c>
      <c r="F13" s="155" t="s">
        <v>405</v>
      </c>
    </row>
    <row r="14" spans="1:10" ht="41.4" x14ac:dyDescent="0.3">
      <c r="A14" s="393" t="s">
        <v>401</v>
      </c>
      <c r="B14" s="164" t="s">
        <v>402</v>
      </c>
      <c r="C14" s="393"/>
      <c r="D14" s="145" t="s">
        <v>398</v>
      </c>
      <c r="E14" s="130" t="s">
        <v>410</v>
      </c>
      <c r="F14" s="155" t="s">
        <v>411</v>
      </c>
    </row>
    <row r="15" spans="1:10" ht="41.4" x14ac:dyDescent="0.3">
      <c r="A15" s="393"/>
      <c r="B15" s="164"/>
      <c r="C15" s="393"/>
      <c r="D15" s="145" t="s">
        <v>399</v>
      </c>
      <c r="E15" s="130" t="s">
        <v>413</v>
      </c>
      <c r="F15" s="155" t="s">
        <v>414</v>
      </c>
    </row>
    <row r="16" spans="1:10" ht="41.4" x14ac:dyDescent="0.3">
      <c r="A16" s="393" t="s">
        <v>406</v>
      </c>
      <c r="B16" s="165" t="s">
        <v>407</v>
      </c>
      <c r="C16" s="393"/>
      <c r="D16" s="145" t="s">
        <v>400</v>
      </c>
      <c r="E16" s="130" t="s">
        <v>415</v>
      </c>
      <c r="F16" s="155" t="s">
        <v>416</v>
      </c>
    </row>
    <row r="17" spans="1:6" ht="69" x14ac:dyDescent="0.3">
      <c r="A17" s="393"/>
      <c r="B17" s="165" t="s">
        <v>417</v>
      </c>
      <c r="C17" s="130" t="s">
        <v>271</v>
      </c>
      <c r="D17" s="145" t="s">
        <v>403</v>
      </c>
      <c r="E17" s="393" t="s">
        <v>419</v>
      </c>
      <c r="F17" s="155" t="s">
        <v>420</v>
      </c>
    </row>
    <row r="18" spans="1:6" ht="41.4" x14ac:dyDescent="0.3">
      <c r="A18" s="162" t="s">
        <v>424</v>
      </c>
      <c r="B18" s="165" t="s">
        <v>425</v>
      </c>
      <c r="C18" s="393" t="s">
        <v>408</v>
      </c>
      <c r="D18" s="145" t="s">
        <v>409</v>
      </c>
      <c r="E18" s="393"/>
      <c r="F18" s="155" t="s">
        <v>422</v>
      </c>
    </row>
    <row r="19" spans="1:6" ht="41.4" x14ac:dyDescent="0.3">
      <c r="A19" s="162" t="s">
        <v>433</v>
      </c>
      <c r="B19" s="165" t="s">
        <v>434</v>
      </c>
      <c r="C19" s="393"/>
      <c r="D19" s="167" t="s">
        <v>412</v>
      </c>
      <c r="E19" s="393"/>
      <c r="F19" s="155" t="s">
        <v>423</v>
      </c>
    </row>
    <row r="20" spans="1:6" ht="41.4" x14ac:dyDescent="0.3">
      <c r="A20" s="162" t="s">
        <v>433</v>
      </c>
      <c r="B20" s="166" t="s">
        <v>434</v>
      </c>
      <c r="C20" s="393"/>
      <c r="D20" s="167" t="s">
        <v>418</v>
      </c>
      <c r="E20" s="393"/>
      <c r="F20" s="155" t="s">
        <v>428</v>
      </c>
    </row>
    <row r="21" spans="1:6" ht="83.4" thickBot="1" x14ac:dyDescent="0.35">
      <c r="A21" s="393" t="s">
        <v>295</v>
      </c>
      <c r="B21" s="166" t="s">
        <v>437</v>
      </c>
      <c r="C21" s="393"/>
      <c r="D21" s="167" t="s">
        <v>421</v>
      </c>
      <c r="E21" s="394"/>
      <c r="F21" s="152" t="s">
        <v>432</v>
      </c>
    </row>
    <row r="22" spans="1:6" ht="42" thickBot="1" x14ac:dyDescent="0.35">
      <c r="A22" s="394"/>
      <c r="B22" s="168" t="s">
        <v>441</v>
      </c>
      <c r="C22" s="393" t="s">
        <v>426</v>
      </c>
      <c r="D22" s="167" t="s">
        <v>427</v>
      </c>
      <c r="E22"/>
      <c r="F22"/>
    </row>
    <row r="23" spans="1:6" ht="69" x14ac:dyDescent="0.3">
      <c r="A23"/>
      <c r="B23" s="258" t="s">
        <v>525</v>
      </c>
      <c r="C23" s="393"/>
      <c r="D23" s="167" t="s">
        <v>429</v>
      </c>
      <c r="E23"/>
      <c r="F23"/>
    </row>
    <row r="24" spans="1:6" ht="55.2" x14ac:dyDescent="0.3">
      <c r="A24"/>
      <c r="B24"/>
      <c r="C24" s="393"/>
      <c r="D24" s="155" t="s">
        <v>430</v>
      </c>
      <c r="E24"/>
      <c r="F24"/>
    </row>
    <row r="25" spans="1:6" ht="41.4" x14ac:dyDescent="0.3">
      <c r="A25"/>
      <c r="B25"/>
      <c r="C25" s="393"/>
      <c r="D25" s="155" t="s">
        <v>431</v>
      </c>
      <c r="E25"/>
      <c r="F25"/>
    </row>
    <row r="26" spans="1:6" ht="27.6" x14ac:dyDescent="0.3">
      <c r="B26" s="128"/>
      <c r="C26" s="169" t="s">
        <v>435</v>
      </c>
      <c r="D26" s="170" t="s">
        <v>436</v>
      </c>
      <c r="F26" s="128"/>
    </row>
    <row r="27" spans="1:6" ht="41.4" x14ac:dyDescent="0.3">
      <c r="B27" s="128"/>
      <c r="C27" s="393" t="s">
        <v>438</v>
      </c>
      <c r="D27" s="155" t="s">
        <v>439</v>
      </c>
      <c r="F27" s="128"/>
    </row>
    <row r="28" spans="1:6" ht="69" x14ac:dyDescent="0.3">
      <c r="B28" s="128"/>
      <c r="C28" s="393"/>
      <c r="D28" s="155" t="s">
        <v>440</v>
      </c>
      <c r="F28" s="128"/>
    </row>
    <row r="29" spans="1:6" ht="55.2" x14ac:dyDescent="0.3">
      <c r="B29" s="128"/>
      <c r="C29" s="393"/>
      <c r="D29" s="155" t="s">
        <v>442</v>
      </c>
      <c r="F29" s="128"/>
    </row>
    <row r="30" spans="1:6" ht="39.6" x14ac:dyDescent="0.3">
      <c r="B30" s="128"/>
      <c r="C30" s="393"/>
      <c r="D30" s="171" t="s">
        <v>443</v>
      </c>
      <c r="F30" s="128"/>
    </row>
    <row r="31" spans="1:6" ht="39.6" x14ac:dyDescent="0.3">
      <c r="B31" s="128"/>
      <c r="C31" s="393"/>
      <c r="D31" s="171" t="s">
        <v>444</v>
      </c>
      <c r="F31" s="128"/>
    </row>
    <row r="32" spans="1:6" ht="39.6" x14ac:dyDescent="0.3">
      <c r="B32" s="128"/>
      <c r="C32" s="393"/>
      <c r="D32" s="171" t="s">
        <v>445</v>
      </c>
      <c r="F32" s="128"/>
    </row>
    <row r="33" spans="2:6" ht="27" thickBot="1" x14ac:dyDescent="0.35">
      <c r="B33" s="128"/>
      <c r="C33" s="394"/>
      <c r="D33" s="172" t="s">
        <v>446</v>
      </c>
      <c r="F33" s="128"/>
    </row>
    <row r="34" spans="2:6" x14ac:dyDescent="0.3">
      <c r="B34" s="128"/>
      <c r="D34" s="128"/>
      <c r="F34" s="128"/>
    </row>
    <row r="35" spans="2:6" x14ac:dyDescent="0.3">
      <c r="B35" s="128"/>
      <c r="D35" s="128"/>
      <c r="F35" s="128"/>
    </row>
    <row r="36" spans="2:6" x14ac:dyDescent="0.3">
      <c r="B36" s="128"/>
      <c r="D36" s="128"/>
      <c r="F36" s="128"/>
    </row>
    <row r="37" spans="2:6" x14ac:dyDescent="0.3">
      <c r="B37" s="128"/>
      <c r="D37" s="129"/>
      <c r="F37" s="128"/>
    </row>
    <row r="38" spans="2:6" x14ac:dyDescent="0.3">
      <c r="B38" s="128"/>
      <c r="D38" s="129"/>
      <c r="F38" s="128"/>
    </row>
    <row r="39" spans="2:6" x14ac:dyDescent="0.3">
      <c r="B39" s="128"/>
      <c r="D39" s="129"/>
      <c r="F39" s="128"/>
    </row>
    <row r="40" spans="2:6" x14ac:dyDescent="0.3">
      <c r="B40" s="128"/>
      <c r="D40" s="128"/>
      <c r="F40" s="128"/>
    </row>
    <row r="41" spans="2:6" ht="55.5" customHeight="1" x14ac:dyDescent="0.3">
      <c r="B41" s="128"/>
      <c r="D41" s="128"/>
      <c r="F41" s="128"/>
    </row>
    <row r="42" spans="2:6" ht="54.75" customHeight="1" x14ac:dyDescent="0.3">
      <c r="B42" s="128"/>
      <c r="D42" s="128"/>
      <c r="F42" s="128"/>
    </row>
    <row r="43" spans="2:6" ht="55.5" customHeight="1" x14ac:dyDescent="0.3">
      <c r="B43" s="128"/>
      <c r="D43" s="128"/>
      <c r="F43" s="128"/>
    </row>
    <row r="44" spans="2:6" ht="56.25" customHeight="1" x14ac:dyDescent="0.3">
      <c r="B44" s="128"/>
      <c r="D44" s="129"/>
      <c r="F44" s="128"/>
    </row>
    <row r="45" spans="2:6" ht="59.25" customHeight="1" x14ac:dyDescent="0.3">
      <c r="B45" s="128"/>
      <c r="D45" s="129"/>
      <c r="F45" s="128"/>
    </row>
    <row r="46" spans="2:6" ht="55.5" customHeight="1" x14ac:dyDescent="0.3">
      <c r="B46" s="128"/>
      <c r="D46" s="129"/>
      <c r="F46" s="128"/>
    </row>
    <row r="47" spans="2:6" ht="55.5" customHeight="1" x14ac:dyDescent="0.3">
      <c r="D47" s="128"/>
    </row>
    <row r="48" spans="2:6" ht="56.25" customHeight="1" x14ac:dyDescent="0.3">
      <c r="D48" s="128"/>
    </row>
    <row r="49" spans="4:4" ht="54" customHeight="1" x14ac:dyDescent="0.3">
      <c r="D49" s="128"/>
    </row>
    <row r="50" spans="4:4" ht="56.25" customHeight="1" x14ac:dyDescent="0.3">
      <c r="D50" s="128"/>
    </row>
    <row r="51" spans="4:4" ht="59.25" customHeight="1" x14ac:dyDescent="0.3"/>
    <row r="52" spans="4:4" ht="54.75" customHeight="1" x14ac:dyDescent="0.3"/>
    <row r="53" spans="4:4" ht="55.5" customHeight="1" x14ac:dyDescent="0.3"/>
  </sheetData>
  <mergeCells count="19">
    <mergeCell ref="A12:A13"/>
    <mergeCell ref="A14:A15"/>
    <mergeCell ref="A16:A17"/>
    <mergeCell ref="A21:A22"/>
    <mergeCell ref="C22:C25"/>
    <mergeCell ref="C18:C21"/>
    <mergeCell ref="C27:C33"/>
    <mergeCell ref="E17:E21"/>
    <mergeCell ref="C12:C16"/>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'LISTAS CONTEXTO'!$A$1:$A$7</xm:f>
          </x14:formula1>
          <xm:sqref>A12:A19</xm:sqref>
        </x14:dataValidation>
        <x14:dataValidation type="list" allowBlank="1" showInputMessage="1" showErrorMessage="1" xr:uid="{00000000-0002-0000-0500-000001000000}">
          <x14:formula1>
            <xm:f>'LISTAS CONTEXTO'!$B$1:$B$8</xm:f>
          </x14:formula1>
          <xm:sqref>C12:C23</xm:sqref>
        </x14:dataValidation>
        <x14:dataValidation type="list" allowBlank="1" showInputMessage="1" showErrorMessage="1" xr:uid="{00000000-0002-0000-0500-000002000000}">
          <x14:formula1>
            <xm:f>'LISTAS CONTEXTO'!$C$1:$C$10</xm:f>
          </x14:formula1>
          <xm:sqref>E12:E20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tabColor rgb="FFFFC000"/>
  </sheetPr>
  <dimension ref="A1:AE56"/>
  <sheetViews>
    <sheetView zoomScale="70" zoomScaleNormal="70" workbookViewId="0">
      <selection activeCell="B53" sqref="B53"/>
    </sheetView>
  </sheetViews>
  <sheetFormatPr baseColWidth="10" defaultColWidth="11.44140625" defaultRowHeight="14.4" x14ac:dyDescent="0.3"/>
  <cols>
    <col min="1" max="1" width="5.109375" style="57" customWidth="1"/>
    <col min="2" max="2" width="40.44140625" style="37" customWidth="1"/>
    <col min="3" max="17" width="6.44140625" style="37" customWidth="1"/>
    <col min="18" max="18" width="8.109375" style="37" customWidth="1"/>
    <col min="19" max="19" width="13" style="38" customWidth="1"/>
    <col min="20" max="20" width="19.6640625" customWidth="1"/>
    <col min="21" max="23" width="11.44140625" hidden="1" customWidth="1"/>
  </cols>
  <sheetData>
    <row r="1" spans="1:24" ht="30.75" customHeight="1" x14ac:dyDescent="0.3">
      <c r="A1" s="400"/>
      <c r="B1" s="301" t="str">
        <f>[1]CONTEXTO!B1</f>
        <v xml:space="preserve">PROCESO:  SISTEMA INTEGRADO DE GESTIÓN </v>
      </c>
      <c r="C1" s="301"/>
      <c r="D1" s="301"/>
      <c r="E1" s="301"/>
      <c r="F1" s="301"/>
      <c r="G1" s="301"/>
      <c r="H1" s="301"/>
      <c r="I1" s="301"/>
      <c r="J1" s="301"/>
      <c r="K1" s="301"/>
      <c r="L1" s="301"/>
      <c r="M1" s="301"/>
      <c r="N1" s="301"/>
      <c r="O1" s="301"/>
      <c r="P1" s="301"/>
      <c r="Q1" s="301"/>
      <c r="R1" s="301"/>
      <c r="S1" s="302"/>
      <c r="T1" s="403" t="s">
        <v>383</v>
      </c>
      <c r="U1" s="403"/>
      <c r="V1" s="403"/>
      <c r="W1" s="404"/>
    </row>
    <row r="2" spans="1:24" ht="25.5" customHeight="1" x14ac:dyDescent="0.3">
      <c r="A2" s="401"/>
      <c r="B2" s="304"/>
      <c r="C2" s="304"/>
      <c r="D2" s="304"/>
      <c r="E2" s="304"/>
      <c r="F2" s="304"/>
      <c r="G2" s="304"/>
      <c r="H2" s="304"/>
      <c r="I2" s="304"/>
      <c r="J2" s="304"/>
      <c r="K2" s="304"/>
      <c r="L2" s="304"/>
      <c r="M2" s="304"/>
      <c r="N2" s="304"/>
      <c r="O2" s="304"/>
      <c r="P2" s="304"/>
      <c r="Q2" s="304"/>
      <c r="R2" s="304"/>
      <c r="S2" s="305"/>
      <c r="T2" s="405" t="s">
        <v>381</v>
      </c>
      <c r="U2" s="405"/>
      <c r="V2" s="405"/>
      <c r="W2" s="406"/>
    </row>
    <row r="3" spans="1:24" ht="15" customHeight="1" x14ac:dyDescent="0.3">
      <c r="A3" s="401"/>
      <c r="B3" s="304" t="s">
        <v>41</v>
      </c>
      <c r="C3" s="304"/>
      <c r="D3" s="304"/>
      <c r="E3" s="304"/>
      <c r="F3" s="304"/>
      <c r="G3" s="304"/>
      <c r="H3" s="304"/>
      <c r="I3" s="304"/>
      <c r="J3" s="304"/>
      <c r="K3" s="304"/>
      <c r="L3" s="304"/>
      <c r="M3" s="304"/>
      <c r="N3" s="304"/>
      <c r="O3" s="304"/>
      <c r="P3" s="304"/>
      <c r="Q3" s="304"/>
      <c r="R3" s="304"/>
      <c r="S3" s="305"/>
      <c r="T3" s="405" t="s">
        <v>384</v>
      </c>
      <c r="U3" s="405"/>
      <c r="V3" s="405"/>
      <c r="W3" s="406"/>
    </row>
    <row r="4" spans="1:24" ht="15.75" customHeight="1" x14ac:dyDescent="0.3">
      <c r="A4" s="402"/>
      <c r="B4" s="369"/>
      <c r="C4" s="369"/>
      <c r="D4" s="369"/>
      <c r="E4" s="369"/>
      <c r="F4" s="369"/>
      <c r="G4" s="369"/>
      <c r="H4" s="369"/>
      <c r="I4" s="369"/>
      <c r="J4" s="369"/>
      <c r="K4" s="369"/>
      <c r="L4" s="369"/>
      <c r="M4" s="369"/>
      <c r="N4" s="369"/>
      <c r="O4" s="369"/>
      <c r="P4" s="369"/>
      <c r="Q4" s="369"/>
      <c r="R4" s="369"/>
      <c r="S4" s="407"/>
      <c r="T4" s="405" t="s">
        <v>369</v>
      </c>
      <c r="U4" s="405"/>
      <c r="V4" s="405"/>
      <c r="W4" s="406"/>
    </row>
    <row r="5" spans="1:24" ht="15.75" customHeight="1" x14ac:dyDescent="0.3">
      <c r="A5" s="402"/>
      <c r="B5" s="402"/>
      <c r="C5" s="402"/>
      <c r="D5" s="402"/>
      <c r="E5" s="402"/>
      <c r="F5" s="402"/>
      <c r="G5" s="402"/>
      <c r="H5" s="402"/>
      <c r="I5" s="402"/>
      <c r="J5" s="402"/>
      <c r="K5" s="402"/>
      <c r="L5" s="402"/>
      <c r="M5" s="402"/>
      <c r="N5" s="402"/>
      <c r="O5" s="402"/>
      <c r="P5" s="402"/>
      <c r="Q5" s="402"/>
      <c r="R5" s="402"/>
      <c r="S5" s="402"/>
      <c r="T5" s="408"/>
      <c r="U5" s="184"/>
      <c r="V5" s="184"/>
      <c r="W5" s="185"/>
    </row>
    <row r="6" spans="1:24" s="186" customFormat="1" ht="27" customHeight="1" x14ac:dyDescent="0.25">
      <c r="A6" s="409" t="str">
        <f>CONTEXTO!A8</f>
        <v>PROCESO: PLANEACIÓN ESTRATÉGICA Y TERRITORIAL</v>
      </c>
      <c r="B6" s="409"/>
      <c r="C6" s="409"/>
      <c r="D6" s="409"/>
      <c r="E6" s="409"/>
      <c r="F6" s="409"/>
      <c r="G6" s="409"/>
      <c r="H6" s="409"/>
      <c r="I6" s="409"/>
      <c r="J6" s="409"/>
      <c r="K6" s="409"/>
      <c r="L6" s="409"/>
      <c r="M6" s="409"/>
      <c r="N6" s="409"/>
      <c r="O6" s="409"/>
      <c r="P6" s="409"/>
      <c r="Q6" s="409"/>
      <c r="R6" s="409"/>
      <c r="S6" s="409"/>
      <c r="T6" s="409"/>
      <c r="W6" s="187"/>
    </row>
    <row r="7" spans="1:24" s="186" customFormat="1" ht="56.25" customHeight="1" thickBot="1" x14ac:dyDescent="0.3">
      <c r="A7" s="410"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410"/>
      <c r="C7" s="410"/>
      <c r="D7" s="410"/>
      <c r="E7" s="410"/>
      <c r="F7" s="410"/>
      <c r="G7" s="410"/>
      <c r="H7" s="410"/>
      <c r="I7" s="410"/>
      <c r="J7" s="410"/>
      <c r="K7" s="410"/>
      <c r="L7" s="410"/>
      <c r="M7" s="410"/>
      <c r="N7" s="410"/>
      <c r="O7" s="410"/>
      <c r="P7" s="410"/>
      <c r="Q7" s="410"/>
      <c r="R7" s="410"/>
      <c r="S7" s="410"/>
      <c r="T7" s="410"/>
      <c r="U7" s="188"/>
      <c r="V7" s="188"/>
      <c r="W7" s="189"/>
    </row>
    <row r="8" spans="1:24" s="186" customFormat="1" ht="26.25" customHeight="1" thickBot="1" x14ac:dyDescent="0.3">
      <c r="A8" s="190"/>
      <c r="B8" s="190"/>
      <c r="C8" s="190"/>
      <c r="D8" s="190"/>
      <c r="E8" s="190"/>
      <c r="F8" s="190"/>
      <c r="G8" s="190"/>
      <c r="H8" s="190"/>
      <c r="I8" s="190"/>
      <c r="J8" s="190"/>
      <c r="K8" s="190"/>
      <c r="L8" s="190"/>
      <c r="M8" s="190"/>
      <c r="N8" s="190"/>
      <c r="O8" s="190"/>
      <c r="P8" s="190"/>
      <c r="Q8" s="190"/>
      <c r="R8" s="190"/>
      <c r="S8" s="190"/>
      <c r="T8" s="191"/>
      <c r="X8" s="192"/>
    </row>
    <row r="9" spans="1:24" s="186" customFormat="1" thickBot="1" x14ac:dyDescent="0.3">
      <c r="A9" s="411"/>
      <c r="B9" s="411"/>
      <c r="C9" s="411" t="b">
        <v>0</v>
      </c>
      <c r="D9" s="411"/>
      <c r="E9" s="411"/>
      <c r="F9" s="411"/>
      <c r="G9" s="411"/>
      <c r="H9" s="411"/>
      <c r="I9" s="411"/>
      <c r="J9" s="411"/>
      <c r="K9" s="411"/>
      <c r="L9" s="411"/>
      <c r="M9" s="411"/>
      <c r="N9" s="411"/>
      <c r="O9" s="411"/>
      <c r="P9" s="411"/>
      <c r="Q9" s="411"/>
      <c r="R9" s="411"/>
      <c r="S9" s="411"/>
      <c r="T9" s="412"/>
    </row>
    <row r="10" spans="1:24" s="36" customFormat="1" ht="24.6" thickBot="1" x14ac:dyDescent="0.35">
      <c r="A10" s="133" t="s">
        <v>42</v>
      </c>
      <c r="B10" s="134" t="s">
        <v>252</v>
      </c>
      <c r="C10" s="134" t="s">
        <v>43</v>
      </c>
      <c r="D10" s="134" t="s">
        <v>44</v>
      </c>
      <c r="E10" s="134" t="s">
        <v>45</v>
      </c>
      <c r="F10" s="134" t="s">
        <v>46</v>
      </c>
      <c r="G10" s="134" t="s">
        <v>47</v>
      </c>
      <c r="H10" s="134" t="s">
        <v>48</v>
      </c>
      <c r="I10" s="134" t="s">
        <v>49</v>
      </c>
      <c r="J10" s="134" t="s">
        <v>50</v>
      </c>
      <c r="K10" s="134" t="s">
        <v>51</v>
      </c>
      <c r="L10" s="134" t="s">
        <v>52</v>
      </c>
      <c r="M10" s="134" t="s">
        <v>53</v>
      </c>
      <c r="N10" s="134" t="s">
        <v>54</v>
      </c>
      <c r="O10" s="134" t="s">
        <v>55</v>
      </c>
      <c r="P10" s="134" t="s">
        <v>56</v>
      </c>
      <c r="Q10" s="134" t="s">
        <v>57</v>
      </c>
      <c r="R10" s="135" t="s">
        <v>58</v>
      </c>
      <c r="S10" s="136" t="s">
        <v>59</v>
      </c>
      <c r="T10" s="137" t="s">
        <v>299</v>
      </c>
    </row>
    <row r="11" spans="1:24" ht="15" thickBot="1" x14ac:dyDescent="0.35">
      <c r="A11" s="193">
        <v>1</v>
      </c>
      <c r="B11" s="154" t="str">
        <f>CONTEXTO!B12</f>
        <v xml:space="preserve">Cambios de gobierno </v>
      </c>
      <c r="C11" s="180">
        <v>3</v>
      </c>
      <c r="D11" s="181">
        <v>5</v>
      </c>
      <c r="E11" s="181">
        <v>4</v>
      </c>
      <c r="F11" s="181">
        <v>3</v>
      </c>
      <c r="G11" s="181">
        <v>2</v>
      </c>
      <c r="H11" s="181">
        <v>3</v>
      </c>
      <c r="I11" s="181">
        <v>3</v>
      </c>
      <c r="J11" s="194"/>
      <c r="K11" s="194"/>
      <c r="L11" s="194"/>
      <c r="M11" s="194"/>
      <c r="N11" s="194"/>
      <c r="O11" s="194"/>
      <c r="P11" s="194"/>
      <c r="Q11" s="194"/>
      <c r="R11" s="193">
        <f t="shared" ref="R11" si="0">SUM(C11:Q11)</f>
        <v>23</v>
      </c>
      <c r="S11" s="195">
        <f t="shared" ref="S11" si="1">IF(ISERROR(AVERAGE(C11:Q11)),0,AVERAGE(C11:Q11))</f>
        <v>3.2857142857142856</v>
      </c>
      <c r="T11" s="138" t="s">
        <v>528</v>
      </c>
    </row>
    <row r="12" spans="1:24" ht="15" thickBot="1" x14ac:dyDescent="0.35">
      <c r="A12" s="193">
        <v>2</v>
      </c>
      <c r="B12" s="154" t="str">
        <f>CONTEXTO!B13</f>
        <v xml:space="preserve"> Modificación de politicas publicas </v>
      </c>
      <c r="C12" s="180">
        <v>4</v>
      </c>
      <c r="D12" s="181">
        <v>4</v>
      </c>
      <c r="E12" s="181">
        <v>4</v>
      </c>
      <c r="F12" s="181">
        <v>3</v>
      </c>
      <c r="G12" s="181">
        <v>4</v>
      </c>
      <c r="H12" s="181">
        <v>4</v>
      </c>
      <c r="I12" s="181">
        <v>3</v>
      </c>
      <c r="J12" s="194"/>
      <c r="K12" s="194"/>
      <c r="L12" s="194"/>
      <c r="M12" s="194"/>
      <c r="N12" s="194"/>
      <c r="O12" s="194"/>
      <c r="P12" s="194"/>
      <c r="Q12" s="194"/>
      <c r="R12" s="193">
        <f t="shared" ref="R12:R38" si="2">SUM(C12:Q12)</f>
        <v>26</v>
      </c>
      <c r="S12" s="195">
        <f t="shared" ref="S12:S38" si="3">IF(ISERROR(AVERAGE(C12:Q12)),0,AVERAGE(C12:Q12))</f>
        <v>3.7142857142857144</v>
      </c>
      <c r="T12" s="138" t="s">
        <v>528</v>
      </c>
    </row>
    <row r="13" spans="1:24" ht="27.6" x14ac:dyDescent="0.3">
      <c r="A13" s="193">
        <v>3</v>
      </c>
      <c r="B13" s="154" t="str">
        <f>CONTEXTO!B14</f>
        <v>Cambios demograficos que influyen en la planeación</v>
      </c>
      <c r="C13" s="180">
        <v>5</v>
      </c>
      <c r="D13" s="181">
        <v>4</v>
      </c>
      <c r="E13" s="181">
        <v>4</v>
      </c>
      <c r="F13" s="181">
        <v>4</v>
      </c>
      <c r="G13" s="181">
        <v>3</v>
      </c>
      <c r="H13" s="181">
        <v>3</v>
      </c>
      <c r="I13" s="181">
        <v>4</v>
      </c>
      <c r="J13" s="194"/>
      <c r="K13" s="194"/>
      <c r="L13" s="194"/>
      <c r="M13" s="194"/>
      <c r="N13" s="194"/>
      <c r="O13" s="194"/>
      <c r="P13" s="194"/>
      <c r="Q13" s="194"/>
      <c r="R13" s="193">
        <f t="shared" si="2"/>
        <v>27</v>
      </c>
      <c r="S13" s="195">
        <f t="shared" si="3"/>
        <v>3.8571428571428572</v>
      </c>
      <c r="T13" s="138" t="s">
        <v>528</v>
      </c>
    </row>
    <row r="14" spans="1:24" x14ac:dyDescent="0.3">
      <c r="A14" s="193">
        <v>4</v>
      </c>
      <c r="B14" s="154">
        <f>CONTEXTO!B15</f>
        <v>0</v>
      </c>
      <c r="C14" s="180">
        <v>5</v>
      </c>
      <c r="D14" s="181">
        <v>4</v>
      </c>
      <c r="E14" s="181">
        <v>4</v>
      </c>
      <c r="F14" s="181">
        <v>4</v>
      </c>
      <c r="G14" s="181">
        <v>5</v>
      </c>
      <c r="H14" s="181">
        <v>5</v>
      </c>
      <c r="I14" s="181">
        <v>4</v>
      </c>
      <c r="J14" s="194"/>
      <c r="K14" s="194"/>
      <c r="L14" s="194"/>
      <c r="M14" s="194"/>
      <c r="N14" s="194"/>
      <c r="O14" s="194"/>
      <c r="P14" s="194"/>
      <c r="Q14" s="194"/>
      <c r="R14" s="193">
        <f t="shared" si="2"/>
        <v>31</v>
      </c>
      <c r="S14" s="195">
        <f t="shared" si="3"/>
        <v>4.4285714285714288</v>
      </c>
      <c r="T14" s="261" t="s">
        <v>527</v>
      </c>
    </row>
    <row r="15" spans="1:24" ht="27.6" x14ac:dyDescent="0.3">
      <c r="A15" s="193">
        <v>5</v>
      </c>
      <c r="B15" s="154" t="str">
        <f>CONTEXTO!B16</f>
        <v>Obsolesencia de las herramientas tecnologicas</v>
      </c>
      <c r="C15" s="180">
        <v>5</v>
      </c>
      <c r="D15" s="181">
        <v>5</v>
      </c>
      <c r="E15" s="181">
        <v>5</v>
      </c>
      <c r="F15" s="181">
        <v>5</v>
      </c>
      <c r="G15" s="181">
        <v>5</v>
      </c>
      <c r="H15" s="181">
        <v>5</v>
      </c>
      <c r="I15" s="181">
        <v>5</v>
      </c>
      <c r="J15" s="194"/>
      <c r="K15" s="194"/>
      <c r="L15" s="194"/>
      <c r="M15" s="194"/>
      <c r="N15" s="194"/>
      <c r="O15" s="194"/>
      <c r="P15" s="194"/>
      <c r="Q15" s="194"/>
      <c r="R15" s="193">
        <f t="shared" si="2"/>
        <v>35</v>
      </c>
      <c r="S15" s="195">
        <f t="shared" si="3"/>
        <v>5</v>
      </c>
      <c r="T15" s="261" t="s">
        <v>527</v>
      </c>
    </row>
    <row r="16" spans="1:24" ht="15" thickBot="1" x14ac:dyDescent="0.35">
      <c r="A16" s="193">
        <v>6</v>
      </c>
      <c r="B16" s="154" t="str">
        <f>CONTEXTO!B17</f>
        <v>Acceso a sistemas de información externos.</v>
      </c>
      <c r="C16" s="180">
        <v>5</v>
      </c>
      <c r="D16" s="181">
        <v>5</v>
      </c>
      <c r="E16" s="181">
        <v>5</v>
      </c>
      <c r="F16" s="181">
        <v>5</v>
      </c>
      <c r="G16" s="181">
        <v>5</v>
      </c>
      <c r="H16" s="181">
        <v>5</v>
      </c>
      <c r="I16" s="181">
        <v>5</v>
      </c>
      <c r="J16" s="194"/>
      <c r="K16" s="194"/>
      <c r="L16" s="194"/>
      <c r="M16" s="194"/>
      <c r="N16" s="194"/>
      <c r="O16" s="194"/>
      <c r="P16" s="194"/>
      <c r="Q16" s="194"/>
      <c r="R16" s="193">
        <f t="shared" si="2"/>
        <v>35</v>
      </c>
      <c r="S16" s="195">
        <f t="shared" si="3"/>
        <v>5</v>
      </c>
      <c r="T16" s="261" t="s">
        <v>527</v>
      </c>
    </row>
    <row r="17" spans="1:20" ht="15" thickBot="1" x14ac:dyDescent="0.35">
      <c r="A17" s="193">
        <v>7</v>
      </c>
      <c r="B17" s="154" t="str">
        <f>CONTEXTO!B18</f>
        <v>Catastrofes naturales</v>
      </c>
      <c r="C17" s="180">
        <v>5</v>
      </c>
      <c r="D17" s="181">
        <v>3</v>
      </c>
      <c r="E17" s="181">
        <v>4</v>
      </c>
      <c r="F17" s="181">
        <v>4</v>
      </c>
      <c r="G17" s="181">
        <v>4</v>
      </c>
      <c r="H17" s="181">
        <v>4</v>
      </c>
      <c r="I17" s="181">
        <v>4</v>
      </c>
      <c r="J17" s="194"/>
      <c r="K17" s="194"/>
      <c r="L17" s="194"/>
      <c r="M17" s="194"/>
      <c r="N17" s="194"/>
      <c r="O17" s="194"/>
      <c r="P17" s="194"/>
      <c r="Q17" s="194"/>
      <c r="R17" s="193">
        <f t="shared" si="2"/>
        <v>28</v>
      </c>
      <c r="S17" s="195">
        <f t="shared" si="3"/>
        <v>4</v>
      </c>
      <c r="T17" s="138" t="s">
        <v>528</v>
      </c>
    </row>
    <row r="18" spans="1:20" ht="27.6" x14ac:dyDescent="0.3">
      <c r="A18" s="193">
        <v>8</v>
      </c>
      <c r="B18" s="154" t="str">
        <f>CONTEXTO!B19</f>
        <v xml:space="preserve">Decretos emitidos para evitar el contacto social y hacer trabajo en casa </v>
      </c>
      <c r="C18" s="180">
        <v>3</v>
      </c>
      <c r="D18" s="181">
        <v>4</v>
      </c>
      <c r="E18" s="181">
        <v>3</v>
      </c>
      <c r="F18" s="181">
        <v>3</v>
      </c>
      <c r="G18" s="181">
        <v>3</v>
      </c>
      <c r="H18" s="181">
        <v>3</v>
      </c>
      <c r="I18" s="181">
        <v>3</v>
      </c>
      <c r="J18" s="194"/>
      <c r="K18" s="194"/>
      <c r="L18" s="194"/>
      <c r="M18" s="194"/>
      <c r="N18" s="194"/>
      <c r="O18" s="194"/>
      <c r="P18" s="194"/>
      <c r="Q18" s="194"/>
      <c r="R18" s="193">
        <f t="shared" si="2"/>
        <v>22</v>
      </c>
      <c r="S18" s="195">
        <f t="shared" si="3"/>
        <v>3.1428571428571428</v>
      </c>
      <c r="T18" s="138" t="s">
        <v>528</v>
      </c>
    </row>
    <row r="19" spans="1:20" ht="28.2" thickBot="1" x14ac:dyDescent="0.35">
      <c r="A19" s="193">
        <v>9</v>
      </c>
      <c r="B19" s="154" t="str">
        <f>CONTEXTO!B20</f>
        <v xml:space="preserve">Decretos emitidos para evitar el contacto social y hacer trabajo en casa </v>
      </c>
      <c r="C19" s="180">
        <v>5</v>
      </c>
      <c r="D19" s="181">
        <v>4</v>
      </c>
      <c r="E19" s="181">
        <v>4</v>
      </c>
      <c r="F19" s="181">
        <v>4</v>
      </c>
      <c r="G19" s="181">
        <v>4</v>
      </c>
      <c r="H19" s="181">
        <v>5</v>
      </c>
      <c r="I19" s="181">
        <v>5</v>
      </c>
      <c r="J19" s="194"/>
      <c r="K19" s="194"/>
      <c r="L19" s="194"/>
      <c r="M19" s="194"/>
      <c r="N19" s="194"/>
      <c r="O19" s="194"/>
      <c r="P19" s="194"/>
      <c r="Q19" s="194"/>
      <c r="R19" s="193">
        <f t="shared" si="2"/>
        <v>31</v>
      </c>
      <c r="S19" s="195">
        <f t="shared" si="3"/>
        <v>4.4285714285714288</v>
      </c>
      <c r="T19" s="261" t="s">
        <v>527</v>
      </c>
    </row>
    <row r="20" spans="1:20" ht="28.2" thickBot="1" x14ac:dyDescent="0.35">
      <c r="A20" s="193">
        <v>10</v>
      </c>
      <c r="B20" s="154" t="str">
        <f>CONTEXTO!B21</f>
        <v xml:space="preserve">Difultad en la comunicación con los usuarios o grupos de interes </v>
      </c>
      <c r="C20" s="180">
        <v>3</v>
      </c>
      <c r="D20" s="181">
        <v>3</v>
      </c>
      <c r="E20" s="181">
        <v>4</v>
      </c>
      <c r="F20" s="181">
        <v>2</v>
      </c>
      <c r="G20" s="181">
        <v>3</v>
      </c>
      <c r="H20" s="181">
        <v>5</v>
      </c>
      <c r="I20" s="181">
        <v>3</v>
      </c>
      <c r="J20" s="194"/>
      <c r="K20" s="194"/>
      <c r="L20" s="194"/>
      <c r="M20" s="194"/>
      <c r="N20" s="194"/>
      <c r="O20" s="194"/>
      <c r="P20" s="194"/>
      <c r="Q20" s="194"/>
      <c r="R20" s="193">
        <f t="shared" si="2"/>
        <v>23</v>
      </c>
      <c r="S20" s="195">
        <f t="shared" si="3"/>
        <v>3.2857142857142856</v>
      </c>
      <c r="T20" s="138" t="s">
        <v>528</v>
      </c>
    </row>
    <row r="21" spans="1:20" ht="27.6" x14ac:dyDescent="0.3">
      <c r="A21" s="193">
        <v>11</v>
      </c>
      <c r="B21" s="154" t="str">
        <f>CONTEXTO!B22</f>
        <v xml:space="preserve">Ocurrecia de un evento catastrofico que afecte el territorio municipal </v>
      </c>
      <c r="C21" s="180">
        <v>5</v>
      </c>
      <c r="D21" s="181">
        <v>3</v>
      </c>
      <c r="E21" s="181">
        <v>4</v>
      </c>
      <c r="F21" s="181">
        <v>4</v>
      </c>
      <c r="G21" s="181">
        <v>4</v>
      </c>
      <c r="H21" s="181">
        <v>4</v>
      </c>
      <c r="I21" s="181">
        <v>4</v>
      </c>
      <c r="J21" s="194"/>
      <c r="K21" s="194"/>
      <c r="L21" s="194"/>
      <c r="M21" s="194"/>
      <c r="N21" s="194"/>
      <c r="O21" s="194"/>
      <c r="P21" s="194"/>
      <c r="Q21" s="194"/>
      <c r="R21" s="193">
        <f t="shared" si="2"/>
        <v>28</v>
      </c>
      <c r="S21" s="195">
        <f t="shared" si="3"/>
        <v>4</v>
      </c>
      <c r="T21" s="138" t="s">
        <v>528</v>
      </c>
    </row>
    <row r="22" spans="1:20" ht="28.2" thickBot="1" x14ac:dyDescent="0.35">
      <c r="A22" s="193">
        <v>12</v>
      </c>
      <c r="B22" s="154" t="str">
        <f>CONTEXTO!D12</f>
        <v xml:space="preserve">Personal insuficiente para apoyar la totalidad de procesos </v>
      </c>
      <c r="C22" s="183">
        <v>4</v>
      </c>
      <c r="D22" s="182">
        <v>4</v>
      </c>
      <c r="E22" s="182">
        <v>4</v>
      </c>
      <c r="F22" s="182">
        <v>4</v>
      </c>
      <c r="G22" s="181">
        <v>4</v>
      </c>
      <c r="H22" s="181">
        <v>5</v>
      </c>
      <c r="I22" s="181">
        <v>4</v>
      </c>
      <c r="J22" s="194"/>
      <c r="K22" s="194"/>
      <c r="L22" s="194"/>
      <c r="M22" s="194"/>
      <c r="N22" s="194"/>
      <c r="O22" s="194"/>
      <c r="P22" s="194"/>
      <c r="Q22" s="194"/>
      <c r="R22" s="193">
        <f t="shared" si="2"/>
        <v>29</v>
      </c>
      <c r="S22" s="195">
        <f t="shared" si="3"/>
        <v>4.1428571428571432</v>
      </c>
      <c r="T22" s="261" t="s">
        <v>527</v>
      </c>
    </row>
    <row r="23" spans="1:20" ht="41.4" x14ac:dyDescent="0.3">
      <c r="A23" s="193">
        <v>13</v>
      </c>
      <c r="B23" s="154" t="str">
        <f>CONTEXTO!D13</f>
        <v xml:space="preserve">Dificultad en la continuidad de las actividades del proceso debido a la alta rotacion de personal. </v>
      </c>
      <c r="C23" s="180">
        <v>4</v>
      </c>
      <c r="D23" s="181">
        <v>3</v>
      </c>
      <c r="E23" s="181">
        <v>3</v>
      </c>
      <c r="F23" s="181">
        <v>3</v>
      </c>
      <c r="G23" s="181">
        <v>3</v>
      </c>
      <c r="H23" s="181">
        <v>3</v>
      </c>
      <c r="I23" s="181">
        <v>3</v>
      </c>
      <c r="J23" s="194"/>
      <c r="K23" s="194"/>
      <c r="L23" s="194"/>
      <c r="M23" s="194"/>
      <c r="N23" s="194"/>
      <c r="O23" s="194"/>
      <c r="P23" s="194"/>
      <c r="Q23" s="194"/>
      <c r="R23" s="193">
        <f t="shared" si="2"/>
        <v>22</v>
      </c>
      <c r="S23" s="195">
        <f t="shared" si="3"/>
        <v>3.1428571428571428</v>
      </c>
      <c r="T23" s="138" t="s">
        <v>528</v>
      </c>
    </row>
    <row r="24" spans="1:20" ht="27.6" x14ac:dyDescent="0.3">
      <c r="A24" s="193">
        <v>14</v>
      </c>
      <c r="B24" s="154" t="str">
        <f>CONTEXTO!D14</f>
        <v>Fallas en la cultura de la probidad (Honradez)</v>
      </c>
      <c r="C24" s="180">
        <v>5</v>
      </c>
      <c r="D24" s="181">
        <v>4</v>
      </c>
      <c r="E24" s="181">
        <v>4</v>
      </c>
      <c r="F24" s="181">
        <v>4</v>
      </c>
      <c r="G24" s="181">
        <v>4</v>
      </c>
      <c r="H24" s="181">
        <v>3</v>
      </c>
      <c r="I24" s="181">
        <v>5</v>
      </c>
      <c r="J24" s="194"/>
      <c r="K24" s="194"/>
      <c r="L24" s="194"/>
      <c r="M24" s="194"/>
      <c r="N24" s="194"/>
      <c r="O24" s="194"/>
      <c r="P24" s="194"/>
      <c r="Q24" s="194"/>
      <c r="R24" s="193">
        <f t="shared" si="2"/>
        <v>29</v>
      </c>
      <c r="S24" s="195">
        <f t="shared" si="3"/>
        <v>4.1428571428571432</v>
      </c>
      <c r="T24" s="261" t="s">
        <v>527</v>
      </c>
    </row>
    <row r="25" spans="1:20" ht="27.6" x14ac:dyDescent="0.3">
      <c r="A25" s="193">
        <v>15</v>
      </c>
      <c r="B25" s="154" t="str">
        <f>CONTEXTO!D15</f>
        <v xml:space="preserve">Ausencia de  sentido de pertenencia por parte del personal con la entidad </v>
      </c>
      <c r="C25" s="180">
        <v>5</v>
      </c>
      <c r="D25" s="181">
        <v>3</v>
      </c>
      <c r="E25" s="181">
        <v>4</v>
      </c>
      <c r="F25" s="181">
        <v>3</v>
      </c>
      <c r="G25" s="181">
        <v>5</v>
      </c>
      <c r="H25" s="181">
        <v>5</v>
      </c>
      <c r="I25" s="181">
        <v>5</v>
      </c>
      <c r="J25" s="194"/>
      <c r="K25" s="194"/>
      <c r="L25" s="194"/>
      <c r="M25" s="194"/>
      <c r="N25" s="194"/>
      <c r="O25" s="194"/>
      <c r="P25" s="194"/>
      <c r="Q25" s="194"/>
      <c r="R25" s="193">
        <f t="shared" si="2"/>
        <v>30</v>
      </c>
      <c r="S25" s="195">
        <f t="shared" si="3"/>
        <v>4.2857142857142856</v>
      </c>
      <c r="T25" s="261" t="s">
        <v>527</v>
      </c>
    </row>
    <row r="26" spans="1:20" ht="28.2" thickBot="1" x14ac:dyDescent="0.35">
      <c r="A26" s="193">
        <v>16</v>
      </c>
      <c r="B26" s="154" t="str">
        <f>CONTEXTO!D16</f>
        <v>Falta de idoneidad del personal asignado a cada proceso</v>
      </c>
      <c r="C26" s="180">
        <v>5</v>
      </c>
      <c r="D26" s="181">
        <v>4</v>
      </c>
      <c r="E26" s="181">
        <v>4</v>
      </c>
      <c r="F26" s="181">
        <v>4</v>
      </c>
      <c r="G26" s="181">
        <v>4</v>
      </c>
      <c r="H26" s="181">
        <v>3</v>
      </c>
      <c r="I26" s="181">
        <v>5</v>
      </c>
      <c r="J26" s="194"/>
      <c r="K26" s="194"/>
      <c r="L26" s="194"/>
      <c r="M26" s="194"/>
      <c r="N26" s="194"/>
      <c r="O26" s="194"/>
      <c r="P26" s="194"/>
      <c r="Q26" s="194"/>
      <c r="R26" s="193">
        <f t="shared" si="2"/>
        <v>29</v>
      </c>
      <c r="S26" s="195">
        <f t="shared" si="3"/>
        <v>4.1428571428571432</v>
      </c>
      <c r="T26" s="261" t="s">
        <v>527</v>
      </c>
    </row>
    <row r="27" spans="1:20" ht="27.6" x14ac:dyDescent="0.3">
      <c r="A27" s="193">
        <v>17</v>
      </c>
      <c r="B27" s="154" t="str">
        <f>CONTEXTO!D17</f>
        <v>Presupuesto insuficiente para la consecución de objetivos</v>
      </c>
      <c r="C27" s="180">
        <v>5</v>
      </c>
      <c r="D27" s="181">
        <v>3</v>
      </c>
      <c r="E27" s="181">
        <v>4</v>
      </c>
      <c r="F27" s="181">
        <v>4</v>
      </c>
      <c r="G27" s="181">
        <v>4</v>
      </c>
      <c r="H27" s="181">
        <v>4</v>
      </c>
      <c r="I27" s="181">
        <v>4</v>
      </c>
      <c r="J27" s="194"/>
      <c r="K27" s="194"/>
      <c r="L27" s="194"/>
      <c r="M27" s="194"/>
      <c r="N27" s="194"/>
      <c r="O27" s="194"/>
      <c r="P27" s="194"/>
      <c r="Q27" s="194"/>
      <c r="R27" s="193">
        <f t="shared" si="2"/>
        <v>28</v>
      </c>
      <c r="S27" s="195">
        <f t="shared" si="3"/>
        <v>4</v>
      </c>
      <c r="T27" s="138" t="s">
        <v>528</v>
      </c>
    </row>
    <row r="28" spans="1:20" x14ac:dyDescent="0.3">
      <c r="A28" s="193">
        <v>18</v>
      </c>
      <c r="B28" s="154" t="str">
        <f>CONTEXTO!D18</f>
        <v>Incumplimiento de los planes de acción.</v>
      </c>
      <c r="C28" s="180">
        <v>5</v>
      </c>
      <c r="D28" s="181">
        <v>4</v>
      </c>
      <c r="E28" s="181">
        <v>4</v>
      </c>
      <c r="F28" s="181">
        <v>4</v>
      </c>
      <c r="G28" s="181">
        <v>4</v>
      </c>
      <c r="H28" s="181">
        <v>5</v>
      </c>
      <c r="I28" s="181">
        <v>5</v>
      </c>
      <c r="J28" s="194"/>
      <c r="K28" s="194"/>
      <c r="L28" s="194"/>
      <c r="M28" s="194"/>
      <c r="N28" s="194"/>
      <c r="O28" s="194"/>
      <c r="P28" s="194"/>
      <c r="Q28" s="194"/>
      <c r="R28" s="193">
        <f t="shared" si="2"/>
        <v>31</v>
      </c>
      <c r="S28" s="195">
        <f t="shared" si="3"/>
        <v>4.4285714285714288</v>
      </c>
      <c r="T28" s="261" t="s">
        <v>527</v>
      </c>
    </row>
    <row r="29" spans="1:20" ht="15" thickBot="1" x14ac:dyDescent="0.35">
      <c r="A29" s="193">
        <v>19</v>
      </c>
      <c r="B29" s="154" t="str">
        <f>CONTEXTO!D19</f>
        <v xml:space="preserve">Dificultad del trabajo en equipo </v>
      </c>
      <c r="C29" s="180">
        <v>5</v>
      </c>
      <c r="D29" s="181">
        <v>5</v>
      </c>
      <c r="E29" s="181">
        <v>4</v>
      </c>
      <c r="F29" s="181">
        <v>4</v>
      </c>
      <c r="G29" s="181">
        <v>4</v>
      </c>
      <c r="H29" s="181">
        <v>5</v>
      </c>
      <c r="I29" s="181">
        <v>5</v>
      </c>
      <c r="J29" s="194"/>
      <c r="K29" s="194"/>
      <c r="L29" s="194"/>
      <c r="M29" s="194"/>
      <c r="N29" s="194"/>
      <c r="O29" s="194"/>
      <c r="P29" s="194"/>
      <c r="Q29" s="194"/>
      <c r="R29" s="193">
        <f t="shared" si="2"/>
        <v>32</v>
      </c>
      <c r="S29" s="195">
        <f t="shared" si="3"/>
        <v>4.5714285714285712</v>
      </c>
      <c r="T29" s="261" t="s">
        <v>527</v>
      </c>
    </row>
    <row r="30" spans="1:20" ht="28.2" thickBot="1" x14ac:dyDescent="0.35">
      <c r="A30" s="193">
        <v>20</v>
      </c>
      <c r="B30" s="154" t="str">
        <f>CONTEXTO!D20</f>
        <v>Dificultad de la unificación de criterios por parte de los lideres de proceso.</v>
      </c>
      <c r="C30" s="180">
        <v>5</v>
      </c>
      <c r="D30" s="181">
        <v>4</v>
      </c>
      <c r="E30" s="181">
        <v>4</v>
      </c>
      <c r="F30" s="181">
        <v>4</v>
      </c>
      <c r="G30" s="181">
        <v>2</v>
      </c>
      <c r="H30" s="181">
        <v>5</v>
      </c>
      <c r="I30" s="181">
        <v>4</v>
      </c>
      <c r="J30" s="194"/>
      <c r="K30" s="194"/>
      <c r="L30" s="194"/>
      <c r="M30" s="194"/>
      <c r="N30" s="194"/>
      <c r="O30" s="194"/>
      <c r="P30" s="194"/>
      <c r="Q30" s="194"/>
      <c r="R30" s="193">
        <f t="shared" si="2"/>
        <v>28</v>
      </c>
      <c r="S30" s="195">
        <f t="shared" si="3"/>
        <v>4</v>
      </c>
      <c r="T30" s="138" t="s">
        <v>528</v>
      </c>
    </row>
    <row r="31" spans="1:20" ht="69.599999999999994" thickBot="1" x14ac:dyDescent="0.35">
      <c r="A31" s="193">
        <v>21</v>
      </c>
      <c r="B31" s="154" t="str">
        <f>CONTEXTO!D21</f>
        <v xml:space="preserve">Debíl en la gestión administrativa en la consecución de recursos fisicos (herramientas ofimaticas Hardware Software y suministros de gestión documental).  y humanos. </v>
      </c>
      <c r="C31" s="181">
        <v>4</v>
      </c>
      <c r="D31" s="181">
        <v>3</v>
      </c>
      <c r="E31" s="181">
        <v>4</v>
      </c>
      <c r="F31" s="181">
        <v>4</v>
      </c>
      <c r="G31" s="181">
        <v>3</v>
      </c>
      <c r="H31" s="181">
        <v>3</v>
      </c>
      <c r="I31" s="181">
        <v>3</v>
      </c>
      <c r="J31" s="194"/>
      <c r="K31" s="194"/>
      <c r="L31" s="194"/>
      <c r="M31" s="194"/>
      <c r="N31" s="194"/>
      <c r="O31" s="194"/>
      <c r="P31" s="194"/>
      <c r="Q31" s="194"/>
      <c r="R31" s="193">
        <f t="shared" si="2"/>
        <v>24</v>
      </c>
      <c r="S31" s="195">
        <f t="shared" si="3"/>
        <v>3.4285714285714284</v>
      </c>
      <c r="T31" s="138" t="s">
        <v>528</v>
      </c>
    </row>
    <row r="32" spans="1:20" ht="28.2" thickBot="1" x14ac:dyDescent="0.35">
      <c r="A32" s="193">
        <v>22</v>
      </c>
      <c r="B32" s="154" t="str">
        <f>CONTEXTO!D22</f>
        <v>Incumplimiento de la ejecución de los procedimientos y tramites internos</v>
      </c>
      <c r="C32" s="180">
        <v>4</v>
      </c>
      <c r="D32" s="181">
        <v>4</v>
      </c>
      <c r="E32" s="181">
        <v>4</v>
      </c>
      <c r="F32" s="181">
        <v>4</v>
      </c>
      <c r="G32" s="181">
        <v>4</v>
      </c>
      <c r="H32" s="181">
        <v>3</v>
      </c>
      <c r="I32" s="181">
        <v>4</v>
      </c>
      <c r="J32" s="194"/>
      <c r="K32" s="194"/>
      <c r="L32" s="194"/>
      <c r="M32" s="194"/>
      <c r="N32" s="194"/>
      <c r="O32" s="194"/>
      <c r="P32" s="194"/>
      <c r="Q32" s="194"/>
      <c r="R32" s="193">
        <f t="shared" si="2"/>
        <v>27</v>
      </c>
      <c r="S32" s="195">
        <f t="shared" si="3"/>
        <v>3.8571428571428572</v>
      </c>
      <c r="T32" s="138" t="s">
        <v>528</v>
      </c>
    </row>
    <row r="33" spans="1:20" ht="55.2" x14ac:dyDescent="0.3">
      <c r="A33" s="193">
        <v>23</v>
      </c>
      <c r="B33" s="154" t="str">
        <f>CONTEXTO!D23</f>
        <v xml:space="preserve">Complejidad de los requisitos y  procedimientos del trámite que desbordan la capacidad de comprensión del usuario y/o funcionario </v>
      </c>
      <c r="C33" s="180">
        <v>4</v>
      </c>
      <c r="D33" s="181">
        <v>4</v>
      </c>
      <c r="E33" s="181">
        <v>4</v>
      </c>
      <c r="F33" s="181">
        <v>4</v>
      </c>
      <c r="G33" s="181">
        <v>4</v>
      </c>
      <c r="H33" s="181">
        <v>4</v>
      </c>
      <c r="I33" s="181">
        <v>4</v>
      </c>
      <c r="J33" s="194"/>
      <c r="K33" s="194"/>
      <c r="L33" s="194"/>
      <c r="M33" s="194"/>
      <c r="N33" s="194"/>
      <c r="O33" s="194"/>
      <c r="P33" s="194"/>
      <c r="Q33" s="194"/>
      <c r="R33" s="193">
        <f t="shared" si="2"/>
        <v>28</v>
      </c>
      <c r="S33" s="195">
        <f t="shared" si="3"/>
        <v>4</v>
      </c>
      <c r="T33" s="138" t="s">
        <v>528</v>
      </c>
    </row>
    <row r="34" spans="1:20" ht="41.4" x14ac:dyDescent="0.3">
      <c r="A34" s="193">
        <v>24</v>
      </c>
      <c r="B34" s="154" t="str">
        <f>CONTEXTO!D24</f>
        <v>Personas externas que  puedan acceder modificar o alterar la información de uso exclusivo de la entidad.</v>
      </c>
      <c r="C34" s="180">
        <v>4</v>
      </c>
      <c r="D34" s="181">
        <v>4</v>
      </c>
      <c r="E34" s="181">
        <v>4</v>
      </c>
      <c r="F34" s="181">
        <v>4</v>
      </c>
      <c r="G34" s="181">
        <v>4</v>
      </c>
      <c r="H34" s="181">
        <v>5</v>
      </c>
      <c r="I34" s="181">
        <v>4</v>
      </c>
      <c r="J34" s="194"/>
      <c r="K34" s="194"/>
      <c r="L34" s="194"/>
      <c r="M34" s="194"/>
      <c r="N34" s="194"/>
      <c r="O34" s="194"/>
      <c r="P34" s="194"/>
      <c r="Q34" s="194"/>
      <c r="R34" s="193">
        <f t="shared" si="2"/>
        <v>29</v>
      </c>
      <c r="S34" s="195">
        <f t="shared" si="3"/>
        <v>4.1428571428571432</v>
      </c>
      <c r="T34" s="261" t="s">
        <v>527</v>
      </c>
    </row>
    <row r="35" spans="1:20" ht="41.4" x14ac:dyDescent="0.3">
      <c r="A35" s="193">
        <v>25</v>
      </c>
      <c r="B35" s="154" t="str">
        <f>CONTEXTO!D25</f>
        <v>Dificultad en la oportunidad de la información solicitada a las demás dependencias de la alcaldía.</v>
      </c>
      <c r="C35" s="180">
        <v>4</v>
      </c>
      <c r="D35" s="181">
        <v>4</v>
      </c>
      <c r="E35" s="181">
        <v>4</v>
      </c>
      <c r="F35" s="181">
        <v>4</v>
      </c>
      <c r="G35" s="181">
        <v>5</v>
      </c>
      <c r="H35" s="181">
        <v>5</v>
      </c>
      <c r="I35" s="181">
        <v>4</v>
      </c>
      <c r="J35" s="194"/>
      <c r="K35" s="194"/>
      <c r="L35" s="194"/>
      <c r="M35" s="194"/>
      <c r="N35" s="194"/>
      <c r="O35" s="194"/>
      <c r="P35" s="194"/>
      <c r="Q35" s="194"/>
      <c r="R35" s="193">
        <f t="shared" si="2"/>
        <v>30</v>
      </c>
      <c r="S35" s="195">
        <f t="shared" si="3"/>
        <v>4.2857142857142856</v>
      </c>
      <c r="T35" s="261" t="s">
        <v>527</v>
      </c>
    </row>
    <row r="36" spans="1:20" ht="27.6" x14ac:dyDescent="0.3">
      <c r="A36" s="193">
        <v>26</v>
      </c>
      <c r="B36" s="154" t="str">
        <f>CONTEXTO!D26</f>
        <v>Dificultad en la comunicación en los diferentes niveles jerarquicos</v>
      </c>
      <c r="C36" s="180">
        <v>5</v>
      </c>
      <c r="D36" s="181">
        <v>4</v>
      </c>
      <c r="E36" s="181">
        <v>4</v>
      </c>
      <c r="F36" s="181">
        <v>4</v>
      </c>
      <c r="G36" s="181">
        <v>4</v>
      </c>
      <c r="H36" s="181">
        <v>5</v>
      </c>
      <c r="I36" s="181">
        <v>4</v>
      </c>
      <c r="J36" s="194"/>
      <c r="K36" s="194"/>
      <c r="L36" s="194"/>
      <c r="M36" s="194"/>
      <c r="N36" s="194"/>
      <c r="O36" s="194"/>
      <c r="P36" s="194"/>
      <c r="Q36" s="194"/>
      <c r="R36" s="193">
        <f t="shared" si="2"/>
        <v>30</v>
      </c>
      <c r="S36" s="195">
        <f t="shared" si="3"/>
        <v>4.2857142857142856</v>
      </c>
      <c r="T36" s="261" t="s">
        <v>527</v>
      </c>
    </row>
    <row r="37" spans="1:20" ht="27.6" x14ac:dyDescent="0.3">
      <c r="A37" s="193">
        <v>27</v>
      </c>
      <c r="B37" s="154" t="str">
        <f>CONTEXTO!D27</f>
        <v>Deficiencia de desarrollos tecnologicos que permitan tener tramites en linea</v>
      </c>
      <c r="C37" s="180">
        <v>5</v>
      </c>
      <c r="D37" s="181">
        <v>5</v>
      </c>
      <c r="E37" s="181">
        <v>4</v>
      </c>
      <c r="F37" s="181">
        <v>5</v>
      </c>
      <c r="G37" s="181">
        <v>5</v>
      </c>
      <c r="H37" s="181">
        <v>5</v>
      </c>
      <c r="I37" s="181">
        <v>5</v>
      </c>
      <c r="J37" s="194"/>
      <c r="K37" s="194"/>
      <c r="L37" s="194"/>
      <c r="M37" s="194"/>
      <c r="N37" s="194"/>
      <c r="O37" s="194"/>
      <c r="P37" s="194"/>
      <c r="Q37" s="194"/>
      <c r="R37" s="193">
        <f t="shared" si="2"/>
        <v>34</v>
      </c>
      <c r="S37" s="195">
        <f t="shared" si="3"/>
        <v>4.8571428571428568</v>
      </c>
      <c r="T37" s="261" t="s">
        <v>527</v>
      </c>
    </row>
    <row r="38" spans="1:20" ht="55.2" x14ac:dyDescent="0.3">
      <c r="A38" s="193">
        <v>28</v>
      </c>
      <c r="B38" s="154" t="str">
        <f>CONTEXTO!D28</f>
        <v>Ausencia de herramientas tecnológicas que soporten la  ejecución de los tramites en todas sus fases  para prevenir las acciones presenciales</v>
      </c>
      <c r="C38" s="180">
        <v>5</v>
      </c>
      <c r="D38" s="181">
        <v>4</v>
      </c>
      <c r="E38" s="181">
        <v>4</v>
      </c>
      <c r="F38" s="181">
        <v>4</v>
      </c>
      <c r="G38" s="181">
        <v>4</v>
      </c>
      <c r="H38" s="181">
        <v>3</v>
      </c>
      <c r="I38" s="181">
        <v>5</v>
      </c>
      <c r="J38" s="194"/>
      <c r="K38" s="194"/>
      <c r="L38" s="194"/>
      <c r="M38" s="194"/>
      <c r="N38" s="194"/>
      <c r="O38" s="194"/>
      <c r="P38" s="194"/>
      <c r="Q38" s="194"/>
      <c r="R38" s="193">
        <f t="shared" si="2"/>
        <v>29</v>
      </c>
      <c r="S38" s="195">
        <f t="shared" si="3"/>
        <v>4.1428571428571432</v>
      </c>
      <c r="T38" s="261" t="s">
        <v>527</v>
      </c>
    </row>
    <row r="39" spans="1:20" ht="41.4" x14ac:dyDescent="0.3">
      <c r="A39" s="193">
        <v>29</v>
      </c>
      <c r="B39" s="154" t="str">
        <f>CONTEXTO!D29</f>
        <v xml:space="preserve">Dificultad de la sistematización de la documentación fisica,  al no contar con la infraestructura tecnologica necesaria </v>
      </c>
      <c r="C39" s="180">
        <v>5</v>
      </c>
      <c r="D39" s="181">
        <v>3</v>
      </c>
      <c r="E39" s="181">
        <v>4</v>
      </c>
      <c r="F39" s="181">
        <v>3</v>
      </c>
      <c r="G39" s="181">
        <v>5</v>
      </c>
      <c r="H39" s="181">
        <v>5</v>
      </c>
      <c r="I39" s="181">
        <v>5</v>
      </c>
      <c r="J39" s="194"/>
      <c r="K39" s="194"/>
      <c r="L39" s="194"/>
      <c r="M39" s="194"/>
      <c r="N39" s="194"/>
      <c r="O39" s="194"/>
      <c r="P39" s="194"/>
      <c r="Q39" s="194"/>
      <c r="R39" s="193">
        <f t="shared" ref="R39:R53" si="4">SUM(C39:Q39)</f>
        <v>30</v>
      </c>
      <c r="S39" s="195">
        <f t="shared" ref="S39:S53" si="5">IF(ISERROR(AVERAGE(C39:Q39)),0,AVERAGE(C39:Q39))</f>
        <v>4.2857142857142856</v>
      </c>
      <c r="T39" s="261" t="s">
        <v>527</v>
      </c>
    </row>
    <row r="40" spans="1:20" ht="28.2" thickBot="1" x14ac:dyDescent="0.35">
      <c r="A40" s="193">
        <v>30</v>
      </c>
      <c r="B40" s="154" t="str">
        <f>CONTEXTO!D30</f>
        <v>falta de equipos tecnologicos que permitan salvaguardar la informacion (ups)</v>
      </c>
      <c r="C40" s="180">
        <v>5</v>
      </c>
      <c r="D40" s="181">
        <v>4</v>
      </c>
      <c r="E40" s="181">
        <v>4</v>
      </c>
      <c r="F40" s="181">
        <v>4</v>
      </c>
      <c r="G40" s="181">
        <v>4</v>
      </c>
      <c r="H40" s="181">
        <v>3</v>
      </c>
      <c r="I40" s="181">
        <v>5</v>
      </c>
      <c r="J40" s="194"/>
      <c r="K40" s="194"/>
      <c r="L40" s="194"/>
      <c r="M40" s="194"/>
      <c r="N40" s="194"/>
      <c r="O40" s="194"/>
      <c r="P40" s="194"/>
      <c r="Q40" s="194"/>
      <c r="R40" s="193">
        <f t="shared" si="4"/>
        <v>29</v>
      </c>
      <c r="S40" s="195">
        <f t="shared" si="5"/>
        <v>4.1428571428571432</v>
      </c>
      <c r="T40" s="261" t="s">
        <v>527</v>
      </c>
    </row>
    <row r="41" spans="1:20" ht="27.6" x14ac:dyDescent="0.3">
      <c r="A41" s="193">
        <v>31</v>
      </c>
      <c r="B41" s="154" t="str">
        <f>CONTEXTO!D31</f>
        <v>Retraso en la adopción y consecución  de equipos acordes a la necesidad.</v>
      </c>
      <c r="C41" s="180">
        <v>5</v>
      </c>
      <c r="D41" s="181">
        <v>3</v>
      </c>
      <c r="E41" s="181">
        <v>4</v>
      </c>
      <c r="F41" s="181">
        <v>4</v>
      </c>
      <c r="G41" s="181">
        <v>4</v>
      </c>
      <c r="H41" s="181">
        <v>4</v>
      </c>
      <c r="I41" s="181">
        <v>4</v>
      </c>
      <c r="J41" s="194"/>
      <c r="K41" s="194"/>
      <c r="L41" s="194"/>
      <c r="M41" s="194"/>
      <c r="N41" s="194"/>
      <c r="O41" s="194"/>
      <c r="P41" s="194"/>
      <c r="Q41" s="194"/>
      <c r="R41" s="193">
        <f t="shared" si="4"/>
        <v>28</v>
      </c>
      <c r="S41" s="195">
        <f t="shared" si="5"/>
        <v>4</v>
      </c>
      <c r="T41" s="138" t="s">
        <v>528</v>
      </c>
    </row>
    <row r="42" spans="1:20" ht="27.6" x14ac:dyDescent="0.3">
      <c r="A42" s="193">
        <v>32</v>
      </c>
      <c r="B42" s="154" t="str">
        <f>CONTEXTO!D32</f>
        <v>Dificultades en la carga y descarga de la información en la plataforma institucional.</v>
      </c>
      <c r="C42" s="180">
        <v>5</v>
      </c>
      <c r="D42" s="181">
        <v>4</v>
      </c>
      <c r="E42" s="181">
        <v>4</v>
      </c>
      <c r="F42" s="181">
        <v>4</v>
      </c>
      <c r="G42" s="181">
        <v>4</v>
      </c>
      <c r="H42" s="181">
        <v>5</v>
      </c>
      <c r="I42" s="181">
        <v>5</v>
      </c>
      <c r="J42" s="194"/>
      <c r="K42" s="194"/>
      <c r="L42" s="194"/>
      <c r="M42" s="194"/>
      <c r="N42" s="194"/>
      <c r="O42" s="194"/>
      <c r="P42" s="194"/>
      <c r="Q42" s="194"/>
      <c r="R42" s="193">
        <f t="shared" si="4"/>
        <v>31</v>
      </c>
      <c r="S42" s="195">
        <f t="shared" si="5"/>
        <v>4.4285714285714288</v>
      </c>
      <c r="T42" s="261" t="s">
        <v>527</v>
      </c>
    </row>
    <row r="43" spans="1:20" ht="28.2" thickBot="1" x14ac:dyDescent="0.35">
      <c r="A43" s="193">
        <v>33</v>
      </c>
      <c r="B43" s="154" t="str">
        <f>CONTEXTO!D33</f>
        <v>Ausencia de  internet o equipos tecnologicos para realizar trabajo.</v>
      </c>
      <c r="C43" s="180">
        <v>5</v>
      </c>
      <c r="D43" s="181">
        <v>5</v>
      </c>
      <c r="E43" s="181">
        <v>4</v>
      </c>
      <c r="F43" s="181">
        <v>4</v>
      </c>
      <c r="G43" s="181">
        <v>4</v>
      </c>
      <c r="H43" s="181">
        <v>5</v>
      </c>
      <c r="I43" s="181">
        <v>5</v>
      </c>
      <c r="J43" s="194"/>
      <c r="K43" s="194"/>
      <c r="L43" s="194"/>
      <c r="M43" s="194"/>
      <c r="N43" s="194"/>
      <c r="O43" s="194"/>
      <c r="P43" s="194"/>
      <c r="Q43" s="194"/>
      <c r="R43" s="193">
        <f t="shared" si="4"/>
        <v>32</v>
      </c>
      <c r="S43" s="195">
        <f t="shared" si="5"/>
        <v>4.5714285714285712</v>
      </c>
      <c r="T43" s="261" t="s">
        <v>527</v>
      </c>
    </row>
    <row r="44" spans="1:20" ht="28.2" thickBot="1" x14ac:dyDescent="0.35">
      <c r="A44" s="193">
        <v>34</v>
      </c>
      <c r="B44" s="154" t="str">
        <f>CONTEXTO!F12</f>
        <v>Falta de interación con los demas procesos.</v>
      </c>
      <c r="C44" s="180">
        <v>5</v>
      </c>
      <c r="D44" s="181">
        <v>4</v>
      </c>
      <c r="E44" s="181">
        <v>4</v>
      </c>
      <c r="F44" s="181">
        <v>4</v>
      </c>
      <c r="G44" s="181">
        <v>2</v>
      </c>
      <c r="H44" s="181">
        <v>5</v>
      </c>
      <c r="I44" s="181">
        <v>4</v>
      </c>
      <c r="J44" s="194"/>
      <c r="K44" s="194"/>
      <c r="L44" s="194"/>
      <c r="M44" s="194"/>
      <c r="N44" s="194"/>
      <c r="O44" s="194"/>
      <c r="P44" s="194"/>
      <c r="Q44" s="194"/>
      <c r="R44" s="193">
        <f t="shared" si="4"/>
        <v>28</v>
      </c>
      <c r="S44" s="195">
        <f t="shared" si="5"/>
        <v>4</v>
      </c>
      <c r="T44" s="138" t="s">
        <v>528</v>
      </c>
    </row>
    <row r="45" spans="1:20" ht="28.2" thickBot="1" x14ac:dyDescent="0.35">
      <c r="A45" s="193">
        <v>35</v>
      </c>
      <c r="B45" s="154" t="str">
        <f>CONTEXTO!F13</f>
        <v>Reportes de información no enviados a tiempo por los diferentes procesos</v>
      </c>
      <c r="C45" s="181">
        <v>4</v>
      </c>
      <c r="D45" s="181">
        <v>3</v>
      </c>
      <c r="E45" s="181">
        <v>4</v>
      </c>
      <c r="F45" s="181">
        <v>4</v>
      </c>
      <c r="G45" s="181">
        <v>3</v>
      </c>
      <c r="H45" s="181">
        <v>3</v>
      </c>
      <c r="I45" s="181">
        <v>3</v>
      </c>
      <c r="J45" s="194"/>
      <c r="K45" s="194"/>
      <c r="L45" s="194"/>
      <c r="M45" s="194"/>
      <c r="N45" s="194"/>
      <c r="O45" s="194"/>
      <c r="P45" s="194"/>
      <c r="Q45" s="194"/>
      <c r="R45" s="193">
        <f t="shared" si="4"/>
        <v>24</v>
      </c>
      <c r="S45" s="195">
        <f t="shared" si="5"/>
        <v>3.4285714285714284</v>
      </c>
      <c r="T45" s="138" t="s">
        <v>528</v>
      </c>
    </row>
    <row r="46" spans="1:20" ht="42" thickBot="1" x14ac:dyDescent="0.35">
      <c r="A46" s="193">
        <v>36</v>
      </c>
      <c r="B46" s="154" t="str">
        <f>CONTEXTO!F14</f>
        <v>Incumplimiento de las metas de los programas y demas directrices definidas por la entidad</v>
      </c>
      <c r="C46" s="180">
        <v>4</v>
      </c>
      <c r="D46" s="181">
        <v>4</v>
      </c>
      <c r="E46" s="181">
        <v>4</v>
      </c>
      <c r="F46" s="181">
        <v>4</v>
      </c>
      <c r="G46" s="181">
        <v>4</v>
      </c>
      <c r="H46" s="181">
        <v>3</v>
      </c>
      <c r="I46" s="181">
        <v>4</v>
      </c>
      <c r="J46" s="194"/>
      <c r="K46" s="194"/>
      <c r="L46" s="194"/>
      <c r="M46" s="194"/>
      <c r="N46" s="194"/>
      <c r="O46" s="194"/>
      <c r="P46" s="194"/>
      <c r="Q46" s="194"/>
      <c r="R46" s="193">
        <f t="shared" si="4"/>
        <v>27</v>
      </c>
      <c r="S46" s="195">
        <f t="shared" si="5"/>
        <v>3.8571428571428572</v>
      </c>
      <c r="T46" s="138" t="s">
        <v>528</v>
      </c>
    </row>
    <row r="47" spans="1:20" ht="27.6" x14ac:dyDescent="0.3">
      <c r="A47" s="193">
        <v>37</v>
      </c>
      <c r="B47" s="154" t="str">
        <f>CONTEXTO!F15</f>
        <v xml:space="preserve">Falta articular la totalidad de las actividades dentro del proceso </v>
      </c>
      <c r="C47" s="180">
        <v>4</v>
      </c>
      <c r="D47" s="181">
        <v>4</v>
      </c>
      <c r="E47" s="181">
        <v>4</v>
      </c>
      <c r="F47" s="181">
        <v>4</v>
      </c>
      <c r="G47" s="181">
        <v>4</v>
      </c>
      <c r="H47" s="181">
        <v>4</v>
      </c>
      <c r="I47" s="181">
        <v>4</v>
      </c>
      <c r="J47" s="194"/>
      <c r="K47" s="194"/>
      <c r="L47" s="194"/>
      <c r="M47" s="194"/>
      <c r="N47" s="194"/>
      <c r="O47" s="194"/>
      <c r="P47" s="194"/>
      <c r="Q47" s="194"/>
      <c r="R47" s="193">
        <f t="shared" si="4"/>
        <v>28</v>
      </c>
      <c r="S47" s="195">
        <f t="shared" si="5"/>
        <v>4</v>
      </c>
      <c r="T47" s="138" t="s">
        <v>528</v>
      </c>
    </row>
    <row r="48" spans="1:20" ht="42" thickBot="1" x14ac:dyDescent="0.35">
      <c r="A48" s="193">
        <v>38</v>
      </c>
      <c r="B48" s="154" t="str">
        <f>CONTEXTO!F16</f>
        <v xml:space="preserve">Desconocimiento del proceso y procedimientos  por parte del personal de planta y contrato. </v>
      </c>
      <c r="C48" s="183">
        <v>4</v>
      </c>
      <c r="D48" s="182">
        <v>4</v>
      </c>
      <c r="E48" s="182">
        <v>4</v>
      </c>
      <c r="F48" s="182">
        <v>4</v>
      </c>
      <c r="G48" s="181">
        <v>4</v>
      </c>
      <c r="H48" s="181">
        <v>5</v>
      </c>
      <c r="I48" s="181">
        <v>4</v>
      </c>
      <c r="J48" s="194"/>
      <c r="K48" s="194"/>
      <c r="L48" s="194"/>
      <c r="M48" s="194"/>
      <c r="N48" s="194"/>
      <c r="O48" s="194"/>
      <c r="P48" s="194"/>
      <c r="Q48" s="194"/>
      <c r="R48" s="193">
        <f t="shared" si="4"/>
        <v>29</v>
      </c>
      <c r="S48" s="195">
        <f t="shared" si="5"/>
        <v>4.1428571428571432</v>
      </c>
      <c r="T48" s="261" t="s">
        <v>527</v>
      </c>
    </row>
    <row r="49" spans="1:31" ht="55.2" x14ac:dyDescent="0.3">
      <c r="A49" s="193">
        <v>39</v>
      </c>
      <c r="B49" s="154" t="str">
        <f>CONTEXTO!F17</f>
        <v>Falta de personal de planta que asuma las responsabilidades propias de los tramites del proceso (estratificacion, uso del suelo, aptitud urbanistica)</v>
      </c>
      <c r="C49" s="180">
        <v>4</v>
      </c>
      <c r="D49" s="181">
        <v>3</v>
      </c>
      <c r="E49" s="181">
        <v>3</v>
      </c>
      <c r="F49" s="181">
        <v>3</v>
      </c>
      <c r="G49" s="181">
        <v>3</v>
      </c>
      <c r="H49" s="181">
        <v>3</v>
      </c>
      <c r="I49" s="181">
        <v>3</v>
      </c>
      <c r="J49" s="197"/>
      <c r="K49" s="197"/>
      <c r="L49" s="197"/>
      <c r="M49" s="197"/>
      <c r="N49" s="197"/>
      <c r="O49" s="197"/>
      <c r="P49" s="197"/>
      <c r="Q49" s="197"/>
      <c r="R49" s="193">
        <f t="shared" si="4"/>
        <v>22</v>
      </c>
      <c r="S49" s="195">
        <f t="shared" si="5"/>
        <v>3.1428571428571428</v>
      </c>
      <c r="T49" s="138" t="s">
        <v>528</v>
      </c>
    </row>
    <row r="50" spans="1:31" ht="41.4" x14ac:dyDescent="0.3">
      <c r="A50" s="193">
        <v>40</v>
      </c>
      <c r="B50" s="154" t="str">
        <f>CONTEXTO!F18</f>
        <v>Concentracion del poder y/o responsabilidad en un solo funcionario y/o contratistas</v>
      </c>
      <c r="C50" s="180">
        <v>5</v>
      </c>
      <c r="D50" s="181">
        <v>4</v>
      </c>
      <c r="E50" s="181">
        <v>4</v>
      </c>
      <c r="F50" s="181">
        <v>4</v>
      </c>
      <c r="G50" s="181">
        <v>4</v>
      </c>
      <c r="H50" s="181">
        <v>3</v>
      </c>
      <c r="I50" s="181">
        <v>5</v>
      </c>
      <c r="J50" s="197"/>
      <c r="K50" s="197"/>
      <c r="L50" s="197"/>
      <c r="M50" s="197"/>
      <c r="N50" s="197"/>
      <c r="O50" s="197"/>
      <c r="P50" s="197"/>
      <c r="Q50" s="197"/>
      <c r="R50" s="193">
        <f t="shared" si="4"/>
        <v>29</v>
      </c>
      <c r="S50" s="195">
        <f t="shared" si="5"/>
        <v>4.1428571428571432</v>
      </c>
      <c r="T50" s="261" t="s">
        <v>527</v>
      </c>
    </row>
    <row r="51" spans="1:31" x14ac:dyDescent="0.3">
      <c r="A51" s="193">
        <v>41</v>
      </c>
      <c r="B51" s="154" t="str">
        <f>CONTEXTO!F19</f>
        <v>alta rotacion de personal contratista</v>
      </c>
      <c r="C51" s="180">
        <v>5</v>
      </c>
      <c r="D51" s="181">
        <v>3</v>
      </c>
      <c r="E51" s="181">
        <v>4</v>
      </c>
      <c r="F51" s="181">
        <v>3</v>
      </c>
      <c r="G51" s="181">
        <v>5</v>
      </c>
      <c r="H51" s="181">
        <v>5</v>
      </c>
      <c r="I51" s="181">
        <v>5</v>
      </c>
      <c r="J51" s="197"/>
      <c r="K51" s="197"/>
      <c r="L51" s="197"/>
      <c r="M51" s="197"/>
      <c r="N51" s="197"/>
      <c r="O51" s="197"/>
      <c r="P51" s="197"/>
      <c r="Q51" s="197"/>
      <c r="R51" s="193">
        <f t="shared" si="4"/>
        <v>30</v>
      </c>
      <c r="S51" s="195">
        <f t="shared" si="5"/>
        <v>4.2857142857142856</v>
      </c>
      <c r="T51" s="261" t="s">
        <v>527</v>
      </c>
    </row>
    <row r="52" spans="1:31" ht="27.6" x14ac:dyDescent="0.3">
      <c r="A52" s="193">
        <v>42</v>
      </c>
      <c r="B52" s="154" t="str">
        <f>CONTEXTO!F20</f>
        <v>falta de idoneidad del personal que asume la responsabilidad de los tramites</v>
      </c>
      <c r="C52" s="180">
        <v>5</v>
      </c>
      <c r="D52" s="181">
        <v>4</v>
      </c>
      <c r="E52" s="181">
        <v>4</v>
      </c>
      <c r="F52" s="181">
        <v>4</v>
      </c>
      <c r="G52" s="181">
        <v>4</v>
      </c>
      <c r="H52" s="181">
        <v>3</v>
      </c>
      <c r="I52" s="181">
        <v>5</v>
      </c>
      <c r="J52" s="197"/>
      <c r="K52" s="197"/>
      <c r="L52" s="197"/>
      <c r="M52" s="197"/>
      <c r="N52" s="197"/>
      <c r="O52" s="197"/>
      <c r="P52" s="197"/>
      <c r="Q52" s="197"/>
      <c r="R52" s="193">
        <f t="shared" si="4"/>
        <v>29</v>
      </c>
      <c r="S52" s="195">
        <f t="shared" si="5"/>
        <v>4.1428571428571432</v>
      </c>
      <c r="T52" s="261" t="s">
        <v>527</v>
      </c>
    </row>
    <row r="53" spans="1:31" ht="55.5" customHeight="1" x14ac:dyDescent="0.3">
      <c r="A53" s="196"/>
      <c r="B53" s="259" t="str">
        <f>+CONTEXTO!B23</f>
        <v>Falsificación de documentos públicos</v>
      </c>
      <c r="C53" s="180">
        <v>5</v>
      </c>
      <c r="D53" s="181">
        <v>5</v>
      </c>
      <c r="E53" s="181">
        <v>4</v>
      </c>
      <c r="F53" s="181">
        <v>5</v>
      </c>
      <c r="G53" s="181">
        <v>5</v>
      </c>
      <c r="H53" s="181">
        <v>4</v>
      </c>
      <c r="I53" s="181">
        <v>5</v>
      </c>
      <c r="J53" s="197"/>
      <c r="K53" s="197"/>
      <c r="L53" s="197"/>
      <c r="M53" s="197"/>
      <c r="N53" s="197"/>
      <c r="O53" s="197"/>
      <c r="P53" s="197"/>
      <c r="Q53" s="197"/>
      <c r="R53" s="196">
        <f t="shared" si="4"/>
        <v>33</v>
      </c>
      <c r="S53" s="198">
        <f t="shared" si="5"/>
        <v>4.7142857142857144</v>
      </c>
      <c r="T53" s="261" t="s">
        <v>527</v>
      </c>
    </row>
    <row r="54" spans="1:31" ht="42" thickBot="1" x14ac:dyDescent="0.35">
      <c r="A54" s="196">
        <v>43</v>
      </c>
      <c r="B54" s="154" t="str">
        <f>CONTEXTO!F21</f>
        <v>concentracion de informacion en personal contratista que pueden generar fuga de informacion institucional.</v>
      </c>
      <c r="C54" s="180">
        <v>5</v>
      </c>
      <c r="D54" s="181">
        <v>5</v>
      </c>
      <c r="E54" s="182">
        <v>3</v>
      </c>
      <c r="F54" s="181">
        <v>4</v>
      </c>
      <c r="G54" s="181">
        <v>5</v>
      </c>
      <c r="H54" s="181">
        <v>4</v>
      </c>
      <c r="I54" s="181">
        <v>4</v>
      </c>
      <c r="J54" s="197"/>
      <c r="K54" s="197"/>
      <c r="L54" s="197"/>
      <c r="M54" s="197"/>
      <c r="N54" s="197"/>
      <c r="O54" s="197"/>
      <c r="P54" s="197"/>
      <c r="Q54" s="197"/>
      <c r="R54" s="196">
        <f>SUM(C54:Q54)</f>
        <v>30</v>
      </c>
      <c r="S54" s="198">
        <f>IF(ISERROR(AVERAGE(C54:Q54)),0,AVERAGE(C54:Q54))</f>
        <v>4.2857142857142856</v>
      </c>
      <c r="T54" s="261" t="s">
        <v>527</v>
      </c>
    </row>
    <row r="55" spans="1:31" ht="24" customHeight="1" x14ac:dyDescent="0.3">
      <c r="A55" s="413" t="s">
        <v>360</v>
      </c>
      <c r="B55" s="414"/>
      <c r="C55" s="414"/>
      <c r="D55" s="414"/>
      <c r="E55" s="414"/>
      <c r="F55" s="414"/>
      <c r="G55" s="414"/>
      <c r="H55" s="414"/>
      <c r="I55" s="414"/>
      <c r="J55" s="414"/>
      <c r="K55" s="414"/>
      <c r="L55" s="414"/>
      <c r="M55" s="414"/>
      <c r="N55" s="414"/>
      <c r="O55" s="414"/>
      <c r="P55" s="414"/>
      <c r="Q55" s="414"/>
      <c r="R55" s="415"/>
      <c r="S55" s="199">
        <f>SUM(S11:S54)</f>
        <v>179.57142857142858</v>
      </c>
    </row>
    <row r="56" spans="1:31" ht="28.5" customHeight="1" thickBot="1" x14ac:dyDescent="0.35">
      <c r="A56" s="398" t="s">
        <v>59</v>
      </c>
      <c r="B56" s="399"/>
      <c r="C56" s="399"/>
      <c r="D56" s="399"/>
      <c r="E56" s="399"/>
      <c r="F56" s="399"/>
      <c r="G56" s="399"/>
      <c r="H56" s="399"/>
      <c r="I56" s="399"/>
      <c r="J56" s="399"/>
      <c r="K56" s="399"/>
      <c r="L56" s="399"/>
      <c r="M56" s="399"/>
      <c r="N56" s="399"/>
      <c r="O56" s="399"/>
      <c r="P56" s="399"/>
      <c r="Q56" s="399"/>
      <c r="R56" s="399"/>
      <c r="S56" s="200">
        <f>+AVERAGE(S11:S54)</f>
        <v>4.0811688311688314</v>
      </c>
      <c r="Y56" s="260" t="s">
        <v>526</v>
      </c>
      <c r="Z56" s="260"/>
      <c r="AA56" s="260"/>
      <c r="AB56" s="260"/>
      <c r="AC56" s="260"/>
      <c r="AD56" s="260"/>
      <c r="AE56" s="260"/>
    </row>
  </sheetData>
  <sheetProtection selectLockedCells="1"/>
  <mergeCells count="13">
    <mergeCell ref="A56:R56"/>
    <mergeCell ref="A1:A4"/>
    <mergeCell ref="B1:S2"/>
    <mergeCell ref="T1:W1"/>
    <mergeCell ref="T2:W2"/>
    <mergeCell ref="B3:S4"/>
    <mergeCell ref="T3:W3"/>
    <mergeCell ref="T4:W4"/>
    <mergeCell ref="A5:T5"/>
    <mergeCell ref="A6:T6"/>
    <mergeCell ref="A7:T7"/>
    <mergeCell ref="A9:T9"/>
    <mergeCell ref="A55:R55"/>
  </mergeCells>
  <conditionalFormatting sqref="Z14">
    <cfRule type="dataBar" priority="1">
      <dataBar>
        <cfvo type="min"/>
        <cfvo type="max"/>
        <color rgb="FFFFB628"/>
      </dataBar>
    </cfRule>
  </conditionalFormatting>
  <dataValidations count="3">
    <dataValidation type="whole" showErrorMessage="1" error="DATO INVÁLIDO_x000a_Tenga en cuenta que la escala de calificación va de 1 a 5" sqref="J11:Q54" xr:uid="{00000000-0002-0000-0600-000000000000}">
      <formula1>1</formula1>
      <formula2>5</formula2>
    </dataValidation>
    <dataValidation type="decimal" allowBlank="1" showInputMessage="1" showErrorMessage="1" prompt="DATO INVÁLIDO_x000a_Tenga en cuenta que la escala de calificación va de 1 a 5" sqref="G11:I30 G33:I44 G47:I54" xr:uid="{00000000-0002-0000-0600-000001000000}">
      <formula1>1</formula1>
      <formula2>5</formula2>
    </dataValidation>
    <dataValidation type="decimal" allowBlank="1" showErrorMessage="1" sqref="C11:F30 C38:F44 C33:F35 C47:F54" xr:uid="{00000000-0002-0000-0600-000002000000}">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165" r:id="rId4" name="CheckBox46">
          <controlPr defaultSize="0" autoLine="0" r:id="rId5">
            <anchor moveWithCells="1">
              <from>
                <xdr:col>19</xdr:col>
                <xdr:colOff>769620</xdr:colOff>
                <xdr:row>54</xdr:row>
                <xdr:rowOff>0</xdr:rowOff>
              </from>
              <to>
                <xdr:col>19</xdr:col>
                <xdr:colOff>1059180</xdr:colOff>
                <xdr:row>54</xdr:row>
                <xdr:rowOff>259080</xdr:rowOff>
              </to>
            </anchor>
          </controlPr>
        </control>
      </mc:Choice>
      <mc:Fallback>
        <control shapeId="5165" r:id="rId4" name="CheckBox46"/>
      </mc:Fallback>
    </mc:AlternateContent>
    <mc:AlternateContent xmlns:mc="http://schemas.openxmlformats.org/markup-compatibility/2006">
      <mc:Choice Requires="x14">
        <control shapeId="5164" r:id="rId6" name="CheckBox45">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64" r:id="rId6" name="CheckBox45"/>
      </mc:Fallback>
    </mc:AlternateContent>
    <mc:AlternateContent xmlns:mc="http://schemas.openxmlformats.org/markup-compatibility/2006">
      <mc:Choice Requires="x14">
        <control shapeId="5163" r:id="rId8" name="CheckBox44">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63" r:id="rId8" name="CheckBox44"/>
      </mc:Fallback>
    </mc:AlternateContent>
    <mc:AlternateContent xmlns:mc="http://schemas.openxmlformats.org/markup-compatibility/2006">
      <mc:Choice Requires="x14">
        <control shapeId="5162" r:id="rId9" name="CheckBox43">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62" r:id="rId9" name="CheckBox43"/>
      </mc:Fallback>
    </mc:AlternateContent>
    <mc:AlternateContent xmlns:mc="http://schemas.openxmlformats.org/markup-compatibility/2006">
      <mc:Choice Requires="x14">
        <control shapeId="5161" r:id="rId10" name="CheckBox42">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61" r:id="rId10" name="CheckBox42"/>
      </mc:Fallback>
    </mc:AlternateContent>
    <mc:AlternateContent xmlns:mc="http://schemas.openxmlformats.org/markup-compatibility/2006">
      <mc:Choice Requires="x14">
        <control shapeId="5160" r:id="rId11" name="CheckBox41">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60" r:id="rId11" name="CheckBox41"/>
      </mc:Fallback>
    </mc:AlternateContent>
    <mc:AlternateContent xmlns:mc="http://schemas.openxmlformats.org/markup-compatibility/2006">
      <mc:Choice Requires="x14">
        <control shapeId="5159" r:id="rId12" name="CheckBox40">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9" r:id="rId12" name="CheckBox40"/>
      </mc:Fallback>
    </mc:AlternateContent>
    <mc:AlternateContent xmlns:mc="http://schemas.openxmlformats.org/markup-compatibility/2006">
      <mc:Choice Requires="x14">
        <control shapeId="5158" r:id="rId13" name="CheckBox39">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8" r:id="rId13" name="CheckBox39"/>
      </mc:Fallback>
    </mc:AlternateContent>
    <mc:AlternateContent xmlns:mc="http://schemas.openxmlformats.org/markup-compatibility/2006">
      <mc:Choice Requires="x14">
        <control shapeId="5157" r:id="rId14" name="CheckBox38">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7" r:id="rId14" name="CheckBox38"/>
      </mc:Fallback>
    </mc:AlternateContent>
    <mc:AlternateContent xmlns:mc="http://schemas.openxmlformats.org/markup-compatibility/2006">
      <mc:Choice Requires="x14">
        <control shapeId="5156" r:id="rId15" name="CheckBox36">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6" r:id="rId15" name="CheckBox36"/>
      </mc:Fallback>
    </mc:AlternateContent>
    <mc:AlternateContent xmlns:mc="http://schemas.openxmlformats.org/markup-compatibility/2006">
      <mc:Choice Requires="x14">
        <control shapeId="5155" r:id="rId16" name="CheckBox35">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5" r:id="rId16" name="CheckBox35"/>
      </mc:Fallback>
    </mc:AlternateContent>
    <mc:AlternateContent xmlns:mc="http://schemas.openxmlformats.org/markup-compatibility/2006">
      <mc:Choice Requires="x14">
        <control shapeId="5154" r:id="rId17" name="CheckBox34">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4" r:id="rId17" name="CheckBox34"/>
      </mc:Fallback>
    </mc:AlternateContent>
    <mc:AlternateContent xmlns:mc="http://schemas.openxmlformats.org/markup-compatibility/2006">
      <mc:Choice Requires="x14">
        <control shapeId="5153" r:id="rId18" name="CheckBox33">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3" r:id="rId18" name="CheckBox33"/>
      </mc:Fallback>
    </mc:AlternateContent>
    <mc:AlternateContent xmlns:mc="http://schemas.openxmlformats.org/markup-compatibility/2006">
      <mc:Choice Requires="x14">
        <control shapeId="5152" r:id="rId19" name="CheckBox32">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2" r:id="rId19" name="CheckBox32"/>
      </mc:Fallback>
    </mc:AlternateContent>
    <mc:AlternateContent xmlns:mc="http://schemas.openxmlformats.org/markup-compatibility/2006">
      <mc:Choice Requires="x14">
        <control shapeId="5151" r:id="rId20" name="CheckBox31">
          <controlPr defaultSize="0" autoLine="0" r:id="rId7">
            <anchor moveWithCells="1">
              <from>
                <xdr:col>19</xdr:col>
                <xdr:colOff>769620</xdr:colOff>
                <xdr:row>54</xdr:row>
                <xdr:rowOff>0</xdr:rowOff>
              </from>
              <to>
                <xdr:col>19</xdr:col>
                <xdr:colOff>1059180</xdr:colOff>
                <xdr:row>54</xdr:row>
                <xdr:rowOff>259080</xdr:rowOff>
              </to>
            </anchor>
          </controlPr>
        </control>
      </mc:Choice>
      <mc:Fallback>
        <control shapeId="5151" r:id="rId20" name="CheckBox31"/>
      </mc:Fallback>
    </mc:AlternateContent>
    <mc:AlternateContent xmlns:mc="http://schemas.openxmlformats.org/markup-compatibility/2006">
      <mc:Choice Requires="x14">
        <control shapeId="5150" r:id="rId21" name="CheckBox30">
          <controlPr defaultSize="0" autoLine="0" r:id="rId5">
            <anchor moveWithCells="1">
              <from>
                <xdr:col>19</xdr:col>
                <xdr:colOff>769620</xdr:colOff>
                <xdr:row>53</xdr:row>
                <xdr:rowOff>198120</xdr:rowOff>
              </from>
              <to>
                <xdr:col>19</xdr:col>
                <xdr:colOff>1059180</xdr:colOff>
                <xdr:row>53</xdr:row>
                <xdr:rowOff>457200</xdr:rowOff>
              </to>
            </anchor>
          </controlPr>
        </control>
      </mc:Choice>
      <mc:Fallback>
        <control shapeId="5150" r:id="rId21" name="CheckBox30"/>
      </mc:Fallback>
    </mc:AlternateContent>
    <mc:AlternateContent xmlns:mc="http://schemas.openxmlformats.org/markup-compatibility/2006">
      <mc:Choice Requires="x14">
        <control shapeId="5149" r:id="rId22" name="CheckBox29">
          <controlPr defaultSize="0" autoLine="0" r:id="rId5">
            <anchor moveWithCells="1">
              <from>
                <xdr:col>19</xdr:col>
                <xdr:colOff>769620</xdr:colOff>
                <xdr:row>47</xdr:row>
                <xdr:rowOff>198120</xdr:rowOff>
              </from>
              <to>
                <xdr:col>19</xdr:col>
                <xdr:colOff>1059180</xdr:colOff>
                <xdr:row>47</xdr:row>
                <xdr:rowOff>457200</xdr:rowOff>
              </to>
            </anchor>
          </controlPr>
        </control>
      </mc:Choice>
      <mc:Fallback>
        <control shapeId="5149" r:id="rId22" name="CheckBox29"/>
      </mc:Fallback>
    </mc:AlternateContent>
    <mc:AlternateContent xmlns:mc="http://schemas.openxmlformats.org/markup-compatibility/2006">
      <mc:Choice Requires="x14">
        <control shapeId="5148" r:id="rId23" name="CheckBox28">
          <controlPr defaultSize="0" autoLine="0" r:id="rId24">
            <anchor moveWithCells="1">
              <from>
                <xdr:col>19</xdr:col>
                <xdr:colOff>769620</xdr:colOff>
                <xdr:row>46</xdr:row>
                <xdr:rowOff>198120</xdr:rowOff>
              </from>
              <to>
                <xdr:col>19</xdr:col>
                <xdr:colOff>1059180</xdr:colOff>
                <xdr:row>47</xdr:row>
                <xdr:rowOff>114300</xdr:rowOff>
              </to>
            </anchor>
          </controlPr>
        </control>
      </mc:Choice>
      <mc:Fallback>
        <control shapeId="5148" r:id="rId23" name="CheckBox28"/>
      </mc:Fallback>
    </mc:AlternateContent>
    <mc:AlternateContent xmlns:mc="http://schemas.openxmlformats.org/markup-compatibility/2006">
      <mc:Choice Requires="x14">
        <control shapeId="5147" r:id="rId25" name="CheckBox27">
          <controlPr defaultSize="0" autoLine="0" r:id="rId26">
            <anchor moveWithCells="1">
              <from>
                <xdr:col>19</xdr:col>
                <xdr:colOff>769620</xdr:colOff>
                <xdr:row>36</xdr:row>
                <xdr:rowOff>198120</xdr:rowOff>
              </from>
              <to>
                <xdr:col>19</xdr:col>
                <xdr:colOff>1059180</xdr:colOff>
                <xdr:row>37</xdr:row>
                <xdr:rowOff>114300</xdr:rowOff>
              </to>
            </anchor>
          </controlPr>
        </control>
      </mc:Choice>
      <mc:Fallback>
        <control shapeId="5147" r:id="rId25" name="CheckBox27"/>
      </mc:Fallback>
    </mc:AlternateContent>
    <mc:AlternateContent xmlns:mc="http://schemas.openxmlformats.org/markup-compatibility/2006">
      <mc:Choice Requires="x14">
        <control shapeId="5146" r:id="rId27" name="CheckBox26">
          <controlPr defaultSize="0" autoLine="0" r:id="rId26">
            <anchor moveWithCells="1">
              <from>
                <xdr:col>19</xdr:col>
                <xdr:colOff>769620</xdr:colOff>
                <xdr:row>35</xdr:row>
                <xdr:rowOff>198120</xdr:rowOff>
              </from>
              <to>
                <xdr:col>19</xdr:col>
                <xdr:colOff>1059180</xdr:colOff>
                <xdr:row>36</xdr:row>
                <xdr:rowOff>114300</xdr:rowOff>
              </to>
            </anchor>
          </controlPr>
        </control>
      </mc:Choice>
      <mc:Fallback>
        <control shapeId="5146" r:id="rId27" name="CheckBox26"/>
      </mc:Fallback>
    </mc:AlternateContent>
    <mc:AlternateContent xmlns:mc="http://schemas.openxmlformats.org/markup-compatibility/2006">
      <mc:Choice Requires="x14">
        <control shapeId="5145" r:id="rId28" name="CheckBox25">
          <controlPr defaultSize="0" autoLine="0" r:id="rId5">
            <anchor moveWithCells="1">
              <from>
                <xdr:col>19</xdr:col>
                <xdr:colOff>769620</xdr:colOff>
                <xdr:row>34</xdr:row>
                <xdr:rowOff>198120</xdr:rowOff>
              </from>
              <to>
                <xdr:col>19</xdr:col>
                <xdr:colOff>1059180</xdr:colOff>
                <xdr:row>34</xdr:row>
                <xdr:rowOff>457200</xdr:rowOff>
              </to>
            </anchor>
          </controlPr>
        </control>
      </mc:Choice>
      <mc:Fallback>
        <control shapeId="5145" r:id="rId28" name="CheckBox25"/>
      </mc:Fallback>
    </mc:AlternateContent>
    <mc:AlternateContent xmlns:mc="http://schemas.openxmlformats.org/markup-compatibility/2006">
      <mc:Choice Requires="x14">
        <control shapeId="5144" r:id="rId29" name="CheckBox24">
          <controlPr defaultSize="0" autoLine="0" r:id="rId5">
            <anchor moveWithCells="1">
              <from>
                <xdr:col>19</xdr:col>
                <xdr:colOff>769620</xdr:colOff>
                <xdr:row>33</xdr:row>
                <xdr:rowOff>198120</xdr:rowOff>
              </from>
              <to>
                <xdr:col>19</xdr:col>
                <xdr:colOff>1059180</xdr:colOff>
                <xdr:row>33</xdr:row>
                <xdr:rowOff>457200</xdr:rowOff>
              </to>
            </anchor>
          </controlPr>
        </control>
      </mc:Choice>
      <mc:Fallback>
        <control shapeId="5144" r:id="rId29" name="CheckBox24"/>
      </mc:Fallback>
    </mc:AlternateContent>
    <mc:AlternateContent xmlns:mc="http://schemas.openxmlformats.org/markup-compatibility/2006">
      <mc:Choice Requires="x14">
        <control shapeId="5143" r:id="rId30" name="CheckBox23">
          <controlPr defaultSize="0" autoLine="0" r:id="rId7">
            <anchor moveWithCells="1">
              <from>
                <xdr:col>19</xdr:col>
                <xdr:colOff>769620</xdr:colOff>
                <xdr:row>32</xdr:row>
                <xdr:rowOff>198120</xdr:rowOff>
              </from>
              <to>
                <xdr:col>19</xdr:col>
                <xdr:colOff>1059180</xdr:colOff>
                <xdr:row>32</xdr:row>
                <xdr:rowOff>457200</xdr:rowOff>
              </to>
            </anchor>
          </controlPr>
        </control>
      </mc:Choice>
      <mc:Fallback>
        <control shapeId="5143" r:id="rId30" name="CheckBox23"/>
      </mc:Fallback>
    </mc:AlternateContent>
    <mc:AlternateContent xmlns:mc="http://schemas.openxmlformats.org/markup-compatibility/2006">
      <mc:Choice Requires="x14">
        <control shapeId="5142" r:id="rId31" name="CheckBox22">
          <controlPr defaultSize="0" autoLine="0" r:id="rId24">
            <anchor moveWithCells="1">
              <from>
                <xdr:col>19</xdr:col>
                <xdr:colOff>769620</xdr:colOff>
                <xdr:row>31</xdr:row>
                <xdr:rowOff>198120</xdr:rowOff>
              </from>
              <to>
                <xdr:col>19</xdr:col>
                <xdr:colOff>1059180</xdr:colOff>
                <xdr:row>32</xdr:row>
                <xdr:rowOff>106680</xdr:rowOff>
              </to>
            </anchor>
          </controlPr>
        </control>
      </mc:Choice>
      <mc:Fallback>
        <control shapeId="5142" r:id="rId31" name="CheckBox22"/>
      </mc:Fallback>
    </mc:AlternateContent>
    <mc:AlternateContent xmlns:mc="http://schemas.openxmlformats.org/markup-compatibility/2006">
      <mc:Choice Requires="x14">
        <control shapeId="5141" r:id="rId32" name="CheckBox21">
          <controlPr defaultSize="0" autoLine="0" r:id="rId7">
            <anchor moveWithCells="1">
              <from>
                <xdr:col>19</xdr:col>
                <xdr:colOff>769620</xdr:colOff>
                <xdr:row>30</xdr:row>
                <xdr:rowOff>198120</xdr:rowOff>
              </from>
              <to>
                <xdr:col>19</xdr:col>
                <xdr:colOff>1059180</xdr:colOff>
                <xdr:row>30</xdr:row>
                <xdr:rowOff>457200</xdr:rowOff>
              </to>
            </anchor>
          </controlPr>
        </control>
      </mc:Choice>
      <mc:Fallback>
        <control shapeId="5141" r:id="rId32" name="CheckBox21"/>
      </mc:Fallback>
    </mc:AlternateContent>
    <mc:AlternateContent xmlns:mc="http://schemas.openxmlformats.org/markup-compatibility/2006">
      <mc:Choice Requires="x14">
        <control shapeId="5140" r:id="rId33" name="CheckBox20">
          <controlPr defaultSize="0" autoLine="0" r:id="rId24">
            <anchor moveWithCells="1">
              <from>
                <xdr:col>19</xdr:col>
                <xdr:colOff>769620</xdr:colOff>
                <xdr:row>29</xdr:row>
                <xdr:rowOff>198120</xdr:rowOff>
              </from>
              <to>
                <xdr:col>19</xdr:col>
                <xdr:colOff>1059180</xdr:colOff>
                <xdr:row>30</xdr:row>
                <xdr:rowOff>106680</xdr:rowOff>
              </to>
            </anchor>
          </controlPr>
        </control>
      </mc:Choice>
      <mc:Fallback>
        <control shapeId="5140" r:id="rId33" name="CheckBox20"/>
      </mc:Fallback>
    </mc:AlternateContent>
    <mc:AlternateContent xmlns:mc="http://schemas.openxmlformats.org/markup-compatibility/2006">
      <mc:Choice Requires="x14">
        <control shapeId="5139" r:id="rId34" name="CheckBox19">
          <controlPr defaultSize="0" autoLine="0" r:id="rId7">
            <anchor moveWithCells="1">
              <from>
                <xdr:col>19</xdr:col>
                <xdr:colOff>769620</xdr:colOff>
                <xdr:row>29</xdr:row>
                <xdr:rowOff>0</xdr:rowOff>
              </from>
              <to>
                <xdr:col>19</xdr:col>
                <xdr:colOff>1059180</xdr:colOff>
                <xdr:row>29</xdr:row>
                <xdr:rowOff>259080</xdr:rowOff>
              </to>
            </anchor>
          </controlPr>
        </control>
      </mc:Choice>
      <mc:Fallback>
        <control shapeId="5139" r:id="rId34" name="CheckBox19"/>
      </mc:Fallback>
    </mc:AlternateContent>
    <mc:AlternateContent xmlns:mc="http://schemas.openxmlformats.org/markup-compatibility/2006">
      <mc:Choice Requires="x14">
        <control shapeId="5138" r:id="rId35" name="CheckBox18">
          <controlPr defaultSize="0" autoLine="0" r:id="rId26">
            <anchor moveWithCells="1">
              <from>
                <xdr:col>19</xdr:col>
                <xdr:colOff>769620</xdr:colOff>
                <xdr:row>28</xdr:row>
                <xdr:rowOff>0</xdr:rowOff>
              </from>
              <to>
                <xdr:col>19</xdr:col>
                <xdr:colOff>1059180</xdr:colOff>
                <xdr:row>29</xdr:row>
                <xdr:rowOff>76200</xdr:rowOff>
              </to>
            </anchor>
          </controlPr>
        </control>
      </mc:Choice>
      <mc:Fallback>
        <control shapeId="5138" r:id="rId35" name="CheckBox18"/>
      </mc:Fallback>
    </mc:AlternateContent>
    <mc:AlternateContent xmlns:mc="http://schemas.openxmlformats.org/markup-compatibility/2006">
      <mc:Choice Requires="x14">
        <control shapeId="5137" r:id="rId36" name="CheckBox17">
          <controlPr defaultSize="0" autoLine="0" r:id="rId24">
            <anchor moveWithCells="1">
              <from>
                <xdr:col>19</xdr:col>
                <xdr:colOff>769620</xdr:colOff>
                <xdr:row>26</xdr:row>
                <xdr:rowOff>198120</xdr:rowOff>
              </from>
              <to>
                <xdr:col>19</xdr:col>
                <xdr:colOff>1059180</xdr:colOff>
                <xdr:row>27</xdr:row>
                <xdr:rowOff>114300</xdr:rowOff>
              </to>
            </anchor>
          </controlPr>
        </control>
      </mc:Choice>
      <mc:Fallback>
        <control shapeId="5137" r:id="rId36" name="CheckBox17"/>
      </mc:Fallback>
    </mc:AlternateContent>
    <mc:AlternateContent xmlns:mc="http://schemas.openxmlformats.org/markup-compatibility/2006">
      <mc:Choice Requires="x14">
        <control shapeId="5136" r:id="rId37" name="CheckBox16">
          <controlPr defaultSize="0" autoLine="0" r:id="rId26">
            <anchor moveWithCells="1">
              <from>
                <xdr:col>19</xdr:col>
                <xdr:colOff>769620</xdr:colOff>
                <xdr:row>25</xdr:row>
                <xdr:rowOff>198120</xdr:rowOff>
              </from>
              <to>
                <xdr:col>19</xdr:col>
                <xdr:colOff>1059180</xdr:colOff>
                <xdr:row>26</xdr:row>
                <xdr:rowOff>106680</xdr:rowOff>
              </to>
            </anchor>
          </controlPr>
        </control>
      </mc:Choice>
      <mc:Fallback>
        <control shapeId="5136" r:id="rId37" name="CheckBox16"/>
      </mc:Fallback>
    </mc:AlternateContent>
    <mc:AlternateContent xmlns:mc="http://schemas.openxmlformats.org/markup-compatibility/2006">
      <mc:Choice Requires="x14">
        <control shapeId="5135" r:id="rId38" name="CheckBox15">
          <controlPr defaultSize="0" autoLine="0" r:id="rId26">
            <anchor moveWithCells="1">
              <from>
                <xdr:col>19</xdr:col>
                <xdr:colOff>769620</xdr:colOff>
                <xdr:row>24</xdr:row>
                <xdr:rowOff>198120</xdr:rowOff>
              </from>
              <to>
                <xdr:col>19</xdr:col>
                <xdr:colOff>1059180</xdr:colOff>
                <xdr:row>25</xdr:row>
                <xdr:rowOff>114300</xdr:rowOff>
              </to>
            </anchor>
          </controlPr>
        </control>
      </mc:Choice>
      <mc:Fallback>
        <control shapeId="5135" r:id="rId38" name="CheckBox15"/>
      </mc:Fallback>
    </mc:AlternateContent>
    <mc:AlternateContent xmlns:mc="http://schemas.openxmlformats.org/markup-compatibility/2006">
      <mc:Choice Requires="x14">
        <control shapeId="5134" r:id="rId39" name="CheckBox14">
          <controlPr defaultSize="0" autoLine="0" r:id="rId26">
            <anchor moveWithCells="1">
              <from>
                <xdr:col>19</xdr:col>
                <xdr:colOff>769620</xdr:colOff>
                <xdr:row>23</xdr:row>
                <xdr:rowOff>198120</xdr:rowOff>
              </from>
              <to>
                <xdr:col>19</xdr:col>
                <xdr:colOff>1059180</xdr:colOff>
                <xdr:row>24</xdr:row>
                <xdr:rowOff>114300</xdr:rowOff>
              </to>
            </anchor>
          </controlPr>
        </control>
      </mc:Choice>
      <mc:Fallback>
        <control shapeId="5134" r:id="rId39" name="CheckBox14"/>
      </mc:Fallback>
    </mc:AlternateContent>
    <mc:AlternateContent xmlns:mc="http://schemas.openxmlformats.org/markup-compatibility/2006">
      <mc:Choice Requires="x14">
        <control shapeId="5133" r:id="rId40" name="CheckBox13">
          <controlPr defaultSize="0" autoLine="0" r:id="rId7">
            <anchor moveWithCells="1">
              <from>
                <xdr:col>19</xdr:col>
                <xdr:colOff>769620</xdr:colOff>
                <xdr:row>22</xdr:row>
                <xdr:rowOff>198120</xdr:rowOff>
              </from>
              <to>
                <xdr:col>19</xdr:col>
                <xdr:colOff>1059180</xdr:colOff>
                <xdr:row>22</xdr:row>
                <xdr:rowOff>457200</xdr:rowOff>
              </to>
            </anchor>
          </controlPr>
        </control>
      </mc:Choice>
      <mc:Fallback>
        <control shapeId="5133" r:id="rId40" name="CheckBox13"/>
      </mc:Fallback>
    </mc:AlternateContent>
    <mc:AlternateContent xmlns:mc="http://schemas.openxmlformats.org/markup-compatibility/2006">
      <mc:Choice Requires="x14">
        <control shapeId="5132" r:id="rId41" name="CheckBox12">
          <controlPr defaultSize="0" autoLine="0" r:id="rId26">
            <anchor moveWithCells="1">
              <from>
                <xdr:col>19</xdr:col>
                <xdr:colOff>769620</xdr:colOff>
                <xdr:row>21</xdr:row>
                <xdr:rowOff>198120</xdr:rowOff>
              </from>
              <to>
                <xdr:col>19</xdr:col>
                <xdr:colOff>1059180</xdr:colOff>
                <xdr:row>22</xdr:row>
                <xdr:rowOff>106680</xdr:rowOff>
              </to>
            </anchor>
          </controlPr>
        </control>
      </mc:Choice>
      <mc:Fallback>
        <control shapeId="5132" r:id="rId41" name="CheckBox12"/>
      </mc:Fallback>
    </mc:AlternateContent>
    <mc:AlternateContent xmlns:mc="http://schemas.openxmlformats.org/markup-compatibility/2006">
      <mc:Choice Requires="x14">
        <control shapeId="5131" r:id="rId42" name="CheckBox11">
          <controlPr defaultSize="0" autoLine="0" r:id="rId24">
            <anchor moveWithCells="1">
              <from>
                <xdr:col>19</xdr:col>
                <xdr:colOff>769620</xdr:colOff>
                <xdr:row>20</xdr:row>
                <xdr:rowOff>198120</xdr:rowOff>
              </from>
              <to>
                <xdr:col>19</xdr:col>
                <xdr:colOff>1059180</xdr:colOff>
                <xdr:row>21</xdr:row>
                <xdr:rowOff>114300</xdr:rowOff>
              </to>
            </anchor>
          </controlPr>
        </control>
      </mc:Choice>
      <mc:Fallback>
        <control shapeId="5131" r:id="rId42" name="CheckBox11"/>
      </mc:Fallback>
    </mc:AlternateContent>
    <mc:AlternateContent xmlns:mc="http://schemas.openxmlformats.org/markup-compatibility/2006">
      <mc:Choice Requires="x14">
        <control shapeId="5130" r:id="rId43" name="CheckBox10">
          <controlPr defaultSize="0" autoLine="0" r:id="rId24">
            <anchor moveWithCells="1">
              <from>
                <xdr:col>19</xdr:col>
                <xdr:colOff>769620</xdr:colOff>
                <xdr:row>19</xdr:row>
                <xdr:rowOff>198120</xdr:rowOff>
              </from>
              <to>
                <xdr:col>19</xdr:col>
                <xdr:colOff>1059180</xdr:colOff>
                <xdr:row>20</xdr:row>
                <xdr:rowOff>106680</xdr:rowOff>
              </to>
            </anchor>
          </controlPr>
        </control>
      </mc:Choice>
      <mc:Fallback>
        <control shapeId="5130" r:id="rId43" name="CheckBox10"/>
      </mc:Fallback>
    </mc:AlternateContent>
    <mc:AlternateContent xmlns:mc="http://schemas.openxmlformats.org/markup-compatibility/2006">
      <mc:Choice Requires="x14">
        <control shapeId="5129" r:id="rId44" name="CheckBox9">
          <controlPr defaultSize="0" autoLine="0" r:id="rId24">
            <anchor moveWithCells="1">
              <from>
                <xdr:col>19</xdr:col>
                <xdr:colOff>769620</xdr:colOff>
                <xdr:row>18</xdr:row>
                <xdr:rowOff>198120</xdr:rowOff>
              </from>
              <to>
                <xdr:col>19</xdr:col>
                <xdr:colOff>1059180</xdr:colOff>
                <xdr:row>19</xdr:row>
                <xdr:rowOff>106680</xdr:rowOff>
              </to>
            </anchor>
          </controlPr>
        </control>
      </mc:Choice>
      <mc:Fallback>
        <control shapeId="5129" r:id="rId44" name="CheckBox9"/>
      </mc:Fallback>
    </mc:AlternateContent>
    <mc:AlternateContent xmlns:mc="http://schemas.openxmlformats.org/markup-compatibility/2006">
      <mc:Choice Requires="x14">
        <control shapeId="5128" r:id="rId45" name="CheckBox8">
          <controlPr defaultSize="0" autoLine="0" r:id="rId24">
            <anchor moveWithCells="1">
              <from>
                <xdr:col>19</xdr:col>
                <xdr:colOff>769620</xdr:colOff>
                <xdr:row>17</xdr:row>
                <xdr:rowOff>198120</xdr:rowOff>
              </from>
              <to>
                <xdr:col>19</xdr:col>
                <xdr:colOff>1059180</xdr:colOff>
                <xdr:row>18</xdr:row>
                <xdr:rowOff>114300</xdr:rowOff>
              </to>
            </anchor>
          </controlPr>
        </control>
      </mc:Choice>
      <mc:Fallback>
        <control shapeId="5128" r:id="rId45" name="CheckBox8"/>
      </mc:Fallback>
    </mc:AlternateContent>
    <mc:AlternateContent xmlns:mc="http://schemas.openxmlformats.org/markup-compatibility/2006">
      <mc:Choice Requires="x14">
        <control shapeId="5127" r:id="rId46" name="CheckBox7">
          <controlPr defaultSize="0" autoLine="0" r:id="rId7">
            <anchor moveWithCells="1">
              <from>
                <xdr:col>19</xdr:col>
                <xdr:colOff>769620</xdr:colOff>
                <xdr:row>17</xdr:row>
                <xdr:rowOff>0</xdr:rowOff>
              </from>
              <to>
                <xdr:col>19</xdr:col>
                <xdr:colOff>1059180</xdr:colOff>
                <xdr:row>17</xdr:row>
                <xdr:rowOff>259080</xdr:rowOff>
              </to>
            </anchor>
          </controlPr>
        </control>
      </mc:Choice>
      <mc:Fallback>
        <control shapeId="5127" r:id="rId46" name="CheckBox7"/>
      </mc:Fallback>
    </mc:AlternateContent>
    <mc:AlternateContent xmlns:mc="http://schemas.openxmlformats.org/markup-compatibility/2006">
      <mc:Choice Requires="x14">
        <control shapeId="5126" r:id="rId47" name="CheckBox6">
          <controlPr defaultSize="0" autoLine="0" r:id="rId24">
            <anchor moveWithCells="1">
              <from>
                <xdr:col>19</xdr:col>
                <xdr:colOff>769620</xdr:colOff>
                <xdr:row>16</xdr:row>
                <xdr:rowOff>0</xdr:rowOff>
              </from>
              <to>
                <xdr:col>19</xdr:col>
                <xdr:colOff>1059180</xdr:colOff>
                <xdr:row>17</xdr:row>
                <xdr:rowOff>76200</xdr:rowOff>
              </to>
            </anchor>
          </controlPr>
        </control>
      </mc:Choice>
      <mc:Fallback>
        <control shapeId="5126" r:id="rId47" name="CheckBox6"/>
      </mc:Fallback>
    </mc:AlternateContent>
    <mc:AlternateContent xmlns:mc="http://schemas.openxmlformats.org/markup-compatibility/2006">
      <mc:Choice Requires="x14">
        <control shapeId="5125" r:id="rId48" name="CheckBox5">
          <controlPr defaultSize="0" autoLine="0" r:id="rId26">
            <anchor moveWithCells="1">
              <from>
                <xdr:col>19</xdr:col>
                <xdr:colOff>769620</xdr:colOff>
                <xdr:row>14</xdr:row>
                <xdr:rowOff>220980</xdr:rowOff>
              </from>
              <to>
                <xdr:col>19</xdr:col>
                <xdr:colOff>1059180</xdr:colOff>
                <xdr:row>15</xdr:row>
                <xdr:rowOff>137160</xdr:rowOff>
              </to>
            </anchor>
          </controlPr>
        </control>
      </mc:Choice>
      <mc:Fallback>
        <control shapeId="5125" r:id="rId48" name="CheckBox5"/>
      </mc:Fallback>
    </mc:AlternateContent>
    <mc:AlternateContent xmlns:mc="http://schemas.openxmlformats.org/markup-compatibility/2006">
      <mc:Choice Requires="x14">
        <control shapeId="5124" r:id="rId49" name="CheckBox4">
          <controlPr defaultSize="0" autoLine="0" r:id="rId5">
            <anchor moveWithCells="1">
              <from>
                <xdr:col>19</xdr:col>
                <xdr:colOff>769620</xdr:colOff>
                <xdr:row>14</xdr:row>
                <xdr:rowOff>0</xdr:rowOff>
              </from>
              <to>
                <xdr:col>19</xdr:col>
                <xdr:colOff>1059180</xdr:colOff>
                <xdr:row>14</xdr:row>
                <xdr:rowOff>259080</xdr:rowOff>
              </to>
            </anchor>
          </controlPr>
        </control>
      </mc:Choice>
      <mc:Fallback>
        <control shapeId="5124" r:id="rId49" name="CheckBox4"/>
      </mc:Fallback>
    </mc:AlternateContent>
    <mc:AlternateContent xmlns:mc="http://schemas.openxmlformats.org/markup-compatibility/2006">
      <mc:Choice Requires="x14">
        <control shapeId="5123" r:id="rId50" name="CheckBox3">
          <controlPr defaultSize="0" autoLine="0" r:id="rId26">
            <anchor moveWithCells="1">
              <from>
                <xdr:col>19</xdr:col>
                <xdr:colOff>769620</xdr:colOff>
                <xdr:row>12</xdr:row>
                <xdr:rowOff>198120</xdr:rowOff>
              </from>
              <to>
                <xdr:col>19</xdr:col>
                <xdr:colOff>1059180</xdr:colOff>
                <xdr:row>13</xdr:row>
                <xdr:rowOff>114300</xdr:rowOff>
              </to>
            </anchor>
          </controlPr>
        </control>
      </mc:Choice>
      <mc:Fallback>
        <control shapeId="5123" r:id="rId50" name="CheckBox3"/>
      </mc:Fallback>
    </mc:AlternateContent>
    <mc:AlternateContent xmlns:mc="http://schemas.openxmlformats.org/markup-compatibility/2006">
      <mc:Choice Requires="x14">
        <control shapeId="5122" r:id="rId51" name="CheckBox2">
          <controlPr defaultSize="0" autoLine="0" r:id="rId7">
            <anchor moveWithCells="1">
              <from>
                <xdr:col>19</xdr:col>
                <xdr:colOff>769620</xdr:colOff>
                <xdr:row>12</xdr:row>
                <xdr:rowOff>0</xdr:rowOff>
              </from>
              <to>
                <xdr:col>19</xdr:col>
                <xdr:colOff>1059180</xdr:colOff>
                <xdr:row>12</xdr:row>
                <xdr:rowOff>259080</xdr:rowOff>
              </to>
            </anchor>
          </controlPr>
        </control>
      </mc:Choice>
      <mc:Fallback>
        <control shapeId="5122" r:id="rId51" name="CheckBox2"/>
      </mc:Fallback>
    </mc:AlternateContent>
    <mc:AlternateContent xmlns:mc="http://schemas.openxmlformats.org/markup-compatibility/2006">
      <mc:Choice Requires="x14">
        <control shapeId="5121" r:id="rId52" name="CheckBox1">
          <controlPr defaultSize="0" autoLine="0" r:id="rId53">
            <anchor moveWithCells="1">
              <from>
                <xdr:col>19</xdr:col>
                <xdr:colOff>792480</xdr:colOff>
                <xdr:row>10</xdr:row>
                <xdr:rowOff>76200</xdr:rowOff>
              </from>
              <to>
                <xdr:col>19</xdr:col>
                <xdr:colOff>1051560</xdr:colOff>
                <xdr:row>12</xdr:row>
                <xdr:rowOff>83820</xdr:rowOff>
              </to>
            </anchor>
          </controlPr>
        </control>
      </mc:Choice>
      <mc:Fallback>
        <control shapeId="5121" r:id="rId52" name="Check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47"/>
  <sheetViews>
    <sheetView zoomScale="90" zoomScaleNormal="90" workbookViewId="0">
      <selection activeCell="B43" sqref="B43:C43"/>
    </sheetView>
  </sheetViews>
  <sheetFormatPr baseColWidth="10" defaultRowHeight="14.4" x14ac:dyDescent="0.3"/>
  <cols>
    <col min="1" max="1" width="30.44140625" customWidth="1"/>
    <col min="2" max="2" width="78.88671875" customWidth="1"/>
    <col min="3" max="3" width="10" customWidth="1"/>
    <col min="4" max="4" width="20.109375" style="144" customWidth="1"/>
    <col min="5" max="5" width="15.88671875" customWidth="1"/>
  </cols>
  <sheetData>
    <row r="1" spans="1:5" x14ac:dyDescent="0.3">
      <c r="A1" s="428"/>
      <c r="B1" s="378" t="str">
        <f>CONTEXTO!B1</f>
        <v xml:space="preserve">PROCESO:  SISTEMA INTEGRADO DE GESTIÓN </v>
      </c>
      <c r="C1" s="26" t="s">
        <v>80</v>
      </c>
      <c r="D1" s="81" t="s">
        <v>385</v>
      </c>
      <c r="E1" s="422"/>
    </row>
    <row r="2" spans="1:5" x14ac:dyDescent="0.3">
      <c r="A2" s="429"/>
      <c r="B2" s="379"/>
      <c r="C2" s="27" t="s">
        <v>2</v>
      </c>
      <c r="D2" s="82">
        <v>5</v>
      </c>
      <c r="E2" s="423"/>
    </row>
    <row r="3" spans="1:5" x14ac:dyDescent="0.3">
      <c r="A3" s="429"/>
      <c r="B3" s="431" t="s">
        <v>363</v>
      </c>
      <c r="C3" s="27" t="s">
        <v>81</v>
      </c>
      <c r="D3" s="150">
        <v>45343</v>
      </c>
      <c r="E3" s="423"/>
    </row>
    <row r="4" spans="1:5" ht="15" thickBot="1" x14ac:dyDescent="0.35">
      <c r="A4" s="430"/>
      <c r="B4" s="432"/>
      <c r="C4" s="143" t="s">
        <v>5</v>
      </c>
      <c r="D4" s="149" t="s">
        <v>370</v>
      </c>
      <c r="E4" s="424"/>
    </row>
    <row r="5" spans="1:5" ht="15" thickBot="1" x14ac:dyDescent="0.35">
      <c r="A5" s="433"/>
      <c r="B5" s="331"/>
      <c r="C5" s="331"/>
      <c r="D5" s="331"/>
      <c r="E5" s="331"/>
    </row>
    <row r="6" spans="1:5" x14ac:dyDescent="0.3">
      <c r="A6" s="434" t="str">
        <f>+CONTEXTO!A8</f>
        <v>PROCESO: PLANEACIÓN ESTRATÉGICA Y TERRITORIAL</v>
      </c>
      <c r="B6" s="435"/>
      <c r="C6" s="435"/>
      <c r="D6" s="435"/>
      <c r="E6" s="436"/>
    </row>
    <row r="7" spans="1:5" x14ac:dyDescent="0.3">
      <c r="A7" s="437"/>
      <c r="B7" s="438"/>
      <c r="C7" s="438"/>
      <c r="D7" s="438"/>
      <c r="E7" s="439"/>
    </row>
    <row r="8" spans="1:5" x14ac:dyDescent="0.3">
      <c r="A8" s="440"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8" s="441"/>
      <c r="C8" s="441"/>
      <c r="D8" s="441"/>
      <c r="E8" s="442"/>
    </row>
    <row r="9" spans="1:5" ht="17.25" customHeight="1" thickBot="1" x14ac:dyDescent="0.35">
      <c r="A9" s="443"/>
      <c r="B9" s="444"/>
      <c r="C9" s="444"/>
      <c r="D9" s="444"/>
      <c r="E9" s="445"/>
    </row>
    <row r="10" spans="1:5" ht="15" thickBot="1" x14ac:dyDescent="0.35">
      <c r="A10" s="446"/>
      <c r="B10" s="446"/>
      <c r="C10" s="446"/>
      <c r="D10" s="446"/>
      <c r="E10" s="446"/>
    </row>
    <row r="11" spans="1:5" ht="27.75" customHeight="1" x14ac:dyDescent="0.3">
      <c r="A11" s="447" t="s">
        <v>355</v>
      </c>
      <c r="B11" s="449" t="s">
        <v>354</v>
      </c>
      <c r="C11" s="449"/>
      <c r="D11" s="451" t="s">
        <v>356</v>
      </c>
      <c r="E11" s="452"/>
    </row>
    <row r="12" spans="1:5" x14ac:dyDescent="0.3">
      <c r="A12" s="448"/>
      <c r="B12" s="450"/>
      <c r="C12" s="450"/>
      <c r="D12" s="78" t="s">
        <v>89</v>
      </c>
      <c r="E12" s="142" t="s">
        <v>90</v>
      </c>
    </row>
    <row r="13" spans="1:5" ht="33" customHeight="1" x14ac:dyDescent="0.3">
      <c r="A13" s="453" t="s">
        <v>366</v>
      </c>
      <c r="B13" s="416" t="s">
        <v>301</v>
      </c>
      <c r="C13" s="417"/>
      <c r="D13" s="201" t="s">
        <v>129</v>
      </c>
      <c r="E13" s="202"/>
    </row>
    <row r="14" spans="1:5" ht="33" customHeight="1" x14ac:dyDescent="0.3">
      <c r="A14" s="454"/>
      <c r="B14" s="416" t="s">
        <v>305</v>
      </c>
      <c r="C14" s="417"/>
      <c r="D14" s="201"/>
      <c r="E14" s="202" t="s">
        <v>129</v>
      </c>
    </row>
    <row r="15" spans="1:5" ht="33" customHeight="1" x14ac:dyDescent="0.3">
      <c r="A15" s="454"/>
      <c r="B15" s="416" t="s">
        <v>302</v>
      </c>
      <c r="C15" s="417"/>
      <c r="D15" s="201"/>
      <c r="E15" s="202" t="s">
        <v>129</v>
      </c>
    </row>
    <row r="16" spans="1:5" ht="33" customHeight="1" x14ac:dyDescent="0.3">
      <c r="A16" s="454"/>
      <c r="B16" s="416" t="s">
        <v>303</v>
      </c>
      <c r="C16" s="417"/>
      <c r="D16" s="201" t="s">
        <v>129</v>
      </c>
      <c r="E16" s="202"/>
    </row>
    <row r="17" spans="1:5" ht="33" customHeight="1" x14ac:dyDescent="0.3">
      <c r="A17" s="454"/>
      <c r="B17" s="416" t="s">
        <v>304</v>
      </c>
      <c r="C17" s="417"/>
      <c r="D17" s="201"/>
      <c r="E17" s="202" t="s">
        <v>129</v>
      </c>
    </row>
    <row r="18" spans="1:5" ht="33" customHeight="1" x14ac:dyDescent="0.3">
      <c r="A18" s="454"/>
      <c r="B18" s="416" t="s">
        <v>306</v>
      </c>
      <c r="C18" s="417"/>
      <c r="D18" s="201" t="s">
        <v>129</v>
      </c>
      <c r="E18" s="202"/>
    </row>
    <row r="19" spans="1:5" ht="33" customHeight="1" x14ac:dyDescent="0.3">
      <c r="A19" s="454"/>
      <c r="B19" s="416" t="s">
        <v>307</v>
      </c>
      <c r="C19" s="417"/>
      <c r="D19" s="201" t="s">
        <v>129</v>
      </c>
      <c r="E19" s="202"/>
    </row>
    <row r="20" spans="1:5" ht="33" customHeight="1" x14ac:dyDescent="0.3">
      <c r="A20" s="454"/>
      <c r="B20" s="416" t="s">
        <v>308</v>
      </c>
      <c r="C20" s="417"/>
      <c r="D20" s="201"/>
      <c r="E20" s="202" t="s">
        <v>129</v>
      </c>
    </row>
    <row r="21" spans="1:5" ht="33" customHeight="1" x14ac:dyDescent="0.3">
      <c r="A21" s="454"/>
      <c r="B21" s="416" t="s">
        <v>309</v>
      </c>
      <c r="C21" s="417"/>
      <c r="D21" s="201" t="s">
        <v>129</v>
      </c>
      <c r="E21" s="202"/>
    </row>
    <row r="22" spans="1:5" ht="33" customHeight="1" x14ac:dyDescent="0.3">
      <c r="A22" s="454"/>
      <c r="B22" s="416" t="s">
        <v>310</v>
      </c>
      <c r="C22" s="417"/>
      <c r="D22" s="201"/>
      <c r="E22" s="202" t="s">
        <v>129</v>
      </c>
    </row>
    <row r="23" spans="1:5" ht="33" customHeight="1" x14ac:dyDescent="0.3">
      <c r="A23" s="454"/>
      <c r="B23" s="416" t="s">
        <v>311</v>
      </c>
      <c r="C23" s="417"/>
      <c r="D23" s="201"/>
      <c r="E23" s="202" t="s">
        <v>129</v>
      </c>
    </row>
    <row r="24" spans="1:5" ht="33" customHeight="1" x14ac:dyDescent="0.3">
      <c r="A24" s="454"/>
      <c r="B24" s="416" t="s">
        <v>312</v>
      </c>
      <c r="C24" s="417"/>
      <c r="D24" s="201" t="s">
        <v>129</v>
      </c>
      <c r="E24" s="202"/>
    </row>
    <row r="25" spans="1:5" ht="33" customHeight="1" x14ac:dyDescent="0.3">
      <c r="A25" s="454"/>
      <c r="B25" s="416" t="s">
        <v>313</v>
      </c>
      <c r="C25" s="417"/>
      <c r="D25" s="201"/>
      <c r="E25" s="202" t="s">
        <v>129</v>
      </c>
    </row>
    <row r="26" spans="1:5" ht="33" customHeight="1" x14ac:dyDescent="0.3">
      <c r="A26" s="454"/>
      <c r="B26" s="416" t="s">
        <v>314</v>
      </c>
      <c r="C26" s="417"/>
      <c r="D26" s="201" t="s">
        <v>129</v>
      </c>
      <c r="E26" s="202"/>
    </row>
    <row r="27" spans="1:5" ht="33" customHeight="1" x14ac:dyDescent="0.3">
      <c r="A27" s="454"/>
      <c r="B27" s="416" t="s">
        <v>315</v>
      </c>
      <c r="C27" s="417"/>
      <c r="D27" s="201"/>
      <c r="E27" s="202" t="s">
        <v>129</v>
      </c>
    </row>
    <row r="28" spans="1:5" ht="33" customHeight="1" x14ac:dyDescent="0.3">
      <c r="A28" s="454"/>
      <c r="B28" s="416" t="s">
        <v>316</v>
      </c>
      <c r="C28" s="417"/>
      <c r="D28" s="201" t="s">
        <v>129</v>
      </c>
      <c r="E28" s="202"/>
    </row>
    <row r="29" spans="1:5" ht="33" customHeight="1" x14ac:dyDescent="0.3">
      <c r="A29" s="454"/>
      <c r="B29" s="416" t="s">
        <v>317</v>
      </c>
      <c r="C29" s="417"/>
      <c r="D29" s="201" t="s">
        <v>129</v>
      </c>
      <c r="E29" s="202"/>
    </row>
    <row r="30" spans="1:5" ht="33" customHeight="1" x14ac:dyDescent="0.3">
      <c r="A30" s="454"/>
      <c r="B30" s="456" t="s">
        <v>318</v>
      </c>
      <c r="C30" s="417"/>
      <c r="D30" s="203" t="s">
        <v>129</v>
      </c>
      <c r="E30" s="204"/>
    </row>
    <row r="31" spans="1:5" ht="33" customHeight="1" x14ac:dyDescent="0.3">
      <c r="A31" s="454"/>
      <c r="B31" s="420" t="s">
        <v>319</v>
      </c>
      <c r="C31" s="417"/>
      <c r="D31" s="201" t="s">
        <v>129</v>
      </c>
      <c r="E31" s="202"/>
    </row>
    <row r="32" spans="1:5" ht="33" customHeight="1" x14ac:dyDescent="0.3">
      <c r="A32" s="454"/>
      <c r="B32" s="456" t="s">
        <v>320</v>
      </c>
      <c r="C32" s="417"/>
      <c r="D32" s="203"/>
      <c r="E32" s="204" t="s">
        <v>129</v>
      </c>
    </row>
    <row r="33" spans="1:5" ht="22.5" customHeight="1" x14ac:dyDescent="0.3">
      <c r="A33" s="454"/>
      <c r="B33" s="425" t="s">
        <v>353</v>
      </c>
      <c r="C33" s="426"/>
      <c r="D33" s="426"/>
      <c r="E33" s="427"/>
    </row>
    <row r="34" spans="1:5" ht="33" customHeight="1" x14ac:dyDescent="0.3">
      <c r="A34" s="454"/>
      <c r="B34" s="420" t="s">
        <v>342</v>
      </c>
      <c r="C34" s="417"/>
      <c r="D34" s="201" t="s">
        <v>129</v>
      </c>
      <c r="E34" s="202"/>
    </row>
    <row r="35" spans="1:5" ht="33" customHeight="1" x14ac:dyDescent="0.3">
      <c r="A35" s="454"/>
      <c r="B35" s="421" t="s">
        <v>339</v>
      </c>
      <c r="C35" s="417"/>
      <c r="D35" s="203" t="s">
        <v>129</v>
      </c>
      <c r="E35" s="204"/>
    </row>
    <row r="36" spans="1:5" ht="33" customHeight="1" x14ac:dyDescent="0.3">
      <c r="A36" s="454"/>
      <c r="B36" s="420" t="s">
        <v>340</v>
      </c>
      <c r="C36" s="417"/>
      <c r="D36" s="201" t="s">
        <v>129</v>
      </c>
      <c r="E36" s="202"/>
    </row>
    <row r="37" spans="1:5" ht="33" customHeight="1" x14ac:dyDescent="0.3">
      <c r="A37" s="454"/>
      <c r="B37" s="418" t="s">
        <v>341</v>
      </c>
      <c r="C37" s="419"/>
      <c r="D37" s="201" t="s">
        <v>129</v>
      </c>
      <c r="E37" s="202"/>
    </row>
    <row r="38" spans="1:5" ht="33" customHeight="1" x14ac:dyDescent="0.3">
      <c r="A38" s="454"/>
      <c r="B38" s="420" t="s">
        <v>343</v>
      </c>
      <c r="C38" s="417"/>
      <c r="D38" s="201" t="s">
        <v>129</v>
      </c>
      <c r="E38" s="202"/>
    </row>
    <row r="39" spans="1:5" ht="33" customHeight="1" x14ac:dyDescent="0.3">
      <c r="A39" s="454"/>
      <c r="B39" s="420" t="s">
        <v>344</v>
      </c>
      <c r="C39" s="417"/>
      <c r="D39" s="201"/>
      <c r="E39" s="202" t="s">
        <v>129</v>
      </c>
    </row>
    <row r="40" spans="1:5" ht="33" customHeight="1" x14ac:dyDescent="0.3">
      <c r="A40" s="454"/>
      <c r="B40" s="418" t="s">
        <v>345</v>
      </c>
      <c r="C40" s="419"/>
      <c r="D40" s="201" t="s">
        <v>129</v>
      </c>
      <c r="E40" s="202"/>
    </row>
    <row r="41" spans="1:5" ht="33" customHeight="1" x14ac:dyDescent="0.3">
      <c r="A41" s="454"/>
      <c r="B41" s="420" t="s">
        <v>346</v>
      </c>
      <c r="C41" s="417"/>
      <c r="D41" s="201" t="s">
        <v>129</v>
      </c>
      <c r="E41" s="202"/>
    </row>
    <row r="42" spans="1:5" ht="33" customHeight="1" x14ac:dyDescent="0.3">
      <c r="A42" s="454"/>
      <c r="B42" s="420" t="s">
        <v>347</v>
      </c>
      <c r="C42" s="417"/>
      <c r="D42" s="201" t="s">
        <v>129</v>
      </c>
      <c r="E42" s="202"/>
    </row>
    <row r="43" spans="1:5" ht="33" customHeight="1" x14ac:dyDescent="0.3">
      <c r="A43" s="454"/>
      <c r="B43" s="418" t="s">
        <v>348</v>
      </c>
      <c r="C43" s="419"/>
      <c r="D43" s="201" t="s">
        <v>129</v>
      </c>
      <c r="E43" s="202"/>
    </row>
    <row r="44" spans="1:5" ht="33" customHeight="1" x14ac:dyDescent="0.3">
      <c r="A44" s="454"/>
      <c r="B44" s="420" t="s">
        <v>349</v>
      </c>
      <c r="C44" s="417"/>
      <c r="D44" s="205"/>
      <c r="E44" s="202" t="s">
        <v>129</v>
      </c>
    </row>
    <row r="45" spans="1:5" ht="33" customHeight="1" x14ac:dyDescent="0.3">
      <c r="A45" s="454"/>
      <c r="B45" s="420" t="s">
        <v>350</v>
      </c>
      <c r="C45" s="417"/>
      <c r="D45" s="201" t="s">
        <v>129</v>
      </c>
      <c r="E45" s="202"/>
    </row>
    <row r="46" spans="1:5" ht="33" customHeight="1" x14ac:dyDescent="0.3">
      <c r="A46" s="454"/>
      <c r="B46" s="420" t="s">
        <v>351</v>
      </c>
      <c r="C46" s="417"/>
      <c r="D46" s="201" t="s">
        <v>129</v>
      </c>
      <c r="E46" s="202"/>
    </row>
    <row r="47" spans="1:5" ht="33" customHeight="1" thickBot="1" x14ac:dyDescent="0.35">
      <c r="A47" s="455"/>
      <c r="B47" s="457" t="s">
        <v>352</v>
      </c>
      <c r="C47" s="458"/>
      <c r="D47" s="206" t="s">
        <v>129</v>
      </c>
      <c r="E47" s="207"/>
    </row>
  </sheetData>
  <mergeCells count="47">
    <mergeCell ref="A13:A47"/>
    <mergeCell ref="B13:C13"/>
    <mergeCell ref="B14:C14"/>
    <mergeCell ref="B15:C15"/>
    <mergeCell ref="B16:C16"/>
    <mergeCell ref="B17:C17"/>
    <mergeCell ref="B40:C40"/>
    <mergeCell ref="B39:C39"/>
    <mergeCell ref="B30:C30"/>
    <mergeCell ref="B46:C46"/>
    <mergeCell ref="B47:C47"/>
    <mergeCell ref="B38:C38"/>
    <mergeCell ref="B32:C32"/>
    <mergeCell ref="B25:C25"/>
    <mergeCell ref="B26:C26"/>
    <mergeCell ref="B27:C27"/>
    <mergeCell ref="A8:E9"/>
    <mergeCell ref="A10:E10"/>
    <mergeCell ref="A11:A12"/>
    <mergeCell ref="B11:C12"/>
    <mergeCell ref="D11:E11"/>
    <mergeCell ref="E1:E4"/>
    <mergeCell ref="B33:E33"/>
    <mergeCell ref="B41:C41"/>
    <mergeCell ref="A1:A4"/>
    <mergeCell ref="B1:B2"/>
    <mergeCell ref="B3:B4"/>
    <mergeCell ref="A5:E5"/>
    <mergeCell ref="A6:E7"/>
    <mergeCell ref="B18:C18"/>
    <mergeCell ref="B19:C19"/>
    <mergeCell ref="B20:C20"/>
    <mergeCell ref="B31:C31"/>
    <mergeCell ref="B21:C21"/>
    <mergeCell ref="B22:C22"/>
    <mergeCell ref="B23:C23"/>
    <mergeCell ref="B24:C24"/>
    <mergeCell ref="B28:C28"/>
    <mergeCell ref="B29:C29"/>
    <mergeCell ref="B43:C43"/>
    <mergeCell ref="B44:C44"/>
    <mergeCell ref="B45:C45"/>
    <mergeCell ref="B34:C34"/>
    <mergeCell ref="B35:C35"/>
    <mergeCell ref="B36:C36"/>
    <mergeCell ref="B37:C37"/>
    <mergeCell ref="B42:C42"/>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ErrorMessage="1" xr:uid="{00000000-0002-0000-0700-000000000000}">
          <x14:formula1>
            <xm:f>'F:\[03 Mapa de Riesgos de Corrupcion PET May-Jun 2024.xlsx]NOOO'!#REF!</xm:f>
          </x14:formula1>
          <xm:sqref>D13:E32 D45:E47 E44 D34:E43</xm:sqref>
        </x14:dataValidation>
        <x14:dataValidation type="list" operator="equal" allowBlank="1" showInputMessage="1" showErrorMessage="1" xr:uid="{00000000-0002-0000-0700-000001000000}">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1"/>
  <sheetViews>
    <sheetView zoomScale="90" zoomScaleNormal="90" workbookViewId="0">
      <selection activeCell="H4" sqref="H4:I4"/>
    </sheetView>
  </sheetViews>
  <sheetFormatPr baseColWidth="10" defaultColWidth="11.44140625" defaultRowHeight="13.8" x14ac:dyDescent="0.25"/>
  <cols>
    <col min="1" max="1" width="12.21875" style="1" customWidth="1"/>
    <col min="2" max="2" width="13.33203125" style="1" customWidth="1"/>
    <col min="3" max="3" width="21.44140625" style="1" customWidth="1"/>
    <col min="4" max="4" width="19.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471"/>
      <c r="B1" s="302"/>
      <c r="C1" s="379" t="s">
        <v>389</v>
      </c>
      <c r="D1" s="379"/>
      <c r="E1" s="379"/>
      <c r="F1" s="379"/>
      <c r="G1" s="379"/>
      <c r="H1" s="403" t="s">
        <v>380</v>
      </c>
      <c r="I1" s="309"/>
      <c r="J1" s="483"/>
      <c r="K1" s="2"/>
      <c r="N1" s="396"/>
    </row>
    <row r="2" spans="1:14" ht="15" customHeight="1" x14ac:dyDescent="0.25">
      <c r="A2" s="472"/>
      <c r="B2" s="305"/>
      <c r="C2" s="379"/>
      <c r="D2" s="379"/>
      <c r="E2" s="379"/>
      <c r="F2" s="379"/>
      <c r="G2" s="379"/>
      <c r="H2" s="405" t="s">
        <v>381</v>
      </c>
      <c r="I2" s="465"/>
      <c r="J2" s="484"/>
      <c r="K2" s="2"/>
      <c r="N2" s="396"/>
    </row>
    <row r="3" spans="1:14" ht="15" customHeight="1" x14ac:dyDescent="0.25">
      <c r="A3" s="472"/>
      <c r="B3" s="305"/>
      <c r="C3" s="379" t="s">
        <v>60</v>
      </c>
      <c r="D3" s="379"/>
      <c r="E3" s="379"/>
      <c r="F3" s="379"/>
      <c r="G3" s="379"/>
      <c r="H3" s="405" t="s">
        <v>382</v>
      </c>
      <c r="I3" s="465"/>
      <c r="J3" s="484"/>
      <c r="K3" s="2"/>
      <c r="N3" s="396"/>
    </row>
    <row r="4" spans="1:14" ht="15.75" customHeight="1" x14ac:dyDescent="0.25">
      <c r="A4" s="473"/>
      <c r="B4" s="407"/>
      <c r="C4" s="379"/>
      <c r="D4" s="379"/>
      <c r="E4" s="379"/>
      <c r="F4" s="379"/>
      <c r="G4" s="379"/>
      <c r="H4" s="405" t="s">
        <v>371</v>
      </c>
      <c r="I4" s="465"/>
      <c r="J4" s="485"/>
      <c r="K4" s="2"/>
      <c r="N4" s="396"/>
    </row>
    <row r="5" spans="1:14" ht="15.75" customHeight="1" x14ac:dyDescent="0.25">
      <c r="A5" s="480"/>
      <c r="B5" s="481"/>
      <c r="C5" s="481"/>
      <c r="D5" s="481"/>
      <c r="E5" s="481"/>
      <c r="F5" s="481"/>
      <c r="G5" s="481"/>
      <c r="H5" s="481"/>
      <c r="I5" s="481"/>
      <c r="J5" s="482"/>
      <c r="K5" s="2"/>
      <c r="N5" s="55"/>
    </row>
    <row r="6" spans="1:14" ht="15" customHeight="1" x14ac:dyDescent="0.25">
      <c r="A6" s="474" t="str">
        <f>CONTEXTO!A8</f>
        <v>PROCESO: PLANEACIÓN ESTRATÉGICA Y TERRITORIAL</v>
      </c>
      <c r="B6" s="475"/>
      <c r="C6" s="475"/>
      <c r="D6" s="475"/>
      <c r="E6" s="475"/>
      <c r="F6" s="475"/>
      <c r="G6" s="475"/>
      <c r="H6" s="475"/>
      <c r="I6" s="475"/>
      <c r="J6" s="476"/>
    </row>
    <row r="7" spans="1:14" ht="32.25" customHeight="1" thickBot="1" x14ac:dyDescent="0.3">
      <c r="A7" s="477"/>
      <c r="B7" s="478"/>
      <c r="C7" s="478"/>
      <c r="D7" s="478"/>
      <c r="E7" s="478"/>
      <c r="F7" s="478"/>
      <c r="G7" s="478"/>
      <c r="H7" s="478"/>
      <c r="I7" s="478"/>
      <c r="J7" s="479"/>
    </row>
    <row r="8" spans="1:14" ht="23.25" customHeight="1" x14ac:dyDescent="0.25">
      <c r="A8" s="489" t="s">
        <v>61</v>
      </c>
      <c r="B8" s="489"/>
      <c r="C8" s="489"/>
      <c r="D8" s="489"/>
      <c r="E8" s="486" t="s">
        <v>9</v>
      </c>
      <c r="F8" s="487"/>
      <c r="G8" s="487"/>
      <c r="H8" s="487"/>
      <c r="I8" s="487"/>
      <c r="J8" s="488"/>
    </row>
    <row r="9" spans="1:14" ht="23.25" customHeight="1" x14ac:dyDescent="0.25">
      <c r="A9" s="489"/>
      <c r="B9" s="489"/>
      <c r="C9" s="489"/>
      <c r="D9" s="489"/>
      <c r="E9" s="466" t="s">
        <v>62</v>
      </c>
      <c r="F9" s="466"/>
      <c r="G9" s="466" t="s">
        <v>63</v>
      </c>
      <c r="H9" s="466"/>
      <c r="I9" s="466"/>
      <c r="J9" s="466"/>
    </row>
    <row r="10" spans="1:14" ht="23.25" customHeight="1" x14ac:dyDescent="0.3">
      <c r="A10" s="489"/>
      <c r="B10" s="489"/>
      <c r="C10" s="489"/>
      <c r="D10" s="489"/>
      <c r="E10" s="467" t="s">
        <v>64</v>
      </c>
      <c r="F10" s="467"/>
      <c r="G10" s="468" t="s">
        <v>65</v>
      </c>
      <c r="H10" s="469"/>
      <c r="I10" s="469"/>
      <c r="J10" s="470"/>
    </row>
    <row r="11" spans="1:14" ht="43.5" customHeight="1" x14ac:dyDescent="0.25">
      <c r="A11" s="489"/>
      <c r="B11" s="489"/>
      <c r="C11" s="489"/>
      <c r="D11" s="489"/>
      <c r="E11" s="459" t="s">
        <v>529</v>
      </c>
      <c r="F11" s="460"/>
      <c r="G11" s="459" t="s">
        <v>546</v>
      </c>
      <c r="H11" s="461"/>
      <c r="I11" s="461"/>
      <c r="J11" s="460"/>
    </row>
    <row r="12" spans="1:14" ht="43.5" customHeight="1" x14ac:dyDescent="0.25">
      <c r="A12" s="489"/>
      <c r="B12" s="489"/>
      <c r="C12" s="489"/>
      <c r="D12" s="489"/>
      <c r="E12" s="459" t="s">
        <v>530</v>
      </c>
      <c r="F12" s="460"/>
      <c r="G12" s="459" t="s">
        <v>547</v>
      </c>
      <c r="H12" s="461"/>
      <c r="I12" s="461"/>
      <c r="J12" s="460"/>
    </row>
    <row r="13" spans="1:14" ht="43.5" customHeight="1" x14ac:dyDescent="0.25">
      <c r="A13" s="489"/>
      <c r="B13" s="489"/>
      <c r="C13" s="489"/>
      <c r="D13" s="489"/>
      <c r="E13" s="459" t="s">
        <v>531</v>
      </c>
      <c r="F13" s="460"/>
      <c r="G13" s="462" t="s">
        <v>548</v>
      </c>
      <c r="H13" s="463"/>
      <c r="I13" s="463"/>
      <c r="J13" s="464"/>
    </row>
    <row r="14" spans="1:14" ht="43.5" customHeight="1" x14ac:dyDescent="0.25">
      <c r="A14" s="489"/>
      <c r="B14" s="489"/>
      <c r="C14" s="489"/>
      <c r="D14" s="489"/>
      <c r="E14" s="462" t="s">
        <v>532</v>
      </c>
      <c r="F14" s="464"/>
      <c r="G14" s="459" t="s">
        <v>549</v>
      </c>
      <c r="H14" s="461"/>
      <c r="I14" s="461"/>
      <c r="J14" s="460"/>
    </row>
    <row r="15" spans="1:14" ht="49.5" customHeight="1" x14ac:dyDescent="0.25">
      <c r="A15" s="489"/>
      <c r="B15" s="489"/>
      <c r="C15" s="489"/>
      <c r="D15" s="489"/>
      <c r="E15" s="459" t="s">
        <v>533</v>
      </c>
      <c r="F15" s="460"/>
      <c r="G15" s="459" t="s">
        <v>550</v>
      </c>
      <c r="H15" s="461"/>
      <c r="I15" s="461"/>
      <c r="J15" s="460"/>
    </row>
    <row r="16" spans="1:14" ht="49.5" customHeight="1" x14ac:dyDescent="0.25">
      <c r="A16" s="489"/>
      <c r="B16" s="489"/>
      <c r="C16" s="489"/>
      <c r="D16" s="489"/>
      <c r="E16" s="459" t="s">
        <v>534</v>
      </c>
      <c r="F16" s="460"/>
      <c r="G16" s="459" t="s">
        <v>551</v>
      </c>
      <c r="H16" s="461"/>
      <c r="I16" s="461"/>
      <c r="J16" s="460"/>
    </row>
    <row r="17" spans="1:10" ht="54.75" customHeight="1" x14ac:dyDescent="0.25">
      <c r="A17" s="489"/>
      <c r="B17" s="489"/>
      <c r="C17" s="489"/>
      <c r="D17" s="489"/>
      <c r="E17" s="459" t="s">
        <v>535</v>
      </c>
      <c r="F17" s="460"/>
      <c r="G17" s="459" t="s">
        <v>552</v>
      </c>
      <c r="H17" s="461"/>
      <c r="I17" s="461"/>
      <c r="J17" s="460"/>
    </row>
    <row r="18" spans="1:10" ht="48.75" customHeight="1" x14ac:dyDescent="0.25">
      <c r="A18" s="489"/>
      <c r="B18" s="489"/>
      <c r="C18" s="489"/>
      <c r="D18" s="489"/>
      <c r="E18" s="459" t="s">
        <v>536</v>
      </c>
      <c r="F18" s="460"/>
      <c r="G18" s="459" t="s">
        <v>553</v>
      </c>
      <c r="H18" s="461"/>
      <c r="I18" s="461"/>
      <c r="J18" s="460"/>
    </row>
    <row r="19" spans="1:10" ht="54.75" customHeight="1" x14ac:dyDescent="0.25">
      <c r="A19" s="489"/>
      <c r="B19" s="489"/>
      <c r="C19" s="489"/>
      <c r="D19" s="489"/>
      <c r="E19" s="459" t="s">
        <v>537</v>
      </c>
      <c r="F19" s="460"/>
      <c r="G19" s="462" t="s">
        <v>554</v>
      </c>
      <c r="H19" s="463"/>
      <c r="I19" s="463"/>
      <c r="J19" s="464"/>
    </row>
    <row r="20" spans="1:10" ht="59.25" customHeight="1" x14ac:dyDescent="0.25">
      <c r="A20" s="489"/>
      <c r="B20" s="489"/>
      <c r="C20" s="489"/>
      <c r="D20" s="489"/>
      <c r="E20" s="459" t="s">
        <v>538</v>
      </c>
      <c r="F20" s="460"/>
      <c r="G20" s="459" t="s">
        <v>555</v>
      </c>
      <c r="H20" s="461"/>
      <c r="I20" s="461"/>
      <c r="J20" s="460"/>
    </row>
    <row r="21" spans="1:10" ht="49.5" customHeight="1" x14ac:dyDescent="0.25">
      <c r="A21" s="489"/>
      <c r="B21" s="489"/>
      <c r="C21" s="489"/>
      <c r="D21" s="489"/>
      <c r="E21" s="459" t="s">
        <v>539</v>
      </c>
      <c r="F21" s="460"/>
      <c r="G21" s="459" t="s">
        <v>556</v>
      </c>
      <c r="H21" s="461"/>
      <c r="I21" s="461"/>
      <c r="J21" s="460"/>
    </row>
    <row r="22" spans="1:10" ht="49.5" customHeight="1" x14ac:dyDescent="0.25">
      <c r="A22" s="489"/>
      <c r="B22" s="489"/>
      <c r="C22" s="489"/>
      <c r="D22" s="489"/>
      <c r="E22" s="459" t="s">
        <v>540</v>
      </c>
      <c r="F22" s="460"/>
      <c r="G22" s="462" t="s">
        <v>557</v>
      </c>
      <c r="H22" s="463"/>
      <c r="I22" s="463"/>
      <c r="J22" s="464"/>
    </row>
    <row r="23" spans="1:10" ht="49.5" customHeight="1" x14ac:dyDescent="0.25">
      <c r="A23" s="489"/>
      <c r="B23" s="489"/>
      <c r="C23" s="489"/>
      <c r="D23" s="489"/>
      <c r="E23" s="459" t="s">
        <v>541</v>
      </c>
      <c r="F23" s="460"/>
      <c r="G23" s="459" t="s">
        <v>558</v>
      </c>
      <c r="H23" s="461"/>
      <c r="I23" s="461"/>
      <c r="J23" s="460"/>
    </row>
    <row r="24" spans="1:10" ht="49.5" customHeight="1" thickBot="1" x14ac:dyDescent="0.3">
      <c r="A24" s="489"/>
      <c r="B24" s="489"/>
      <c r="C24" s="489"/>
      <c r="D24" s="489"/>
      <c r="E24" s="459" t="s">
        <v>542</v>
      </c>
      <c r="F24" s="460"/>
      <c r="G24" s="459" t="s">
        <v>559</v>
      </c>
      <c r="H24" s="461"/>
      <c r="I24" s="461"/>
      <c r="J24" s="460"/>
    </row>
    <row r="25" spans="1:10" ht="49.5" customHeight="1" thickTop="1" thickBot="1" x14ac:dyDescent="0.3">
      <c r="A25" s="489"/>
      <c r="B25" s="489"/>
      <c r="C25" s="489"/>
      <c r="D25" s="489"/>
      <c r="E25" s="459" t="s">
        <v>543</v>
      </c>
      <c r="F25" s="460"/>
      <c r="G25" s="490"/>
      <c r="H25" s="490"/>
      <c r="I25" s="490"/>
      <c r="J25" s="490"/>
    </row>
    <row r="26" spans="1:10" ht="49.5" customHeight="1" thickTop="1" thickBot="1" x14ac:dyDescent="0.3">
      <c r="A26" s="489"/>
      <c r="B26" s="489"/>
      <c r="C26" s="489"/>
      <c r="D26" s="489"/>
      <c r="E26" s="459" t="s">
        <v>567</v>
      </c>
      <c r="F26" s="460"/>
      <c r="G26" s="490"/>
      <c r="H26" s="490"/>
      <c r="I26" s="490"/>
      <c r="J26" s="490"/>
    </row>
    <row r="27" spans="1:10" ht="49.5" customHeight="1" thickTop="1" thickBot="1" x14ac:dyDescent="0.3">
      <c r="A27" s="489"/>
      <c r="B27" s="489"/>
      <c r="C27" s="489"/>
      <c r="D27" s="489"/>
      <c r="E27" s="459" t="s">
        <v>544</v>
      </c>
      <c r="F27" s="460"/>
      <c r="G27" s="490"/>
      <c r="H27" s="490"/>
      <c r="I27" s="490"/>
      <c r="J27" s="490"/>
    </row>
    <row r="28" spans="1:10" ht="49.5" customHeight="1" thickTop="1" thickBot="1" x14ac:dyDescent="0.3">
      <c r="A28" s="489"/>
      <c r="B28" s="489"/>
      <c r="C28" s="489"/>
      <c r="D28" s="489"/>
      <c r="E28" s="459" t="s">
        <v>545</v>
      </c>
      <c r="F28" s="460"/>
      <c r="G28" s="490"/>
      <c r="H28" s="490"/>
      <c r="I28" s="490"/>
      <c r="J28" s="490"/>
    </row>
    <row r="29" spans="1:10" ht="51.75" customHeight="1" thickTop="1" x14ac:dyDescent="0.25">
      <c r="A29" s="500" t="s">
        <v>7</v>
      </c>
      <c r="B29" s="500" t="s">
        <v>63</v>
      </c>
      <c r="C29" s="467" t="s">
        <v>66</v>
      </c>
      <c r="D29" s="467"/>
      <c r="E29" s="486" t="s">
        <v>248</v>
      </c>
      <c r="F29" s="488"/>
      <c r="G29" s="486" t="s">
        <v>249</v>
      </c>
      <c r="H29" s="487"/>
      <c r="I29" s="487"/>
      <c r="J29" s="488"/>
    </row>
    <row r="30" spans="1:10" ht="67.5" customHeight="1" x14ac:dyDescent="0.3">
      <c r="A30" s="500"/>
      <c r="B30" s="500"/>
      <c r="C30" s="504" t="s">
        <v>448</v>
      </c>
      <c r="D30" s="417"/>
      <c r="E30" s="416" t="s">
        <v>458</v>
      </c>
      <c r="F30" s="426"/>
      <c r="G30" s="416" t="s">
        <v>454</v>
      </c>
      <c r="H30" s="426"/>
      <c r="I30" s="426"/>
      <c r="J30" s="417"/>
    </row>
    <row r="31" spans="1:10" ht="51" customHeight="1" x14ac:dyDescent="0.3">
      <c r="A31" s="500"/>
      <c r="B31" s="500"/>
      <c r="C31" s="416" t="s">
        <v>449</v>
      </c>
      <c r="D31" s="417"/>
      <c r="E31" s="416" t="s">
        <v>459</v>
      </c>
      <c r="F31" s="426"/>
      <c r="G31" s="416" t="s">
        <v>455</v>
      </c>
      <c r="H31" s="426"/>
      <c r="I31" s="426"/>
      <c r="J31" s="417"/>
    </row>
    <row r="32" spans="1:10" ht="54.75" customHeight="1" x14ac:dyDescent="0.3">
      <c r="A32" s="500"/>
      <c r="B32" s="500"/>
      <c r="C32" s="416" t="s">
        <v>450</v>
      </c>
      <c r="D32" s="417"/>
      <c r="E32" s="416" t="s">
        <v>460</v>
      </c>
      <c r="F32" s="426"/>
      <c r="G32" s="416" t="s">
        <v>456</v>
      </c>
      <c r="H32" s="426"/>
      <c r="I32" s="426"/>
      <c r="J32" s="417"/>
    </row>
    <row r="33" spans="1:10" ht="49.5" customHeight="1" thickBot="1" x14ac:dyDescent="0.35">
      <c r="A33" s="500"/>
      <c r="B33" s="500"/>
      <c r="C33" s="416" t="s">
        <v>451</v>
      </c>
      <c r="D33" s="417"/>
      <c r="E33" s="416" t="s">
        <v>461</v>
      </c>
      <c r="F33" s="426"/>
      <c r="G33" s="416" t="s">
        <v>457</v>
      </c>
      <c r="H33" s="426"/>
      <c r="I33" s="426"/>
      <c r="J33" s="417"/>
    </row>
    <row r="34" spans="1:10" ht="33" customHeight="1" thickTop="1" thickBot="1" x14ac:dyDescent="0.35">
      <c r="A34" s="500"/>
      <c r="B34" s="500"/>
      <c r="C34" s="504" t="s">
        <v>452</v>
      </c>
      <c r="D34" s="417"/>
      <c r="E34" s="416" t="s">
        <v>462</v>
      </c>
      <c r="F34" s="426"/>
      <c r="G34" s="494"/>
      <c r="H34" s="494"/>
      <c r="I34" s="494"/>
      <c r="J34" s="494"/>
    </row>
    <row r="35" spans="1:10" ht="52.5" customHeight="1" thickTop="1" thickBot="1" x14ac:dyDescent="0.35">
      <c r="A35" s="500"/>
      <c r="B35" s="500"/>
      <c r="C35" s="508" t="s">
        <v>453</v>
      </c>
      <c r="D35" s="417"/>
      <c r="E35" s="504" t="s">
        <v>463</v>
      </c>
      <c r="F35" s="426"/>
      <c r="G35" s="494"/>
      <c r="H35" s="494"/>
      <c r="I35" s="494"/>
      <c r="J35" s="494"/>
    </row>
    <row r="36" spans="1:10" ht="69.75" customHeight="1" thickTop="1" thickBot="1" x14ac:dyDescent="0.35">
      <c r="A36" s="500"/>
      <c r="B36" s="500"/>
      <c r="C36" s="505" t="s">
        <v>560</v>
      </c>
      <c r="D36" s="417"/>
      <c r="E36" s="504" t="s">
        <v>464</v>
      </c>
      <c r="F36" s="426"/>
      <c r="G36" s="494"/>
      <c r="H36" s="494"/>
      <c r="I36" s="494"/>
      <c r="J36" s="494"/>
    </row>
    <row r="37" spans="1:10" ht="51" customHeight="1" thickTop="1" thickBot="1" x14ac:dyDescent="0.35">
      <c r="A37" s="500"/>
      <c r="B37" s="500"/>
      <c r="C37" s="506" t="s">
        <v>561</v>
      </c>
      <c r="D37" s="417"/>
      <c r="E37" s="416" t="s">
        <v>465</v>
      </c>
      <c r="F37" s="426"/>
      <c r="G37" s="494"/>
      <c r="H37" s="494"/>
      <c r="I37" s="494"/>
      <c r="J37" s="494"/>
    </row>
    <row r="38" spans="1:10" ht="51" customHeight="1" thickTop="1" thickBot="1" x14ac:dyDescent="0.35">
      <c r="A38" s="500"/>
      <c r="B38" s="500"/>
      <c r="C38" s="507" t="s">
        <v>562</v>
      </c>
      <c r="D38" s="417"/>
      <c r="E38" s="504" t="s">
        <v>466</v>
      </c>
      <c r="F38" s="426"/>
      <c r="G38" s="494"/>
      <c r="H38" s="494"/>
      <c r="I38" s="494"/>
      <c r="J38" s="494"/>
    </row>
    <row r="39" spans="1:10" ht="51" customHeight="1" thickTop="1" thickBot="1" x14ac:dyDescent="0.35">
      <c r="A39" s="500"/>
      <c r="B39" s="500"/>
      <c r="C39" s="262" t="s">
        <v>563</v>
      </c>
      <c r="D39" s="208"/>
      <c r="E39" s="416" t="s">
        <v>467</v>
      </c>
      <c r="F39" s="426"/>
      <c r="G39" s="494"/>
      <c r="H39" s="494"/>
      <c r="I39" s="494"/>
      <c r="J39" s="494"/>
    </row>
    <row r="40" spans="1:10" ht="63.75" customHeight="1" thickTop="1" thickBot="1" x14ac:dyDescent="0.35">
      <c r="A40" s="500"/>
      <c r="B40" s="500"/>
      <c r="C40" s="506" t="s">
        <v>564</v>
      </c>
      <c r="D40" s="417"/>
      <c r="E40" s="456" t="s">
        <v>468</v>
      </c>
      <c r="F40" s="426"/>
      <c r="G40" s="494"/>
      <c r="H40" s="494"/>
      <c r="I40" s="494"/>
      <c r="J40" s="494"/>
    </row>
    <row r="41" spans="1:10" ht="63.75" customHeight="1" thickTop="1" thickBot="1" x14ac:dyDescent="0.35">
      <c r="A41" s="500"/>
      <c r="B41" s="500"/>
      <c r="C41" s="506" t="s">
        <v>565</v>
      </c>
      <c r="D41" s="417"/>
      <c r="E41" s="456" t="s">
        <v>469</v>
      </c>
      <c r="F41" s="426"/>
      <c r="G41" s="494"/>
      <c r="H41" s="494"/>
      <c r="I41" s="494"/>
      <c r="J41" s="494"/>
    </row>
    <row r="42" spans="1:10" ht="45.75" customHeight="1" thickTop="1" thickBot="1" x14ac:dyDescent="0.35">
      <c r="A42" s="500"/>
      <c r="B42" s="500"/>
      <c r="C42" s="506" t="s">
        <v>566</v>
      </c>
      <c r="D42" s="417"/>
      <c r="E42" s="498" t="s">
        <v>570</v>
      </c>
      <c r="F42" s="499"/>
      <c r="G42" s="494"/>
      <c r="H42" s="494"/>
      <c r="I42" s="494"/>
      <c r="J42" s="494"/>
    </row>
    <row r="43" spans="1:10" ht="45.75" customHeight="1" thickTop="1" thickBot="1" x14ac:dyDescent="0.35">
      <c r="A43" s="500"/>
      <c r="B43" s="500"/>
      <c r="C43" s="506" t="s">
        <v>568</v>
      </c>
      <c r="D43" s="417"/>
      <c r="E43" s="494"/>
      <c r="F43" s="494"/>
      <c r="G43" s="494"/>
      <c r="H43" s="494"/>
      <c r="I43" s="494"/>
      <c r="J43" s="494"/>
    </row>
    <row r="44" spans="1:10" ht="41.25" customHeight="1" thickTop="1" thickBot="1" x14ac:dyDescent="0.35">
      <c r="A44" s="500"/>
      <c r="B44" s="500"/>
      <c r="C44" s="506" t="s">
        <v>569</v>
      </c>
      <c r="D44" s="417"/>
      <c r="E44" s="494"/>
      <c r="F44" s="494"/>
      <c r="G44" s="494"/>
      <c r="H44" s="494"/>
      <c r="I44" s="494"/>
      <c r="J44" s="494"/>
    </row>
    <row r="45" spans="1:10" ht="76.5" customHeight="1" thickTop="1" x14ac:dyDescent="0.3">
      <c r="A45" s="500"/>
      <c r="B45" s="500" t="s">
        <v>62</v>
      </c>
      <c r="C45" s="503" t="s">
        <v>67</v>
      </c>
      <c r="D45" s="496"/>
      <c r="E45" s="501" t="s">
        <v>250</v>
      </c>
      <c r="F45" s="502"/>
      <c r="G45" s="486" t="s">
        <v>251</v>
      </c>
      <c r="H45" s="495"/>
      <c r="I45" s="495"/>
      <c r="J45" s="496"/>
    </row>
    <row r="46" spans="1:10" ht="33.75" customHeight="1" x14ac:dyDescent="0.25">
      <c r="A46" s="500"/>
      <c r="B46" s="500"/>
      <c r="C46" s="462" t="s">
        <v>391</v>
      </c>
      <c r="D46" s="464"/>
      <c r="E46" s="462" t="s">
        <v>470</v>
      </c>
      <c r="F46" s="464"/>
      <c r="G46" s="462" t="s">
        <v>471</v>
      </c>
      <c r="H46" s="463"/>
      <c r="I46" s="463"/>
      <c r="J46" s="464"/>
    </row>
    <row r="47" spans="1:10" ht="47.25" customHeight="1" x14ac:dyDescent="0.25">
      <c r="A47" s="500"/>
      <c r="B47" s="500"/>
      <c r="C47" s="462" t="s">
        <v>396</v>
      </c>
      <c r="D47" s="464"/>
      <c r="E47" s="462" t="s">
        <v>472</v>
      </c>
      <c r="F47" s="464"/>
      <c r="G47" s="462" t="s">
        <v>473</v>
      </c>
      <c r="H47" s="463"/>
      <c r="I47" s="463"/>
      <c r="J47" s="464"/>
    </row>
    <row r="48" spans="1:10" ht="40.5" customHeight="1" x14ac:dyDescent="0.25">
      <c r="A48" s="500"/>
      <c r="B48" s="500"/>
      <c r="C48" s="462" t="s">
        <v>402</v>
      </c>
      <c r="D48" s="464"/>
      <c r="E48" s="462" t="s">
        <v>474</v>
      </c>
      <c r="F48" s="464"/>
      <c r="G48" s="462" t="s">
        <v>475</v>
      </c>
      <c r="H48" s="463"/>
      <c r="I48" s="463"/>
      <c r="J48" s="464"/>
    </row>
    <row r="49" spans="1:10" ht="28.5" customHeight="1" x14ac:dyDescent="0.25">
      <c r="A49" s="500"/>
      <c r="B49" s="500"/>
      <c r="C49" s="462" t="s">
        <v>407</v>
      </c>
      <c r="D49" s="464"/>
      <c r="E49" s="462" t="s">
        <v>476</v>
      </c>
      <c r="F49" s="464"/>
      <c r="G49" s="462" t="s">
        <v>477</v>
      </c>
      <c r="H49" s="463"/>
      <c r="I49" s="463"/>
      <c r="J49" s="464"/>
    </row>
    <row r="50" spans="1:10" ht="45.75" customHeight="1" x14ac:dyDescent="0.25">
      <c r="A50" s="500"/>
      <c r="B50" s="500"/>
      <c r="C50" s="462" t="s">
        <v>441</v>
      </c>
      <c r="D50" s="464"/>
      <c r="E50" s="462" t="s">
        <v>478</v>
      </c>
      <c r="F50" s="464"/>
      <c r="G50" s="462" t="s">
        <v>479</v>
      </c>
      <c r="H50" s="463"/>
      <c r="I50" s="463"/>
      <c r="J50" s="464"/>
    </row>
    <row r="51" spans="1:10" ht="45.75" customHeight="1" x14ac:dyDescent="0.25">
      <c r="A51" s="500"/>
      <c r="B51" s="500"/>
      <c r="C51" s="491" t="s">
        <v>440</v>
      </c>
      <c r="D51" s="493"/>
      <c r="E51" s="462" t="s">
        <v>480</v>
      </c>
      <c r="F51" s="464"/>
      <c r="G51" s="462" t="s">
        <v>481</v>
      </c>
      <c r="H51" s="463"/>
      <c r="I51" s="463"/>
      <c r="J51" s="464"/>
    </row>
    <row r="52" spans="1:10" ht="63" customHeight="1" x14ac:dyDescent="0.25">
      <c r="A52" s="500"/>
      <c r="B52" s="500"/>
      <c r="C52" s="462" t="s">
        <v>437</v>
      </c>
      <c r="D52" s="464"/>
      <c r="E52" s="462" t="s">
        <v>520</v>
      </c>
      <c r="F52" s="464"/>
      <c r="G52" s="462" t="s">
        <v>521</v>
      </c>
      <c r="H52" s="463"/>
      <c r="I52" s="463"/>
      <c r="J52" s="464"/>
    </row>
    <row r="53" spans="1:10" ht="57.75" customHeight="1" x14ac:dyDescent="0.25">
      <c r="A53" s="500"/>
      <c r="B53" s="500"/>
      <c r="C53" s="462" t="s">
        <v>519</v>
      </c>
      <c r="D53" s="464"/>
      <c r="E53" s="462" t="s">
        <v>522</v>
      </c>
      <c r="F53" s="464"/>
      <c r="G53" s="491" t="s">
        <v>523</v>
      </c>
      <c r="H53" s="492"/>
      <c r="I53" s="492"/>
      <c r="J53" s="493"/>
    </row>
    <row r="54" spans="1:10" x14ac:dyDescent="0.25">
      <c r="C54" s="58"/>
      <c r="D54" s="58"/>
      <c r="E54" s="497"/>
      <c r="F54" s="497"/>
      <c r="G54" s="497"/>
      <c r="H54" s="497"/>
      <c r="I54" s="497"/>
      <c r="J54" s="497"/>
    </row>
    <row r="55" spans="1:10" x14ac:dyDescent="0.25">
      <c r="C55" s="58"/>
      <c r="D55" s="58"/>
      <c r="E55" s="497"/>
      <c r="F55" s="497"/>
      <c r="G55" s="497"/>
      <c r="H55" s="497"/>
      <c r="I55" s="497"/>
      <c r="J55" s="497"/>
    </row>
    <row r="56" spans="1:10" x14ac:dyDescent="0.25">
      <c r="E56" s="331"/>
      <c r="F56" s="331"/>
      <c r="G56" s="331"/>
      <c r="H56" s="331"/>
      <c r="I56" s="331"/>
      <c r="J56" s="331"/>
    </row>
    <row r="57" spans="1:10" x14ac:dyDescent="0.25">
      <c r="E57" s="331"/>
      <c r="F57" s="331"/>
      <c r="G57" s="331"/>
      <c r="H57" s="331"/>
      <c r="I57" s="331"/>
      <c r="J57" s="331"/>
    </row>
    <row r="58" spans="1:10" x14ac:dyDescent="0.25">
      <c r="E58" s="331"/>
      <c r="F58" s="331"/>
      <c r="G58" s="331"/>
      <c r="H58" s="331"/>
      <c r="I58" s="331"/>
      <c r="J58" s="331"/>
    </row>
    <row r="59" spans="1:10" x14ac:dyDescent="0.25">
      <c r="E59" s="331"/>
      <c r="F59" s="331"/>
      <c r="G59" s="331"/>
      <c r="H59" s="331"/>
      <c r="I59" s="331"/>
      <c r="J59" s="331"/>
    </row>
    <row r="60" spans="1:10" x14ac:dyDescent="0.25">
      <c r="E60" s="331"/>
      <c r="F60" s="331"/>
      <c r="G60" s="331"/>
      <c r="H60" s="331"/>
      <c r="I60" s="331"/>
      <c r="J60" s="331"/>
    </row>
    <row r="61" spans="1:10" x14ac:dyDescent="0.25">
      <c r="E61" s="331"/>
      <c r="F61" s="331"/>
      <c r="G61" s="331"/>
      <c r="H61" s="331"/>
      <c r="I61" s="331"/>
      <c r="J61" s="331"/>
    </row>
    <row r="62" spans="1:10" x14ac:dyDescent="0.25">
      <c r="E62" s="331"/>
      <c r="F62" s="331"/>
      <c r="G62" s="331"/>
      <c r="H62" s="331"/>
      <c r="I62" s="331"/>
      <c r="J62" s="331"/>
    </row>
    <row r="63" spans="1:10" x14ac:dyDescent="0.25">
      <c r="E63" s="331"/>
      <c r="F63" s="331"/>
      <c r="G63" s="331"/>
      <c r="H63" s="331"/>
      <c r="I63" s="331"/>
      <c r="J63" s="331"/>
    </row>
    <row r="64" spans="1:10" x14ac:dyDescent="0.25">
      <c r="E64" s="331"/>
      <c r="F64" s="331"/>
      <c r="G64" s="331"/>
      <c r="H64" s="331"/>
      <c r="I64" s="331"/>
      <c r="J64" s="331"/>
    </row>
    <row r="65" spans="5:10" x14ac:dyDescent="0.25">
      <c r="E65" s="331"/>
      <c r="F65" s="331"/>
      <c r="G65" s="331"/>
      <c r="H65" s="331"/>
      <c r="I65" s="331"/>
      <c r="J65" s="331"/>
    </row>
    <row r="66" spans="5:10" x14ac:dyDescent="0.25">
      <c r="E66" s="331"/>
      <c r="F66" s="331"/>
      <c r="G66" s="331"/>
      <c r="H66" s="331"/>
      <c r="I66" s="331"/>
      <c r="J66" s="331"/>
    </row>
    <row r="67" spans="5:10" x14ac:dyDescent="0.25">
      <c r="E67" s="331"/>
      <c r="F67" s="331"/>
      <c r="G67" s="331"/>
      <c r="H67" s="331"/>
      <c r="I67" s="331"/>
      <c r="J67" s="331"/>
    </row>
    <row r="68" spans="5:10" x14ac:dyDescent="0.25">
      <c r="E68" s="331"/>
      <c r="F68" s="331"/>
      <c r="G68" s="331"/>
      <c r="H68" s="331"/>
      <c r="I68" s="331"/>
      <c r="J68" s="331"/>
    </row>
    <row r="69" spans="5:10" x14ac:dyDescent="0.25">
      <c r="E69" s="331"/>
      <c r="F69" s="331"/>
      <c r="G69" s="331"/>
      <c r="H69" s="331"/>
      <c r="I69" s="331"/>
      <c r="J69" s="331"/>
    </row>
    <row r="70" spans="5:10" x14ac:dyDescent="0.25">
      <c r="E70" s="331"/>
      <c r="F70" s="331"/>
      <c r="G70" s="331"/>
      <c r="H70" s="331"/>
      <c r="I70" s="331"/>
      <c r="J70" s="331"/>
    </row>
    <row r="71" spans="5:10" x14ac:dyDescent="0.25">
      <c r="E71" s="331"/>
      <c r="F71" s="331"/>
      <c r="G71" s="331"/>
      <c r="H71" s="331"/>
      <c r="I71" s="331"/>
      <c r="J71" s="331"/>
    </row>
    <row r="72" spans="5:10" x14ac:dyDescent="0.25">
      <c r="E72" s="331"/>
      <c r="F72" s="331"/>
      <c r="G72" s="331"/>
      <c r="H72" s="331"/>
      <c r="I72" s="331"/>
      <c r="J72" s="331"/>
    </row>
    <row r="73" spans="5:10" x14ac:dyDescent="0.25">
      <c r="E73" s="331"/>
      <c r="F73" s="331"/>
      <c r="G73" s="331"/>
      <c r="H73" s="331"/>
      <c r="I73" s="331"/>
      <c r="J73" s="331"/>
    </row>
    <row r="74" spans="5:10" x14ac:dyDescent="0.25">
      <c r="E74" s="331"/>
      <c r="F74" s="331"/>
      <c r="G74" s="331"/>
      <c r="H74" s="331"/>
      <c r="I74" s="331"/>
      <c r="J74" s="331"/>
    </row>
    <row r="75" spans="5:10" x14ac:dyDescent="0.25">
      <c r="E75" s="331"/>
      <c r="F75" s="331"/>
      <c r="G75" s="331"/>
      <c r="H75" s="331"/>
      <c r="I75" s="331"/>
      <c r="J75" s="331"/>
    </row>
    <row r="76" spans="5:10" x14ac:dyDescent="0.25">
      <c r="E76" s="331"/>
      <c r="F76" s="331"/>
      <c r="G76" s="331"/>
      <c r="H76" s="331"/>
      <c r="I76" s="331"/>
      <c r="J76" s="331"/>
    </row>
    <row r="77" spans="5:10" x14ac:dyDescent="0.25">
      <c r="E77" s="331"/>
      <c r="F77" s="331"/>
      <c r="G77" s="331"/>
      <c r="H77" s="331"/>
      <c r="I77" s="331"/>
      <c r="J77" s="331"/>
    </row>
    <row r="78" spans="5:10" x14ac:dyDescent="0.25">
      <c r="E78" s="331"/>
      <c r="F78" s="331"/>
      <c r="G78" s="331"/>
      <c r="H78" s="331"/>
      <c r="I78" s="331"/>
      <c r="J78" s="331"/>
    </row>
    <row r="79" spans="5:10" x14ac:dyDescent="0.25">
      <c r="E79" s="331"/>
      <c r="F79" s="331"/>
      <c r="G79" s="331"/>
      <c r="H79" s="331"/>
      <c r="I79" s="331"/>
      <c r="J79" s="331"/>
    </row>
    <row r="80" spans="5:10" x14ac:dyDescent="0.25">
      <c r="E80" s="331"/>
      <c r="F80" s="331"/>
      <c r="G80" s="331"/>
      <c r="H80" s="331"/>
      <c r="I80" s="331"/>
      <c r="J80" s="331"/>
    </row>
    <row r="81" spans="5:10" x14ac:dyDescent="0.25">
      <c r="E81" s="331"/>
      <c r="F81" s="331"/>
      <c r="G81" s="331"/>
      <c r="H81" s="331"/>
      <c r="I81" s="331"/>
      <c r="J81" s="331"/>
    </row>
    <row r="82" spans="5:10" x14ac:dyDescent="0.25">
      <c r="E82" s="331"/>
      <c r="F82" s="331"/>
      <c r="G82" s="331"/>
      <c r="H82" s="331"/>
      <c r="I82" s="331"/>
      <c r="J82" s="331"/>
    </row>
    <row r="83" spans="5:10" x14ac:dyDescent="0.25">
      <c r="E83" s="331"/>
      <c r="F83" s="331"/>
      <c r="G83" s="331"/>
      <c r="H83" s="331"/>
      <c r="I83" s="331"/>
      <c r="J83" s="331"/>
    </row>
    <row r="84" spans="5:10" x14ac:dyDescent="0.25">
      <c r="E84" s="331"/>
      <c r="F84" s="331"/>
      <c r="G84" s="331"/>
      <c r="H84" s="331"/>
      <c r="I84" s="331"/>
      <c r="J84" s="331"/>
    </row>
    <row r="85" spans="5:10" x14ac:dyDescent="0.25">
      <c r="E85" s="331"/>
      <c r="F85" s="331"/>
      <c r="G85" s="331"/>
      <c r="H85" s="331"/>
      <c r="I85" s="331"/>
      <c r="J85" s="331"/>
    </row>
    <row r="86" spans="5:10" x14ac:dyDescent="0.25">
      <c r="E86" s="331"/>
      <c r="F86" s="331"/>
      <c r="G86" s="331"/>
      <c r="H86" s="331"/>
      <c r="I86" s="331"/>
      <c r="J86" s="331"/>
    </row>
    <row r="87" spans="5:10" x14ac:dyDescent="0.25">
      <c r="E87" s="331"/>
      <c r="F87" s="331"/>
      <c r="G87" s="331"/>
      <c r="H87" s="331"/>
      <c r="I87" s="331"/>
      <c r="J87" s="331"/>
    </row>
    <row r="88" spans="5:10" x14ac:dyDescent="0.25">
      <c r="E88" s="331"/>
      <c r="F88" s="331"/>
      <c r="G88" s="331"/>
      <c r="H88" s="331"/>
      <c r="I88" s="331"/>
      <c r="J88" s="331"/>
    </row>
    <row r="89" spans="5:10" x14ac:dyDescent="0.25">
      <c r="E89" s="331"/>
      <c r="F89" s="331"/>
      <c r="G89" s="331"/>
      <c r="H89" s="331"/>
      <c r="I89" s="331"/>
      <c r="J89" s="331"/>
    </row>
    <row r="90" spans="5:10" x14ac:dyDescent="0.25">
      <c r="E90" s="331"/>
      <c r="F90" s="331"/>
      <c r="G90" s="331"/>
      <c r="H90" s="331"/>
      <c r="I90" s="331"/>
      <c r="J90" s="331"/>
    </row>
    <row r="91" spans="5:10" x14ac:dyDescent="0.25">
      <c r="E91" s="331"/>
      <c r="F91" s="331"/>
      <c r="G91" s="331"/>
      <c r="H91" s="331"/>
      <c r="I91" s="331"/>
      <c r="J91" s="331"/>
    </row>
    <row r="92" spans="5:10" x14ac:dyDescent="0.25">
      <c r="E92" s="331"/>
      <c r="F92" s="331"/>
      <c r="G92" s="331"/>
      <c r="H92" s="331"/>
      <c r="I92" s="331"/>
      <c r="J92" s="331"/>
    </row>
    <row r="93" spans="5:10" x14ac:dyDescent="0.25">
      <c r="E93" s="331"/>
      <c r="F93" s="331"/>
      <c r="G93" s="331"/>
      <c r="H93" s="331"/>
      <c r="I93" s="331"/>
      <c r="J93" s="331"/>
    </row>
    <row r="94" spans="5:10" x14ac:dyDescent="0.25">
      <c r="E94" s="331"/>
      <c r="F94" s="331"/>
      <c r="G94" s="331"/>
      <c r="H94" s="331"/>
      <c r="I94" s="331"/>
      <c r="J94" s="331"/>
    </row>
    <row r="95" spans="5:10" x14ac:dyDescent="0.25">
      <c r="E95" s="331"/>
      <c r="F95" s="331"/>
      <c r="G95" s="331"/>
      <c r="H95" s="331"/>
      <c r="I95" s="331"/>
      <c r="J95" s="331"/>
    </row>
    <row r="96" spans="5:10" x14ac:dyDescent="0.25">
      <c r="E96" s="331"/>
      <c r="F96" s="331"/>
      <c r="G96" s="331"/>
      <c r="H96" s="331"/>
      <c r="I96" s="331"/>
      <c r="J96" s="331"/>
    </row>
    <row r="97" spans="5:10" x14ac:dyDescent="0.25">
      <c r="E97" s="331"/>
      <c r="F97" s="331"/>
      <c r="G97" s="331"/>
      <c r="H97" s="331"/>
      <c r="I97" s="331"/>
      <c r="J97" s="331"/>
    </row>
    <row r="98" spans="5:10" x14ac:dyDescent="0.25">
      <c r="E98" s="331"/>
      <c r="F98" s="331"/>
      <c r="G98" s="331"/>
      <c r="H98" s="331"/>
      <c r="I98" s="331"/>
      <c r="J98" s="331"/>
    </row>
    <row r="99" spans="5:10" x14ac:dyDescent="0.25">
      <c r="E99" s="331"/>
      <c r="F99" s="331"/>
      <c r="G99" s="331"/>
      <c r="H99" s="331"/>
      <c r="I99" s="331"/>
      <c r="J99" s="331"/>
    </row>
    <row r="100" spans="5:10" x14ac:dyDescent="0.25">
      <c r="E100" s="331"/>
      <c r="F100" s="331"/>
      <c r="G100" s="331"/>
      <c r="H100" s="331"/>
      <c r="I100" s="331"/>
      <c r="J100" s="331"/>
    </row>
    <row r="101" spans="5:10" x14ac:dyDescent="0.25">
      <c r="E101" s="331"/>
      <c r="F101" s="331"/>
      <c r="G101" s="331"/>
      <c r="H101" s="331"/>
      <c r="I101" s="331"/>
      <c r="J101" s="331"/>
    </row>
    <row r="102" spans="5:10" x14ac:dyDescent="0.25">
      <c r="E102" s="331"/>
      <c r="F102" s="331"/>
      <c r="G102" s="331"/>
      <c r="H102" s="331"/>
      <c r="I102" s="331"/>
      <c r="J102" s="331"/>
    </row>
    <row r="103" spans="5:10" x14ac:dyDescent="0.25">
      <c r="E103" s="331"/>
      <c r="F103" s="331"/>
      <c r="G103" s="331"/>
      <c r="H103" s="331"/>
      <c r="I103" s="331"/>
      <c r="J103" s="331"/>
    </row>
    <row r="104" spans="5:10" x14ac:dyDescent="0.25">
      <c r="E104" s="331"/>
      <c r="F104" s="331"/>
      <c r="G104" s="331"/>
      <c r="H104" s="331"/>
      <c r="I104" s="331"/>
      <c r="J104" s="331"/>
    </row>
    <row r="105" spans="5:10" x14ac:dyDescent="0.25">
      <c r="E105" s="331"/>
      <c r="F105" s="331"/>
      <c r="G105" s="331"/>
      <c r="H105" s="331"/>
      <c r="I105" s="331"/>
      <c r="J105" s="331"/>
    </row>
    <row r="106" spans="5:10" x14ac:dyDescent="0.25">
      <c r="E106" s="331"/>
      <c r="F106" s="331"/>
      <c r="G106" s="331"/>
      <c r="H106" s="331"/>
      <c r="I106" s="331"/>
      <c r="J106" s="331"/>
    </row>
    <row r="107" spans="5:10" x14ac:dyDescent="0.25">
      <c r="E107" s="331"/>
      <c r="F107" s="331"/>
      <c r="G107" s="331"/>
      <c r="H107" s="331"/>
      <c r="I107" s="331"/>
      <c r="J107" s="331"/>
    </row>
    <row r="108" spans="5:10" x14ac:dyDescent="0.25">
      <c r="E108" s="331"/>
      <c r="F108" s="331"/>
      <c r="G108" s="331"/>
      <c r="H108" s="331"/>
      <c r="I108" s="331"/>
      <c r="J108" s="331"/>
    </row>
    <row r="109" spans="5:10" x14ac:dyDescent="0.25">
      <c r="E109" s="331"/>
      <c r="F109" s="331"/>
      <c r="G109" s="331"/>
      <c r="H109" s="331"/>
      <c r="I109" s="331"/>
      <c r="J109" s="331"/>
    </row>
    <row r="110" spans="5:10" x14ac:dyDescent="0.25">
      <c r="E110" s="331"/>
      <c r="F110" s="331"/>
      <c r="G110" s="331"/>
      <c r="H110" s="331"/>
      <c r="I110" s="331"/>
      <c r="J110" s="331"/>
    </row>
    <row r="111" spans="5:10" x14ac:dyDescent="0.25">
      <c r="E111" s="331"/>
      <c r="F111" s="331"/>
      <c r="G111" s="331"/>
      <c r="H111" s="331"/>
      <c r="I111" s="331"/>
      <c r="J111" s="331"/>
    </row>
    <row r="112" spans="5:10" x14ac:dyDescent="0.25">
      <c r="E112" s="331"/>
      <c r="F112" s="331"/>
      <c r="G112" s="331"/>
      <c r="H112" s="331"/>
      <c r="I112" s="331"/>
      <c r="J112" s="331"/>
    </row>
    <row r="113" spans="5:10" x14ac:dyDescent="0.25">
      <c r="E113" s="331"/>
      <c r="F113" s="331"/>
      <c r="G113" s="331"/>
      <c r="H113" s="331"/>
      <c r="I113" s="331"/>
      <c r="J113" s="331"/>
    </row>
    <row r="114" spans="5:10" x14ac:dyDescent="0.25">
      <c r="E114" s="331"/>
      <c r="F114" s="331"/>
      <c r="G114" s="331"/>
      <c r="H114" s="331"/>
      <c r="I114" s="331"/>
      <c r="J114" s="331"/>
    </row>
    <row r="115" spans="5:10" x14ac:dyDescent="0.25">
      <c r="E115" s="331"/>
      <c r="F115" s="331"/>
      <c r="G115" s="331"/>
      <c r="H115" s="331"/>
      <c r="I115" s="331"/>
      <c r="J115" s="331"/>
    </row>
    <row r="116" spans="5:10" x14ac:dyDescent="0.25">
      <c r="E116" s="331"/>
      <c r="F116" s="331"/>
      <c r="G116" s="331"/>
      <c r="H116" s="331"/>
      <c r="I116" s="331"/>
      <c r="J116" s="331"/>
    </row>
    <row r="117" spans="5:10" x14ac:dyDescent="0.25">
      <c r="E117" s="331"/>
      <c r="F117" s="331"/>
      <c r="G117" s="331"/>
      <c r="H117" s="331"/>
      <c r="I117" s="331"/>
      <c r="J117" s="331"/>
    </row>
    <row r="118" spans="5:10" x14ac:dyDescent="0.25">
      <c r="E118" s="331"/>
      <c r="F118" s="331"/>
      <c r="G118" s="331"/>
      <c r="H118" s="331"/>
      <c r="I118" s="331"/>
      <c r="J118" s="331"/>
    </row>
    <row r="119" spans="5:10" x14ac:dyDescent="0.25">
      <c r="E119" s="331"/>
      <c r="F119" s="331"/>
      <c r="G119" s="331"/>
      <c r="H119" s="331"/>
      <c r="I119" s="331"/>
      <c r="J119" s="331"/>
    </row>
    <row r="120" spans="5:10" x14ac:dyDescent="0.25">
      <c r="E120" s="331"/>
      <c r="F120" s="331"/>
      <c r="G120" s="331"/>
      <c r="H120" s="331"/>
      <c r="I120" s="331"/>
      <c r="J120" s="331"/>
    </row>
    <row r="121" spans="5:10" x14ac:dyDescent="0.25">
      <c r="E121" s="331"/>
      <c r="F121" s="331"/>
      <c r="G121" s="331"/>
      <c r="H121" s="331"/>
      <c r="I121" s="331"/>
      <c r="J121" s="331"/>
    </row>
    <row r="122" spans="5:10" x14ac:dyDescent="0.25">
      <c r="E122" s="331"/>
      <c r="F122" s="331"/>
      <c r="G122" s="331"/>
      <c r="H122" s="331"/>
      <c r="I122" s="331"/>
      <c r="J122" s="331"/>
    </row>
    <row r="123" spans="5:10" x14ac:dyDescent="0.25">
      <c r="E123" s="331"/>
      <c r="F123" s="331"/>
      <c r="G123" s="331"/>
      <c r="H123" s="331"/>
      <c r="I123" s="331"/>
      <c r="J123" s="331"/>
    </row>
    <row r="124" spans="5:10" x14ac:dyDescent="0.25">
      <c r="E124" s="331"/>
      <c r="F124" s="331"/>
      <c r="G124" s="331"/>
      <c r="H124" s="331"/>
      <c r="I124" s="331"/>
      <c r="J124" s="331"/>
    </row>
    <row r="125" spans="5:10" x14ac:dyDescent="0.25">
      <c r="E125" s="331"/>
      <c r="F125" s="331"/>
      <c r="G125" s="331"/>
      <c r="H125" s="331"/>
      <c r="I125" s="331"/>
      <c r="J125" s="331"/>
    </row>
    <row r="126" spans="5:10" x14ac:dyDescent="0.25">
      <c r="E126" s="331"/>
      <c r="F126" s="331"/>
      <c r="G126" s="331"/>
      <c r="H126" s="331"/>
      <c r="I126" s="331"/>
      <c r="J126" s="331"/>
    </row>
    <row r="127" spans="5:10" x14ac:dyDescent="0.25">
      <c r="E127" s="331"/>
      <c r="F127" s="331"/>
      <c r="G127" s="331"/>
      <c r="H127" s="331"/>
      <c r="I127" s="331"/>
      <c r="J127" s="331"/>
    </row>
    <row r="128" spans="5:10" x14ac:dyDescent="0.25">
      <c r="E128" s="331"/>
      <c r="F128" s="331"/>
      <c r="G128" s="331"/>
      <c r="H128" s="331"/>
      <c r="I128" s="331"/>
      <c r="J128" s="331"/>
    </row>
    <row r="129" spans="5:10" x14ac:dyDescent="0.25">
      <c r="E129" s="331"/>
      <c r="F129" s="331"/>
      <c r="G129" s="331"/>
      <c r="H129" s="331"/>
      <c r="I129" s="331"/>
      <c r="J129" s="331"/>
    </row>
    <row r="130" spans="5:10" x14ac:dyDescent="0.25">
      <c r="E130" s="331"/>
      <c r="F130" s="331"/>
      <c r="G130" s="331"/>
      <c r="H130" s="331"/>
      <c r="I130" s="331"/>
      <c r="J130" s="331"/>
    </row>
    <row r="131" spans="5:10" x14ac:dyDescent="0.25">
      <c r="E131" s="331"/>
      <c r="F131" s="331"/>
      <c r="G131" s="331"/>
      <c r="H131" s="331"/>
      <c r="I131" s="331"/>
      <c r="J131" s="331"/>
    </row>
  </sheetData>
  <sheetProtection selectLockedCells="1"/>
  <mergeCells count="286">
    <mergeCell ref="C1:G2"/>
    <mergeCell ref="C3:G4"/>
    <mergeCell ref="A1:B4"/>
    <mergeCell ref="G37:J37"/>
    <mergeCell ref="E39:F39"/>
    <mergeCell ref="E38:F38"/>
    <mergeCell ref="G38:J38"/>
    <mergeCell ref="C46:D46"/>
    <mergeCell ref="C47:D47"/>
    <mergeCell ref="C32:D32"/>
    <mergeCell ref="C33:D33"/>
    <mergeCell ref="C34:D34"/>
    <mergeCell ref="C35:D35"/>
    <mergeCell ref="E34:F34"/>
    <mergeCell ref="C42:D42"/>
    <mergeCell ref="E44:F44"/>
    <mergeCell ref="G44:J44"/>
    <mergeCell ref="C43:D43"/>
    <mergeCell ref="G43:J43"/>
    <mergeCell ref="E43:F43"/>
    <mergeCell ref="A29:A53"/>
    <mergeCell ref="E45:F45"/>
    <mergeCell ref="B45:B53"/>
    <mergeCell ref="C45:D45"/>
    <mergeCell ref="C29:D29"/>
    <mergeCell ref="B29:B44"/>
    <mergeCell ref="C30:D30"/>
    <mergeCell ref="C31:D31"/>
    <mergeCell ref="C48:D48"/>
    <mergeCell ref="C49:D49"/>
    <mergeCell ref="C50:D50"/>
    <mergeCell ref="C51:D51"/>
    <mergeCell ref="C36:D36"/>
    <mergeCell ref="C37:D37"/>
    <mergeCell ref="C38:D38"/>
    <mergeCell ref="C44:D44"/>
    <mergeCell ref="C41:D41"/>
    <mergeCell ref="E41:F41"/>
    <mergeCell ref="C40:D40"/>
    <mergeCell ref="E40:F40"/>
    <mergeCell ref="E35:F35"/>
    <mergeCell ref="E36:F36"/>
    <mergeCell ref="E37:F37"/>
    <mergeCell ref="C52:D52"/>
    <mergeCell ref="C53:D53"/>
    <mergeCell ref="E60:F60"/>
    <mergeCell ref="E42:F42"/>
    <mergeCell ref="E57:F57"/>
    <mergeCell ref="E131:F131"/>
    <mergeCell ref="G131:J131"/>
    <mergeCell ref="G130:J130"/>
    <mergeCell ref="E118:F118"/>
    <mergeCell ref="G118:J118"/>
    <mergeCell ref="E119:F119"/>
    <mergeCell ref="G119:J119"/>
    <mergeCell ref="E120:F120"/>
    <mergeCell ref="G120:J120"/>
    <mergeCell ref="E130:F130"/>
    <mergeCell ref="E121:F121"/>
    <mergeCell ref="G121:J121"/>
    <mergeCell ref="E122:F122"/>
    <mergeCell ref="G122:J122"/>
    <mergeCell ref="E123:F123"/>
    <mergeCell ref="G123:J123"/>
    <mergeCell ref="E129:F129"/>
    <mergeCell ref="E112:F112"/>
    <mergeCell ref="G129:J129"/>
    <mergeCell ref="G106:J106"/>
    <mergeCell ref="E107:F107"/>
    <mergeCell ref="G107:J107"/>
    <mergeCell ref="E108:F108"/>
    <mergeCell ref="G108:J108"/>
    <mergeCell ref="E103:F103"/>
    <mergeCell ref="G103:J103"/>
    <mergeCell ref="E104:F104"/>
    <mergeCell ref="G104:J104"/>
    <mergeCell ref="E105:F105"/>
    <mergeCell ref="G105:J105"/>
    <mergeCell ref="E106:F106"/>
    <mergeCell ref="G114:J114"/>
    <mergeCell ref="E111:F111"/>
    <mergeCell ref="G111:J111"/>
    <mergeCell ref="G112:J112"/>
    <mergeCell ref="E113:F113"/>
    <mergeCell ref="G113:J113"/>
    <mergeCell ref="E114:F114"/>
    <mergeCell ref="E109:F109"/>
    <mergeCell ref="G109:J109"/>
    <mergeCell ref="E110:F110"/>
    <mergeCell ref="G110:J110"/>
    <mergeCell ref="E115:F115"/>
    <mergeCell ref="G115:J115"/>
    <mergeCell ref="E116:F116"/>
    <mergeCell ref="G116:J116"/>
    <mergeCell ref="E117:F117"/>
    <mergeCell ref="E127:F127"/>
    <mergeCell ref="G127:J127"/>
    <mergeCell ref="E128:F128"/>
    <mergeCell ref="G128:J128"/>
    <mergeCell ref="E124:F124"/>
    <mergeCell ref="G124:J124"/>
    <mergeCell ref="E125:F125"/>
    <mergeCell ref="G125:J125"/>
    <mergeCell ref="E126:F126"/>
    <mergeCell ref="G126:J126"/>
    <mergeCell ref="G117:J117"/>
    <mergeCell ref="G100:J100"/>
    <mergeCell ref="E101:F101"/>
    <mergeCell ref="G101:J101"/>
    <mergeCell ref="E102:F102"/>
    <mergeCell ref="G102:J102"/>
    <mergeCell ref="E97:F97"/>
    <mergeCell ref="G97:J97"/>
    <mergeCell ref="E98:F98"/>
    <mergeCell ref="G98:J98"/>
    <mergeCell ref="E99:F99"/>
    <mergeCell ref="G99:J99"/>
    <mergeCell ref="E100:F100"/>
    <mergeCell ref="G94:J94"/>
    <mergeCell ref="E95:F95"/>
    <mergeCell ref="G95:J95"/>
    <mergeCell ref="E96:F96"/>
    <mergeCell ref="G96:J96"/>
    <mergeCell ref="E91:F91"/>
    <mergeCell ref="G91:J91"/>
    <mergeCell ref="E92:F92"/>
    <mergeCell ref="G92:J92"/>
    <mergeCell ref="E93:F93"/>
    <mergeCell ref="G93:J93"/>
    <mergeCell ref="E94:F94"/>
    <mergeCell ref="G88:J88"/>
    <mergeCell ref="E89:F89"/>
    <mergeCell ref="G89:J89"/>
    <mergeCell ref="E90:F90"/>
    <mergeCell ref="G90:J90"/>
    <mergeCell ref="E85:F85"/>
    <mergeCell ref="G85:J85"/>
    <mergeCell ref="E86:F86"/>
    <mergeCell ref="G86:J86"/>
    <mergeCell ref="E87:F87"/>
    <mergeCell ref="G87:J87"/>
    <mergeCell ref="E88:F88"/>
    <mergeCell ref="G82:J82"/>
    <mergeCell ref="E83:F83"/>
    <mergeCell ref="G83:J83"/>
    <mergeCell ref="E84:F84"/>
    <mergeCell ref="G84:J84"/>
    <mergeCell ref="E79:F79"/>
    <mergeCell ref="G79:J79"/>
    <mergeCell ref="E80:F80"/>
    <mergeCell ref="G80:J80"/>
    <mergeCell ref="E81:F81"/>
    <mergeCell ref="G81:J81"/>
    <mergeCell ref="E82:F82"/>
    <mergeCell ref="G76:J76"/>
    <mergeCell ref="E77:F77"/>
    <mergeCell ref="G77:J77"/>
    <mergeCell ref="E78:F78"/>
    <mergeCell ref="G78:J78"/>
    <mergeCell ref="E73:F73"/>
    <mergeCell ref="G73:J73"/>
    <mergeCell ref="E74:F74"/>
    <mergeCell ref="G74:J74"/>
    <mergeCell ref="E75:F75"/>
    <mergeCell ref="G75:J75"/>
    <mergeCell ref="E76:F76"/>
    <mergeCell ref="G70:J70"/>
    <mergeCell ref="E71:F71"/>
    <mergeCell ref="G71:J71"/>
    <mergeCell ref="E72:F72"/>
    <mergeCell ref="G72:J72"/>
    <mergeCell ref="E67:F67"/>
    <mergeCell ref="G67:J67"/>
    <mergeCell ref="E68:F68"/>
    <mergeCell ref="G68:J68"/>
    <mergeCell ref="E69:F69"/>
    <mergeCell ref="G69:J69"/>
    <mergeCell ref="E70:F70"/>
    <mergeCell ref="G64:J64"/>
    <mergeCell ref="E65:F65"/>
    <mergeCell ref="G65:J65"/>
    <mergeCell ref="E66:F66"/>
    <mergeCell ref="G66:J66"/>
    <mergeCell ref="E61:F61"/>
    <mergeCell ref="G61:J61"/>
    <mergeCell ref="E62:F62"/>
    <mergeCell ref="G62:J62"/>
    <mergeCell ref="E63:F63"/>
    <mergeCell ref="G63:J63"/>
    <mergeCell ref="E64:F64"/>
    <mergeCell ref="G60:J60"/>
    <mergeCell ref="E46:F46"/>
    <mergeCell ref="G46:J46"/>
    <mergeCell ref="E47:F47"/>
    <mergeCell ref="G47:J47"/>
    <mergeCell ref="E54:F54"/>
    <mergeCell ref="G54:J54"/>
    <mergeCell ref="E50:F50"/>
    <mergeCell ref="G50:J50"/>
    <mergeCell ref="E51:F51"/>
    <mergeCell ref="G51:J51"/>
    <mergeCell ref="E48:F48"/>
    <mergeCell ref="G48:J48"/>
    <mergeCell ref="E55:F55"/>
    <mergeCell ref="G55:J55"/>
    <mergeCell ref="E56:F56"/>
    <mergeCell ref="G58:J58"/>
    <mergeCell ref="E59:F59"/>
    <mergeCell ref="G59:J59"/>
    <mergeCell ref="G56:J56"/>
    <mergeCell ref="G57:J57"/>
    <mergeCell ref="E49:F49"/>
    <mergeCell ref="G49:J49"/>
    <mergeCell ref="E58:F58"/>
    <mergeCell ref="G52:J52"/>
    <mergeCell ref="G53:J53"/>
    <mergeCell ref="G39:J39"/>
    <mergeCell ref="G42:J42"/>
    <mergeCell ref="E52:F52"/>
    <mergeCell ref="E53:F53"/>
    <mergeCell ref="G45:J45"/>
    <mergeCell ref="E21:F21"/>
    <mergeCell ref="E28:F28"/>
    <mergeCell ref="E33:F33"/>
    <mergeCell ref="G33:J33"/>
    <mergeCell ref="E31:F31"/>
    <mergeCell ref="G31:J31"/>
    <mergeCell ref="E32:F32"/>
    <mergeCell ref="G32:J32"/>
    <mergeCell ref="E23:F23"/>
    <mergeCell ref="G23:J23"/>
    <mergeCell ref="E24:F24"/>
    <mergeCell ref="G24:J24"/>
    <mergeCell ref="G41:J41"/>
    <mergeCell ref="G40:J40"/>
    <mergeCell ref="G34:J34"/>
    <mergeCell ref="G35:J35"/>
    <mergeCell ref="G36:J36"/>
    <mergeCell ref="E20:F20"/>
    <mergeCell ref="G20:J20"/>
    <mergeCell ref="E29:F29"/>
    <mergeCell ref="G29:J29"/>
    <mergeCell ref="E30:F30"/>
    <mergeCell ref="G30:J30"/>
    <mergeCell ref="G21:J21"/>
    <mergeCell ref="G28:J28"/>
    <mergeCell ref="G25:J25"/>
    <mergeCell ref="G26:J26"/>
    <mergeCell ref="G27:J27"/>
    <mergeCell ref="E25:F25"/>
    <mergeCell ref="E26:F26"/>
    <mergeCell ref="E27:F27"/>
    <mergeCell ref="E22:F22"/>
    <mergeCell ref="G22:J22"/>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8"/>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Hoja1</vt:lpstr>
      <vt:lpstr>LISTAS CONTEXTO</vt:lpstr>
      <vt:lpstr>matriz definicion riesgo</vt:lpstr>
      <vt:lpstr>IDENTIFICACION</vt:lpstr>
      <vt:lpstr>CONTEXTO</vt:lpstr>
      <vt:lpstr>PRIORIZACIÓN DE CAUSA</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2025-04-17T02:38:44Z</dcterms:modified>
</cp:coreProperties>
</file>