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7. GEST ARTIS Y CULTURAL\"/>
    </mc:Choice>
  </mc:AlternateContent>
  <xr:revisionPtr revIDLastSave="0" documentId="13_ncr:1_{49CBAFB8-BB65-4CA1-9597-BB69B1ED85CA}"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Hoja2" sheetId="21" state="hidden" r:id="rId3"/>
    <sheet name="Hoja3" sheetId="22" state="hidden" r:id="rId4"/>
    <sheet name="Hoja4" sheetId="23" state="hidden" r:id="rId5"/>
    <sheet name="Hoja5" sheetId="24" state="hidden" r:id="rId6"/>
    <sheet name="Hoja6" sheetId="25" state="hidden" r:id="rId7"/>
    <sheet name="Hoja7" sheetId="26" state="hidden" r:id="rId8"/>
    <sheet name="Matriz Calor Inherente" sheetId="18" r:id="rId9"/>
    <sheet name="Matriz Calor Residual" sheetId="19" r:id="rId10"/>
    <sheet name="Tabla probabilidad" sheetId="12" r:id="rId11"/>
    <sheet name="Tabla Impacto" sheetId="13" r:id="rId12"/>
    <sheet name="Tabla Valoración controles" sheetId="15" r:id="rId13"/>
    <sheet name="Hoja8" sheetId="27" r:id="rId14"/>
    <sheet name="Hoja9" sheetId="28" r:id="rId15"/>
    <sheet name="Opciones Tratamiento" sheetId="16" state="hidden" r:id="rId16"/>
    <sheet name="Hoja1" sheetId="11" state="hidden" r:id="rId17"/>
  </sheets>
  <externalReferences>
    <externalReference r:id="rId18"/>
  </externalReferences>
  <calcPr calcId="191029"/>
  <pivotCaches>
    <pivotCache cacheId="9"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1" l="1"/>
  <c r="T14" i="1"/>
  <c r="W13" i="1" l="1"/>
  <c r="T13" i="1"/>
  <c r="W12" i="1"/>
  <c r="T12" i="1"/>
  <c r="W11" i="1"/>
  <c r="T11" i="1"/>
  <c r="K22" i="1" l="1"/>
  <c r="L22" i="1" s="1"/>
  <c r="K28" i="1"/>
  <c r="K34" i="1"/>
  <c r="L34" i="1" s="1"/>
  <c r="K40" i="1"/>
  <c r="L40" i="1" s="1"/>
  <c r="K46" i="1"/>
  <c r="L46" i="1" s="1"/>
  <c r="K52" i="1"/>
  <c r="L52" i="1" s="1"/>
  <c r="K58" i="1"/>
  <c r="L58" i="1" s="1"/>
  <c r="K64" i="1"/>
  <c r="L64" i="1" s="1"/>
  <c r="W33" i="1"/>
  <c r="T33" i="1"/>
  <c r="W32" i="1"/>
  <c r="T32" i="1"/>
  <c r="W31" i="1"/>
  <c r="T31" i="1"/>
  <c r="W30" i="1"/>
  <c r="T30" i="1"/>
  <c r="W29" i="1"/>
  <c r="T29" i="1"/>
  <c r="W28" i="1"/>
  <c r="T28" i="1"/>
  <c r="AE29" i="1" s="1"/>
  <c r="AD29" i="1" s="1"/>
  <c r="W27" i="1"/>
  <c r="T27" i="1"/>
  <c r="W26" i="1"/>
  <c r="T26" i="1"/>
  <c r="W25" i="1"/>
  <c r="T25" i="1"/>
  <c r="W24" i="1"/>
  <c r="T24" i="1"/>
  <c r="W23" i="1"/>
  <c r="T23" i="1"/>
  <c r="W22" i="1"/>
  <c r="T22" i="1"/>
  <c r="AE23" i="1" s="1"/>
  <c r="AD23" i="1" s="1"/>
  <c r="W21" i="1"/>
  <c r="W20" i="1"/>
  <c r="W19" i="1"/>
  <c r="W18" i="1"/>
  <c r="W17" i="1"/>
  <c r="W16" i="1"/>
  <c r="W15" i="1"/>
  <c r="N63" i="1"/>
  <c r="N32" i="1"/>
  <c r="N29" i="1"/>
  <c r="N25" i="1"/>
  <c r="N69" i="1"/>
  <c r="N53" i="1"/>
  <c r="N56" i="1"/>
  <c r="N36" i="1"/>
  <c r="N50" i="1"/>
  <c r="N39" i="1"/>
  <c r="N27" i="1"/>
  <c r="N51" i="1"/>
  <c r="N35" i="1"/>
  <c r="N47" i="1"/>
  <c r="N49" i="1"/>
  <c r="N59" i="1"/>
  <c r="N57" i="1"/>
  <c r="N62" i="1"/>
  <c r="N30" i="1"/>
  <c r="N65" i="1"/>
  <c r="N38" i="1"/>
  <c r="N37" i="1"/>
  <c r="N48" i="1"/>
  <c r="N24" i="1"/>
  <c r="N23" i="1"/>
  <c r="N60" i="1"/>
  <c r="N33" i="1"/>
  <c r="N54" i="1"/>
  <c r="N41" i="1"/>
  <c r="N66" i="1"/>
  <c r="N44" i="1"/>
  <c r="N67" i="1"/>
  <c r="N26" i="1"/>
  <c r="N42" i="1"/>
  <c r="N45" i="1"/>
  <c r="N43" i="1"/>
  <c r="N68" i="1"/>
  <c r="N61" i="1"/>
  <c r="N31" i="1"/>
  <c r="N55" i="1"/>
  <c r="AA27" i="1" l="1"/>
  <c r="AE33" i="1"/>
  <c r="AD33" i="1" s="1"/>
  <c r="AA30" i="1"/>
  <c r="AE26" i="1"/>
  <c r="AD26" i="1" s="1"/>
  <c r="AE24" i="1"/>
  <c r="AD24" i="1" s="1"/>
  <c r="AE25" i="1"/>
  <c r="AD25" i="1" s="1"/>
  <c r="AE31" i="1"/>
  <c r="AD31" i="1" s="1"/>
  <c r="AE32" i="1"/>
  <c r="AD32" i="1" s="1"/>
  <c r="L28" i="1"/>
  <c r="AB30" i="1"/>
  <c r="AC30" i="1"/>
  <c r="AA28" i="1"/>
  <c r="AA32" i="1"/>
  <c r="AE28" i="1"/>
  <c r="AD28" i="1" s="1"/>
  <c r="AE30" i="1"/>
  <c r="AD30" i="1" s="1"/>
  <c r="AA29" i="1"/>
  <c r="AA31" i="1"/>
  <c r="AA33" i="1"/>
  <c r="AC27" i="1"/>
  <c r="AB27" i="1"/>
  <c r="AA24" i="1"/>
  <c r="AA22" i="1"/>
  <c r="AA26" i="1"/>
  <c r="AE22" i="1"/>
  <c r="AD22" i="1" s="1"/>
  <c r="AA25" i="1"/>
  <c r="AA23" i="1"/>
  <c r="AE27" i="1"/>
  <c r="AD27" i="1" s="1"/>
  <c r="AC32" i="1" l="1"/>
  <c r="AB32" i="1"/>
  <c r="AF32" i="1" s="1"/>
  <c r="AC31" i="1"/>
  <c r="AB31" i="1"/>
  <c r="AF31" i="1" s="1"/>
  <c r="AC28" i="1"/>
  <c r="AB28" i="1"/>
  <c r="AF28" i="1" s="1"/>
  <c r="AB33" i="1"/>
  <c r="AF33" i="1" s="1"/>
  <c r="AC33" i="1"/>
  <c r="AC29" i="1"/>
  <c r="AB29" i="1"/>
  <c r="AF29" i="1" s="1"/>
  <c r="AF30" i="1"/>
  <c r="AC23" i="1"/>
  <c r="AB23" i="1"/>
  <c r="AF23" i="1" s="1"/>
  <c r="AC22" i="1"/>
  <c r="AB22" i="1"/>
  <c r="AF22" i="1" s="1"/>
  <c r="AF27" i="1"/>
  <c r="AC25" i="1"/>
  <c r="AB25" i="1"/>
  <c r="AF25" i="1" s="1"/>
  <c r="AC26" i="1"/>
  <c r="AB26" i="1"/>
  <c r="AF26" i="1" s="1"/>
  <c r="AC24" i="1"/>
  <c r="AB24" i="1"/>
  <c r="AF24" i="1" s="1"/>
  <c r="F217" i="13" l="1"/>
  <c r="T15" i="1"/>
  <c r="AA15" i="1" l="1"/>
  <c r="AE15" i="1"/>
  <c r="AD15" i="1" s="1"/>
  <c r="W10" i="1"/>
  <c r="T10" i="1"/>
  <c r="AB15" i="1" l="1"/>
  <c r="AF15" i="1" s="1"/>
  <c r="AC15" i="1"/>
  <c r="K10" i="1"/>
  <c r="L10" i="1" s="1"/>
  <c r="N19" i="1"/>
  <c r="N21" i="1"/>
  <c r="N18" i="1"/>
  <c r="N20" i="1"/>
  <c r="N17" i="1"/>
  <c r="F221" i="13" l="1"/>
  <c r="F211" i="13"/>
  <c r="F212" i="13"/>
  <c r="F213" i="13"/>
  <c r="F214" i="13"/>
  <c r="F215" i="13"/>
  <c r="F216" i="13"/>
  <c r="F218" i="13"/>
  <c r="F219" i="13"/>
  <c r="F220" i="13"/>
  <c r="F210" i="13"/>
  <c r="N14" i="1"/>
  <c r="N11" i="1"/>
  <c r="N15" i="1"/>
  <c r="N13" i="1"/>
  <c r="N12" i="1"/>
  <c r="B221" i="13" a="1"/>
  <c r="B221" i="13" l="1"/>
  <c r="T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69" i="1" l="1"/>
  <c r="T69" i="1"/>
  <c r="W68" i="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AE53" i="1" s="1"/>
  <c r="W52" i="1"/>
  <c r="K16" i="1"/>
  <c r="T21" i="1"/>
  <c r="T20" i="1"/>
  <c r="T19" i="1"/>
  <c r="T18" i="1"/>
  <c r="T17" i="1"/>
  <c r="T16" i="1"/>
  <c r="AA17" i="1" l="1"/>
  <c r="AE17" i="1"/>
  <c r="AD17" i="1" s="1"/>
  <c r="AA19" i="1"/>
  <c r="AE19" i="1"/>
  <c r="AD19" i="1" s="1"/>
  <c r="AE18" i="1"/>
  <c r="AD18" i="1" s="1"/>
  <c r="AA18" i="1"/>
  <c r="AE20" i="1"/>
  <c r="AD20" i="1" s="1"/>
  <c r="AA20" i="1"/>
  <c r="AE21" i="1"/>
  <c r="AD21" i="1" s="1"/>
  <c r="AA21" i="1"/>
  <c r="AE65" i="1"/>
  <c r="AE59" i="1"/>
  <c r="L16" i="1"/>
  <c r="AA16" i="1" s="1"/>
  <c r="AA64" i="1"/>
  <c r="AA58" i="1"/>
  <c r="AA52" i="1"/>
  <c r="AB20" i="1" l="1"/>
  <c r="AF20" i="1" s="1"/>
  <c r="AC20" i="1"/>
  <c r="AC19" i="1"/>
  <c r="AB19" i="1"/>
  <c r="AF19" i="1" s="1"/>
  <c r="AC16" i="1"/>
  <c r="AB16" i="1"/>
  <c r="AC21" i="1"/>
  <c r="AB21" i="1"/>
  <c r="AF21" i="1" s="1"/>
  <c r="AB18" i="1"/>
  <c r="AF18" i="1" s="1"/>
  <c r="AC18" i="1"/>
  <c r="AB17" i="1"/>
  <c r="AF17" i="1" s="1"/>
  <c r="AC17" i="1"/>
  <c r="AB64" i="1"/>
  <c r="AC64" i="1"/>
  <c r="AA65" i="1" s="1"/>
  <c r="AB65" i="1" s="1"/>
  <c r="AB58" i="1"/>
  <c r="AC58" i="1"/>
  <c r="AA59" i="1" s="1"/>
  <c r="AC59" i="1" s="1"/>
  <c r="AA60" i="1" s="1"/>
  <c r="AB52" i="1"/>
  <c r="AC52" i="1"/>
  <c r="AA53" i="1" s="1"/>
  <c r="AC53" i="1" s="1"/>
  <c r="AA54" i="1" s="1"/>
  <c r="AB59" i="1" l="1"/>
  <c r="AB53" i="1"/>
  <c r="AC60" i="1"/>
  <c r="AA61" i="1" s="1"/>
  <c r="AB60" i="1"/>
  <c r="AC54" i="1"/>
  <c r="AA55" i="1" s="1"/>
  <c r="AB54" i="1"/>
  <c r="AC65" i="1"/>
  <c r="AA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61" i="1" l="1"/>
  <c r="AC61" i="1"/>
  <c r="AB55" i="1"/>
  <c r="AC55" i="1"/>
  <c r="AA56" i="1" s="1"/>
  <c r="AB66" i="1"/>
  <c r="AC66" i="1"/>
  <c r="AA67" i="1" s="1"/>
  <c r="AB56" i="1" l="1"/>
  <c r="AC56" i="1"/>
  <c r="AA57" i="1" s="1"/>
  <c r="AA62" i="1"/>
  <c r="AA63" i="1"/>
  <c r="AC67" i="1"/>
  <c r="AB67" i="1"/>
  <c r="AB63" i="1" l="1"/>
  <c r="AC63" i="1"/>
  <c r="AB62" i="1"/>
  <c r="AC62" i="1"/>
  <c r="AB57" i="1"/>
  <c r="AC57" i="1"/>
  <c r="AA68" i="1"/>
  <c r="AA69" i="1"/>
  <c r="AA10" i="1"/>
  <c r="AB10" i="1" s="1"/>
  <c r="AB69" i="1" l="1"/>
  <c r="AC69" i="1"/>
  <c r="AB68" i="1"/>
  <c r="AC68" i="1"/>
  <c r="AC10" i="1" l="1"/>
  <c r="AA11" i="1" s="1"/>
  <c r="AC11" i="1" l="1"/>
  <c r="AA12" i="1" s="1"/>
  <c r="AB11" i="1"/>
  <c r="AB12" i="1" l="1"/>
  <c r="AC12" i="1"/>
  <c r="AE64" i="1"/>
  <c r="AA14" i="1" l="1"/>
  <c r="AC14" i="1" s="1"/>
  <c r="AA13" i="1"/>
  <c r="AD64" i="1"/>
  <c r="AE66" i="1"/>
  <c r="AE58" i="1"/>
  <c r="AE52" i="1"/>
  <c r="AD52" i="1" s="1"/>
  <c r="AC13" i="1" l="1"/>
  <c r="AB13"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64" i="1"/>
  <c r="P25" i="19"/>
  <c r="V55" i="19"/>
  <c r="J15" i="19"/>
  <c r="AB15" i="19"/>
  <c r="J35" i="19"/>
  <c r="AB35" i="19"/>
  <c r="J55" i="19"/>
  <c r="AB25" i="19"/>
  <c r="P35" i="19"/>
  <c r="P55" i="19"/>
  <c r="AB45" i="19"/>
  <c r="P15" i="19"/>
  <c r="AF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8" i="1"/>
  <c r="AD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D66" i="1"/>
  <c r="AE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53" i="1"/>
  <c r="AE54" i="1"/>
  <c r="AD59" i="1"/>
  <c r="AE6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D67" i="1"/>
  <c r="AE68" i="1"/>
  <c r="K35" i="19"/>
  <c r="AC25" i="19"/>
  <c r="K45" i="19"/>
  <c r="AI45" i="19"/>
  <c r="W45" i="19"/>
  <c r="Q35" i="19"/>
  <c r="K55" i="19"/>
  <c r="AC15" i="19"/>
  <c r="Q15" i="19"/>
  <c r="AC35" i="19"/>
  <c r="AI35" i="19"/>
  <c r="Q55" i="19"/>
  <c r="AI25" i="19"/>
  <c r="AF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54" i="1"/>
  <c r="AE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60" i="1"/>
  <c r="AE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55" i="1"/>
  <c r="AE56" i="1"/>
  <c r="AD68" i="1"/>
  <c r="AE69" i="1"/>
  <c r="AD6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F54" i="1"/>
  <c r="X23" i="19"/>
  <c r="R33" i="19"/>
  <c r="R43" i="19"/>
  <c r="AD53" i="19"/>
  <c r="AJ13" i="19"/>
  <c r="R23" i="19"/>
  <c r="R13" i="19"/>
  <c r="AJ53" i="19"/>
  <c r="L33" i="19"/>
  <c r="L23" i="19"/>
  <c r="X43" i="19"/>
  <c r="X53" i="19"/>
  <c r="AD13" i="19"/>
  <c r="L53" i="19"/>
  <c r="L13" i="19"/>
  <c r="AD23" i="19"/>
  <c r="AJ33" i="19"/>
  <c r="AJ23" i="19"/>
  <c r="R53" i="19"/>
  <c r="M55" i="19"/>
  <c r="AK15" i="19"/>
  <c r="AE25" i="19"/>
  <c r="AF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61" i="1"/>
  <c r="AE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6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56" i="1"/>
  <c r="AE57" i="1"/>
  <c r="AD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62" i="1"/>
  <c r="AE63" i="1"/>
  <c r="AD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63" i="1"/>
  <c r="AA14" i="19"/>
  <c r="O54" i="19"/>
  <c r="U44" i="19"/>
  <c r="U43" i="19"/>
  <c r="U13" i="19"/>
  <c r="AM53" i="19"/>
  <c r="AA53" i="19"/>
  <c r="AA43" i="19"/>
  <c r="O53" i="19"/>
  <c r="O23" i="19"/>
  <c r="O13" i="19"/>
  <c r="AG43" i="19"/>
  <c r="U33" i="19"/>
  <c r="U23" i="19"/>
  <c r="AM13" i="19"/>
  <c r="AM23" i="19"/>
  <c r="AG13" i="19"/>
  <c r="AA23" i="19"/>
  <c r="AG33" i="19"/>
  <c r="AA33" i="19"/>
  <c r="AM33" i="19"/>
  <c r="AA13" i="19"/>
  <c r="AF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62" i="1"/>
  <c r="AF53" i="19"/>
  <c r="T43" i="19"/>
  <c r="Z53" i="19"/>
  <c r="N43" i="19"/>
  <c r="T23" i="19"/>
  <c r="AF43" i="19"/>
  <c r="Z13" i="19"/>
  <c r="Z43" i="19"/>
  <c r="AF23" i="19"/>
  <c r="AL13" i="19"/>
  <c r="Z23" i="19"/>
  <c r="AL43" i="19"/>
  <c r="AF13" i="19"/>
  <c r="AL23" i="19"/>
  <c r="N13" i="19"/>
  <c r="T33" i="19"/>
  <c r="AL53" i="19"/>
  <c r="N23" i="19"/>
  <c r="N53" i="19"/>
  <c r="AF33" i="19"/>
  <c r="N33" i="19"/>
  <c r="AF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34" i="1"/>
  <c r="O34" i="1" s="1"/>
  <c r="N46" i="1"/>
  <c r="O46" i="1" s="1"/>
  <c r="N58" i="1"/>
  <c r="O58" i="1" s="1"/>
  <c r="N10" i="1"/>
  <c r="O10" i="1" s="1"/>
  <c r="N28" i="1"/>
  <c r="O28" i="1" s="1"/>
  <c r="N40" i="1"/>
  <c r="O40" i="1" s="1"/>
  <c r="N52" i="1"/>
  <c r="O52" i="1" s="1"/>
  <c r="N64" i="1"/>
  <c r="O64" i="1" s="1"/>
  <c r="N16" i="1"/>
  <c r="O16" i="1" s="1"/>
  <c r="AD38" i="18" l="1"/>
  <c r="AD30" i="18"/>
  <c r="L14" i="18"/>
  <c r="X6" i="18"/>
  <c r="Q16" i="1"/>
  <c r="AJ38" i="18"/>
  <c r="AD6" i="18"/>
  <c r="AJ30" i="18"/>
  <c r="AD22" i="18"/>
  <c r="L30" i="18"/>
  <c r="L22" i="18"/>
  <c r="R38" i="18"/>
  <c r="R6" i="18"/>
  <c r="AJ14" i="18"/>
  <c r="AD14" i="18"/>
  <c r="X14" i="18"/>
  <c r="X22" i="18"/>
  <c r="R14" i="18"/>
  <c r="AJ6" i="18"/>
  <c r="L6" i="18"/>
  <c r="L38" i="18"/>
  <c r="R30" i="18"/>
  <c r="AJ22" i="18"/>
  <c r="X38" i="18"/>
  <c r="R22" i="18"/>
  <c r="P16" i="1"/>
  <c r="AE16" i="1" s="1"/>
  <c r="AD16" i="1" s="1"/>
  <c r="X30" i="18"/>
  <c r="P52" i="1"/>
  <c r="Q52" i="1"/>
  <c r="AJ34" i="18"/>
  <c r="R42" i="18"/>
  <c r="X10" i="18"/>
  <c r="L42" i="18"/>
  <c r="R26" i="18"/>
  <c r="X26" i="18"/>
  <c r="AD18" i="18"/>
  <c r="L26" i="18"/>
  <c r="AJ42" i="18"/>
  <c r="AD26" i="18"/>
  <c r="AD10" i="18"/>
  <c r="AD42" i="18"/>
  <c r="R10" i="18"/>
  <c r="AJ26" i="18"/>
  <c r="R18" i="18"/>
  <c r="X34" i="18"/>
  <c r="AJ10" i="18"/>
  <c r="L10" i="18"/>
  <c r="L18" i="18"/>
  <c r="R34" i="18"/>
  <c r="X42" i="18"/>
  <c r="L34" i="18"/>
  <c r="AD34" i="18"/>
  <c r="AJ18" i="18"/>
  <c r="X18" i="18"/>
  <c r="P28" i="1"/>
  <c r="Q28" i="1"/>
  <c r="J16" i="18"/>
  <c r="V8" i="18"/>
  <c r="J24" i="18"/>
  <c r="AB16" i="18"/>
  <c r="P32" i="18"/>
  <c r="AH24" i="18"/>
  <c r="J32" i="18"/>
  <c r="V40" i="18"/>
  <c r="V24" i="18"/>
  <c r="AH8" i="18"/>
  <c r="P8" i="18"/>
  <c r="AB24" i="18"/>
  <c r="P16" i="18"/>
  <c r="AH16" i="18"/>
  <c r="P40" i="18"/>
  <c r="V16" i="18"/>
  <c r="V32" i="18"/>
  <c r="AH40" i="18"/>
  <c r="J40" i="18"/>
  <c r="J8" i="18"/>
  <c r="AB40" i="18"/>
  <c r="AB32" i="18"/>
  <c r="AH32" i="18"/>
  <c r="AB8" i="18"/>
  <c r="P24" i="18"/>
  <c r="P58" i="1"/>
  <c r="Q58" i="1"/>
  <c r="N42" i="18"/>
  <c r="N26" i="18"/>
  <c r="T10" i="18"/>
  <c r="T34" i="18"/>
  <c r="Z18" i="18"/>
  <c r="AL18" i="18"/>
  <c r="T42" i="18"/>
  <c r="AL10" i="18"/>
  <c r="N10" i="18"/>
  <c r="AL42" i="18"/>
  <c r="Z34" i="18"/>
  <c r="AL26" i="18"/>
  <c r="Z42" i="18"/>
  <c r="AF18" i="18"/>
  <c r="T18" i="18"/>
  <c r="Z26" i="18"/>
  <c r="N18" i="18"/>
  <c r="AF10" i="18"/>
  <c r="T26" i="18"/>
  <c r="AF26" i="18"/>
  <c r="N34" i="18"/>
  <c r="Z10" i="18"/>
  <c r="AF34" i="18"/>
  <c r="AL34" i="18"/>
  <c r="AF42" i="18"/>
  <c r="Q34" i="1"/>
  <c r="P34" i="1"/>
  <c r="X32" i="18"/>
  <c r="AJ8" i="18"/>
  <c r="R32" i="18"/>
  <c r="R40" i="18"/>
  <c r="AD24" i="18"/>
  <c r="R24" i="18"/>
  <c r="AD8" i="18"/>
  <c r="L40" i="18"/>
  <c r="L24" i="18"/>
  <c r="L8" i="18"/>
  <c r="X40" i="18"/>
  <c r="X16" i="18"/>
  <c r="X24" i="18"/>
  <c r="L16" i="18"/>
  <c r="AJ40" i="18"/>
  <c r="AJ16" i="18"/>
  <c r="R16" i="18"/>
  <c r="R8" i="18"/>
  <c r="AD40" i="18"/>
  <c r="AD32" i="18"/>
  <c r="AJ32" i="18"/>
  <c r="AJ24" i="18"/>
  <c r="L32" i="18"/>
  <c r="AD16" i="18"/>
  <c r="X8" i="18"/>
  <c r="P64" i="1"/>
  <c r="Q64" i="1"/>
  <c r="AB36" i="18"/>
  <c r="P28" i="18"/>
  <c r="P36" i="18"/>
  <c r="AH28" i="18"/>
  <c r="J12" i="18"/>
  <c r="P44" i="18"/>
  <c r="V28" i="18"/>
  <c r="J28" i="18"/>
  <c r="J44" i="18"/>
  <c r="AB12" i="18"/>
  <c r="AH44" i="18"/>
  <c r="P20" i="18"/>
  <c r="AB28" i="18"/>
  <c r="AH12" i="18"/>
  <c r="V12" i="18"/>
  <c r="J20" i="18"/>
  <c r="V36" i="18"/>
  <c r="P12" i="18"/>
  <c r="V20" i="18"/>
  <c r="AH20" i="18"/>
  <c r="AB20" i="18"/>
  <c r="AB44" i="18"/>
  <c r="AH36" i="18"/>
  <c r="V44" i="18"/>
  <c r="J36" i="18"/>
  <c r="Q40" i="1"/>
  <c r="P40" i="1"/>
  <c r="Z32" i="18"/>
  <c r="AL32" i="18"/>
  <c r="N8" i="18"/>
  <c r="Z40" i="18"/>
  <c r="N32" i="18"/>
  <c r="N40" i="18"/>
  <c r="AF32" i="18"/>
  <c r="T24" i="18"/>
  <c r="T16" i="18"/>
  <c r="AF16" i="18"/>
  <c r="AF8" i="18"/>
  <c r="Z8" i="18"/>
  <c r="AL16" i="18"/>
  <c r="N24" i="18"/>
  <c r="AL40" i="18"/>
  <c r="AF24" i="18"/>
  <c r="Z16" i="18"/>
  <c r="T32" i="18"/>
  <c r="T8" i="18"/>
  <c r="AL8" i="18"/>
  <c r="N16" i="18"/>
  <c r="Z24" i="18"/>
  <c r="T40" i="18"/>
  <c r="AL24" i="18"/>
  <c r="AF40" i="18"/>
  <c r="J6" i="18"/>
  <c r="AH30" i="18"/>
  <c r="AH14" i="18"/>
  <c r="J30" i="18"/>
  <c r="P30" i="18"/>
  <c r="J22" i="18"/>
  <c r="AH38" i="18"/>
  <c r="P38" i="18"/>
  <c r="AH22" i="18"/>
  <c r="V38" i="18"/>
  <c r="J14" i="18"/>
  <c r="AB6" i="18"/>
  <c r="P6" i="18"/>
  <c r="Q10" i="1"/>
  <c r="AB38" i="18"/>
  <c r="P14" i="18"/>
  <c r="AB22" i="18"/>
  <c r="J38" i="18"/>
  <c r="P22" i="18"/>
  <c r="V22" i="18"/>
  <c r="V30" i="18"/>
  <c r="AH6" i="18"/>
  <c r="AB30" i="18"/>
  <c r="V14" i="18"/>
  <c r="AB14" i="18"/>
  <c r="V6" i="18"/>
  <c r="P10" i="1"/>
  <c r="AE10" i="1" s="1"/>
  <c r="P46" i="1"/>
  <c r="Q46" i="1"/>
  <c r="AH42" i="18"/>
  <c r="AB10" i="18"/>
  <c r="V18" i="18"/>
  <c r="J42" i="18"/>
  <c r="AB26" i="18"/>
  <c r="J18" i="18"/>
  <c r="AB34" i="18"/>
  <c r="P34" i="18"/>
  <c r="AH26" i="18"/>
  <c r="P18" i="18"/>
  <c r="V10" i="18"/>
  <c r="P42" i="18"/>
  <c r="AH34" i="18"/>
  <c r="AH18" i="18"/>
  <c r="J26" i="18"/>
  <c r="V42" i="18"/>
  <c r="P10" i="18"/>
  <c r="J34" i="18"/>
  <c r="AH10" i="18"/>
  <c r="P26" i="18"/>
  <c r="V34" i="18"/>
  <c r="J10" i="18"/>
  <c r="AB42" i="18"/>
  <c r="AB18" i="18"/>
  <c r="V26" i="18"/>
  <c r="P22" i="1"/>
  <c r="Q22" i="1"/>
  <c r="AF22" i="18"/>
  <c r="AF30" i="18"/>
  <c r="Z6" i="18"/>
  <c r="T22" i="18"/>
  <c r="AL30" i="18"/>
  <c r="Z14" i="18"/>
  <c r="AL38" i="18"/>
  <c r="AF6" i="18"/>
  <c r="T30" i="18"/>
  <c r="AF14" i="18"/>
  <c r="N14" i="18"/>
  <c r="AF38" i="18"/>
  <c r="T38" i="18"/>
  <c r="AL6" i="18"/>
  <c r="N6" i="18"/>
  <c r="Z30" i="18"/>
  <c r="AL22" i="18"/>
  <c r="N30" i="18"/>
  <c r="T6" i="18"/>
  <c r="N38" i="18"/>
  <c r="T14" i="18"/>
  <c r="Z22" i="18"/>
  <c r="AL14" i="18"/>
  <c r="Z38" i="18"/>
  <c r="N22" i="18"/>
  <c r="AF16" i="1" l="1"/>
  <c r="J47" i="19"/>
  <c r="AH7" i="19"/>
  <c r="AB27" i="19"/>
  <c r="V47" i="19"/>
  <c r="AB37" i="19"/>
  <c r="V7" i="19"/>
  <c r="P27" i="19"/>
  <c r="P17" i="19"/>
  <c r="AH47" i="19"/>
  <c r="AB17" i="19"/>
  <c r="V37" i="19"/>
  <c r="P7" i="19"/>
  <c r="AB47" i="19"/>
  <c r="V27" i="19"/>
  <c r="P47" i="19"/>
  <c r="J17" i="19"/>
  <c r="J37" i="19"/>
  <c r="J27" i="19"/>
  <c r="AH37" i="19"/>
  <c r="AB7" i="19"/>
  <c r="V17" i="19"/>
  <c r="P37" i="19"/>
  <c r="J7" i="19"/>
  <c r="AH17" i="19"/>
  <c r="AH27" i="19"/>
  <c r="AE11" i="1"/>
  <c r="AE13" i="1" s="1"/>
  <c r="AD10" i="1"/>
  <c r="AD13" i="1" l="1"/>
  <c r="AE14" i="1"/>
  <c r="AD11" i="1"/>
  <c r="AE12" i="1"/>
  <c r="AD12" i="1" s="1"/>
  <c r="AB36" i="19"/>
  <c r="P16" i="19"/>
  <c r="J6" i="19"/>
  <c r="V26" i="19"/>
  <c r="AB6" i="19"/>
  <c r="P6" i="19"/>
  <c r="P46" i="19"/>
  <c r="AH36" i="19"/>
  <c r="P36" i="19"/>
  <c r="AH6" i="19"/>
  <c r="AB26" i="19"/>
  <c r="P26" i="19"/>
  <c r="J36" i="19"/>
  <c r="AH16" i="19"/>
  <c r="V46" i="19"/>
  <c r="AB16" i="19"/>
  <c r="V16" i="19"/>
  <c r="J26" i="19"/>
  <c r="AH46" i="19"/>
  <c r="AH26" i="19"/>
  <c r="V36" i="19"/>
  <c r="V6" i="19"/>
  <c r="AB46" i="19"/>
  <c r="J16" i="19"/>
  <c r="AF10" i="1"/>
  <c r="J46" i="19"/>
  <c r="AF13" i="1" l="1"/>
  <c r="AE46" i="19"/>
  <c r="Y16" i="19"/>
  <c r="S36" i="19"/>
  <c r="M6" i="19"/>
  <c r="M26" i="19"/>
  <c r="AE26" i="19"/>
  <c r="Y46" i="19"/>
  <c r="S16" i="19"/>
  <c r="AK36" i="19"/>
  <c r="AE6" i="19"/>
  <c r="Y26" i="19"/>
  <c r="Y36" i="19"/>
  <c r="AE36" i="19"/>
  <c r="M36" i="19"/>
  <c r="AK46" i="19"/>
  <c r="AE16" i="19"/>
  <c r="AK16" i="19"/>
  <c r="S46" i="19"/>
  <c r="M16" i="19"/>
  <c r="AK26" i="19"/>
  <c r="Y6" i="19"/>
  <c r="S26" i="19"/>
  <c r="M46" i="19"/>
  <c r="AK6" i="19"/>
  <c r="S6" i="19"/>
  <c r="AF12" i="1"/>
  <c r="AJ46" i="19"/>
  <c r="L36" i="19"/>
  <c r="AJ26" i="19"/>
  <c r="X6" i="19"/>
  <c r="X36" i="19"/>
  <c r="AJ6" i="19"/>
  <c r="R46" i="19"/>
  <c r="L16" i="19"/>
  <c r="X46" i="19"/>
  <c r="AJ36" i="19"/>
  <c r="AD6" i="19"/>
  <c r="L26" i="19"/>
  <c r="AJ16" i="19"/>
  <c r="AD46" i="19"/>
  <c r="X16" i="19"/>
  <c r="L46" i="19"/>
  <c r="R36" i="19"/>
  <c r="R6" i="19"/>
  <c r="AD36" i="19"/>
  <c r="AD26" i="19"/>
  <c r="AD16" i="19"/>
  <c r="X26" i="19"/>
  <c r="R26" i="19"/>
  <c r="L6" i="19"/>
  <c r="R16" i="19"/>
  <c r="AF11" i="1"/>
  <c r="AI6" i="19"/>
  <c r="AI36" i="19"/>
  <c r="K46" i="19"/>
  <c r="W16" i="19"/>
  <c r="AI16" i="19"/>
  <c r="AI26" i="19"/>
  <c r="AI46" i="19"/>
  <c r="K36" i="19"/>
  <c r="Q36" i="19"/>
  <c r="AC6" i="19"/>
  <c r="AC46" i="19"/>
  <c r="Q26" i="19"/>
  <c r="W6" i="19"/>
  <c r="W26" i="19"/>
  <c r="W36" i="19"/>
  <c r="Q46" i="19"/>
  <c r="Q6" i="19"/>
  <c r="K26" i="19"/>
  <c r="AC36" i="19"/>
  <c r="AC26" i="19"/>
  <c r="K6" i="19"/>
  <c r="W46" i="19"/>
  <c r="K16" i="19"/>
  <c r="AC16" i="19"/>
  <c r="Q1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<sst xmlns="http://schemas.openxmlformats.org/spreadsheetml/2006/main" count="517" uniqueCount="247">
  <si>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</si>
  <si>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</si>
  <si>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</si>
  <si>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</si>
  <si>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</si>
  <si>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</si>
  <si>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</si>
  <si>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</si>
  <si>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</si>
  <si>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</si>
  <si>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</si>
  <si>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</si>
  <si>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</si>
  <si>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</si>
  <si>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</si>
  <si>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</si>
  <si>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</si>
  <si>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</si>
  <si>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</si>
  <si>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</si>
  <si>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</si>
  <si>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</si>
  <si>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</si>
  <si>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</si>
  <si>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</si>
  <si>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</si>
  <si>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</si>
  <si>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</si>
  <si>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</si>
  <si>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</si>
  <si>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</si>
  <si>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</si>
  <si>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</si>
  <si>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</si>
  <si>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</si>
  <si>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</si>
  <si>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</si>
  <si>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</si>
  <si>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</si>
  <si>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</si>
  <si>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</si>
  <si>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</si>
  <si>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</si>
  <si>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</si>
  <si>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</si>
  <si>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</si>
  <si>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</si>
  <si>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</si>
  <si>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</si>
  <si>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</si>
  <si>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</si>
  <si>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</si>
  <si>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</si>
  <si>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</si>
  <si>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</si>
  <si>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</si>
  <si>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</si>
  <si>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</si>
  <si>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</si>
  <si>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</si>
  <si>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</si>
  <si>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</si>
  <si>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</si>
  <si>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</si>
  <si>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</si>
  <si>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</si>
  <si>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</si>
  <si>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</si>
  <si>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</si>
  <si>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</si>
  <si>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</si>
  <si>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</si>
  <si>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</si>
  <si>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</si>
  <si>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</si>
  <si>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</si>
  <si>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</si>
  <si>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</si>
  <si>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</si>
  <si>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</si>
  <si>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</si>
  <si>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</si>
  <si>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</si>
  <si>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</si>
  <si>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</si>
  <si>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</si>
  <si>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</si>
  <si>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</si>
  <si>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</si>
  <si>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</si>
  <si>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</si>
  <si>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</si>
  <si>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</si>
  <si>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</si>
  <si>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</si>
  <si>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</si>
  <si>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</si>
  <si>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</si>
  <si>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</si>
  <si>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</si>
  <si>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</si>
  <si>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</si>
  <si>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</si>
  <si>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</si>
  <si>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</si>
  <si>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</si>
  <si>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</si>
  <si>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</si>
  <si>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</si>
  <si>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</si>
  <si>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</si>
  <si>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</si>
  <si>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</si>
  <si>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</si>
  <si>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</si>
  <si>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</si>
  <si>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</si>
  <si>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</si>
  <si>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</si>
  <si>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</si>
  <si>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</si>
  <si>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</si>
  <si>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</si>
  <si>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</si>
  <si>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</si>
  <si>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</si>
  <si>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</si>
  <si>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</si>
  <si>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</si>
  <si>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</si>
  <si>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</si>
  <si>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</si>
  <si>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</si>
  <si>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</si>
  <si>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</si>
  <si>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</si>
  <si>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</si>
  <si>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</si>
  <si>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</si>
  <si>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</si>
  <si>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</si>
  <si>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</si>
  <si>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</si>
  <si>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</si>
  <si>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</si>
  <si>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</si>
  <si>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</si>
  <si>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</si>
  <si>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</si>
  <si>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</si>
  <si>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</si>
  <si>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</si>
  <si>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</si>
  <si>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</si>
  <si>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</si>
  <si>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</si>
  <si>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</si>
  <si>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</si>
  <si>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</si>
  <si>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</si>
  <si>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</si>
  <si>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</si>
  <si>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</si>
  <si>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</si>
  <si>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</si>
  <si>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</si>
  <si>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</si>
  <si>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</si>
  <si>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</si>
  <si>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</si>
  <si>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</si>
  <si>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</si>
  <si>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</si>
  <si>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</si>
  <si>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</si>
  <si>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</si>
  <si>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</si>
  <si>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</si>
  <si>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</si>
  <si>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</si>
  <si>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</si>
  <si>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</si>
  <si>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</si>
  <si>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</si>
  <si>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</si>
  <si>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</si>
  <si>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</si>
  <si>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</si>
  <si>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</si>
  <si>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</si>
  <si>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</si>
  <si>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</si>
  <si>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</si>
  <si>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</si>
  <si>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</si>
  <si>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</si>
  <si>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</si>
  <si>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</si>
  <si>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</si>
  <si>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</si>
  <si>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</si>
  <si>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</si>
  <si>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</si>
  <si>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</si>
  <si>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</si>
  <si>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</si>
  <si>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</si>
  <si>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</si>
  <si>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</si>
  <si>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</si>
  <si>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</si>
  <si>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</si>
  <si>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</si>
  <si>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</si>
  <si>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</si>
  <si>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</si>
  <si>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FORTALECER E IMPLEMENTAR DE MANERA EFICAZ, EFECTIVA Y EFICIENTE EN LOS DIFERENTES BIENES, SERVICIOS Y
MANIFESTACIONES ARTISTICAS Y CULTURALES DE INTERES COMUN A TRAVÉS DE PROCESOS, PROYECTOS, PROGRAMAS Y
POLÍTICAS QUE CONTRIBUYAN DE MANERA INTEGRAL A TRAVES DEL ACCESO DE TODA LA COMUNIDAD DE IBAGUE A LAS
DIFERENTES ACTIVIDADES ARTISTICAS CULTURALES Y DEL PATRIMONIO </t>
  </si>
  <si>
    <t>GESTIÓN ARTÍSTICA Y CULTURAL</t>
  </si>
  <si>
    <t>INICIA CON LA PLANEACIÓN DEL PROCESO A TRAVÉS DE LAS NECESIDADES DE LA COMUNIDAD CONTINUA CON LA
FORMULACIÓN Y EJECUCIÓN DE LOS PROGRAMAS, PROYECTOS ARTÍSTICOS CULTURALES Y FINALIZA CON SEGUIMIENTO DE
POLÍTICAS PLANES PROGRAMAS Y PROYECTOS.</t>
  </si>
  <si>
    <t>Investigaciones y sanciones del ente regulador y descontento de la comunidad artistica</t>
  </si>
  <si>
    <t>Posiblidad de afectación economica y reputacional por Investigaciones y sanciones de los entes de control y descontento de la comunidad artistica debido a Deficiente prestación de los bienes, servicios y manifestaciones artisticas y culturales</t>
  </si>
  <si>
    <t xml:space="preserve"> Deficiente prestación de los bienes, servicios y manifestaciones artisticas y culturales</t>
  </si>
  <si>
    <t>Incumplimiento de las metas y deficiente ejecución en los planes, programas y proyectos del proceso</t>
  </si>
  <si>
    <t>Falta de apropiación y destinación de los recursos necesarios en cada uno de los programas</t>
  </si>
  <si>
    <t>Desconocimiento de los temas estratégicos del proceso</t>
  </si>
  <si>
    <t>FORMULAR EJECUTAR Y
REALIZAR SEGUIMIENTO
DE POLÍTICAS, PLANES
PROGRAMAS Y
PROYECTOS</t>
  </si>
  <si>
    <t>Mensualmente se realizará comité técnico donde se socialicen las metas estrategicas del Proceso, las ejecuciones de metas y ejecuciones presupuestales</t>
  </si>
  <si>
    <t>Secretaria y Directora</t>
  </si>
  <si>
    <t>moderado</t>
  </si>
  <si>
    <t xml:space="preserve">Capacitación a los funcionarios y contratistas sobre temas estratégicos del Proceso </t>
  </si>
  <si>
    <t xml:space="preserve">Reunión con la Alta Dirección para revisión de las OPS requeridas </t>
  </si>
  <si>
    <t>secretaria y Directora</t>
  </si>
  <si>
    <t xml:space="preserve">Falta de planeación  en la contratacióin del OPS con perfil idóneo para el desarrollo de actividades y el cumplimiento de las metas </t>
  </si>
  <si>
    <t xml:space="preserve">Remisión perffiles correo electrónico </t>
  </si>
  <si>
    <t>Revisar los reportes de cumplimiento de metas de los diferentes programas y valida la información para ser reportada a la Secretaría de Plaenacion, dejando como evidencia el correo y/o memorando de envío</t>
  </si>
  <si>
    <t>Elaborar el plan anual de adquisiciones y plan de acción validando que se destinen los recursos para las actividades planeadas durante ese año. Dejando como evidencia el PAA y Plan de Acción elaborados</t>
  </si>
  <si>
    <t>Apoyar la coordinación de los programas trimestralmente evaluar, hacer seguimiento y reportar los avances de las metas de la Secretaria de Cultura,  a la secretaría de planeación dejando como evidencia el correo e informe de cumplimiento.</t>
  </si>
  <si>
    <t xml:space="preserve">Socializar  los temas estratégicos de la secretaria de cultura en el marco del plan de desarrollo. </t>
  </si>
  <si>
    <t xml:space="preserve">Revisión del perfil idóneo  de los requerimientos de OPS de la secretaria de cultura de los diferentes grupos y áreas para el desarrollo de las actividades. </t>
  </si>
  <si>
    <t>Memorandos</t>
  </si>
  <si>
    <t>Correo electronico de 30 de Enero de 2024 a secretario de cultura sobre perfiles</t>
  </si>
  <si>
    <t xml:space="preserve">Acta de reunión </t>
  </si>
  <si>
    <t>Acta de Comité de Noviembre de 2024</t>
  </si>
  <si>
    <t>Reporte correo electrónico a planeación reporte de metas con corte a 30 de Diciembe de 2024</t>
  </si>
  <si>
    <t xml:space="preserve">Capacitación para los funcionarios 27 de Diciembe de 2024. Cultura de Paz Organizacional </t>
  </si>
  <si>
    <t>Tipo de Riesgos</t>
  </si>
  <si>
    <t>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</si>
</sst>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77111117893"/>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1" fillId="0" borderId="2" xfId="0" applyNumberFormat="1" applyFont="1" applyBorder="1" applyAlignment="1" applyProtection="1">
      <alignment horizontal="center" vertical="top" wrapText="1"/>
      <protection locked="0"/>
    </xf>
    <xf numFmtId="0" fontId="6" fillId="3" borderId="2" xfId="0" applyFont="1" applyFill="1" applyBorder="1" applyAlignment="1" applyProtection="1">
      <alignment horizontal="justify" vertical="top" wrapText="1"/>
      <protection locked="0"/>
    </xf>
    <xf numFmtId="0" fontId="27" fillId="3" borderId="2" xfId="0" applyFont="1" applyFill="1" applyBorder="1" applyAlignment="1" applyProtection="1">
      <alignment horizontal="center" vertical="top"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75" xfId="0" applyFont="1" applyFill="1" applyBorder="1" applyAlignment="1" applyProtection="1">
      <alignment horizontal="left" vertical="top"/>
      <protection locked="0"/>
    </xf>
    <xf numFmtId="0" fontId="27" fillId="3" borderId="75" xfId="0" applyFont="1" applyFill="1" applyBorder="1" applyAlignment="1" applyProtection="1">
      <alignment horizontal="left"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wrapText="1"/>
      <protection locked="0"/>
    </xf>
    <xf numFmtId="14" fontId="27" fillId="0" borderId="8" xfId="0" applyNumberFormat="1" applyFont="1" applyBorder="1" applyAlignment="1" applyProtection="1">
      <alignment horizontal="center" vertical="top" wrapText="1"/>
      <protection locked="0"/>
    </xf>
    <xf numFmtId="14" fontId="27" fillId="0" borderId="5" xfId="0" applyNumberFormat="1"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3" borderId="77"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7" fillId="0" borderId="28"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79" xfId="0" applyFont="1" applyBorder="1" applyAlignment="1">
      <alignment horizontal="center" vertical="top" wrapText="1"/>
    </xf>
    <xf numFmtId="0" fontId="27" fillId="0" borderId="78" xfId="0" applyFont="1" applyBorder="1" applyAlignment="1">
      <alignment horizontal="center" vertical="top"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76" t="s">
        <v>155</v>
      </c>
      <c r="C2" s="177"/>
      <c r="D2" s="177"/>
      <c r="E2" s="177"/>
      <c r="F2" s="177"/>
      <c r="G2" s="177"/>
      <c r="H2" s="178"/>
    </row>
    <row r="3" spans="2:8" x14ac:dyDescent="0.3">
      <c r="B3" s="68"/>
      <c r="C3" s="69"/>
      <c r="D3" s="69"/>
      <c r="E3" s="69"/>
      <c r="F3" s="69"/>
      <c r="G3" s="69"/>
      <c r="H3" s="70"/>
    </row>
    <row r="4" spans="2:8" ht="63" customHeight="1" x14ac:dyDescent="0.3">
      <c r="B4" s="179" t="s">
        <v>198</v>
      </c>
      <c r="C4" s="180"/>
      <c r="D4" s="180"/>
      <c r="E4" s="180"/>
      <c r="F4" s="180"/>
      <c r="G4" s="180"/>
      <c r="H4" s="181"/>
    </row>
    <row r="5" spans="2:8" ht="63" customHeight="1" x14ac:dyDescent="0.3">
      <c r="B5" s="182"/>
      <c r="C5" s="183"/>
      <c r="D5" s="183"/>
      <c r="E5" s="183"/>
      <c r="F5" s="183"/>
      <c r="G5" s="183"/>
      <c r="H5" s="184"/>
    </row>
    <row r="6" spans="2:8" x14ac:dyDescent="0.3">
      <c r="B6" s="185" t="s">
        <v>153</v>
      </c>
      <c r="C6" s="186"/>
      <c r="D6" s="186"/>
      <c r="E6" s="186"/>
      <c r="F6" s="186"/>
      <c r="G6" s="186"/>
      <c r="H6" s="187"/>
    </row>
    <row r="7" spans="2:8" ht="95.25" customHeight="1" x14ac:dyDescent="0.3">
      <c r="B7" s="195" t="s">
        <v>158</v>
      </c>
      <c r="C7" s="196"/>
      <c r="D7" s="196"/>
      <c r="E7" s="196"/>
      <c r="F7" s="196"/>
      <c r="G7" s="196"/>
      <c r="H7" s="197"/>
    </row>
    <row r="8" spans="2:8" x14ac:dyDescent="0.3">
      <c r="B8" s="102"/>
      <c r="C8" s="103"/>
      <c r="D8" s="103"/>
      <c r="E8" s="103"/>
      <c r="F8" s="103"/>
      <c r="G8" s="103"/>
      <c r="H8" s="104"/>
    </row>
    <row r="9" spans="2:8" ht="16.5" customHeight="1" x14ac:dyDescent="0.3">
      <c r="B9" s="188" t="s">
        <v>191</v>
      </c>
      <c r="C9" s="189"/>
      <c r="D9" s="189"/>
      <c r="E9" s="189"/>
      <c r="F9" s="189"/>
      <c r="G9" s="189"/>
      <c r="H9" s="190"/>
    </row>
    <row r="10" spans="2:8" ht="44.25" customHeight="1" x14ac:dyDescent="0.3">
      <c r="B10" s="188"/>
      <c r="C10" s="189"/>
      <c r="D10" s="189"/>
      <c r="E10" s="189"/>
      <c r="F10" s="189"/>
      <c r="G10" s="189"/>
      <c r="H10" s="190"/>
    </row>
    <row r="11" spans="2:8" ht="15" thickBot="1" x14ac:dyDescent="0.35">
      <c r="B11" s="91"/>
      <c r="C11" s="94"/>
      <c r="D11" s="99"/>
      <c r="E11" s="100"/>
      <c r="F11" s="100"/>
      <c r="G11" s="101"/>
      <c r="H11" s="95"/>
    </row>
    <row r="12" spans="2:8" ht="15" thickTop="1" x14ac:dyDescent="0.3">
      <c r="B12" s="91"/>
      <c r="C12" s="191" t="s">
        <v>154</v>
      </c>
      <c r="D12" s="192"/>
      <c r="E12" s="193" t="s">
        <v>192</v>
      </c>
      <c r="F12" s="194"/>
      <c r="G12" s="94"/>
      <c r="H12" s="95"/>
    </row>
    <row r="13" spans="2:8" ht="35.25" customHeight="1" x14ac:dyDescent="0.3">
      <c r="B13" s="91"/>
      <c r="C13" s="163" t="s">
        <v>185</v>
      </c>
      <c r="D13" s="164"/>
      <c r="E13" s="165" t="s">
        <v>190</v>
      </c>
      <c r="F13" s="166"/>
      <c r="G13" s="94"/>
      <c r="H13" s="95"/>
    </row>
    <row r="14" spans="2:8" ht="17.25" customHeight="1" x14ac:dyDescent="0.3">
      <c r="B14" s="91"/>
      <c r="C14" s="163" t="s">
        <v>186</v>
      </c>
      <c r="D14" s="164"/>
      <c r="E14" s="165" t="s">
        <v>188</v>
      </c>
      <c r="F14" s="166"/>
      <c r="G14" s="94"/>
      <c r="H14" s="95"/>
    </row>
    <row r="15" spans="2:8" ht="19.5" customHeight="1" x14ac:dyDescent="0.3">
      <c r="B15" s="91"/>
      <c r="C15" s="163" t="s">
        <v>187</v>
      </c>
      <c r="D15" s="164"/>
      <c r="E15" s="165" t="s">
        <v>189</v>
      </c>
      <c r="F15" s="166"/>
      <c r="G15" s="94"/>
      <c r="H15" s="95"/>
    </row>
    <row r="16" spans="2:8" ht="69.75" customHeight="1" x14ac:dyDescent="0.3">
      <c r="B16" s="91"/>
      <c r="C16" s="163" t="s">
        <v>156</v>
      </c>
      <c r="D16" s="164"/>
      <c r="E16" s="165" t="s">
        <v>157</v>
      </c>
      <c r="F16" s="166"/>
      <c r="G16" s="94"/>
      <c r="H16" s="95"/>
    </row>
    <row r="17" spans="2:8" ht="34.5" customHeight="1" x14ac:dyDescent="0.3">
      <c r="B17" s="91"/>
      <c r="C17" s="167" t="s">
        <v>2</v>
      </c>
      <c r="D17" s="168"/>
      <c r="E17" s="159" t="s">
        <v>199</v>
      </c>
      <c r="F17" s="160"/>
      <c r="G17" s="94"/>
      <c r="H17" s="95"/>
    </row>
    <row r="18" spans="2:8" ht="27.75" customHeight="1" x14ac:dyDescent="0.3">
      <c r="B18" s="91"/>
      <c r="C18" s="167" t="s">
        <v>3</v>
      </c>
      <c r="D18" s="168"/>
      <c r="E18" s="159" t="s">
        <v>200</v>
      </c>
      <c r="F18" s="160"/>
      <c r="G18" s="94"/>
      <c r="H18" s="95"/>
    </row>
    <row r="19" spans="2:8" ht="28.5" customHeight="1" x14ac:dyDescent="0.3">
      <c r="B19" s="91"/>
      <c r="C19" s="167" t="s">
        <v>42</v>
      </c>
      <c r="D19" s="168"/>
      <c r="E19" s="159" t="s">
        <v>201</v>
      </c>
      <c r="F19" s="160"/>
      <c r="G19" s="94"/>
      <c r="H19" s="95"/>
    </row>
    <row r="20" spans="2:8" ht="72.75" customHeight="1" x14ac:dyDescent="0.3">
      <c r="B20" s="91"/>
      <c r="C20" s="167" t="s">
        <v>1</v>
      </c>
      <c r="D20" s="168"/>
      <c r="E20" s="159" t="s">
        <v>202</v>
      </c>
      <c r="F20" s="160"/>
      <c r="G20" s="94"/>
      <c r="H20" s="95"/>
    </row>
    <row r="21" spans="2:8" ht="64.5" customHeight="1" x14ac:dyDescent="0.3">
      <c r="B21" s="91"/>
      <c r="C21" s="167" t="s">
        <v>50</v>
      </c>
      <c r="D21" s="168"/>
      <c r="E21" s="159" t="s">
        <v>160</v>
      </c>
      <c r="F21" s="160"/>
      <c r="G21" s="94"/>
      <c r="H21" s="95"/>
    </row>
    <row r="22" spans="2:8" ht="71.25" customHeight="1" x14ac:dyDescent="0.3">
      <c r="B22" s="91"/>
      <c r="C22" s="167" t="s">
        <v>159</v>
      </c>
      <c r="D22" s="168"/>
      <c r="E22" s="159" t="s">
        <v>161</v>
      </c>
      <c r="F22" s="160"/>
      <c r="G22" s="94"/>
      <c r="H22" s="95"/>
    </row>
    <row r="23" spans="2:8" ht="55.5" customHeight="1" x14ac:dyDescent="0.3">
      <c r="B23" s="91"/>
      <c r="C23" s="161" t="s">
        <v>162</v>
      </c>
      <c r="D23" s="162"/>
      <c r="E23" s="159" t="s">
        <v>163</v>
      </c>
      <c r="F23" s="160"/>
      <c r="G23" s="94"/>
      <c r="H23" s="95"/>
    </row>
    <row r="24" spans="2:8" ht="42" customHeight="1" x14ac:dyDescent="0.3">
      <c r="B24" s="91"/>
      <c r="C24" s="161" t="s">
        <v>48</v>
      </c>
      <c r="D24" s="162"/>
      <c r="E24" s="159" t="s">
        <v>164</v>
      </c>
      <c r="F24" s="160"/>
      <c r="G24" s="94"/>
      <c r="H24" s="95"/>
    </row>
    <row r="25" spans="2:8" ht="59.25" customHeight="1" x14ac:dyDescent="0.3">
      <c r="B25" s="91"/>
      <c r="C25" s="161" t="s">
        <v>152</v>
      </c>
      <c r="D25" s="162"/>
      <c r="E25" s="159" t="s">
        <v>165</v>
      </c>
      <c r="F25" s="160"/>
      <c r="G25" s="94"/>
      <c r="H25" s="95"/>
    </row>
    <row r="26" spans="2:8" ht="23.25" customHeight="1" x14ac:dyDescent="0.3">
      <c r="B26" s="91"/>
      <c r="C26" s="161" t="s">
        <v>12</v>
      </c>
      <c r="D26" s="162"/>
      <c r="E26" s="159" t="s">
        <v>166</v>
      </c>
      <c r="F26" s="160"/>
      <c r="G26" s="94"/>
      <c r="H26" s="95"/>
    </row>
    <row r="27" spans="2:8" ht="30.75" customHeight="1" x14ac:dyDescent="0.3">
      <c r="B27" s="91"/>
      <c r="C27" s="161" t="s">
        <v>170</v>
      </c>
      <c r="D27" s="162"/>
      <c r="E27" s="159" t="s">
        <v>167</v>
      </c>
      <c r="F27" s="160"/>
      <c r="G27" s="94"/>
      <c r="H27" s="95"/>
    </row>
    <row r="28" spans="2:8" ht="35.25" customHeight="1" x14ac:dyDescent="0.3">
      <c r="B28" s="91"/>
      <c r="C28" s="161" t="s">
        <v>171</v>
      </c>
      <c r="D28" s="162"/>
      <c r="E28" s="159" t="s">
        <v>168</v>
      </c>
      <c r="F28" s="160"/>
      <c r="G28" s="94"/>
      <c r="H28" s="95"/>
    </row>
    <row r="29" spans="2:8" ht="33" customHeight="1" x14ac:dyDescent="0.3">
      <c r="B29" s="91"/>
      <c r="C29" s="161" t="s">
        <v>171</v>
      </c>
      <c r="D29" s="162"/>
      <c r="E29" s="159" t="s">
        <v>168</v>
      </c>
      <c r="F29" s="160"/>
      <c r="G29" s="94"/>
      <c r="H29" s="95"/>
    </row>
    <row r="30" spans="2:8" ht="30" customHeight="1" x14ac:dyDescent="0.3">
      <c r="B30" s="91"/>
      <c r="C30" s="161" t="s">
        <v>172</v>
      </c>
      <c r="D30" s="162"/>
      <c r="E30" s="159" t="s">
        <v>169</v>
      </c>
      <c r="F30" s="160"/>
      <c r="G30" s="94"/>
      <c r="H30" s="95"/>
    </row>
    <row r="31" spans="2:8" ht="35.25" customHeight="1" x14ac:dyDescent="0.3">
      <c r="B31" s="91"/>
      <c r="C31" s="161" t="s">
        <v>173</v>
      </c>
      <c r="D31" s="162"/>
      <c r="E31" s="159" t="s">
        <v>174</v>
      </c>
      <c r="F31" s="160"/>
      <c r="G31" s="94"/>
      <c r="H31" s="95"/>
    </row>
    <row r="32" spans="2:8" ht="31.5" customHeight="1" x14ac:dyDescent="0.3">
      <c r="B32" s="91"/>
      <c r="C32" s="161" t="s">
        <v>175</v>
      </c>
      <c r="D32" s="162"/>
      <c r="E32" s="159" t="s">
        <v>176</v>
      </c>
      <c r="F32" s="160"/>
      <c r="G32" s="94"/>
      <c r="H32" s="95"/>
    </row>
    <row r="33" spans="2:8" ht="35.25" customHeight="1" x14ac:dyDescent="0.3">
      <c r="B33" s="91"/>
      <c r="C33" s="161" t="s">
        <v>177</v>
      </c>
      <c r="D33" s="162"/>
      <c r="E33" s="159" t="s">
        <v>178</v>
      </c>
      <c r="F33" s="160"/>
      <c r="G33" s="94"/>
      <c r="H33" s="95"/>
    </row>
    <row r="34" spans="2:8" ht="59.25" customHeight="1" x14ac:dyDescent="0.3">
      <c r="B34" s="91"/>
      <c r="C34" s="161" t="s">
        <v>179</v>
      </c>
      <c r="D34" s="162"/>
      <c r="E34" s="159" t="s">
        <v>180</v>
      </c>
      <c r="F34" s="160"/>
      <c r="G34" s="94"/>
      <c r="H34" s="95"/>
    </row>
    <row r="35" spans="2:8" ht="29.25" customHeight="1" x14ac:dyDescent="0.3">
      <c r="B35" s="91"/>
      <c r="C35" s="161" t="s">
        <v>29</v>
      </c>
      <c r="D35" s="162"/>
      <c r="E35" s="159" t="s">
        <v>181</v>
      </c>
      <c r="F35" s="160"/>
      <c r="G35" s="94"/>
      <c r="H35" s="95"/>
    </row>
    <row r="36" spans="2:8" ht="82.5" customHeight="1" x14ac:dyDescent="0.3">
      <c r="B36" s="91"/>
      <c r="C36" s="161" t="s">
        <v>183</v>
      </c>
      <c r="D36" s="162"/>
      <c r="E36" s="159" t="s">
        <v>182</v>
      </c>
      <c r="F36" s="160"/>
      <c r="G36" s="94"/>
      <c r="H36" s="95"/>
    </row>
    <row r="37" spans="2:8" ht="46.5" customHeight="1" x14ac:dyDescent="0.3">
      <c r="B37" s="91"/>
      <c r="C37" s="161" t="s">
        <v>39</v>
      </c>
      <c r="D37" s="162"/>
      <c r="E37" s="159" t="s">
        <v>184</v>
      </c>
      <c r="F37" s="160"/>
      <c r="G37" s="94"/>
      <c r="H37" s="95"/>
    </row>
    <row r="38" spans="2:8" ht="6.75" customHeight="1" thickBot="1" x14ac:dyDescent="0.35">
      <c r="B38" s="91"/>
      <c r="C38" s="172"/>
      <c r="D38" s="173"/>
      <c r="E38" s="174"/>
      <c r="F38" s="175"/>
      <c r="G38" s="94"/>
      <c r="H38" s="95"/>
    </row>
    <row r="39" spans="2:8" ht="15" thickTop="1" x14ac:dyDescent="0.3">
      <c r="B39" s="91"/>
      <c r="C39" s="92"/>
      <c r="D39" s="92"/>
      <c r="E39" s="93"/>
      <c r="F39" s="93"/>
      <c r="G39" s="94"/>
      <c r="H39" s="95"/>
    </row>
    <row r="40" spans="2:8" ht="21" customHeight="1" x14ac:dyDescent="0.3">
      <c r="B40" s="169" t="s">
        <v>193</v>
      </c>
      <c r="C40" s="170"/>
      <c r="D40" s="170"/>
      <c r="E40" s="170"/>
      <c r="F40" s="170"/>
      <c r="G40" s="170"/>
      <c r="H40" s="171"/>
    </row>
    <row r="41" spans="2:8" ht="20.25" customHeight="1" x14ac:dyDescent="0.3">
      <c r="B41" s="169" t="s">
        <v>194</v>
      </c>
      <c r="C41" s="170"/>
      <c r="D41" s="170"/>
      <c r="E41" s="170"/>
      <c r="F41" s="170"/>
      <c r="G41" s="170"/>
      <c r="H41" s="171"/>
    </row>
    <row r="42" spans="2:8" ht="20.25" customHeight="1" x14ac:dyDescent="0.3">
      <c r="B42" s="169" t="s">
        <v>195</v>
      </c>
      <c r="C42" s="170"/>
      <c r="D42" s="170"/>
      <c r="E42" s="170"/>
      <c r="F42" s="170"/>
      <c r="G42" s="170"/>
      <c r="H42" s="171"/>
    </row>
    <row r="43" spans="2:8" ht="20.25" customHeight="1" x14ac:dyDescent="0.3">
      <c r="B43" s="169" t="s">
        <v>196</v>
      </c>
      <c r="C43" s="170"/>
      <c r="D43" s="170"/>
      <c r="E43" s="170"/>
      <c r="F43" s="170"/>
      <c r="G43" s="170"/>
      <c r="H43" s="171"/>
    </row>
    <row r="44" spans="2:8" x14ac:dyDescent="0.3">
      <c r="B44" s="169" t="s">
        <v>197</v>
      </c>
      <c r="C44" s="170"/>
      <c r="D44" s="170"/>
      <c r="E44" s="170"/>
      <c r="F44" s="170"/>
      <c r="G44" s="170"/>
      <c r="H44" s="171"/>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399" t="s">
        <v>149</v>
      </c>
      <c r="C2" s="400"/>
      <c r="D2" s="400"/>
      <c r="E2" s="400"/>
      <c r="F2" s="400"/>
      <c r="G2" s="400"/>
      <c r="H2" s="400"/>
      <c r="I2" s="400"/>
      <c r="J2" s="341" t="s">
        <v>2</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400"/>
      <c r="C3" s="400"/>
      <c r="D3" s="400"/>
      <c r="E3" s="400"/>
      <c r="F3" s="400"/>
      <c r="G3" s="400"/>
      <c r="H3" s="400"/>
      <c r="I3" s="40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400"/>
      <c r="C4" s="400"/>
      <c r="D4" s="400"/>
      <c r="E4" s="400"/>
      <c r="F4" s="400"/>
      <c r="G4" s="400"/>
      <c r="H4" s="400"/>
      <c r="I4" s="400"/>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288" t="s">
        <v>4</v>
      </c>
      <c r="C6" s="288"/>
      <c r="D6" s="289"/>
      <c r="E6" s="383" t="s">
        <v>111</v>
      </c>
      <c r="F6" s="384"/>
      <c r="G6" s="384"/>
      <c r="H6" s="384"/>
      <c r="I6" s="401"/>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390" t="s">
        <v>78</v>
      </c>
      <c r="AP6" s="391"/>
      <c r="AQ6" s="391"/>
      <c r="AR6" s="391"/>
      <c r="AS6" s="391"/>
      <c r="AT6" s="39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288"/>
      <c r="C7" s="288"/>
      <c r="D7" s="289"/>
      <c r="E7" s="387"/>
      <c r="F7" s="386"/>
      <c r="G7" s="386"/>
      <c r="H7" s="386"/>
      <c r="I7" s="402"/>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393"/>
      <c r="AP7" s="394"/>
      <c r="AQ7" s="394"/>
      <c r="AR7" s="394"/>
      <c r="AS7" s="394"/>
      <c r="AT7" s="39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288"/>
      <c r="C8" s="288"/>
      <c r="D8" s="289"/>
      <c r="E8" s="387"/>
      <c r="F8" s="386"/>
      <c r="G8" s="386"/>
      <c r="H8" s="386"/>
      <c r="I8" s="402"/>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393"/>
      <c r="AP8" s="394"/>
      <c r="AQ8" s="394"/>
      <c r="AR8" s="394"/>
      <c r="AS8" s="394"/>
      <c r="AT8" s="39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288"/>
      <c r="C9" s="288"/>
      <c r="D9" s="289"/>
      <c r="E9" s="387"/>
      <c r="F9" s="386"/>
      <c r="G9" s="386"/>
      <c r="H9" s="386"/>
      <c r="I9" s="402"/>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393"/>
      <c r="AP9" s="394"/>
      <c r="AQ9" s="394"/>
      <c r="AR9" s="394"/>
      <c r="AS9" s="394"/>
      <c r="AT9" s="39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288"/>
      <c r="C10" s="288"/>
      <c r="D10" s="289"/>
      <c r="E10" s="387"/>
      <c r="F10" s="386"/>
      <c r="G10" s="386"/>
      <c r="H10" s="386"/>
      <c r="I10" s="402"/>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393"/>
      <c r="AP10" s="394"/>
      <c r="AQ10" s="394"/>
      <c r="AR10" s="394"/>
      <c r="AS10" s="394"/>
      <c r="AT10" s="39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288"/>
      <c r="C11" s="288"/>
      <c r="D11" s="289"/>
      <c r="E11" s="387"/>
      <c r="F11" s="386"/>
      <c r="G11" s="386"/>
      <c r="H11" s="386"/>
      <c r="I11" s="402"/>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393"/>
      <c r="AP11" s="394"/>
      <c r="AQ11" s="394"/>
      <c r="AR11" s="394"/>
      <c r="AS11" s="394"/>
      <c r="AT11" s="39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288"/>
      <c r="C12" s="288"/>
      <c r="D12" s="289"/>
      <c r="E12" s="387"/>
      <c r="F12" s="386"/>
      <c r="G12" s="386"/>
      <c r="H12" s="386"/>
      <c r="I12" s="402"/>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393"/>
      <c r="AP12" s="394"/>
      <c r="AQ12" s="394"/>
      <c r="AR12" s="394"/>
      <c r="AS12" s="394"/>
      <c r="AT12" s="39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288"/>
      <c r="C13" s="288"/>
      <c r="D13" s="289"/>
      <c r="E13" s="387"/>
      <c r="F13" s="386"/>
      <c r="G13" s="386"/>
      <c r="H13" s="386"/>
      <c r="I13" s="402"/>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393"/>
      <c r="AP13" s="394"/>
      <c r="AQ13" s="394"/>
      <c r="AR13" s="394"/>
      <c r="AS13" s="394"/>
      <c r="AT13" s="39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288"/>
      <c r="C14" s="288"/>
      <c r="D14" s="289"/>
      <c r="E14" s="387"/>
      <c r="F14" s="386"/>
      <c r="G14" s="386"/>
      <c r="H14" s="386"/>
      <c r="I14" s="402"/>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393"/>
      <c r="AP14" s="394"/>
      <c r="AQ14" s="394"/>
      <c r="AR14" s="394"/>
      <c r="AS14" s="394"/>
      <c r="AT14" s="39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288"/>
      <c r="C15" s="288"/>
      <c r="D15" s="289"/>
      <c r="E15" s="388"/>
      <c r="F15" s="389"/>
      <c r="G15" s="389"/>
      <c r="H15" s="389"/>
      <c r="I15" s="403"/>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396"/>
      <c r="AP15" s="397"/>
      <c r="AQ15" s="397"/>
      <c r="AR15" s="397"/>
      <c r="AS15" s="397"/>
      <c r="AT15" s="39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288"/>
      <c r="C16" s="288"/>
      <c r="D16" s="289"/>
      <c r="E16" s="383" t="s">
        <v>110</v>
      </c>
      <c r="F16" s="384"/>
      <c r="G16" s="384"/>
      <c r="H16" s="384"/>
      <c r="I16" s="384"/>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374" t="s">
        <v>79</v>
      </c>
      <c r="AP16" s="375"/>
      <c r="AQ16" s="375"/>
      <c r="AR16" s="375"/>
      <c r="AS16" s="375"/>
      <c r="AT16" s="37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288"/>
      <c r="C17" s="288"/>
      <c r="D17" s="289"/>
      <c r="E17" s="385"/>
      <c r="F17" s="386"/>
      <c r="G17" s="386"/>
      <c r="H17" s="386"/>
      <c r="I17" s="386"/>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377"/>
      <c r="AP17" s="378"/>
      <c r="AQ17" s="378"/>
      <c r="AR17" s="378"/>
      <c r="AS17" s="378"/>
      <c r="AT17" s="37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288"/>
      <c r="C18" s="288"/>
      <c r="D18" s="289"/>
      <c r="E18" s="387"/>
      <c r="F18" s="386"/>
      <c r="G18" s="386"/>
      <c r="H18" s="386"/>
      <c r="I18" s="386"/>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377"/>
      <c r="AP18" s="378"/>
      <c r="AQ18" s="378"/>
      <c r="AR18" s="378"/>
      <c r="AS18" s="378"/>
      <c r="AT18" s="37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288"/>
      <c r="C19" s="288"/>
      <c r="D19" s="289"/>
      <c r="E19" s="387"/>
      <c r="F19" s="386"/>
      <c r="G19" s="386"/>
      <c r="H19" s="386"/>
      <c r="I19" s="386"/>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377"/>
      <c r="AP19" s="378"/>
      <c r="AQ19" s="378"/>
      <c r="AR19" s="378"/>
      <c r="AS19" s="378"/>
      <c r="AT19" s="37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288"/>
      <c r="C20" s="288"/>
      <c r="D20" s="289"/>
      <c r="E20" s="387"/>
      <c r="F20" s="386"/>
      <c r="G20" s="386"/>
      <c r="H20" s="386"/>
      <c r="I20" s="386"/>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377"/>
      <c r="AP20" s="378"/>
      <c r="AQ20" s="378"/>
      <c r="AR20" s="378"/>
      <c r="AS20" s="378"/>
      <c r="AT20" s="37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288"/>
      <c r="C21" s="288"/>
      <c r="D21" s="289"/>
      <c r="E21" s="387"/>
      <c r="F21" s="386"/>
      <c r="G21" s="386"/>
      <c r="H21" s="386"/>
      <c r="I21" s="386"/>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377"/>
      <c r="AP21" s="378"/>
      <c r="AQ21" s="378"/>
      <c r="AR21" s="378"/>
      <c r="AS21" s="378"/>
      <c r="AT21" s="37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288"/>
      <c r="C22" s="288"/>
      <c r="D22" s="289"/>
      <c r="E22" s="387"/>
      <c r="F22" s="386"/>
      <c r="G22" s="386"/>
      <c r="H22" s="386"/>
      <c r="I22" s="386"/>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377"/>
      <c r="AP22" s="378"/>
      <c r="AQ22" s="378"/>
      <c r="AR22" s="378"/>
      <c r="AS22" s="378"/>
      <c r="AT22" s="37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288"/>
      <c r="C23" s="288"/>
      <c r="D23" s="289"/>
      <c r="E23" s="387"/>
      <c r="F23" s="386"/>
      <c r="G23" s="386"/>
      <c r="H23" s="386"/>
      <c r="I23" s="386"/>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377"/>
      <c r="AP23" s="378"/>
      <c r="AQ23" s="378"/>
      <c r="AR23" s="378"/>
      <c r="AS23" s="378"/>
      <c r="AT23" s="37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288"/>
      <c r="C24" s="288"/>
      <c r="D24" s="289"/>
      <c r="E24" s="387"/>
      <c r="F24" s="386"/>
      <c r="G24" s="386"/>
      <c r="H24" s="386"/>
      <c r="I24" s="386"/>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377"/>
      <c r="AP24" s="378"/>
      <c r="AQ24" s="378"/>
      <c r="AR24" s="378"/>
      <c r="AS24" s="378"/>
      <c r="AT24" s="37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288"/>
      <c r="C25" s="288"/>
      <c r="D25" s="289"/>
      <c r="E25" s="388"/>
      <c r="F25" s="389"/>
      <c r="G25" s="389"/>
      <c r="H25" s="389"/>
      <c r="I25" s="389"/>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380"/>
      <c r="AP25" s="381"/>
      <c r="AQ25" s="381"/>
      <c r="AR25" s="381"/>
      <c r="AS25" s="381"/>
      <c r="AT25" s="38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288"/>
      <c r="C26" s="288"/>
      <c r="D26" s="289"/>
      <c r="E26" s="383" t="s">
        <v>112</v>
      </c>
      <c r="F26" s="384"/>
      <c r="G26" s="384"/>
      <c r="H26" s="384"/>
      <c r="I26" s="401"/>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R1C1</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413" t="s">
        <v>80</v>
      </c>
      <c r="AP26" s="414"/>
      <c r="AQ26" s="414"/>
      <c r="AR26" s="414"/>
      <c r="AS26" s="414"/>
      <c r="AT26" s="41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288"/>
      <c r="C27" s="288"/>
      <c r="D27" s="289"/>
      <c r="E27" s="385"/>
      <c r="F27" s="386"/>
      <c r="G27" s="386"/>
      <c r="H27" s="386"/>
      <c r="I27" s="402"/>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416"/>
      <c r="AP27" s="417"/>
      <c r="AQ27" s="417"/>
      <c r="AR27" s="417"/>
      <c r="AS27" s="417"/>
      <c r="AT27" s="41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288"/>
      <c r="C28" s="288"/>
      <c r="D28" s="289"/>
      <c r="E28" s="387"/>
      <c r="F28" s="386"/>
      <c r="G28" s="386"/>
      <c r="H28" s="386"/>
      <c r="I28" s="402"/>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416"/>
      <c r="AP28" s="417"/>
      <c r="AQ28" s="417"/>
      <c r="AR28" s="417"/>
      <c r="AS28" s="417"/>
      <c r="AT28" s="41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288"/>
      <c r="C29" s="288"/>
      <c r="D29" s="289"/>
      <c r="E29" s="387"/>
      <c r="F29" s="386"/>
      <c r="G29" s="386"/>
      <c r="H29" s="386"/>
      <c r="I29" s="402"/>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416"/>
      <c r="AP29" s="417"/>
      <c r="AQ29" s="417"/>
      <c r="AR29" s="417"/>
      <c r="AS29" s="417"/>
      <c r="AT29" s="41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288"/>
      <c r="C30" s="288"/>
      <c r="D30" s="289"/>
      <c r="E30" s="387"/>
      <c r="F30" s="386"/>
      <c r="G30" s="386"/>
      <c r="H30" s="386"/>
      <c r="I30" s="402"/>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416"/>
      <c r="AP30" s="417"/>
      <c r="AQ30" s="417"/>
      <c r="AR30" s="417"/>
      <c r="AS30" s="417"/>
      <c r="AT30" s="41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288"/>
      <c r="C31" s="288"/>
      <c r="D31" s="289"/>
      <c r="E31" s="387"/>
      <c r="F31" s="386"/>
      <c r="G31" s="386"/>
      <c r="H31" s="386"/>
      <c r="I31" s="402"/>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416"/>
      <c r="AP31" s="417"/>
      <c r="AQ31" s="417"/>
      <c r="AR31" s="417"/>
      <c r="AS31" s="417"/>
      <c r="AT31" s="41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288"/>
      <c r="C32" s="288"/>
      <c r="D32" s="289"/>
      <c r="E32" s="387"/>
      <c r="F32" s="386"/>
      <c r="G32" s="386"/>
      <c r="H32" s="386"/>
      <c r="I32" s="402"/>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416"/>
      <c r="AP32" s="417"/>
      <c r="AQ32" s="417"/>
      <c r="AR32" s="417"/>
      <c r="AS32" s="417"/>
      <c r="AT32" s="41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288"/>
      <c r="C33" s="288"/>
      <c r="D33" s="289"/>
      <c r="E33" s="387"/>
      <c r="F33" s="386"/>
      <c r="G33" s="386"/>
      <c r="H33" s="386"/>
      <c r="I33" s="402"/>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416"/>
      <c r="AP33" s="417"/>
      <c r="AQ33" s="417"/>
      <c r="AR33" s="417"/>
      <c r="AS33" s="417"/>
      <c r="AT33" s="41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288"/>
      <c r="C34" s="288"/>
      <c r="D34" s="289"/>
      <c r="E34" s="387"/>
      <c r="F34" s="386"/>
      <c r="G34" s="386"/>
      <c r="H34" s="386"/>
      <c r="I34" s="402"/>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416"/>
      <c r="AP34" s="417"/>
      <c r="AQ34" s="417"/>
      <c r="AR34" s="417"/>
      <c r="AS34" s="417"/>
      <c r="AT34" s="41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288"/>
      <c r="C35" s="288"/>
      <c r="D35" s="289"/>
      <c r="E35" s="388"/>
      <c r="F35" s="389"/>
      <c r="G35" s="389"/>
      <c r="H35" s="389"/>
      <c r="I35" s="403"/>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419"/>
      <c r="AP35" s="420"/>
      <c r="AQ35" s="420"/>
      <c r="AR35" s="420"/>
      <c r="AS35" s="420"/>
      <c r="AT35" s="42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288"/>
      <c r="C36" s="288"/>
      <c r="D36" s="289"/>
      <c r="E36" s="383" t="s">
        <v>109</v>
      </c>
      <c r="F36" s="384"/>
      <c r="G36" s="384"/>
      <c r="H36" s="384"/>
      <c r="I36" s="384"/>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R1C2</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404" t="s">
        <v>81</v>
      </c>
      <c r="AP36" s="405"/>
      <c r="AQ36" s="405"/>
      <c r="AR36" s="405"/>
      <c r="AS36" s="405"/>
      <c r="AT36" s="40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288"/>
      <c r="C37" s="288"/>
      <c r="D37" s="289"/>
      <c r="E37" s="385"/>
      <c r="F37" s="386"/>
      <c r="G37" s="386"/>
      <c r="H37" s="386"/>
      <c r="I37" s="386"/>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407"/>
      <c r="AP37" s="408"/>
      <c r="AQ37" s="408"/>
      <c r="AR37" s="408"/>
      <c r="AS37" s="408"/>
      <c r="AT37" s="40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288"/>
      <c r="C38" s="288"/>
      <c r="D38" s="289"/>
      <c r="E38" s="387"/>
      <c r="F38" s="386"/>
      <c r="G38" s="386"/>
      <c r="H38" s="386"/>
      <c r="I38" s="386"/>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407"/>
      <c r="AP38" s="408"/>
      <c r="AQ38" s="408"/>
      <c r="AR38" s="408"/>
      <c r="AS38" s="408"/>
      <c r="AT38" s="409"/>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288"/>
      <c r="C39" s="288"/>
      <c r="D39" s="289"/>
      <c r="E39" s="387"/>
      <c r="F39" s="386"/>
      <c r="G39" s="386"/>
      <c r="H39" s="386"/>
      <c r="I39" s="386"/>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407"/>
      <c r="AP39" s="408"/>
      <c r="AQ39" s="408"/>
      <c r="AR39" s="408"/>
      <c r="AS39" s="408"/>
      <c r="AT39" s="409"/>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288"/>
      <c r="C40" s="288"/>
      <c r="D40" s="289"/>
      <c r="E40" s="387"/>
      <c r="F40" s="386"/>
      <c r="G40" s="386"/>
      <c r="H40" s="386"/>
      <c r="I40" s="386"/>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407"/>
      <c r="AP40" s="408"/>
      <c r="AQ40" s="408"/>
      <c r="AR40" s="408"/>
      <c r="AS40" s="408"/>
      <c r="AT40" s="409"/>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288"/>
      <c r="C41" s="288"/>
      <c r="D41" s="289"/>
      <c r="E41" s="387"/>
      <c r="F41" s="386"/>
      <c r="G41" s="386"/>
      <c r="H41" s="386"/>
      <c r="I41" s="386"/>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407"/>
      <c r="AP41" s="408"/>
      <c r="AQ41" s="408"/>
      <c r="AR41" s="408"/>
      <c r="AS41" s="408"/>
      <c r="AT41" s="409"/>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288"/>
      <c r="C42" s="288"/>
      <c r="D42" s="289"/>
      <c r="E42" s="387"/>
      <c r="F42" s="386"/>
      <c r="G42" s="386"/>
      <c r="H42" s="386"/>
      <c r="I42" s="386"/>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407"/>
      <c r="AP42" s="408"/>
      <c r="AQ42" s="408"/>
      <c r="AR42" s="408"/>
      <c r="AS42" s="408"/>
      <c r="AT42" s="409"/>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288"/>
      <c r="C43" s="288"/>
      <c r="D43" s="289"/>
      <c r="E43" s="387"/>
      <c r="F43" s="386"/>
      <c r="G43" s="386"/>
      <c r="H43" s="386"/>
      <c r="I43" s="386"/>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407"/>
      <c r="AP43" s="408"/>
      <c r="AQ43" s="408"/>
      <c r="AR43" s="408"/>
      <c r="AS43" s="408"/>
      <c r="AT43" s="409"/>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288"/>
      <c r="C44" s="288"/>
      <c r="D44" s="289"/>
      <c r="E44" s="387"/>
      <c r="F44" s="386"/>
      <c r="G44" s="386"/>
      <c r="H44" s="386"/>
      <c r="I44" s="386"/>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407"/>
      <c r="AP44" s="408"/>
      <c r="AQ44" s="408"/>
      <c r="AR44" s="408"/>
      <c r="AS44" s="408"/>
      <c r="AT44" s="409"/>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288"/>
      <c r="C45" s="288"/>
      <c r="D45" s="289"/>
      <c r="E45" s="388"/>
      <c r="F45" s="389"/>
      <c r="G45" s="389"/>
      <c r="H45" s="389"/>
      <c r="I45" s="389"/>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410"/>
      <c r="AP45" s="411"/>
      <c r="AQ45" s="411"/>
      <c r="AR45" s="411"/>
      <c r="AS45" s="411"/>
      <c r="AT45" s="412"/>
    </row>
    <row r="46" spans="1:80" ht="46.5" customHeight="1" x14ac:dyDescent="0.45">
      <c r="A46" s="67"/>
      <c r="B46" s="288"/>
      <c r="C46" s="288"/>
      <c r="D46" s="289"/>
      <c r="E46" s="383" t="s">
        <v>108</v>
      </c>
      <c r="F46" s="384"/>
      <c r="G46" s="384"/>
      <c r="H46" s="384"/>
      <c r="I46" s="401"/>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R1C5</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R1C4</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R1C3</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288"/>
      <c r="C47" s="288"/>
      <c r="D47" s="289"/>
      <c r="E47" s="385"/>
      <c r="F47" s="386"/>
      <c r="G47" s="386"/>
      <c r="H47" s="386"/>
      <c r="I47" s="402"/>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288"/>
      <c r="C48" s="288"/>
      <c r="D48" s="289"/>
      <c r="E48" s="385"/>
      <c r="F48" s="386"/>
      <c r="G48" s="386"/>
      <c r="H48" s="386"/>
      <c r="I48" s="402"/>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288"/>
      <c r="C49" s="288"/>
      <c r="D49" s="289"/>
      <c r="E49" s="387"/>
      <c r="F49" s="386"/>
      <c r="G49" s="386"/>
      <c r="H49" s="386"/>
      <c r="I49" s="402"/>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288"/>
      <c r="C50" s="288"/>
      <c r="D50" s="289"/>
      <c r="E50" s="387"/>
      <c r="F50" s="386"/>
      <c r="G50" s="386"/>
      <c r="H50" s="386"/>
      <c r="I50" s="402"/>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288"/>
      <c r="C51" s="288"/>
      <c r="D51" s="289"/>
      <c r="E51" s="387"/>
      <c r="F51" s="386"/>
      <c r="G51" s="386"/>
      <c r="H51" s="386"/>
      <c r="I51" s="402"/>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288"/>
      <c r="C52" s="288"/>
      <c r="D52" s="289"/>
      <c r="E52" s="387"/>
      <c r="F52" s="386"/>
      <c r="G52" s="386"/>
      <c r="H52" s="386"/>
      <c r="I52" s="402"/>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288"/>
      <c r="C53" s="288"/>
      <c r="D53" s="289"/>
      <c r="E53" s="387"/>
      <c r="F53" s="386"/>
      <c r="G53" s="386"/>
      <c r="H53" s="386"/>
      <c r="I53" s="402"/>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288"/>
      <c r="C54" s="288"/>
      <c r="D54" s="289"/>
      <c r="E54" s="387"/>
      <c r="F54" s="386"/>
      <c r="G54" s="386"/>
      <c r="H54" s="386"/>
      <c r="I54" s="402"/>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288"/>
      <c r="C55" s="288"/>
      <c r="D55" s="289"/>
      <c r="E55" s="388"/>
      <c r="F55" s="389"/>
      <c r="G55" s="389"/>
      <c r="H55" s="389"/>
      <c r="I55" s="403"/>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83" t="s">
        <v>107</v>
      </c>
      <c r="K56" s="384"/>
      <c r="L56" s="384"/>
      <c r="M56" s="384"/>
      <c r="N56" s="384"/>
      <c r="O56" s="401"/>
      <c r="P56" s="383" t="s">
        <v>106</v>
      </c>
      <c r="Q56" s="384"/>
      <c r="R56" s="384"/>
      <c r="S56" s="384"/>
      <c r="T56" s="384"/>
      <c r="U56" s="401"/>
      <c r="V56" s="383" t="s">
        <v>105</v>
      </c>
      <c r="W56" s="384"/>
      <c r="X56" s="384"/>
      <c r="Y56" s="384"/>
      <c r="Z56" s="384"/>
      <c r="AA56" s="401"/>
      <c r="AB56" s="383" t="s">
        <v>104</v>
      </c>
      <c r="AC56" s="422"/>
      <c r="AD56" s="384"/>
      <c r="AE56" s="384"/>
      <c r="AF56" s="384"/>
      <c r="AG56" s="401"/>
      <c r="AH56" s="383" t="s">
        <v>103</v>
      </c>
      <c r="AI56" s="384"/>
      <c r="AJ56" s="384"/>
      <c r="AK56" s="384"/>
      <c r="AL56" s="384"/>
      <c r="AM56" s="401"/>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87"/>
      <c r="K57" s="386"/>
      <c r="L57" s="386"/>
      <c r="M57" s="386"/>
      <c r="N57" s="386"/>
      <c r="O57" s="402"/>
      <c r="P57" s="387"/>
      <c r="Q57" s="386"/>
      <c r="R57" s="386"/>
      <c r="S57" s="386"/>
      <c r="T57" s="386"/>
      <c r="U57" s="402"/>
      <c r="V57" s="387"/>
      <c r="W57" s="386"/>
      <c r="X57" s="386"/>
      <c r="Y57" s="386"/>
      <c r="Z57" s="386"/>
      <c r="AA57" s="402"/>
      <c r="AB57" s="387"/>
      <c r="AC57" s="386"/>
      <c r="AD57" s="386"/>
      <c r="AE57" s="386"/>
      <c r="AF57" s="386"/>
      <c r="AG57" s="402"/>
      <c r="AH57" s="387"/>
      <c r="AI57" s="386"/>
      <c r="AJ57" s="386"/>
      <c r="AK57" s="386"/>
      <c r="AL57" s="386"/>
      <c r="AM57" s="402"/>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87"/>
      <c r="K58" s="386"/>
      <c r="L58" s="386"/>
      <c r="M58" s="386"/>
      <c r="N58" s="386"/>
      <c r="O58" s="402"/>
      <c r="P58" s="387"/>
      <c r="Q58" s="386"/>
      <c r="R58" s="386"/>
      <c r="S58" s="386"/>
      <c r="T58" s="386"/>
      <c r="U58" s="402"/>
      <c r="V58" s="387"/>
      <c r="W58" s="386"/>
      <c r="X58" s="386"/>
      <c r="Y58" s="386"/>
      <c r="Z58" s="386"/>
      <c r="AA58" s="402"/>
      <c r="AB58" s="387"/>
      <c r="AC58" s="386"/>
      <c r="AD58" s="386"/>
      <c r="AE58" s="386"/>
      <c r="AF58" s="386"/>
      <c r="AG58" s="402"/>
      <c r="AH58" s="387"/>
      <c r="AI58" s="386"/>
      <c r="AJ58" s="386"/>
      <c r="AK58" s="386"/>
      <c r="AL58" s="386"/>
      <c r="AM58" s="402"/>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87"/>
      <c r="K59" s="386"/>
      <c r="L59" s="386"/>
      <c r="M59" s="386"/>
      <c r="N59" s="386"/>
      <c r="O59" s="402"/>
      <c r="P59" s="387"/>
      <c r="Q59" s="386"/>
      <c r="R59" s="386"/>
      <c r="S59" s="386"/>
      <c r="T59" s="386"/>
      <c r="U59" s="402"/>
      <c r="V59" s="387"/>
      <c r="W59" s="386"/>
      <c r="X59" s="386"/>
      <c r="Y59" s="386"/>
      <c r="Z59" s="386"/>
      <c r="AA59" s="402"/>
      <c r="AB59" s="387"/>
      <c r="AC59" s="386"/>
      <c r="AD59" s="386"/>
      <c r="AE59" s="386"/>
      <c r="AF59" s="386"/>
      <c r="AG59" s="402"/>
      <c r="AH59" s="387"/>
      <c r="AI59" s="386"/>
      <c r="AJ59" s="386"/>
      <c r="AK59" s="386"/>
      <c r="AL59" s="386"/>
      <c r="AM59" s="402"/>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87"/>
      <c r="K60" s="386"/>
      <c r="L60" s="386"/>
      <c r="M60" s="386"/>
      <c r="N60" s="386"/>
      <c r="O60" s="402"/>
      <c r="P60" s="387"/>
      <c r="Q60" s="386"/>
      <c r="R60" s="386"/>
      <c r="S60" s="386"/>
      <c r="T60" s="386"/>
      <c r="U60" s="402"/>
      <c r="V60" s="387"/>
      <c r="W60" s="386"/>
      <c r="X60" s="386"/>
      <c r="Y60" s="386"/>
      <c r="Z60" s="386"/>
      <c r="AA60" s="402"/>
      <c r="AB60" s="387"/>
      <c r="AC60" s="386"/>
      <c r="AD60" s="386"/>
      <c r="AE60" s="386"/>
      <c r="AF60" s="386"/>
      <c r="AG60" s="402"/>
      <c r="AH60" s="387"/>
      <c r="AI60" s="386"/>
      <c r="AJ60" s="386"/>
      <c r="AK60" s="386"/>
      <c r="AL60" s="386"/>
      <c r="AM60" s="402"/>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88"/>
      <c r="K61" s="389"/>
      <c r="L61" s="389"/>
      <c r="M61" s="389"/>
      <c r="N61" s="389"/>
      <c r="O61" s="403"/>
      <c r="P61" s="388"/>
      <c r="Q61" s="389"/>
      <c r="R61" s="389"/>
      <c r="S61" s="389"/>
      <c r="T61" s="389"/>
      <c r="U61" s="403"/>
      <c r="V61" s="388"/>
      <c r="W61" s="389"/>
      <c r="X61" s="389"/>
      <c r="Y61" s="389"/>
      <c r="Z61" s="389"/>
      <c r="AA61" s="403"/>
      <c r="AB61" s="388"/>
      <c r="AC61" s="389"/>
      <c r="AD61" s="389"/>
      <c r="AE61" s="389"/>
      <c r="AF61" s="389"/>
      <c r="AG61" s="403"/>
      <c r="AH61" s="388"/>
      <c r="AI61" s="389"/>
      <c r="AJ61" s="389"/>
      <c r="AK61" s="389"/>
      <c r="AL61" s="389"/>
      <c r="AM61" s="40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K55"/>
  <sheetViews>
    <sheetView topLeftCell="A2"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23" t="s">
        <v>55</v>
      </c>
      <c r="C1" s="423"/>
      <c r="D1" s="423"/>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249977111117893"/>
  </sheetPr>
  <dimension ref="A1:U224"/>
  <sheetViews>
    <sheetView topLeftCell="A3"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24" t="s">
        <v>62</v>
      </c>
      <c r="C1" s="424"/>
      <c r="D1" s="424"/>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4" t="s">
        <v>56</v>
      </c>
      <c r="D3" s="134" t="s">
        <v>57</v>
      </c>
      <c r="E3" s="89"/>
      <c r="F3" s="89"/>
      <c r="G3" s="89"/>
      <c r="H3" s="89"/>
      <c r="I3" s="89"/>
      <c r="J3" s="89"/>
      <c r="K3" s="89"/>
      <c r="L3" s="89"/>
      <c r="M3" s="89"/>
      <c r="N3" s="89"/>
      <c r="O3" s="89"/>
      <c r="P3" s="89"/>
      <c r="Q3" s="89"/>
      <c r="R3" s="89"/>
      <c r="S3" s="89"/>
      <c r="T3" s="89"/>
      <c r="U3" s="89"/>
    </row>
    <row r="4" spans="1:21" ht="32.4" x14ac:dyDescent="0.3">
      <c r="A4" s="89" t="s">
        <v>82</v>
      </c>
      <c r="B4" s="135" t="s">
        <v>96</v>
      </c>
      <c r="C4" s="136" t="s">
        <v>205</v>
      </c>
      <c r="D4" s="137" t="s">
        <v>92</v>
      </c>
      <c r="E4" s="89"/>
      <c r="F4" s="89"/>
      <c r="G4" s="89"/>
      <c r="H4" s="89"/>
      <c r="I4" s="89"/>
      <c r="J4" s="89"/>
      <c r="K4" s="89"/>
      <c r="L4" s="89"/>
      <c r="M4" s="89"/>
      <c r="N4" s="89"/>
      <c r="O4" s="89"/>
      <c r="P4" s="89"/>
      <c r="Q4" s="89"/>
      <c r="R4" s="89"/>
      <c r="S4" s="89"/>
      <c r="T4" s="89"/>
      <c r="U4" s="89"/>
    </row>
    <row r="5" spans="1:21" ht="64.8" x14ac:dyDescent="0.3">
      <c r="A5" s="89" t="s">
        <v>83</v>
      </c>
      <c r="B5" s="138" t="s">
        <v>58</v>
      </c>
      <c r="C5" s="139" t="s">
        <v>206</v>
      </c>
      <c r="D5" s="140" t="s">
        <v>93</v>
      </c>
      <c r="E5" s="89"/>
      <c r="F5" s="89"/>
      <c r="G5" s="89"/>
      <c r="H5" s="89"/>
      <c r="I5" s="89"/>
      <c r="J5" s="89"/>
      <c r="K5" s="89"/>
      <c r="L5" s="89"/>
      <c r="M5" s="89"/>
      <c r="N5" s="89"/>
      <c r="O5" s="89"/>
      <c r="P5" s="89"/>
      <c r="Q5" s="89"/>
      <c r="R5" s="89"/>
      <c r="S5" s="89"/>
      <c r="T5" s="89"/>
      <c r="U5" s="89"/>
    </row>
    <row r="6" spans="1:21" ht="64.8" x14ac:dyDescent="0.3">
      <c r="A6" s="89" t="s">
        <v>80</v>
      </c>
      <c r="B6" s="141" t="s">
        <v>59</v>
      </c>
      <c r="C6" s="139" t="s">
        <v>210</v>
      </c>
      <c r="D6" s="140" t="s">
        <v>95</v>
      </c>
      <c r="E6" s="89"/>
      <c r="F6" s="89"/>
      <c r="G6" s="89"/>
      <c r="H6" s="89"/>
      <c r="I6" s="89"/>
      <c r="J6" s="89"/>
      <c r="K6" s="89"/>
      <c r="L6" s="89"/>
      <c r="M6" s="89"/>
      <c r="N6" s="89"/>
      <c r="O6" s="89"/>
      <c r="P6" s="89"/>
      <c r="Q6" s="89"/>
      <c r="R6" s="89"/>
      <c r="S6" s="89"/>
      <c r="T6" s="89"/>
      <c r="U6" s="89"/>
    </row>
    <row r="7" spans="1:21" ht="97.2" x14ac:dyDescent="0.3">
      <c r="A7" s="89" t="s">
        <v>7</v>
      </c>
      <c r="B7" s="142" t="s">
        <v>60</v>
      </c>
      <c r="C7" s="139" t="s">
        <v>211</v>
      </c>
      <c r="D7" s="140" t="s">
        <v>94</v>
      </c>
      <c r="E7" s="89"/>
      <c r="F7" s="89"/>
      <c r="G7" s="89"/>
      <c r="H7" s="89"/>
      <c r="I7" s="89"/>
      <c r="J7" s="89"/>
      <c r="K7" s="89"/>
      <c r="L7" s="89"/>
      <c r="M7" s="89"/>
      <c r="N7" s="89"/>
      <c r="O7" s="89"/>
      <c r="P7" s="89"/>
      <c r="Q7" s="89"/>
      <c r="R7" s="89"/>
      <c r="S7" s="89"/>
      <c r="T7" s="89"/>
      <c r="U7" s="89"/>
    </row>
    <row r="8" spans="1:21" ht="64.8" x14ac:dyDescent="0.3">
      <c r="A8" s="89" t="s">
        <v>84</v>
      </c>
      <c r="B8" s="143" t="s">
        <v>61</v>
      </c>
      <c r="C8" s="139" t="s">
        <v>207</v>
      </c>
      <c r="D8" s="140"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9"/>
      <c r="D9" s="149"/>
      <c r="E9" s="87"/>
      <c r="F9" s="87"/>
      <c r="G9" s="87"/>
      <c r="H9" s="87"/>
      <c r="I9" s="87"/>
      <c r="J9" s="87"/>
      <c r="K9" s="87"/>
      <c r="L9" s="87"/>
      <c r="M9" s="87"/>
      <c r="N9" s="87"/>
      <c r="O9" s="87"/>
      <c r="P9" s="87"/>
      <c r="Q9" s="87"/>
      <c r="R9" s="87"/>
      <c r="S9" s="87"/>
      <c r="T9" s="87"/>
      <c r="U9" s="87"/>
    </row>
    <row r="10" spans="1:21" s="23" customFormat="1" x14ac:dyDescent="0.3">
      <c r="A10" s="87"/>
      <c r="B10" s="150"/>
      <c r="C10" s="150"/>
      <c r="D10" s="150"/>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9"/>
      <c r="D22" s="149"/>
      <c r="E22" s="87"/>
      <c r="F22" s="87"/>
      <c r="G22" s="87"/>
      <c r="H22" s="87"/>
      <c r="I22" s="87"/>
      <c r="J22" s="87"/>
      <c r="K22" s="87"/>
      <c r="L22" s="87"/>
      <c r="M22" s="87"/>
      <c r="N22" s="87"/>
      <c r="O22" s="87"/>
    </row>
    <row r="23" spans="1:15" s="23" customFormat="1" ht="20.399999999999999" x14ac:dyDescent="0.3">
      <c r="A23" s="87"/>
      <c r="B23" s="87"/>
      <c r="C23" s="149"/>
      <c r="D23" s="149"/>
      <c r="E23" s="87"/>
      <c r="F23" s="87"/>
      <c r="G23" s="87"/>
      <c r="H23" s="87"/>
      <c r="I23" s="87"/>
      <c r="J23" s="87"/>
      <c r="K23" s="87"/>
      <c r="L23" s="87"/>
      <c r="M23" s="87"/>
      <c r="N23" s="87"/>
      <c r="O23" s="87"/>
    </row>
    <row r="24" spans="1:15" s="23" customFormat="1" ht="20.399999999999999" x14ac:dyDescent="0.3">
      <c r="A24" s="87"/>
      <c r="B24" s="87"/>
      <c r="C24" s="149"/>
      <c r="D24" s="149"/>
      <c r="E24" s="87"/>
      <c r="F24" s="87"/>
      <c r="G24" s="87"/>
      <c r="H24" s="87"/>
      <c r="I24" s="87"/>
      <c r="J24" s="87"/>
      <c r="K24" s="87"/>
      <c r="L24" s="87"/>
      <c r="M24" s="87"/>
      <c r="N24" s="87"/>
      <c r="O24" s="87"/>
    </row>
    <row r="25" spans="1:15" s="23" customFormat="1" ht="20.399999999999999" x14ac:dyDescent="0.3">
      <c r="A25" s="87"/>
      <c r="B25" s="87"/>
      <c r="C25" s="149"/>
      <c r="D25" s="149"/>
      <c r="E25" s="87"/>
      <c r="F25" s="87"/>
      <c r="G25" s="87"/>
      <c r="H25" s="87"/>
      <c r="I25" s="87"/>
      <c r="J25" s="87"/>
      <c r="K25" s="87"/>
      <c r="L25" s="87"/>
      <c r="M25" s="87"/>
      <c r="N25" s="87"/>
      <c r="O25" s="87"/>
    </row>
    <row r="26" spans="1:15" s="23" customFormat="1" ht="20.399999999999999" x14ac:dyDescent="0.3">
      <c r="A26" s="87"/>
      <c r="B26" s="87"/>
      <c r="C26" s="149"/>
      <c r="D26" s="149"/>
      <c r="E26" s="87"/>
      <c r="F26" s="87"/>
      <c r="G26" s="87"/>
      <c r="H26" s="87"/>
      <c r="I26" s="87"/>
      <c r="J26" s="87"/>
      <c r="K26" s="87"/>
      <c r="L26" s="87"/>
      <c r="M26" s="87"/>
      <c r="N26" s="87"/>
      <c r="O26" s="87"/>
    </row>
    <row r="27" spans="1:15" s="23" customFormat="1" ht="20.399999999999999" x14ac:dyDescent="0.3">
      <c r="A27" s="87"/>
      <c r="B27" s="87"/>
      <c r="C27" s="149"/>
      <c r="D27" s="149"/>
      <c r="E27" s="87"/>
      <c r="F27" s="87"/>
      <c r="G27" s="87"/>
      <c r="H27" s="87"/>
      <c r="I27" s="87"/>
      <c r="J27" s="87"/>
      <c r="K27" s="87"/>
      <c r="L27" s="87"/>
      <c r="M27" s="87"/>
      <c r="N27" s="87"/>
      <c r="O27" s="87"/>
    </row>
    <row r="28" spans="1:15" s="23" customFormat="1" ht="20.399999999999999" x14ac:dyDescent="0.3">
      <c r="A28" s="87"/>
      <c r="B28" s="87"/>
      <c r="C28" s="149"/>
      <c r="D28" s="149"/>
      <c r="E28" s="87"/>
      <c r="F28" s="87"/>
      <c r="G28" s="87"/>
      <c r="H28" s="87"/>
      <c r="I28" s="87"/>
      <c r="J28" s="87"/>
      <c r="K28" s="87"/>
      <c r="L28" s="87"/>
      <c r="M28" s="87"/>
      <c r="N28" s="87"/>
      <c r="O28" s="87"/>
    </row>
    <row r="29" spans="1:15" s="23" customFormat="1" ht="20.399999999999999" x14ac:dyDescent="0.3">
      <c r="A29" s="87"/>
      <c r="B29" s="87"/>
      <c r="C29" s="149"/>
      <c r="D29" s="149"/>
      <c r="E29" s="87"/>
      <c r="F29" s="87"/>
      <c r="G29" s="87"/>
      <c r="H29" s="87"/>
      <c r="I29" s="87"/>
      <c r="J29" s="87"/>
      <c r="K29" s="87"/>
      <c r="L29" s="87"/>
      <c r="M29" s="87"/>
      <c r="N29" s="87"/>
      <c r="O29" s="87"/>
    </row>
    <row r="30" spans="1:15" s="23" customFormat="1" ht="20.399999999999999" x14ac:dyDescent="0.3">
      <c r="A30" s="87"/>
      <c r="B30" s="87"/>
      <c r="C30" s="149"/>
      <c r="D30" s="149"/>
      <c r="E30" s="87"/>
      <c r="F30" s="87"/>
      <c r="G30" s="87"/>
      <c r="H30" s="87"/>
      <c r="I30" s="87"/>
      <c r="J30" s="87"/>
      <c r="K30" s="87"/>
      <c r="L30" s="87"/>
      <c r="M30" s="87"/>
      <c r="N30" s="87"/>
      <c r="O30" s="87"/>
    </row>
    <row r="31" spans="1:15" s="23" customFormat="1" ht="20.399999999999999" x14ac:dyDescent="0.3">
      <c r="A31" s="87"/>
      <c r="B31" s="87"/>
      <c r="C31" s="149"/>
      <c r="D31" s="149"/>
      <c r="E31" s="87"/>
      <c r="F31" s="87"/>
      <c r="G31" s="87"/>
      <c r="H31" s="87"/>
      <c r="I31" s="87"/>
      <c r="J31" s="87"/>
      <c r="K31" s="87"/>
      <c r="L31" s="87"/>
      <c r="M31" s="87"/>
      <c r="N31" s="87"/>
      <c r="O31" s="87"/>
    </row>
    <row r="32" spans="1:15" s="23" customFormat="1" ht="20.399999999999999" x14ac:dyDescent="0.3">
      <c r="A32" s="87"/>
      <c r="B32" s="87"/>
      <c r="C32" s="149"/>
      <c r="D32" s="149"/>
      <c r="E32" s="87"/>
      <c r="F32" s="87"/>
      <c r="G32" s="87"/>
      <c r="H32" s="87"/>
      <c r="I32" s="87"/>
      <c r="J32" s="87"/>
      <c r="K32" s="87"/>
      <c r="L32" s="87"/>
      <c r="M32" s="87"/>
      <c r="N32" s="87"/>
      <c r="O32" s="87"/>
    </row>
    <row r="33" spans="1:15" s="23" customFormat="1" ht="20.399999999999999" x14ac:dyDescent="0.3">
      <c r="A33" s="87"/>
      <c r="B33" s="87"/>
      <c r="C33" s="149"/>
      <c r="D33" s="149"/>
      <c r="E33" s="87"/>
      <c r="F33" s="87"/>
      <c r="G33" s="87"/>
      <c r="H33" s="87"/>
      <c r="I33" s="87"/>
      <c r="J33" s="87"/>
      <c r="K33" s="87"/>
      <c r="L33" s="87"/>
      <c r="M33" s="87"/>
      <c r="N33" s="87"/>
      <c r="O33" s="87"/>
    </row>
    <row r="34" spans="1:15" s="23" customFormat="1" ht="20.399999999999999" x14ac:dyDescent="0.3">
      <c r="A34" s="87"/>
      <c r="B34" s="87"/>
      <c r="C34" s="149"/>
      <c r="D34" s="149"/>
      <c r="E34" s="87"/>
      <c r="F34" s="87"/>
      <c r="G34" s="87"/>
      <c r="H34" s="87"/>
      <c r="I34" s="87"/>
      <c r="J34" s="87"/>
      <c r="K34" s="87"/>
      <c r="L34" s="87"/>
      <c r="M34" s="87"/>
      <c r="N34" s="87"/>
      <c r="O34" s="87"/>
    </row>
    <row r="35" spans="1:15" s="23" customFormat="1" ht="20.399999999999999" x14ac:dyDescent="0.3">
      <c r="A35" s="87"/>
      <c r="B35" s="87"/>
      <c r="C35" s="149"/>
      <c r="D35" s="149"/>
      <c r="E35" s="87"/>
      <c r="F35" s="87"/>
      <c r="G35" s="87"/>
      <c r="H35" s="87"/>
      <c r="I35" s="87"/>
      <c r="J35" s="87"/>
      <c r="K35" s="87"/>
      <c r="L35" s="87"/>
      <c r="M35" s="87"/>
      <c r="N35" s="87"/>
      <c r="O35" s="87"/>
    </row>
    <row r="36" spans="1:15" s="23" customFormat="1" ht="20.399999999999999" x14ac:dyDescent="0.3">
      <c r="A36" s="87"/>
      <c r="B36" s="87"/>
      <c r="C36" s="149"/>
      <c r="D36" s="149"/>
      <c r="E36" s="87"/>
      <c r="F36" s="87"/>
      <c r="G36" s="87"/>
      <c r="H36" s="87"/>
      <c r="I36" s="87"/>
      <c r="J36" s="87"/>
      <c r="K36" s="87"/>
      <c r="L36" s="87"/>
      <c r="M36" s="87"/>
      <c r="N36" s="87"/>
      <c r="O36" s="87"/>
    </row>
    <row r="37" spans="1:15" s="23" customFormat="1" ht="20.399999999999999" x14ac:dyDescent="0.3">
      <c r="A37" s="87"/>
      <c r="B37" s="87"/>
      <c r="C37" s="149"/>
      <c r="D37" s="149"/>
      <c r="E37" s="87"/>
      <c r="F37" s="87"/>
      <c r="G37" s="87"/>
      <c r="H37" s="87"/>
      <c r="I37" s="87"/>
      <c r="J37" s="87"/>
      <c r="K37" s="87"/>
      <c r="L37" s="87"/>
      <c r="M37" s="87"/>
      <c r="N37" s="87"/>
      <c r="O37" s="87"/>
    </row>
    <row r="38" spans="1:15" s="23" customFormat="1" ht="20.399999999999999" x14ac:dyDescent="0.3">
      <c r="A38" s="87"/>
      <c r="B38" s="87"/>
      <c r="C38" s="149"/>
      <c r="D38" s="149"/>
      <c r="E38" s="87"/>
      <c r="F38" s="87"/>
      <c r="G38" s="87"/>
      <c r="H38" s="87"/>
      <c r="I38" s="87"/>
      <c r="J38" s="87"/>
      <c r="K38" s="87"/>
      <c r="L38" s="87"/>
      <c r="M38" s="87"/>
      <c r="N38" s="87"/>
      <c r="O38" s="87"/>
    </row>
    <row r="39" spans="1:15" s="23" customFormat="1" ht="20.399999999999999" x14ac:dyDescent="0.3">
      <c r="A39" s="87"/>
      <c r="B39" s="87"/>
      <c r="C39" s="149"/>
      <c r="D39" s="149"/>
      <c r="E39" s="87"/>
      <c r="F39" s="87"/>
      <c r="G39" s="87"/>
      <c r="H39" s="87"/>
      <c r="I39" s="87"/>
      <c r="J39" s="87"/>
      <c r="K39" s="87"/>
      <c r="L39" s="87"/>
      <c r="M39" s="87"/>
      <c r="N39" s="87"/>
      <c r="O39" s="87"/>
    </row>
    <row r="40" spans="1:15" s="23" customFormat="1" ht="20.399999999999999" x14ac:dyDescent="0.3">
      <c r="A40" s="87"/>
      <c r="B40" s="87"/>
      <c r="C40" s="149"/>
      <c r="D40" s="149"/>
      <c r="E40" s="87"/>
      <c r="F40" s="87"/>
      <c r="G40" s="87"/>
      <c r="H40" s="87"/>
      <c r="I40" s="87"/>
      <c r="J40" s="87"/>
      <c r="K40" s="87"/>
      <c r="L40" s="87"/>
      <c r="M40" s="87"/>
      <c r="N40" s="87"/>
      <c r="O40" s="87"/>
    </row>
    <row r="41" spans="1:15" s="23" customFormat="1" ht="20.399999999999999" x14ac:dyDescent="0.3">
      <c r="A41" s="87"/>
      <c r="B41" s="87"/>
      <c r="C41" s="149"/>
      <c r="D41" s="149"/>
      <c r="E41" s="87"/>
      <c r="F41" s="87"/>
      <c r="G41" s="87"/>
      <c r="H41" s="87"/>
      <c r="I41" s="87"/>
      <c r="J41" s="87"/>
      <c r="K41" s="87"/>
      <c r="L41" s="87"/>
      <c r="M41" s="87"/>
      <c r="N41" s="87"/>
      <c r="O41" s="87"/>
    </row>
    <row r="42" spans="1:15" s="23" customFormat="1" ht="20.399999999999999" x14ac:dyDescent="0.3">
      <c r="A42" s="87"/>
      <c r="B42" s="87"/>
      <c r="C42" s="149"/>
      <c r="D42" s="149"/>
      <c r="E42" s="87"/>
      <c r="F42" s="87"/>
      <c r="G42" s="87"/>
      <c r="H42" s="87"/>
      <c r="I42" s="87"/>
      <c r="J42" s="87"/>
      <c r="K42" s="87"/>
      <c r="L42" s="87"/>
      <c r="M42" s="87"/>
      <c r="N42" s="87"/>
      <c r="O42" s="87"/>
    </row>
    <row r="43" spans="1:15" s="23" customFormat="1" ht="20.399999999999999" x14ac:dyDescent="0.3">
      <c r="A43" s="87"/>
      <c r="B43" s="87"/>
      <c r="C43" s="149"/>
      <c r="D43" s="149"/>
      <c r="E43" s="87"/>
      <c r="F43" s="87"/>
      <c r="G43" s="87"/>
      <c r="H43" s="87"/>
      <c r="I43" s="87"/>
      <c r="J43" s="87"/>
      <c r="K43" s="87"/>
      <c r="L43" s="87"/>
      <c r="M43" s="87"/>
      <c r="N43" s="87"/>
      <c r="O43" s="87"/>
    </row>
    <row r="44" spans="1:15" s="23" customFormat="1" ht="20.399999999999999" x14ac:dyDescent="0.3">
      <c r="A44" s="87"/>
      <c r="B44" s="87"/>
      <c r="C44" s="149"/>
      <c r="D44" s="149"/>
      <c r="E44" s="87"/>
      <c r="F44" s="87"/>
      <c r="G44" s="87"/>
      <c r="H44" s="87"/>
      <c r="I44" s="87"/>
      <c r="J44" s="87"/>
      <c r="K44" s="87"/>
      <c r="L44" s="87"/>
      <c r="M44" s="87"/>
      <c r="N44" s="87"/>
      <c r="O44" s="87"/>
    </row>
    <row r="45" spans="1:15" s="23" customFormat="1" ht="20.399999999999999" x14ac:dyDescent="0.3">
      <c r="A45" s="87"/>
      <c r="B45" s="87"/>
      <c r="C45" s="149"/>
      <c r="D45" s="149"/>
      <c r="E45" s="87"/>
      <c r="F45" s="87"/>
      <c r="G45" s="87"/>
      <c r="H45" s="87"/>
      <c r="I45" s="87"/>
      <c r="J45" s="87"/>
      <c r="K45" s="87"/>
      <c r="L45" s="87"/>
      <c r="M45" s="87"/>
      <c r="N45" s="87"/>
      <c r="O45" s="87"/>
    </row>
    <row r="46" spans="1:15" s="23" customFormat="1" ht="20.399999999999999" x14ac:dyDescent="0.3">
      <c r="A46" s="87"/>
      <c r="B46" s="87"/>
      <c r="C46" s="149"/>
      <c r="D46" s="149"/>
      <c r="E46" s="87"/>
      <c r="F46" s="87"/>
      <c r="G46" s="87"/>
      <c r="H46" s="87"/>
      <c r="I46" s="87"/>
      <c r="J46" s="87"/>
      <c r="K46" s="87"/>
      <c r="L46" s="87"/>
      <c r="M46" s="87"/>
      <c r="N46" s="87"/>
      <c r="O46" s="87"/>
    </row>
    <row r="47" spans="1:15" s="23" customFormat="1" ht="20.399999999999999" x14ac:dyDescent="0.3">
      <c r="A47" s="87"/>
      <c r="B47" s="87"/>
      <c r="C47" s="149"/>
      <c r="D47" s="149"/>
      <c r="E47" s="87"/>
      <c r="F47" s="87"/>
      <c r="G47" s="87"/>
      <c r="H47" s="87"/>
      <c r="I47" s="87"/>
      <c r="J47" s="87"/>
      <c r="K47" s="87"/>
      <c r="L47" s="87"/>
      <c r="M47" s="87"/>
      <c r="N47" s="87"/>
      <c r="O47" s="87"/>
    </row>
    <row r="48" spans="1:15" s="23" customFormat="1" ht="20.399999999999999" x14ac:dyDescent="0.3">
      <c r="A48" s="87"/>
      <c r="B48" s="87"/>
      <c r="C48" s="149"/>
      <c r="D48" s="149"/>
      <c r="E48" s="87"/>
      <c r="F48" s="87"/>
      <c r="G48" s="87"/>
      <c r="H48" s="87"/>
      <c r="I48" s="87"/>
      <c r="J48" s="87"/>
      <c r="K48" s="87"/>
      <c r="L48" s="87"/>
      <c r="M48" s="87"/>
      <c r="N48" s="87"/>
      <c r="O48" s="87"/>
    </row>
    <row r="49" spans="1:15" s="23" customFormat="1" ht="20.399999999999999" x14ac:dyDescent="0.3">
      <c r="A49" s="87"/>
      <c r="B49" s="87"/>
      <c r="C49" s="149"/>
      <c r="D49" s="149"/>
      <c r="E49" s="87"/>
      <c r="F49" s="87"/>
      <c r="G49" s="87"/>
      <c r="H49" s="87"/>
      <c r="I49" s="87"/>
      <c r="J49" s="87"/>
      <c r="K49" s="87"/>
      <c r="L49" s="87"/>
      <c r="M49" s="87"/>
      <c r="N49" s="87"/>
      <c r="O49" s="87"/>
    </row>
    <row r="50" spans="1:15" s="23" customFormat="1" ht="20.399999999999999" x14ac:dyDescent="0.3">
      <c r="A50" s="87"/>
      <c r="B50" s="87"/>
      <c r="C50" s="149"/>
      <c r="D50" s="149"/>
      <c r="E50" s="87"/>
      <c r="F50" s="87"/>
      <c r="G50" s="87"/>
      <c r="H50" s="87"/>
      <c r="I50" s="87"/>
      <c r="J50" s="87"/>
      <c r="K50" s="87"/>
      <c r="L50" s="87"/>
      <c r="M50" s="87"/>
      <c r="N50" s="87"/>
      <c r="O50" s="87"/>
    </row>
    <row r="51" spans="1:15" s="23" customFormat="1" ht="20.399999999999999" x14ac:dyDescent="0.3">
      <c r="A51" s="87"/>
      <c r="B51" s="87"/>
      <c r="C51" s="149"/>
      <c r="D51" s="149"/>
      <c r="E51" s="87"/>
      <c r="F51" s="87"/>
      <c r="G51" s="87"/>
      <c r="H51" s="87"/>
      <c r="I51" s="87"/>
      <c r="J51" s="87"/>
      <c r="K51" s="87"/>
      <c r="L51" s="87"/>
      <c r="M51" s="87"/>
      <c r="N51" s="87"/>
      <c r="O51" s="87"/>
    </row>
    <row r="52" spans="1:15" s="23" customFormat="1" ht="20.399999999999999" x14ac:dyDescent="0.3">
      <c r="A52" s="87"/>
      <c r="C52" s="151"/>
      <c r="D52" s="151"/>
    </row>
    <row r="53" spans="1:15" s="23" customFormat="1" ht="20.399999999999999" x14ac:dyDescent="0.3">
      <c r="A53" s="87"/>
      <c r="C53" s="151"/>
      <c r="D53" s="151"/>
    </row>
    <row r="54" spans="1:15" s="23" customFormat="1" ht="20.399999999999999" x14ac:dyDescent="0.3">
      <c r="A54" s="87"/>
      <c r="C54" s="151"/>
      <c r="D54" s="151"/>
    </row>
    <row r="55" spans="1:15" s="23" customFormat="1" ht="20.399999999999999" x14ac:dyDescent="0.3">
      <c r="A55" s="87"/>
      <c r="C55" s="151"/>
      <c r="D55" s="151"/>
    </row>
    <row r="56" spans="1:15" s="23" customFormat="1" ht="20.399999999999999" x14ac:dyDescent="0.3">
      <c r="A56" s="87"/>
      <c r="C56" s="151"/>
      <c r="D56" s="151"/>
    </row>
    <row r="57" spans="1:15" s="23" customFormat="1" ht="20.399999999999999" x14ac:dyDescent="0.3">
      <c r="A57" s="87"/>
      <c r="C57" s="151"/>
      <c r="D57" s="151"/>
    </row>
    <row r="58" spans="1:15" s="23" customFormat="1" ht="20.399999999999999" x14ac:dyDescent="0.3">
      <c r="A58" s="87"/>
      <c r="C58" s="151"/>
      <c r="D58" s="151"/>
    </row>
    <row r="59" spans="1:15" s="23" customFormat="1" ht="20.399999999999999" x14ac:dyDescent="0.3">
      <c r="A59" s="87"/>
      <c r="C59" s="151"/>
      <c r="D59" s="151"/>
    </row>
    <row r="60" spans="1:15" s="23" customFormat="1" ht="20.399999999999999" x14ac:dyDescent="0.3">
      <c r="A60" s="87"/>
      <c r="C60" s="151"/>
      <c r="D60" s="151"/>
    </row>
    <row r="61" spans="1:15" s="23" customFormat="1" ht="20.399999999999999" x14ac:dyDescent="0.3">
      <c r="A61" s="87"/>
      <c r="C61" s="151"/>
      <c r="D61" s="151"/>
    </row>
    <row r="62" spans="1:15" s="23" customFormat="1" ht="20.399999999999999" x14ac:dyDescent="0.3">
      <c r="A62" s="87"/>
      <c r="C62" s="151"/>
      <c r="D62" s="151"/>
    </row>
    <row r="63" spans="1:15" s="23" customFormat="1" ht="20.399999999999999" x14ac:dyDescent="0.3">
      <c r="A63" s="87"/>
      <c r="C63" s="151"/>
      <c r="D63" s="151"/>
    </row>
    <row r="64" spans="1:15" s="23" customFormat="1" ht="20.399999999999999" x14ac:dyDescent="0.3">
      <c r="A64" s="87"/>
      <c r="C64" s="151"/>
      <c r="D64" s="151"/>
    </row>
    <row r="65" spans="1:4" s="23" customFormat="1" ht="20.399999999999999" x14ac:dyDescent="0.3">
      <c r="A65" s="87"/>
      <c r="C65" s="151"/>
      <c r="D65" s="151"/>
    </row>
    <row r="66" spans="1:4" s="23" customFormat="1" ht="20.399999999999999" x14ac:dyDescent="0.3">
      <c r="A66" s="87"/>
      <c r="C66" s="151"/>
      <c r="D66" s="151"/>
    </row>
    <row r="67" spans="1:4" s="23" customFormat="1" ht="20.399999999999999" x14ac:dyDescent="0.3">
      <c r="A67" s="87"/>
      <c r="C67" s="151"/>
      <c r="D67" s="151"/>
    </row>
    <row r="68" spans="1:4" s="23" customFormat="1" ht="20.399999999999999" x14ac:dyDescent="0.3">
      <c r="A68" s="87"/>
      <c r="C68" s="151"/>
      <c r="D68" s="151"/>
    </row>
    <row r="69" spans="1:4" s="23" customFormat="1" ht="20.399999999999999" x14ac:dyDescent="0.3">
      <c r="A69" s="87"/>
      <c r="C69" s="151"/>
      <c r="D69" s="151"/>
    </row>
    <row r="70" spans="1:4" s="23" customFormat="1" ht="20.399999999999999" x14ac:dyDescent="0.3">
      <c r="A70" s="87"/>
      <c r="C70" s="151"/>
      <c r="D70" s="151"/>
    </row>
    <row r="71" spans="1:4" s="23" customFormat="1" ht="20.399999999999999" x14ac:dyDescent="0.3">
      <c r="A71" s="87"/>
      <c r="C71" s="151"/>
      <c r="D71" s="151"/>
    </row>
    <row r="72" spans="1:4" s="23" customFormat="1" ht="20.399999999999999" x14ac:dyDescent="0.3">
      <c r="A72" s="87"/>
      <c r="C72" s="151"/>
      <c r="D72" s="151"/>
    </row>
    <row r="73" spans="1:4" s="23" customFormat="1" ht="20.399999999999999" x14ac:dyDescent="0.3">
      <c r="A73" s="87"/>
      <c r="C73" s="151"/>
      <c r="D73" s="151"/>
    </row>
    <row r="74" spans="1:4" s="23" customFormat="1" ht="20.399999999999999" x14ac:dyDescent="0.3">
      <c r="A74" s="87"/>
      <c r="C74" s="151"/>
      <c r="D74" s="151"/>
    </row>
    <row r="75" spans="1:4" s="23" customFormat="1" ht="20.399999999999999" x14ac:dyDescent="0.3">
      <c r="A75" s="87"/>
      <c r="C75" s="151"/>
      <c r="D75" s="151"/>
    </row>
    <row r="76" spans="1:4" s="23" customFormat="1" ht="20.399999999999999" x14ac:dyDescent="0.3">
      <c r="A76" s="87"/>
      <c r="C76" s="151"/>
      <c r="D76" s="151"/>
    </row>
    <row r="77" spans="1:4" s="23" customFormat="1" ht="20.399999999999999" x14ac:dyDescent="0.3">
      <c r="A77" s="87"/>
      <c r="C77" s="151"/>
      <c r="D77" s="151"/>
    </row>
    <row r="78" spans="1:4" s="23" customFormat="1" ht="20.399999999999999" x14ac:dyDescent="0.3">
      <c r="A78" s="87"/>
      <c r="C78" s="151"/>
      <c r="D78" s="151"/>
    </row>
    <row r="79" spans="1:4" s="23" customFormat="1" ht="20.399999999999999" x14ac:dyDescent="0.3">
      <c r="A79" s="87"/>
      <c r="C79" s="151"/>
      <c r="D79" s="151"/>
    </row>
    <row r="80" spans="1:4" s="23" customFormat="1" ht="20.399999999999999" x14ac:dyDescent="0.3">
      <c r="A80" s="87"/>
      <c r="C80" s="151"/>
      <c r="D80" s="151"/>
    </row>
    <row r="81" spans="1:4" s="23" customFormat="1" ht="20.399999999999999" x14ac:dyDescent="0.3">
      <c r="A81" s="87"/>
      <c r="C81" s="151"/>
      <c r="D81" s="151"/>
    </row>
    <row r="82" spans="1:4" s="23" customFormat="1" ht="20.399999999999999" x14ac:dyDescent="0.3">
      <c r="A82" s="87"/>
      <c r="C82" s="151"/>
      <c r="D82" s="151"/>
    </row>
    <row r="83" spans="1:4" s="23" customFormat="1" ht="20.399999999999999" x14ac:dyDescent="0.3">
      <c r="A83" s="87"/>
      <c r="C83" s="151"/>
      <c r="D83" s="151"/>
    </row>
    <row r="84" spans="1:4" s="23" customFormat="1" ht="20.399999999999999" x14ac:dyDescent="0.3">
      <c r="A84" s="87"/>
      <c r="C84" s="151"/>
      <c r="D84" s="151"/>
    </row>
    <row r="85" spans="1:4" s="23" customFormat="1" ht="20.399999999999999" x14ac:dyDescent="0.3">
      <c r="A85" s="87"/>
      <c r="C85" s="151"/>
      <c r="D85" s="151"/>
    </row>
    <row r="86" spans="1:4" s="23" customFormat="1" ht="20.399999999999999" x14ac:dyDescent="0.3">
      <c r="A86" s="87"/>
      <c r="C86" s="151"/>
      <c r="D86" s="151"/>
    </row>
    <row r="87" spans="1:4" s="23" customFormat="1" ht="20.399999999999999" x14ac:dyDescent="0.3">
      <c r="A87" s="87"/>
      <c r="C87" s="151"/>
      <c r="D87" s="151"/>
    </row>
    <row r="88" spans="1:4" s="23" customFormat="1" ht="20.399999999999999" x14ac:dyDescent="0.3">
      <c r="A88" s="87"/>
      <c r="C88" s="151"/>
      <c r="D88" s="151"/>
    </row>
    <row r="89" spans="1:4" s="23" customFormat="1" ht="20.399999999999999" x14ac:dyDescent="0.3">
      <c r="A89" s="87"/>
      <c r="C89" s="151"/>
      <c r="D89" s="151"/>
    </row>
    <row r="90" spans="1:4" s="23" customFormat="1" ht="20.399999999999999" x14ac:dyDescent="0.3">
      <c r="A90" s="87"/>
      <c r="C90" s="151"/>
      <c r="D90" s="151"/>
    </row>
    <row r="91" spans="1:4" s="23" customFormat="1" ht="20.399999999999999" x14ac:dyDescent="0.3">
      <c r="A91" s="87"/>
      <c r="C91" s="151"/>
      <c r="D91" s="151"/>
    </row>
    <row r="92" spans="1:4" s="23" customFormat="1" ht="20.399999999999999" x14ac:dyDescent="0.3">
      <c r="A92" s="87"/>
      <c r="C92" s="151"/>
      <c r="D92" s="151"/>
    </row>
    <row r="93" spans="1:4" s="23" customFormat="1" ht="20.399999999999999" x14ac:dyDescent="0.3">
      <c r="A93" s="87"/>
      <c r="C93" s="151"/>
      <c r="D93" s="151"/>
    </row>
    <row r="94" spans="1:4" s="23" customFormat="1" ht="20.399999999999999" x14ac:dyDescent="0.3">
      <c r="A94" s="87"/>
      <c r="C94" s="151"/>
      <c r="D94" s="151"/>
    </row>
    <row r="95" spans="1:4" s="23" customFormat="1" ht="20.399999999999999" x14ac:dyDescent="0.3">
      <c r="A95" s="87"/>
      <c r="C95" s="151"/>
      <c r="D95" s="151"/>
    </row>
    <row r="96" spans="1:4" s="23" customFormat="1" ht="20.399999999999999" x14ac:dyDescent="0.3">
      <c r="A96" s="87"/>
      <c r="C96" s="151"/>
      <c r="D96" s="151"/>
    </row>
    <row r="97" spans="1:4" s="23" customFormat="1" ht="20.399999999999999" x14ac:dyDescent="0.3">
      <c r="A97" s="87"/>
      <c r="C97" s="151"/>
      <c r="D97" s="151"/>
    </row>
    <row r="98" spans="1:4" s="23" customFormat="1" ht="20.399999999999999" x14ac:dyDescent="0.3">
      <c r="A98" s="87"/>
      <c r="C98" s="151"/>
      <c r="D98" s="151"/>
    </row>
    <row r="99" spans="1:4" s="23" customFormat="1" ht="20.399999999999999" x14ac:dyDescent="0.3">
      <c r="A99" s="87"/>
      <c r="C99" s="151"/>
      <c r="D99" s="151"/>
    </row>
    <row r="100" spans="1:4" s="23" customFormat="1" ht="20.399999999999999" x14ac:dyDescent="0.3">
      <c r="A100" s="87"/>
      <c r="C100" s="151"/>
      <c r="D100" s="151"/>
    </row>
    <row r="101" spans="1:4" s="23" customFormat="1" ht="20.399999999999999" x14ac:dyDescent="0.3">
      <c r="A101" s="87"/>
      <c r="C101" s="151"/>
      <c r="D101" s="151"/>
    </row>
    <row r="102" spans="1:4" s="23" customFormat="1" ht="20.399999999999999" x14ac:dyDescent="0.3">
      <c r="A102" s="87"/>
      <c r="C102" s="151"/>
      <c r="D102" s="151"/>
    </row>
    <row r="103" spans="1:4" s="23" customFormat="1" ht="20.399999999999999" x14ac:dyDescent="0.3">
      <c r="A103" s="87"/>
      <c r="C103" s="151"/>
      <c r="D103" s="151"/>
    </row>
    <row r="104" spans="1:4" s="23" customFormat="1" ht="20.399999999999999" x14ac:dyDescent="0.3">
      <c r="A104" s="87"/>
      <c r="C104" s="151"/>
      <c r="D104" s="151"/>
    </row>
    <row r="105" spans="1:4" s="23" customFormat="1" ht="20.399999999999999" x14ac:dyDescent="0.3">
      <c r="A105" s="87"/>
      <c r="C105" s="151"/>
      <c r="D105" s="151"/>
    </row>
    <row r="106" spans="1:4" s="23" customFormat="1" ht="20.399999999999999" x14ac:dyDescent="0.3">
      <c r="A106" s="87"/>
      <c r="C106" s="151"/>
      <c r="D106" s="151"/>
    </row>
    <row r="107" spans="1:4" s="23" customFormat="1" ht="20.399999999999999" x14ac:dyDescent="0.3">
      <c r="A107" s="87"/>
      <c r="C107" s="151"/>
      <c r="D107" s="151"/>
    </row>
    <row r="108" spans="1:4" s="23" customFormat="1" ht="20.399999999999999" x14ac:dyDescent="0.3">
      <c r="A108" s="87"/>
      <c r="C108" s="151"/>
      <c r="D108" s="151"/>
    </row>
    <row r="109" spans="1:4" s="23" customFormat="1" ht="20.399999999999999" x14ac:dyDescent="0.3">
      <c r="A109" s="87"/>
      <c r="C109" s="151"/>
      <c r="D109" s="151"/>
    </row>
    <row r="110" spans="1:4" s="23" customFormat="1" ht="20.399999999999999" x14ac:dyDescent="0.3">
      <c r="A110" s="87"/>
      <c r="C110" s="151"/>
      <c r="D110" s="151"/>
    </row>
    <row r="111" spans="1:4" s="23" customFormat="1" ht="20.399999999999999" x14ac:dyDescent="0.3">
      <c r="A111" s="87"/>
      <c r="C111" s="151"/>
      <c r="D111" s="151"/>
    </row>
    <row r="112" spans="1:4" s="23" customFormat="1" ht="20.399999999999999" x14ac:dyDescent="0.3">
      <c r="A112" s="87"/>
      <c r="C112" s="151"/>
      <c r="D112" s="151"/>
    </row>
    <row r="113" spans="1:4" s="23" customFormat="1" ht="20.399999999999999" x14ac:dyDescent="0.3">
      <c r="A113" s="87"/>
      <c r="C113" s="151"/>
      <c r="D113" s="151"/>
    </row>
    <row r="114" spans="1:4" s="23" customFormat="1" ht="20.399999999999999" x14ac:dyDescent="0.3">
      <c r="A114" s="87"/>
      <c r="C114" s="151"/>
      <c r="D114" s="151"/>
    </row>
    <row r="115" spans="1:4" s="23" customFormat="1" ht="20.399999999999999" x14ac:dyDescent="0.3">
      <c r="A115" s="87"/>
      <c r="C115" s="151"/>
      <c r="D115" s="151"/>
    </row>
    <row r="116" spans="1:4" s="23" customFormat="1" ht="20.399999999999999" x14ac:dyDescent="0.3">
      <c r="A116" s="87"/>
      <c r="C116" s="151"/>
      <c r="D116" s="151"/>
    </row>
    <row r="117" spans="1:4" s="23" customFormat="1" ht="20.399999999999999" x14ac:dyDescent="0.3">
      <c r="A117" s="87"/>
      <c r="C117" s="151"/>
      <c r="D117" s="151"/>
    </row>
    <row r="118" spans="1:4" s="23" customFormat="1" ht="20.399999999999999" x14ac:dyDescent="0.3">
      <c r="A118" s="87"/>
      <c r="C118" s="151"/>
      <c r="D118" s="151"/>
    </row>
    <row r="119" spans="1:4" s="23" customFormat="1" ht="20.399999999999999" x14ac:dyDescent="0.3">
      <c r="A119" s="87"/>
      <c r="C119" s="151"/>
      <c r="D119" s="151"/>
    </row>
    <row r="120" spans="1:4" s="23" customFormat="1" ht="20.399999999999999" x14ac:dyDescent="0.3">
      <c r="A120" s="87"/>
      <c r="C120" s="151"/>
      <c r="D120" s="151"/>
    </row>
    <row r="121" spans="1:4" s="23" customFormat="1" ht="20.399999999999999" x14ac:dyDescent="0.3">
      <c r="A121" s="87"/>
      <c r="C121" s="151"/>
      <c r="D121" s="151"/>
    </row>
    <row r="122" spans="1:4" s="23" customFormat="1" ht="20.399999999999999" x14ac:dyDescent="0.3">
      <c r="A122" s="87"/>
      <c r="C122" s="151"/>
      <c r="D122" s="151"/>
    </row>
    <row r="123" spans="1:4" s="23" customFormat="1" ht="20.399999999999999" x14ac:dyDescent="0.3">
      <c r="A123" s="87"/>
      <c r="C123" s="151"/>
      <c r="D123" s="151"/>
    </row>
    <row r="124" spans="1:4" s="23" customFormat="1" ht="20.399999999999999" x14ac:dyDescent="0.3">
      <c r="A124" s="87"/>
      <c r="C124" s="151"/>
      <c r="D124" s="151"/>
    </row>
    <row r="125" spans="1:4" s="23" customFormat="1" ht="20.399999999999999" x14ac:dyDescent="0.3">
      <c r="A125" s="87"/>
      <c r="C125" s="151"/>
      <c r="D125" s="151"/>
    </row>
    <row r="126" spans="1:4" s="23" customFormat="1" ht="20.399999999999999" x14ac:dyDescent="0.3">
      <c r="A126" s="87"/>
      <c r="C126" s="151"/>
      <c r="D126" s="151"/>
    </row>
    <row r="127" spans="1:4" s="23" customFormat="1" ht="20.399999999999999" x14ac:dyDescent="0.3">
      <c r="A127" s="87"/>
      <c r="C127" s="151"/>
      <c r="D127" s="151"/>
    </row>
    <row r="128" spans="1:4" s="23" customFormat="1" ht="20.399999999999999" x14ac:dyDescent="0.3">
      <c r="A128" s="87"/>
      <c r="C128" s="151"/>
      <c r="D128" s="151"/>
    </row>
    <row r="129" spans="1:4" s="23" customFormat="1" ht="20.399999999999999" x14ac:dyDescent="0.3">
      <c r="A129" s="87"/>
      <c r="C129" s="151"/>
      <c r="D129" s="151"/>
    </row>
    <row r="130" spans="1:4" s="23" customFormat="1" ht="20.399999999999999" x14ac:dyDescent="0.3">
      <c r="A130" s="87"/>
      <c r="C130" s="151"/>
      <c r="D130" s="151"/>
    </row>
    <row r="131" spans="1:4" s="23" customFormat="1" ht="20.399999999999999" x14ac:dyDescent="0.3">
      <c r="A131" s="87"/>
      <c r="C131" s="151"/>
      <c r="D131" s="151"/>
    </row>
    <row r="132" spans="1:4" s="23" customFormat="1" ht="20.399999999999999" x14ac:dyDescent="0.3">
      <c r="A132" s="87"/>
      <c r="C132" s="151"/>
      <c r="D132" s="151"/>
    </row>
    <row r="133" spans="1:4" s="23" customFormat="1" ht="20.399999999999999" x14ac:dyDescent="0.3">
      <c r="A133" s="87"/>
      <c r="C133" s="151"/>
      <c r="D133" s="151"/>
    </row>
    <row r="134" spans="1:4" s="23" customFormat="1" ht="20.399999999999999" x14ac:dyDescent="0.3">
      <c r="A134" s="87"/>
      <c r="C134" s="151"/>
      <c r="D134" s="151"/>
    </row>
    <row r="135" spans="1:4" s="23" customFormat="1" ht="20.399999999999999" x14ac:dyDescent="0.3">
      <c r="A135" s="87"/>
      <c r="C135" s="151"/>
      <c r="D135" s="151"/>
    </row>
    <row r="136" spans="1:4" s="23" customFormat="1" ht="20.399999999999999" x14ac:dyDescent="0.3">
      <c r="A136" s="87"/>
      <c r="C136" s="151"/>
      <c r="D136" s="151"/>
    </row>
    <row r="137" spans="1:4" s="23" customFormat="1" ht="20.399999999999999" x14ac:dyDescent="0.3">
      <c r="A137" s="87"/>
      <c r="C137" s="151"/>
      <c r="D137" s="151"/>
    </row>
    <row r="138" spans="1:4" s="23" customFormat="1" ht="20.399999999999999" x14ac:dyDescent="0.3">
      <c r="A138" s="87"/>
      <c r="C138" s="151"/>
      <c r="D138" s="151"/>
    </row>
    <row r="139" spans="1:4" s="23" customFormat="1" ht="20.399999999999999" x14ac:dyDescent="0.3">
      <c r="A139" s="87"/>
      <c r="C139" s="151"/>
      <c r="D139" s="151"/>
    </row>
    <row r="140" spans="1:4" s="23" customFormat="1" ht="20.399999999999999" x14ac:dyDescent="0.3">
      <c r="A140" s="87"/>
      <c r="C140" s="151"/>
      <c r="D140" s="151"/>
    </row>
    <row r="141" spans="1:4" s="23" customFormat="1" ht="20.399999999999999" x14ac:dyDescent="0.3">
      <c r="A141" s="87"/>
      <c r="C141" s="151"/>
      <c r="D141" s="151"/>
    </row>
    <row r="142" spans="1:4" s="23" customFormat="1" ht="20.399999999999999" x14ac:dyDescent="0.3">
      <c r="A142" s="87"/>
      <c r="C142" s="151"/>
      <c r="D142" s="151"/>
    </row>
    <row r="143" spans="1:4" s="23" customFormat="1" ht="20.399999999999999" x14ac:dyDescent="0.3">
      <c r="A143" s="87"/>
      <c r="C143" s="151"/>
      <c r="D143" s="151"/>
    </row>
    <row r="144" spans="1:4" s="23" customFormat="1" ht="20.399999999999999" x14ac:dyDescent="0.3">
      <c r="A144" s="87"/>
      <c r="C144" s="151"/>
      <c r="D144" s="151"/>
    </row>
    <row r="145" spans="1:4" s="23" customFormat="1" ht="20.399999999999999" x14ac:dyDescent="0.3">
      <c r="A145" s="87"/>
      <c r="C145" s="151"/>
      <c r="D145" s="151"/>
    </row>
    <row r="146" spans="1:4" s="23" customFormat="1" ht="20.399999999999999" x14ac:dyDescent="0.3">
      <c r="A146" s="87"/>
      <c r="C146" s="151"/>
      <c r="D146" s="151"/>
    </row>
    <row r="147" spans="1:4" s="23" customFormat="1" ht="20.399999999999999" x14ac:dyDescent="0.3">
      <c r="A147" s="87"/>
      <c r="C147" s="151"/>
      <c r="D147" s="151"/>
    </row>
    <row r="148" spans="1:4" s="23" customFormat="1" ht="20.399999999999999" x14ac:dyDescent="0.3">
      <c r="A148" s="87"/>
      <c r="C148" s="151"/>
      <c r="D148" s="151"/>
    </row>
    <row r="149" spans="1:4" s="23" customFormat="1" ht="20.399999999999999" x14ac:dyDescent="0.3">
      <c r="A149" s="87"/>
      <c r="C149" s="151"/>
      <c r="D149" s="151"/>
    </row>
    <row r="150" spans="1:4" s="23" customFormat="1" ht="20.399999999999999" x14ac:dyDescent="0.3">
      <c r="A150" s="87"/>
      <c r="C150" s="151"/>
      <c r="D150" s="151"/>
    </row>
    <row r="151" spans="1:4" s="23" customFormat="1" ht="20.399999999999999" x14ac:dyDescent="0.3">
      <c r="A151" s="87"/>
      <c r="C151" s="151"/>
      <c r="D151" s="151"/>
    </row>
    <row r="152" spans="1:4" s="23" customFormat="1" ht="20.399999999999999" x14ac:dyDescent="0.3">
      <c r="A152" s="87"/>
      <c r="C152" s="151"/>
      <c r="D152" s="151"/>
    </row>
    <row r="153" spans="1:4" s="23" customFormat="1" ht="20.399999999999999" x14ac:dyDescent="0.3">
      <c r="A153" s="87"/>
      <c r="C153" s="151"/>
      <c r="D153" s="151"/>
    </row>
    <row r="154" spans="1:4" s="23" customFormat="1" ht="20.399999999999999" x14ac:dyDescent="0.3">
      <c r="A154" s="87"/>
      <c r="C154" s="151"/>
      <c r="D154" s="151"/>
    </row>
    <row r="155" spans="1:4" s="23" customFormat="1" ht="20.399999999999999" x14ac:dyDescent="0.3">
      <c r="A155" s="87"/>
      <c r="C155" s="151"/>
      <c r="D155" s="151"/>
    </row>
    <row r="156" spans="1:4" s="23" customFormat="1" ht="20.399999999999999" x14ac:dyDescent="0.3">
      <c r="A156" s="87"/>
      <c r="C156" s="151"/>
      <c r="D156" s="151"/>
    </row>
    <row r="157" spans="1:4" s="23" customFormat="1" ht="20.399999999999999" x14ac:dyDescent="0.3">
      <c r="A157" s="87"/>
      <c r="C157" s="151"/>
      <c r="D157" s="151"/>
    </row>
    <row r="158" spans="1:4" s="23" customFormat="1" ht="20.399999999999999" x14ac:dyDescent="0.3">
      <c r="A158" s="87"/>
      <c r="C158" s="151"/>
      <c r="D158" s="151"/>
    </row>
    <row r="159" spans="1:4" s="23" customFormat="1" ht="20.399999999999999" x14ac:dyDescent="0.3">
      <c r="A159" s="87"/>
      <c r="C159" s="151"/>
      <c r="D159" s="151"/>
    </row>
    <row r="160" spans="1:4" s="23" customFormat="1" ht="20.399999999999999" x14ac:dyDescent="0.3">
      <c r="A160" s="87"/>
      <c r="C160" s="151"/>
      <c r="D160" s="151"/>
    </row>
    <row r="161" spans="1:4" s="23" customFormat="1" ht="20.399999999999999" x14ac:dyDescent="0.3">
      <c r="A161" s="87"/>
      <c r="C161" s="151"/>
      <c r="D161" s="151"/>
    </row>
    <row r="162" spans="1:4" s="23" customFormat="1" ht="20.399999999999999" x14ac:dyDescent="0.3">
      <c r="A162" s="87"/>
      <c r="C162" s="151"/>
      <c r="D162" s="151"/>
    </row>
    <row r="163" spans="1:4" s="23" customFormat="1" ht="20.399999999999999" x14ac:dyDescent="0.3">
      <c r="A163" s="87"/>
      <c r="C163" s="151"/>
      <c r="D163" s="151"/>
    </row>
    <row r="164" spans="1:4" s="23" customFormat="1" ht="20.399999999999999" x14ac:dyDescent="0.3">
      <c r="A164" s="87"/>
      <c r="C164" s="151"/>
      <c r="D164" s="151"/>
    </row>
    <row r="165" spans="1:4" s="23" customFormat="1" ht="20.399999999999999" x14ac:dyDescent="0.3">
      <c r="A165" s="87"/>
      <c r="C165" s="151"/>
      <c r="D165" s="151"/>
    </row>
    <row r="166" spans="1:4" s="23" customFormat="1" ht="20.399999999999999" x14ac:dyDescent="0.3">
      <c r="A166" s="87"/>
      <c r="C166" s="151"/>
      <c r="D166" s="151"/>
    </row>
    <row r="167" spans="1:4" s="23" customFormat="1" ht="20.399999999999999" x14ac:dyDescent="0.3">
      <c r="A167" s="87"/>
      <c r="C167" s="151"/>
      <c r="D167" s="151"/>
    </row>
    <row r="168" spans="1:4" s="23" customFormat="1" ht="20.399999999999999" x14ac:dyDescent="0.3">
      <c r="A168" s="87"/>
      <c r="C168" s="151"/>
      <c r="D168" s="151"/>
    </row>
    <row r="169" spans="1:4" s="23" customFormat="1" ht="20.399999999999999" x14ac:dyDescent="0.3">
      <c r="A169" s="87"/>
      <c r="C169" s="151"/>
      <c r="D169" s="151"/>
    </row>
    <row r="170" spans="1:4" s="23" customFormat="1" ht="20.399999999999999" x14ac:dyDescent="0.3">
      <c r="A170" s="87"/>
      <c r="C170" s="151"/>
      <c r="D170" s="151"/>
    </row>
    <row r="171" spans="1:4" s="23" customFormat="1" ht="20.399999999999999" x14ac:dyDescent="0.3">
      <c r="A171" s="87"/>
      <c r="C171" s="151"/>
      <c r="D171" s="151"/>
    </row>
    <row r="172" spans="1:4" s="23" customFormat="1" ht="20.399999999999999" x14ac:dyDescent="0.3">
      <c r="A172" s="87"/>
      <c r="C172" s="151"/>
      <c r="D172" s="151"/>
    </row>
    <row r="173" spans="1:4" s="23" customFormat="1" ht="20.399999999999999" x14ac:dyDescent="0.3">
      <c r="A173" s="87"/>
      <c r="C173" s="151"/>
      <c r="D173" s="151"/>
    </row>
    <row r="174" spans="1:4" s="23" customFormat="1" ht="20.399999999999999" x14ac:dyDescent="0.3">
      <c r="A174" s="87"/>
      <c r="C174" s="151"/>
      <c r="D174" s="151"/>
    </row>
    <row r="175" spans="1:4" s="23" customFormat="1" ht="20.399999999999999" x14ac:dyDescent="0.3">
      <c r="A175" s="87"/>
      <c r="C175" s="151"/>
      <c r="D175" s="151"/>
    </row>
    <row r="176" spans="1:4" s="23" customFormat="1" ht="20.399999999999999" x14ac:dyDescent="0.3">
      <c r="A176" s="87"/>
      <c r="C176" s="151"/>
      <c r="D176" s="151"/>
    </row>
    <row r="177" spans="1:4" s="23" customFormat="1" ht="20.399999999999999" x14ac:dyDescent="0.3">
      <c r="A177" s="87"/>
      <c r="C177" s="151"/>
      <c r="D177" s="151"/>
    </row>
    <row r="178" spans="1:4" s="23" customFormat="1" ht="20.399999999999999" x14ac:dyDescent="0.3">
      <c r="A178" s="87"/>
      <c r="C178" s="151"/>
      <c r="D178" s="151"/>
    </row>
    <row r="179" spans="1:4" s="23" customFormat="1" ht="20.399999999999999" x14ac:dyDescent="0.3">
      <c r="A179" s="87"/>
      <c r="C179" s="151"/>
      <c r="D179" s="151"/>
    </row>
    <row r="180" spans="1:4" s="23" customFormat="1" ht="20.399999999999999" x14ac:dyDescent="0.3">
      <c r="A180" s="87"/>
      <c r="C180" s="151"/>
      <c r="D180" s="151"/>
    </row>
    <row r="181" spans="1:4" s="23" customFormat="1" ht="20.399999999999999" x14ac:dyDescent="0.3">
      <c r="A181" s="87"/>
      <c r="C181" s="151"/>
      <c r="D181" s="151"/>
    </row>
    <row r="182" spans="1:4" s="23" customFormat="1" ht="20.399999999999999" x14ac:dyDescent="0.3">
      <c r="A182" s="87"/>
      <c r="C182" s="151"/>
      <c r="D182" s="151"/>
    </row>
    <row r="183" spans="1:4" s="23" customFormat="1" ht="20.399999999999999" x14ac:dyDescent="0.3">
      <c r="A183" s="87"/>
      <c r="C183" s="151"/>
      <c r="D183" s="151"/>
    </row>
    <row r="184" spans="1:4" s="23" customFormat="1" ht="20.399999999999999" x14ac:dyDescent="0.3">
      <c r="A184" s="87"/>
      <c r="C184" s="151"/>
      <c r="D184" s="151"/>
    </row>
    <row r="185" spans="1:4" s="23" customFormat="1" ht="20.399999999999999" x14ac:dyDescent="0.3">
      <c r="A185" s="87"/>
      <c r="C185" s="151"/>
      <c r="D185" s="151"/>
    </row>
    <row r="186" spans="1:4" s="23" customFormat="1" ht="20.399999999999999" x14ac:dyDescent="0.3">
      <c r="A186" s="87"/>
      <c r="C186" s="151"/>
      <c r="D186" s="151"/>
    </row>
    <row r="187" spans="1:4" s="23" customFormat="1" ht="20.399999999999999" x14ac:dyDescent="0.3">
      <c r="A187" s="87"/>
      <c r="C187" s="151"/>
      <c r="D187" s="151"/>
    </row>
    <row r="188" spans="1:4" s="23" customFormat="1" ht="20.399999999999999" x14ac:dyDescent="0.3">
      <c r="A188" s="87"/>
      <c r="C188" s="151"/>
      <c r="D188" s="151"/>
    </row>
    <row r="189" spans="1:4" s="23" customFormat="1" ht="20.399999999999999" x14ac:dyDescent="0.3">
      <c r="A189" s="87"/>
      <c r="C189" s="151"/>
      <c r="D189" s="151"/>
    </row>
    <row r="190" spans="1:4" s="23" customFormat="1" ht="20.399999999999999" x14ac:dyDescent="0.3">
      <c r="A190" s="87"/>
      <c r="C190" s="151"/>
      <c r="D190" s="151"/>
    </row>
    <row r="191" spans="1:4" s="23" customFormat="1" ht="20.399999999999999" x14ac:dyDescent="0.3">
      <c r="A191" s="87"/>
      <c r="C191" s="151"/>
      <c r="D191" s="151"/>
    </row>
    <row r="192" spans="1:4" s="23" customFormat="1" ht="20.399999999999999" x14ac:dyDescent="0.3">
      <c r="A192" s="87"/>
      <c r="C192" s="151"/>
      <c r="D192" s="151"/>
    </row>
    <row r="193" spans="1:4" s="23" customFormat="1" ht="20.399999999999999" x14ac:dyDescent="0.3">
      <c r="A193" s="87"/>
      <c r="C193" s="151"/>
      <c r="D193" s="151"/>
    </row>
    <row r="194" spans="1:4" s="23" customFormat="1" ht="20.399999999999999" x14ac:dyDescent="0.3">
      <c r="A194" s="87"/>
      <c r="C194" s="151"/>
      <c r="D194" s="151"/>
    </row>
    <row r="195" spans="1:4" s="23" customFormat="1" ht="20.399999999999999" x14ac:dyDescent="0.3">
      <c r="A195" s="87"/>
      <c r="C195" s="151"/>
      <c r="D195" s="151"/>
    </row>
    <row r="196" spans="1:4" s="23" customFormat="1" ht="20.399999999999999" x14ac:dyDescent="0.3">
      <c r="A196" s="87"/>
      <c r="C196" s="151"/>
      <c r="D196" s="151"/>
    </row>
    <row r="197" spans="1:4" s="23" customFormat="1" ht="20.399999999999999" x14ac:dyDescent="0.3">
      <c r="A197" s="87"/>
      <c r="C197" s="151"/>
      <c r="D197" s="151"/>
    </row>
    <row r="198" spans="1:4" s="23" customFormat="1" ht="20.399999999999999" x14ac:dyDescent="0.3">
      <c r="A198" s="87"/>
      <c r="C198" s="151"/>
      <c r="D198" s="151"/>
    </row>
    <row r="199" spans="1:4" s="23" customFormat="1" ht="20.399999999999999" x14ac:dyDescent="0.3">
      <c r="A199" s="87"/>
      <c r="C199" s="151"/>
      <c r="D199" s="151"/>
    </row>
    <row r="200" spans="1:4" s="23" customFormat="1" ht="20.399999999999999" x14ac:dyDescent="0.3">
      <c r="A200" s="87"/>
      <c r="C200" s="151"/>
      <c r="D200" s="151"/>
    </row>
    <row r="201" spans="1:4" s="23" customFormat="1" ht="20.399999999999999" x14ac:dyDescent="0.3">
      <c r="A201" s="87"/>
      <c r="C201" s="151"/>
      <c r="D201" s="151"/>
    </row>
    <row r="202" spans="1:4" s="23" customFormat="1" ht="20.399999999999999" x14ac:dyDescent="0.3">
      <c r="A202" s="87"/>
      <c r="C202" s="151"/>
      <c r="D202" s="151"/>
    </row>
    <row r="203" spans="1:4" s="23" customFormat="1" ht="20.399999999999999" x14ac:dyDescent="0.3">
      <c r="A203" s="87"/>
      <c r="C203" s="151"/>
      <c r="D203" s="151"/>
    </row>
    <row r="204" spans="1:4" s="23" customFormat="1" ht="20.399999999999999" x14ac:dyDescent="0.3">
      <c r="A204" s="87"/>
      <c r="C204" s="151"/>
      <c r="D204" s="151"/>
    </row>
    <row r="205" spans="1:4" s="23" customFormat="1" ht="20.399999999999999" x14ac:dyDescent="0.3">
      <c r="A205" s="87"/>
      <c r="C205" s="151"/>
      <c r="D205" s="151"/>
    </row>
    <row r="206" spans="1:4" s="23" customFormat="1" ht="20.399999999999999" x14ac:dyDescent="0.3">
      <c r="A206" s="87"/>
      <c r="C206" s="151"/>
      <c r="D206" s="151"/>
    </row>
    <row r="207" spans="1:4" s="23" customFormat="1" ht="20.399999999999999" x14ac:dyDescent="0.3">
      <c r="A207" s="87"/>
      <c r="C207" s="151"/>
      <c r="D207" s="151"/>
    </row>
    <row r="208" spans="1:4" s="23" customFormat="1" x14ac:dyDescent="0.3">
      <c r="A208" s="87"/>
    </row>
    <row r="209" spans="1:8" s="23" customFormat="1" ht="20.399999999999999" x14ac:dyDescent="0.3">
      <c r="A209" s="87"/>
      <c r="B209" s="152" t="s">
        <v>87</v>
      </c>
      <c r="C209" s="152" t="s">
        <v>140</v>
      </c>
      <c r="D209" s="153" t="s">
        <v>87</v>
      </c>
      <c r="E209" s="153" t="s">
        <v>140</v>
      </c>
    </row>
    <row r="210" spans="1:8" s="23" customFormat="1" ht="42" x14ac:dyDescent="0.4">
      <c r="A210" s="87"/>
      <c r="B210" s="154" t="s">
        <v>89</v>
      </c>
      <c r="C210" s="154"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54" t="s">
        <v>89</v>
      </c>
      <c r="C211" s="154" t="s">
        <v>206</v>
      </c>
      <c r="E211" s="23" t="s">
        <v>205</v>
      </c>
      <c r="F211" s="23" t="str">
        <f t="shared" ref="F211:F221" si="0">IF(NOT(ISBLANK(D211)),D211,IF(NOT(ISBLANK(E211)),"     "&amp;E211,FALSE))</f>
        <v xml:space="preserve">     Afectación menor a 200 SMLMV</v>
      </c>
    </row>
    <row r="212" spans="1:8" s="23" customFormat="1" ht="42" x14ac:dyDescent="0.4">
      <c r="A212" s="87"/>
      <c r="B212" s="154" t="s">
        <v>89</v>
      </c>
      <c r="C212" s="154" t="s">
        <v>210</v>
      </c>
      <c r="E212" s="23" t="s">
        <v>206</v>
      </c>
      <c r="F212" s="23" t="str">
        <f t="shared" si="0"/>
        <v xml:space="preserve">     Entre 200 y 1000 SMLMV</v>
      </c>
    </row>
    <row r="213" spans="1:8" s="23" customFormat="1" ht="42" x14ac:dyDescent="0.4">
      <c r="A213" s="87"/>
      <c r="B213" s="154" t="s">
        <v>89</v>
      </c>
      <c r="C213" s="154" t="s">
        <v>211</v>
      </c>
      <c r="E213" s="23" t="s">
        <v>210</v>
      </c>
      <c r="F213" s="23" t="str">
        <f t="shared" si="0"/>
        <v xml:space="preserve">     Entre 1000 y 5000 SMLMV </v>
      </c>
    </row>
    <row r="214" spans="1:8" s="23" customFormat="1" ht="42" x14ac:dyDescent="0.4">
      <c r="A214" s="87"/>
      <c r="B214" s="154" t="s">
        <v>89</v>
      </c>
      <c r="C214" s="154" t="s">
        <v>207</v>
      </c>
      <c r="E214" s="23" t="s">
        <v>211</v>
      </c>
      <c r="F214" s="23" t="str">
        <f t="shared" si="0"/>
        <v xml:space="preserve">     Entre 5000 y 10000 SMLMV</v>
      </c>
    </row>
    <row r="215" spans="1:8" s="23" customFormat="1" ht="21" x14ac:dyDescent="0.4">
      <c r="A215" s="87"/>
      <c r="B215" s="154" t="s">
        <v>57</v>
      </c>
      <c r="C215" s="154" t="s">
        <v>92</v>
      </c>
      <c r="E215" s="23" t="s">
        <v>207</v>
      </c>
      <c r="F215" s="23" t="str">
        <f t="shared" si="0"/>
        <v xml:space="preserve">     Mayor a 10000 SMLMV</v>
      </c>
    </row>
    <row r="216" spans="1:8" s="23" customFormat="1" ht="63" x14ac:dyDescent="0.4">
      <c r="A216" s="87"/>
      <c r="B216" s="154" t="s">
        <v>57</v>
      </c>
      <c r="C216" s="154" t="s">
        <v>93</v>
      </c>
      <c r="D216" s="23" t="s">
        <v>57</v>
      </c>
      <c r="F216" s="23" t="str">
        <f t="shared" si="0"/>
        <v>Pérdida Reputacional</v>
      </c>
    </row>
    <row r="217" spans="1:8" s="23" customFormat="1" ht="42" x14ac:dyDescent="0.4">
      <c r="A217" s="87"/>
      <c r="B217" s="154" t="s">
        <v>57</v>
      </c>
      <c r="C217" s="154" t="s">
        <v>95</v>
      </c>
      <c r="E217" s="23" t="s">
        <v>92</v>
      </c>
      <c r="F217" s="23" t="str">
        <f>IF(NOT(ISBLANK(D217)),D217,IF(NOT(ISBLANK(E217)),"     "&amp;E217,FALSE))</f>
        <v xml:space="preserve">     El riesgo afecta la imagen de alguna área de la organización</v>
      </c>
    </row>
    <row r="218" spans="1:8" s="23" customFormat="1" ht="63" x14ac:dyDescent="0.4">
      <c r="A218" s="87"/>
      <c r="B218" s="154" t="s">
        <v>57</v>
      </c>
      <c r="C218" s="15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4" t="s">
        <v>57</v>
      </c>
      <c r="C219" s="154"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5" t="s">
        <v>141</v>
      </c>
    </row>
    <row r="224" spans="1:8" s="23" customFormat="1" x14ac:dyDescent="0.3">
      <c r="F224" s="155" t="s">
        <v>142</v>
      </c>
    </row>
  </sheetData>
  <mergeCells count="1">
    <mergeCell ref="B1:D1"/>
  </mergeCells>
  <dataValidations disablePrompts="1" count="1">
    <dataValidation type="list" allowBlank="1" showInputMessage="1" showErrorMessage="1" sqref="G210" xr:uid="{00000000-0002-0000-0B00-000000000000}">
      <formula1>$F$210:$F$221</formula1>
    </dataValidation>
  </dataValidations>
  <pageMargins left="0.7" right="0.7" top="0.75" bottom="0.75" header="0.3" footer="0.3"/>
  <pageSetup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25" t="s">
        <v>77</v>
      </c>
      <c r="C1" s="426"/>
      <c r="D1" s="426"/>
      <c r="E1" s="426"/>
      <c r="F1" s="427"/>
    </row>
    <row r="2" spans="2:6" ht="16.2" thickBot="1" x14ac:dyDescent="0.35">
      <c r="B2" s="73"/>
      <c r="C2" s="73"/>
      <c r="D2" s="73"/>
      <c r="E2" s="73"/>
      <c r="F2" s="73"/>
    </row>
    <row r="3" spans="2:6" ht="16.2" thickBot="1" x14ac:dyDescent="0.35">
      <c r="B3" s="429" t="s">
        <v>63</v>
      </c>
      <c r="C3" s="430"/>
      <c r="D3" s="430"/>
      <c r="E3" s="85" t="s">
        <v>64</v>
      </c>
      <c r="F3" s="86" t="s">
        <v>65</v>
      </c>
    </row>
    <row r="4" spans="2:6" ht="31.2" x14ac:dyDescent="0.3">
      <c r="B4" s="431" t="s">
        <v>66</v>
      </c>
      <c r="C4" s="433" t="s">
        <v>13</v>
      </c>
      <c r="D4" s="74" t="s">
        <v>14</v>
      </c>
      <c r="E4" s="75" t="s">
        <v>67</v>
      </c>
      <c r="F4" s="76">
        <v>0.25</v>
      </c>
    </row>
    <row r="5" spans="2:6" ht="46.8" x14ac:dyDescent="0.3">
      <c r="B5" s="432"/>
      <c r="C5" s="434"/>
      <c r="D5" s="77" t="s">
        <v>15</v>
      </c>
      <c r="E5" s="78" t="s">
        <v>68</v>
      </c>
      <c r="F5" s="79">
        <v>0.15</v>
      </c>
    </row>
    <row r="6" spans="2:6" ht="46.8" x14ac:dyDescent="0.3">
      <c r="B6" s="432"/>
      <c r="C6" s="434"/>
      <c r="D6" s="77" t="s">
        <v>16</v>
      </c>
      <c r="E6" s="78" t="s">
        <v>69</v>
      </c>
      <c r="F6" s="79">
        <v>0.1</v>
      </c>
    </row>
    <row r="7" spans="2:6" ht="62.4" x14ac:dyDescent="0.3">
      <c r="B7" s="432"/>
      <c r="C7" s="434" t="s">
        <v>17</v>
      </c>
      <c r="D7" s="77" t="s">
        <v>10</v>
      </c>
      <c r="E7" s="78" t="s">
        <v>70</v>
      </c>
      <c r="F7" s="79">
        <v>0.25</v>
      </c>
    </row>
    <row r="8" spans="2:6" ht="31.2" x14ac:dyDescent="0.3">
      <c r="B8" s="432"/>
      <c r="C8" s="434"/>
      <c r="D8" s="77" t="s">
        <v>9</v>
      </c>
      <c r="E8" s="78" t="s">
        <v>71</v>
      </c>
      <c r="F8" s="79">
        <v>0.15</v>
      </c>
    </row>
    <row r="9" spans="2:6" ht="46.8" x14ac:dyDescent="0.3">
      <c r="B9" s="432" t="s">
        <v>151</v>
      </c>
      <c r="C9" s="434" t="s">
        <v>18</v>
      </c>
      <c r="D9" s="77" t="s">
        <v>19</v>
      </c>
      <c r="E9" s="78" t="s">
        <v>72</v>
      </c>
      <c r="F9" s="80" t="s">
        <v>73</v>
      </c>
    </row>
    <row r="10" spans="2:6" ht="46.8" x14ac:dyDescent="0.3">
      <c r="B10" s="432"/>
      <c r="C10" s="434"/>
      <c r="D10" s="77" t="s">
        <v>20</v>
      </c>
      <c r="E10" s="78" t="s">
        <v>74</v>
      </c>
      <c r="F10" s="80" t="s">
        <v>73</v>
      </c>
    </row>
    <row r="11" spans="2:6" ht="46.8" x14ac:dyDescent="0.3">
      <c r="B11" s="432"/>
      <c r="C11" s="434" t="s">
        <v>21</v>
      </c>
      <c r="D11" s="77" t="s">
        <v>22</v>
      </c>
      <c r="E11" s="78" t="s">
        <v>75</v>
      </c>
      <c r="F11" s="80" t="s">
        <v>73</v>
      </c>
    </row>
    <row r="12" spans="2:6" ht="46.8" x14ac:dyDescent="0.3">
      <c r="B12" s="432"/>
      <c r="C12" s="434"/>
      <c r="D12" s="77" t="s">
        <v>23</v>
      </c>
      <c r="E12" s="78" t="s">
        <v>76</v>
      </c>
      <c r="F12" s="80" t="s">
        <v>73</v>
      </c>
    </row>
    <row r="13" spans="2:6" ht="31.2" x14ac:dyDescent="0.3">
      <c r="B13" s="432"/>
      <c r="C13" s="434" t="s">
        <v>24</v>
      </c>
      <c r="D13" s="77" t="s">
        <v>114</v>
      </c>
      <c r="E13" s="78" t="s">
        <v>117</v>
      </c>
      <c r="F13" s="80" t="s">
        <v>73</v>
      </c>
    </row>
    <row r="14" spans="2:6" ht="16.2" thickBot="1" x14ac:dyDescent="0.35">
      <c r="B14" s="435"/>
      <c r="C14" s="436"/>
      <c r="D14" s="81" t="s">
        <v>115</v>
      </c>
      <c r="E14" s="82" t="s">
        <v>116</v>
      </c>
      <c r="F14" s="83" t="s">
        <v>73</v>
      </c>
    </row>
    <row r="15" spans="2:6" ht="49.5" customHeight="1" x14ac:dyDescent="0.3">
      <c r="B15" s="428" t="s">
        <v>148</v>
      </c>
      <c r="C15" s="428"/>
      <c r="D15" s="428"/>
      <c r="E15" s="428"/>
      <c r="F15" s="428"/>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F608-3B2C-4209-9A52-1F79C44EF1E5}">
  <dimension ref="A1"/>
  <sheetViews>
    <sheetView workbookViewId="0">
      <selection activeCell="H9" sqref="H9"/>
    </sheetView>
  </sheetViews>
  <sheetFormatPr baseColWidth="10"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72"/>
  <sheetViews>
    <sheetView tabSelected="1" topLeftCell="A5" zoomScale="70" zoomScaleNormal="70" workbookViewId="0">
      <selection activeCell="G10" sqref="G10:G15"/>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200" t="s">
        <v>139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203"/>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246" t="s">
        <v>43</v>
      </c>
      <c r="B4" s="247"/>
      <c r="C4" s="198" t="s">
        <v>217</v>
      </c>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65.25" customHeight="1" x14ac:dyDescent="0.25">
      <c r="A5" s="246" t="s">
        <v>125</v>
      </c>
      <c r="B5" s="247"/>
      <c r="C5" s="199" t="s">
        <v>216</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246" t="s">
        <v>44</v>
      </c>
      <c r="B6" s="247"/>
      <c r="C6" s="199" t="s">
        <v>218</v>
      </c>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206" t="s">
        <v>134</v>
      </c>
      <c r="B7" s="207"/>
      <c r="C7" s="208"/>
      <c r="D7" s="208"/>
      <c r="E7" s="208"/>
      <c r="F7" s="208"/>
      <c r="G7" s="208"/>
      <c r="H7" s="208"/>
      <c r="I7" s="208"/>
      <c r="J7" s="209"/>
      <c r="K7" s="210" t="s">
        <v>135</v>
      </c>
      <c r="L7" s="208"/>
      <c r="M7" s="208"/>
      <c r="N7" s="208"/>
      <c r="O7" s="208"/>
      <c r="P7" s="208"/>
      <c r="Q7" s="209"/>
      <c r="R7" s="210" t="s">
        <v>136</v>
      </c>
      <c r="S7" s="208"/>
      <c r="T7" s="208"/>
      <c r="U7" s="208"/>
      <c r="V7" s="208"/>
      <c r="W7" s="208"/>
      <c r="X7" s="208"/>
      <c r="Y7" s="208"/>
      <c r="Z7" s="209"/>
      <c r="AA7" s="210" t="s">
        <v>137</v>
      </c>
      <c r="AB7" s="208"/>
      <c r="AC7" s="208"/>
      <c r="AD7" s="208"/>
      <c r="AE7" s="208"/>
      <c r="AF7" s="208"/>
      <c r="AG7" s="209"/>
      <c r="AH7" s="210" t="s">
        <v>34</v>
      </c>
      <c r="AI7" s="208"/>
      <c r="AJ7" s="208"/>
      <c r="AK7" s="208"/>
      <c r="AL7" s="208"/>
      <c r="AM7" s="209"/>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248" t="s">
        <v>0</v>
      </c>
      <c r="B8" s="260" t="s">
        <v>2</v>
      </c>
      <c r="C8" s="251" t="s">
        <v>3</v>
      </c>
      <c r="D8" s="251" t="s">
        <v>42</v>
      </c>
      <c r="E8" s="250" t="s">
        <v>203</v>
      </c>
      <c r="F8" s="252" t="s">
        <v>1</v>
      </c>
      <c r="G8" s="252" t="s">
        <v>245</v>
      </c>
      <c r="H8" s="144"/>
      <c r="I8" s="250" t="s">
        <v>50</v>
      </c>
      <c r="J8" s="251" t="s">
        <v>130</v>
      </c>
      <c r="K8" s="257" t="s">
        <v>33</v>
      </c>
      <c r="L8" s="258" t="s">
        <v>5</v>
      </c>
      <c r="M8" s="250" t="s">
        <v>86</v>
      </c>
      <c r="N8" s="250" t="s">
        <v>91</v>
      </c>
      <c r="O8" s="259" t="s">
        <v>45</v>
      </c>
      <c r="P8" s="258" t="s">
        <v>5</v>
      </c>
      <c r="Q8" s="251" t="s">
        <v>48</v>
      </c>
      <c r="R8" s="254" t="s">
        <v>11</v>
      </c>
      <c r="S8" s="245" t="s">
        <v>152</v>
      </c>
      <c r="T8" s="250" t="s">
        <v>12</v>
      </c>
      <c r="U8" s="245" t="s">
        <v>8</v>
      </c>
      <c r="V8" s="245"/>
      <c r="W8" s="245"/>
      <c r="X8" s="245"/>
      <c r="Y8" s="245"/>
      <c r="Z8" s="245"/>
      <c r="AA8" s="256" t="s">
        <v>133</v>
      </c>
      <c r="AB8" s="256" t="s">
        <v>46</v>
      </c>
      <c r="AC8" s="256" t="s">
        <v>5</v>
      </c>
      <c r="AD8" s="256" t="s">
        <v>47</v>
      </c>
      <c r="AE8" s="256" t="s">
        <v>5</v>
      </c>
      <c r="AF8" s="256" t="s">
        <v>49</v>
      </c>
      <c r="AG8" s="254" t="s">
        <v>29</v>
      </c>
      <c r="AH8" s="245" t="s">
        <v>34</v>
      </c>
      <c r="AI8" s="245" t="s">
        <v>35</v>
      </c>
      <c r="AJ8" s="245" t="s">
        <v>36</v>
      </c>
      <c r="AK8" s="245" t="s">
        <v>38</v>
      </c>
      <c r="AL8" s="245" t="s">
        <v>37</v>
      </c>
      <c r="AM8" s="245"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249"/>
      <c r="B9" s="260"/>
      <c r="C9" s="245"/>
      <c r="D9" s="245"/>
      <c r="E9" s="257"/>
      <c r="F9" s="253"/>
      <c r="G9" s="253"/>
      <c r="H9" s="144" t="s">
        <v>204</v>
      </c>
      <c r="I9" s="251"/>
      <c r="J9" s="245"/>
      <c r="K9" s="251"/>
      <c r="L9" s="210"/>
      <c r="M9" s="251"/>
      <c r="N9" s="251"/>
      <c r="O9" s="210"/>
      <c r="P9" s="210"/>
      <c r="Q9" s="245"/>
      <c r="R9" s="255"/>
      <c r="S9" s="245"/>
      <c r="T9" s="251"/>
      <c r="U9" s="7" t="s">
        <v>13</v>
      </c>
      <c r="V9" s="7" t="s">
        <v>17</v>
      </c>
      <c r="W9" s="7" t="s">
        <v>28</v>
      </c>
      <c r="X9" s="7" t="s">
        <v>18</v>
      </c>
      <c r="Y9" s="7" t="s">
        <v>21</v>
      </c>
      <c r="Z9" s="7" t="s">
        <v>24</v>
      </c>
      <c r="AA9" s="256"/>
      <c r="AB9" s="256"/>
      <c r="AC9" s="256"/>
      <c r="AD9" s="256"/>
      <c r="AE9" s="256"/>
      <c r="AF9" s="256"/>
      <c r="AG9" s="255"/>
      <c r="AH9" s="245"/>
      <c r="AI9" s="245"/>
      <c r="AJ9" s="245"/>
      <c r="AK9" s="245"/>
      <c r="AL9" s="245"/>
      <c r="AM9" s="24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86.25" customHeight="1" x14ac:dyDescent="0.3">
      <c r="A10" s="220">
        <v>1</v>
      </c>
      <c r="B10" s="261" t="s">
        <v>129</v>
      </c>
      <c r="C10" s="261" t="s">
        <v>219</v>
      </c>
      <c r="D10" s="437" t="s">
        <v>221</v>
      </c>
      <c r="E10" s="286" t="s">
        <v>222</v>
      </c>
      <c r="F10" s="276" t="s">
        <v>220</v>
      </c>
      <c r="G10" s="440" t="s">
        <v>246</v>
      </c>
      <c r="H10" s="276" t="s">
        <v>225</v>
      </c>
      <c r="I10" s="270" t="s">
        <v>118</v>
      </c>
      <c r="J10" s="264">
        <v>360</v>
      </c>
      <c r="K10" s="273" t="str">
        <f>IF(J10&lt;=0,"",IF(J10&lt;=2,"Muy Baja",IF(J10&lt;=24,"Baja",IF(J10&lt;=500,"Media",IF(J10&lt;=5000,"Alta","Muy Alta")))))</f>
        <v>Media</v>
      </c>
      <c r="L10" s="280">
        <f>IF(K10="","",IF(K10="Muy Baja",0.2,IF(K10="Baja",0.4,IF(K10="Media",0.6,IF(K10="Alta",0.8,IF(K10="Muy Alta",1,))))))</f>
        <v>0.6</v>
      </c>
      <c r="M10" s="283" t="s">
        <v>147</v>
      </c>
      <c r="N10" s="280" t="str">
        <f>IF(NOT(ISERROR(MATCH(M10,'Tabla Impacto'!$B$221:$B$223,0))),'Tabla Impacto'!$F$223&amp;"Por favor no seleccionar los criterios de impacto(Afectación Económica o presupuestal y Pérdida Reputacional)",M10)</f>
        <v xml:space="preserve">     El riesgo afecta la imagen de la entidad a nivel nacional, con efecto publicitarios sostenible a nivel país</v>
      </c>
      <c r="O10" s="273"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280">
        <f>IF(O10="","",IF(O10="Leve",0.2,IF(O10="Menor",0.4,IF(O10="Moderado",0.6,IF(O10="Mayor",0.8,IF(O10="Catastrófico",1,))))))</f>
        <v>1</v>
      </c>
      <c r="Q10" s="27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05">
        <v>1</v>
      </c>
      <c r="S10" s="119" t="s">
        <v>236</v>
      </c>
      <c r="T10" s="107" t="str">
        <f>IF(OR(U10="Preventivo",U10="Detectivo"),"Probabilidad",IF(U10="Correctivo","Impacto",""))</f>
        <v>Probabilidad</v>
      </c>
      <c r="U10" s="120" t="s">
        <v>15</v>
      </c>
      <c r="V10" s="120" t="s">
        <v>9</v>
      </c>
      <c r="W10" s="121" t="str">
        <f>IF(AND(U10="Preventivo",V10="Automático"),"50%",IF(AND(U10="Preventivo",V10="Manual"),"40%",IF(AND(U10="Detectivo",V10="Automático"),"40%",IF(AND(U10="Detectivo",V10="Manual"),"30%",IF(AND(U10="Correctivo",V10="Automático"),"35%",IF(AND(U10="Correctivo",V10="Manual"),"25%",""))))))</f>
        <v>30%</v>
      </c>
      <c r="X10" s="120" t="s">
        <v>20</v>
      </c>
      <c r="Y10" s="120" t="s">
        <v>22</v>
      </c>
      <c r="Z10" s="120" t="s">
        <v>114</v>
      </c>
      <c r="AA10" s="110">
        <f>IFERROR(IF(T10="Probabilidad",(L10-(+L10*W10)),IF(T10="Impacto",L10,"")),"")</f>
        <v>0.42</v>
      </c>
      <c r="AB10" s="124" t="str">
        <f>IFERROR(IF(AA10="","",IF(AA10&lt;=0.2,"Muy Baja",IF(AA10&lt;=0.4,"Baja",IF(AA10&lt;=0.6,"Media",IF(AA10&lt;=0.8,"Alta","Muy Alta"))))),"")</f>
        <v>Media</v>
      </c>
      <c r="AC10" s="125">
        <f>+AA10</f>
        <v>0.42</v>
      </c>
      <c r="AD10" s="124" t="str">
        <f>IFERROR(IF(AE10="","",IF(AE10&lt;=0.2,"Leve",IF(AE10&lt;=0.4,"Menor",IF(AE10&lt;=0.6,"Moderado",IF(AE10&lt;=0.8,"Mayor","Catastrófico"))))),"")</f>
        <v>Catastrófico</v>
      </c>
      <c r="AE10" s="125">
        <f>IFERROR(IF(T10="Impacto",(P10-(+P10*W10)),IF(T10="Probabilidad",P10,"")),"")</f>
        <v>1</v>
      </c>
      <c r="AF10" s="126"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27"/>
      <c r="AH10" s="261" t="s">
        <v>226</v>
      </c>
      <c r="AI10" s="264" t="s">
        <v>227</v>
      </c>
      <c r="AJ10" s="267">
        <v>45444</v>
      </c>
      <c r="AK10" s="267" t="s">
        <v>241</v>
      </c>
      <c r="AL10" s="158" t="s">
        <v>242</v>
      </c>
      <c r="AM10" s="123"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69" x14ac:dyDescent="0.25">
      <c r="A11" s="221"/>
      <c r="B11" s="262"/>
      <c r="C11" s="262"/>
      <c r="D11" s="438"/>
      <c r="E11" s="287"/>
      <c r="F11" s="276"/>
      <c r="G11" s="440"/>
      <c r="H11" s="276"/>
      <c r="I11" s="271"/>
      <c r="J11" s="265"/>
      <c r="K11" s="274"/>
      <c r="L11" s="281"/>
      <c r="M11" s="284"/>
      <c r="N11" s="281">
        <f>IF(NOT(ISERROR(MATCH(M11,_xlfn.ANCHORARRAY(F22),0))),L24&amp;"Por favor no seleccionar los criterios de impacto",M11)</f>
        <v>0</v>
      </c>
      <c r="O11" s="274"/>
      <c r="P11" s="281"/>
      <c r="Q11" s="278"/>
      <c r="R11" s="105">
        <v>2</v>
      </c>
      <c r="S11" s="106" t="s">
        <v>234</v>
      </c>
      <c r="T11" s="107" t="str">
        <f t="shared" ref="T11:T13" si="0">IF(OR(U11="Preventivo",U11="Detectivo"),"Probabilidad",IF(U11="Correctivo","Impacto",""))</f>
        <v>Probabilidad</v>
      </c>
      <c r="U11" s="120" t="s">
        <v>15</v>
      </c>
      <c r="V11" s="120" t="s">
        <v>9</v>
      </c>
      <c r="W11" s="121" t="str">
        <f t="shared" ref="W11:W13" si="1">IF(AND(U11="Preventivo",V11="Automático"),"50%",IF(AND(U11="Preventivo",V11="Manual"),"40%",IF(AND(U11="Detectivo",V11="Automático"),"40%",IF(AND(U11="Detectivo",V11="Manual"),"30%",IF(AND(U11="Correctivo",V11="Automático"),"35%",IF(AND(U11="Correctivo",V11="Manual"),"25%",""))))))</f>
        <v>30%</v>
      </c>
      <c r="X11" s="120" t="s">
        <v>19</v>
      </c>
      <c r="Y11" s="120" t="s">
        <v>22</v>
      </c>
      <c r="Z11" s="120" t="s">
        <v>114</v>
      </c>
      <c r="AA11" s="110">
        <f>IFERROR(IF(AND(T10="Probabilidad",T11="Probabilidad"),(AC10-(+AC10*W11)),IF(AND(T10="Impacto",T11="Probabilidad"),(AC9-(+AC9*W11)),IF(T11="Impacto",AC10,""))),"")</f>
        <v>0.29399999999999998</v>
      </c>
      <c r="AB11" s="124" t="str">
        <f t="shared" ref="AB11:AB15" si="2">IFERROR(IF(AA11="","",IF(AA11&lt;=0.2,"Muy Baja",IF(AA11&lt;=0.4,"Baja",IF(AA11&lt;=0.6,"Media",IF(AA11&lt;=0.8,"Alta","Muy Alta"))))),"")</f>
        <v>Baja</v>
      </c>
      <c r="AC11" s="125">
        <f t="shared" ref="AC11" si="3">+AA11</f>
        <v>0.29399999999999998</v>
      </c>
      <c r="AD11" s="111" t="str">
        <f t="shared" ref="AD11" si="4">IFERROR(IF(AE11="","",IF(AE11&lt;=0.2,"Leve",IF(AE11&lt;=0.4,"Menor",IF(AE11&lt;=0.6,"Moderado",IF(AE11&lt;=0.8,"Mayor","Catastrófico"))))),"")</f>
        <v>Catastrófico</v>
      </c>
      <c r="AE11" s="112">
        <f>IFERROR(IF(AND(T10="Impacto",T11="Impacto"),(AE10-(+AE10*W11)),IF(AND(T10="Probabilidad",T11="Impacto"),(AE9-(+AE9*W11)),IF(T11="Probabilidad",AE10,""))),"")</f>
        <v>1</v>
      </c>
      <c r="AF11" s="126" t="str">
        <f t="shared" ref="AF11" si="5">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Extremo</v>
      </c>
      <c r="AG11" s="127"/>
      <c r="AH11" s="262"/>
      <c r="AI11" s="265"/>
      <c r="AJ11" s="268"/>
      <c r="AK11" s="268"/>
      <c r="AL11" s="115" t="s">
        <v>243</v>
      </c>
      <c r="AM11" s="116"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66.75" customHeight="1" x14ac:dyDescent="0.25">
      <c r="A12" s="221"/>
      <c r="B12" s="262"/>
      <c r="C12" s="262"/>
      <c r="D12" s="438"/>
      <c r="E12" s="145" t="s">
        <v>223</v>
      </c>
      <c r="F12" s="276"/>
      <c r="G12" s="440"/>
      <c r="H12" s="276"/>
      <c r="I12" s="271"/>
      <c r="J12" s="265"/>
      <c r="K12" s="274"/>
      <c r="L12" s="281"/>
      <c r="M12" s="284"/>
      <c r="N12" s="281">
        <f>IF(NOT(ISERROR(MATCH(M12,_xlfn.ANCHORARRAY(F23),0))),L25&amp;"Por favor no seleccionar los criterios de impacto",M12)</f>
        <v>0</v>
      </c>
      <c r="O12" s="274"/>
      <c r="P12" s="281"/>
      <c r="Q12" s="278"/>
      <c r="R12" s="105">
        <v>3</v>
      </c>
      <c r="S12" s="118" t="s">
        <v>235</v>
      </c>
      <c r="T12" s="107" t="str">
        <f t="shared" si="0"/>
        <v>Probabilidad</v>
      </c>
      <c r="U12" s="120" t="s">
        <v>14</v>
      </c>
      <c r="V12" s="120" t="s">
        <v>9</v>
      </c>
      <c r="W12" s="121" t="str">
        <f t="shared" si="1"/>
        <v>40%</v>
      </c>
      <c r="X12" s="120" t="s">
        <v>19</v>
      </c>
      <c r="Y12" s="120" t="s">
        <v>22</v>
      </c>
      <c r="Z12" s="120" t="s">
        <v>114</v>
      </c>
      <c r="AA12" s="110">
        <f t="shared" ref="AA12:AA15" si="6">IFERROR(IF(AND(T11="Probabilidad",T12="Probabilidad"),(AC11-(+AC11*W12)),IF(AND(T11="Impacto",T12="Probabilidad"),(AC10-(+AC10*W12)),IF(T12="Impacto",AC11,""))),"")</f>
        <v>0.1764</v>
      </c>
      <c r="AB12" s="124" t="str">
        <f t="shared" si="2"/>
        <v>Muy Baja</v>
      </c>
      <c r="AC12" s="125">
        <f t="shared" ref="AC12:AC15" si="7">+AA12</f>
        <v>0.1764</v>
      </c>
      <c r="AD12" s="111" t="str">
        <f t="shared" ref="AD12:AD15" si="8">IFERROR(IF(AE12="","",IF(AE12&lt;=0.2,"Leve",IF(AE12&lt;=0.4,"Menor",IF(AE12&lt;=0.6,"Moderado",IF(AE12&lt;=0.8,"Mayor","Catastrófico"))))),"")</f>
        <v>Catastrófico</v>
      </c>
      <c r="AE12" s="112">
        <f t="shared" ref="AE12:AE15" si="9">IFERROR(IF(AND(T11="Impacto",T12="Impacto"),(AE11-(+AE11*W12)),IF(AND(T11="Probabilidad",T12="Impacto"),(AE10-(+AE10*W12)),IF(T12="Probabilidad",AE11,""))),"")</f>
        <v>1</v>
      </c>
      <c r="AF12" s="126"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Extremo</v>
      </c>
      <c r="AG12" s="127"/>
      <c r="AH12" s="263"/>
      <c r="AI12" s="266"/>
      <c r="AJ12" s="269"/>
      <c r="AK12" s="269"/>
      <c r="AL12" s="115"/>
      <c r="AM12" s="116"/>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34.25" customHeight="1" x14ac:dyDescent="0.25">
      <c r="A13" s="221"/>
      <c r="B13" s="262"/>
      <c r="C13" s="262"/>
      <c r="D13" s="438"/>
      <c r="E13" s="145" t="s">
        <v>224</v>
      </c>
      <c r="F13" s="276"/>
      <c r="G13" s="440"/>
      <c r="H13" s="276"/>
      <c r="I13" s="271"/>
      <c r="J13" s="265"/>
      <c r="K13" s="274"/>
      <c r="L13" s="281"/>
      <c r="M13" s="284"/>
      <c r="N13" s="281">
        <f>IF(NOT(ISERROR(MATCH(M13,_xlfn.ANCHORARRAY(F24),0))),L26&amp;"Por favor no seleccionar los criterios de impacto",M13)</f>
        <v>0</v>
      </c>
      <c r="O13" s="274"/>
      <c r="P13" s="281"/>
      <c r="Q13" s="278"/>
      <c r="R13" s="105">
        <v>4</v>
      </c>
      <c r="S13" s="157" t="s">
        <v>237</v>
      </c>
      <c r="T13" s="107" t="str">
        <f t="shared" si="0"/>
        <v>Impacto</v>
      </c>
      <c r="U13" s="120" t="s">
        <v>16</v>
      </c>
      <c r="V13" s="120" t="s">
        <v>9</v>
      </c>
      <c r="W13" s="121" t="str">
        <f t="shared" si="1"/>
        <v>25%</v>
      </c>
      <c r="X13" s="120" t="s">
        <v>19</v>
      </c>
      <c r="Y13" s="120" t="s">
        <v>23</v>
      </c>
      <c r="Z13" s="120" t="s">
        <v>114</v>
      </c>
      <c r="AA13" s="110">
        <f t="shared" si="6"/>
        <v>0.1764</v>
      </c>
      <c r="AB13" s="124" t="str">
        <f t="shared" si="2"/>
        <v>Muy Baja</v>
      </c>
      <c r="AC13" s="125">
        <f t="shared" si="7"/>
        <v>0.1764</v>
      </c>
      <c r="AD13" s="111" t="str">
        <f t="shared" si="8"/>
        <v>Mayor</v>
      </c>
      <c r="AE13" s="112">
        <f t="shared" si="9"/>
        <v>0.75</v>
      </c>
      <c r="AF13" s="126" t="str">
        <f t="shared" si="10"/>
        <v>Alto</v>
      </c>
      <c r="AG13" s="127"/>
      <c r="AH13" s="122" t="s">
        <v>229</v>
      </c>
      <c r="AI13" s="115" t="s">
        <v>227</v>
      </c>
      <c r="AJ13" s="117"/>
      <c r="AK13" s="156" t="s">
        <v>244</v>
      </c>
      <c r="AL13" s="115" t="s">
        <v>239</v>
      </c>
      <c r="AM13" s="116" t="s">
        <v>41</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84" customHeight="1" x14ac:dyDescent="0.25">
      <c r="A14" s="221"/>
      <c r="B14" s="262"/>
      <c r="C14" s="262"/>
      <c r="D14" s="438"/>
      <c r="E14" s="146" t="s">
        <v>232</v>
      </c>
      <c r="F14" s="276"/>
      <c r="G14" s="440"/>
      <c r="H14" s="276"/>
      <c r="I14" s="271"/>
      <c r="J14" s="265"/>
      <c r="K14" s="274"/>
      <c r="L14" s="281"/>
      <c r="M14" s="284"/>
      <c r="N14" s="281">
        <f>IF(NOT(ISERROR(MATCH(M14,_xlfn.ANCHORARRAY(F25),0))),L27&amp;"Por favor no seleccionar los criterios de impacto",M14)</f>
        <v>0</v>
      </c>
      <c r="O14" s="274"/>
      <c r="P14" s="281"/>
      <c r="Q14" s="278"/>
      <c r="R14" s="105">
        <v>5</v>
      </c>
      <c r="S14" s="106" t="s">
        <v>238</v>
      </c>
      <c r="T14" s="107" t="str">
        <f t="shared" ref="T14" si="11">IF(OR(U14="Preventivo",U14="Detectivo"),"Probabilidad",IF(U14="Correctivo","Impacto",""))</f>
        <v>Probabilidad</v>
      </c>
      <c r="U14" s="120" t="s">
        <v>14</v>
      </c>
      <c r="V14" s="120" t="s">
        <v>9</v>
      </c>
      <c r="W14" s="121" t="str">
        <f t="shared" ref="W14" si="12">IF(AND(U14="Preventivo",V14="Automático"),"50%",IF(AND(U14="Preventivo",V14="Manual"),"40%",IF(AND(U14="Detectivo",V14="Automático"),"40%",IF(AND(U14="Detectivo",V14="Manual"),"30%",IF(AND(U14="Correctivo",V14="Automático"),"35%",IF(AND(U14="Correctivo",V14="Manual"),"25%",""))))))</f>
        <v>40%</v>
      </c>
      <c r="X14" s="120" t="s">
        <v>19</v>
      </c>
      <c r="Y14" s="120" t="s">
        <v>22</v>
      </c>
      <c r="Z14" s="120" t="s">
        <v>114</v>
      </c>
      <c r="AA14" s="110">
        <f t="shared" ref="AA14" si="13">IFERROR(IF(AND(T13="Probabilidad",T14="Probabilidad"),(AC13-(+AC13*W14)),IF(AND(T13="Impacto",T14="Probabilidad"),(AC12-(+AC12*W14)),IF(T14="Impacto",AC13,""))),"")</f>
        <v>0.10584</v>
      </c>
      <c r="AB14" s="124" t="s">
        <v>51</v>
      </c>
      <c r="AC14" s="125">
        <f t="shared" ref="AC14" si="14">+AA14</f>
        <v>0.10584</v>
      </c>
      <c r="AD14" s="111" t="s">
        <v>228</v>
      </c>
      <c r="AE14" s="112">
        <f t="shared" ref="AE14" si="15">IFERROR(IF(AND(T13="Impacto",T14="Impacto"),(AE13-(+AE13*W14)),IF(AND(T13="Probabilidad",T14="Impacto"),(AE12-(+AE12*W14)),IF(T14="Probabilidad",AE13,""))),"")</f>
        <v>0.75</v>
      </c>
      <c r="AF14" s="126" t="s">
        <v>79</v>
      </c>
      <c r="AG14" s="127"/>
      <c r="AH14" s="115" t="s">
        <v>230</v>
      </c>
      <c r="AI14" s="115" t="s">
        <v>231</v>
      </c>
      <c r="AJ14" s="156"/>
      <c r="AK14" s="156" t="s">
        <v>240</v>
      </c>
      <c r="AL14" s="115" t="s">
        <v>233</v>
      </c>
      <c r="AM14" s="116" t="s">
        <v>40</v>
      </c>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customHeight="1" x14ac:dyDescent="0.25">
      <c r="A15" s="222"/>
      <c r="B15" s="263"/>
      <c r="C15" s="263"/>
      <c r="D15" s="439"/>
      <c r="E15" s="146"/>
      <c r="F15" s="276"/>
      <c r="G15" s="441"/>
      <c r="H15" s="276"/>
      <c r="I15" s="272"/>
      <c r="J15" s="266"/>
      <c r="K15" s="275"/>
      <c r="L15" s="282"/>
      <c r="M15" s="285"/>
      <c r="N15" s="282">
        <f>IF(NOT(ISERROR(MATCH(M15,_xlfn.ANCHORARRAY(F26),0))),L28&amp;"Por favor no seleccionar los criterios de impacto",M15)</f>
        <v>0</v>
      </c>
      <c r="O15" s="275"/>
      <c r="P15" s="282"/>
      <c r="Q15" s="279"/>
      <c r="R15" s="105">
        <v>6</v>
      </c>
      <c r="S15" s="106"/>
      <c r="T15" s="107" t="str">
        <f t="shared" ref="T15" si="16">IF(OR(U15="Preventivo",U15="Detectivo"),"Probabilidad",IF(U15="Correctivo","Impacto",""))</f>
        <v/>
      </c>
      <c r="U15" s="120"/>
      <c r="V15" s="120"/>
      <c r="W15" s="121" t="str">
        <f t="shared" ref="W15" si="17">IF(AND(U15="Preventivo",V15="Automático"),"50%",IF(AND(U15="Preventivo",V15="Manual"),"40%",IF(AND(U15="Detectivo",V15="Automático"),"40%",IF(AND(U15="Detectivo",V15="Manual"),"30%",IF(AND(U15="Correctivo",V15="Automático"),"35%",IF(AND(U15="Correctivo",V15="Manual"),"25%",""))))))</f>
        <v/>
      </c>
      <c r="X15" s="120"/>
      <c r="Y15" s="120"/>
      <c r="Z15" s="120"/>
      <c r="AA15" s="110" t="str">
        <f t="shared" si="6"/>
        <v/>
      </c>
      <c r="AB15" s="124" t="str">
        <f t="shared" si="2"/>
        <v/>
      </c>
      <c r="AC15" s="125" t="str">
        <f t="shared" si="7"/>
        <v/>
      </c>
      <c r="AD15" s="111" t="str">
        <f t="shared" si="8"/>
        <v/>
      </c>
      <c r="AE15" s="112" t="str">
        <f t="shared" si="9"/>
        <v/>
      </c>
      <c r="AF15" s="126" t="str">
        <f t="shared" si="10"/>
        <v/>
      </c>
      <c r="AG15" s="127"/>
      <c r="AH15" s="115"/>
      <c r="AI15" s="116"/>
      <c r="AJ15" s="117"/>
      <c r="AK15" s="117"/>
      <c r="AL15" s="115"/>
      <c r="AM15" s="116"/>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1.25" customHeight="1" x14ac:dyDescent="0.25">
      <c r="A16" s="220">
        <v>2</v>
      </c>
      <c r="B16" s="223"/>
      <c r="C16" s="223"/>
      <c r="D16" s="238"/>
      <c r="E16" s="147"/>
      <c r="F16" s="241"/>
      <c r="G16" s="148"/>
      <c r="H16" s="148"/>
      <c r="I16" s="242"/>
      <c r="J16" s="229"/>
      <c r="K16" s="232" t="str">
        <f>IF(J16&lt;=0,"",IF(J16&lt;=2,"Muy Baja",IF(J16&lt;=24,"Baja",IF(J16&lt;=500,"Media",IF(J16&lt;=5000,"Alta","Muy Alta")))))</f>
        <v/>
      </c>
      <c r="L16" s="214" t="str">
        <f>IF(K16="","",IF(K16="Muy Baja",0.2,IF(K16="Baja",0.4,IF(K16="Media",0.6,IF(K16="Alta",0.8,IF(K16="Muy Alta",1,))))))</f>
        <v/>
      </c>
      <c r="M16" s="235"/>
      <c r="N16" s="214">
        <f>IF(NOT(ISERROR(MATCH(M16,'Tabla Impacto'!$B$221:$B$223,0))),'Tabla Impacto'!$F$223&amp;"Por favor no seleccionar los criterios de impacto(Afectación Económica o presupuestal y Pérdida Reputacional)",M16)</f>
        <v>0</v>
      </c>
      <c r="O16" s="232" t="str">
        <f>IF(OR(N16='Tabla Impacto'!$C$11,N16='Tabla Impacto'!$D$11),"Leve",IF(OR(N16='Tabla Impacto'!$C$12,N16='Tabla Impacto'!$D$12),"Menor",IF(OR(N16='Tabla Impacto'!$C$13,N16='Tabla Impacto'!$D$13),"Moderado",IF(OR(N16='Tabla Impacto'!$C$14,N16='Tabla Impacto'!$D$14),"Mayor",IF(OR(N16='Tabla Impacto'!$C$15,N16='Tabla Impacto'!$D$15),"Catastrófico","")))))</f>
        <v/>
      </c>
      <c r="P16" s="214" t="str">
        <f>IF(O16="","",IF(O16="Leve",0.2,IF(O16="Menor",0.4,IF(O16="Moderado",0.6,IF(O16="Mayor",0.8,IF(O16="Catastrófico",1,))))))</f>
        <v/>
      </c>
      <c r="Q16" s="21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20"/>
      <c r="V16" s="120"/>
      <c r="W16" s="121" t="str">
        <f>IF(AND(U16="Preventivo",V16="Automático"),"50%",IF(AND(U16="Preventivo",V16="Manual"),"40%",IF(AND(U16="Detectivo",V16="Automático"),"40%",IF(AND(U16="Detectivo",V16="Manual"),"30%",IF(AND(U16="Correctivo",V16="Automático"),"35%",IF(AND(U16="Correctivo",V16="Manual"),"25%",""))))))</f>
        <v/>
      </c>
      <c r="X16" s="120"/>
      <c r="Y16" s="120"/>
      <c r="Z16" s="120"/>
      <c r="AA16" s="110" t="str">
        <f>IFERROR(IF(T16="Probabilidad",(L16-(+L16*W16)),IF(T16="Impacto",L16,"")),"")</f>
        <v/>
      </c>
      <c r="AB16" s="124" t="str">
        <f>IFERROR(IF(AA16="","",IF(AA16&lt;=0.2,"Muy Baja",IF(AA16&lt;=0.4,"Baja",IF(AA16&lt;=0.6,"Media",IF(AA16&lt;=0.8,"Alta","Muy Alta"))))),"")</f>
        <v/>
      </c>
      <c r="AC16" s="125" t="str">
        <f>+AA16</f>
        <v/>
      </c>
      <c r="AD16" s="124" t="str">
        <f>IFERROR(IF(AE16="","",IF(AE16&lt;=0.2,"Leve",IF(AE16&lt;=0.4,"Menor",IF(AE16&lt;=0.6,"Moderado",IF(AE16&lt;=0.8,"Mayor","Catastrófico"))))),"")</f>
        <v/>
      </c>
      <c r="AE16" s="125" t="str">
        <f>IFERROR(IF(T16="Impacto",(P16-(+P16*W16)),IF(T16="Probabilidad",P16,"")),"")</f>
        <v/>
      </c>
      <c r="AF16" s="126"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4"/>
      <c r="AH16" s="115"/>
      <c r="AI16" s="116"/>
      <c r="AJ16" s="117"/>
      <c r="AK16" s="117"/>
      <c r="AL16" s="115"/>
      <c r="AM16" s="116"/>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 customHeight="1" x14ac:dyDescent="0.25">
      <c r="A17" s="221"/>
      <c r="B17" s="224"/>
      <c r="C17" s="224"/>
      <c r="D17" s="239"/>
      <c r="E17" s="147"/>
      <c r="F17" s="241"/>
      <c r="G17" s="148"/>
      <c r="H17" s="148"/>
      <c r="I17" s="243"/>
      <c r="J17" s="230"/>
      <c r="K17" s="233"/>
      <c r="L17" s="215"/>
      <c r="M17" s="236"/>
      <c r="N17" s="215">
        <f>IF(NOT(ISERROR(MATCH(M17,_xlfn.ANCHORARRAY(F28),0))),L30&amp;"Por favor no seleccionar los criterios de impacto",M17)</f>
        <v>0</v>
      </c>
      <c r="O17" s="233"/>
      <c r="P17" s="215"/>
      <c r="Q17" s="218"/>
      <c r="R17" s="105">
        <v>2</v>
      </c>
      <c r="S17" s="106"/>
      <c r="T17" s="107" t="str">
        <f>IF(OR(U17="Preventivo",U17="Detectivo"),"Probabilidad",IF(U17="Correctivo","Impacto",""))</f>
        <v/>
      </c>
      <c r="U17" s="120"/>
      <c r="V17" s="120"/>
      <c r="W17" s="121" t="str">
        <f t="shared" ref="W17:W21" si="18">IF(AND(U17="Preventivo",V17="Automático"),"50%",IF(AND(U17="Preventivo",V17="Manual"),"40%",IF(AND(U17="Detectivo",V17="Automático"),"40%",IF(AND(U17="Detectivo",V17="Manual"),"30%",IF(AND(U17="Correctivo",V17="Automático"),"35%",IF(AND(U17="Correctivo",V17="Manual"),"25%",""))))))</f>
        <v/>
      </c>
      <c r="X17" s="120"/>
      <c r="Y17" s="120"/>
      <c r="Z17" s="120"/>
      <c r="AA17" s="110" t="str">
        <f>IFERROR(IF(AND(T16="Probabilidad",T17="Probabilidad"),(AC16-(+AC16*W17)),IF(AND(T16="Impacto",T17="Probabilidad"),(AC15-(+AC15*W17)),IF(T17="Impacto",AC16,""))),"")</f>
        <v/>
      </c>
      <c r="AB17" s="124" t="str">
        <f t="shared" ref="AB17:AB21" si="19">IFERROR(IF(AA17="","",IF(AA17&lt;=0.2,"Muy Baja",IF(AA17&lt;=0.4,"Baja",IF(AA17&lt;=0.6,"Media",IF(AA17&lt;=0.8,"Alta","Muy Alta"))))),"")</f>
        <v/>
      </c>
      <c r="AC17" s="125" t="str">
        <f t="shared" ref="AC17:AC21" si="20">+AA17</f>
        <v/>
      </c>
      <c r="AD17" s="124" t="str">
        <f t="shared" ref="AD17:AD21" si="21">IFERROR(IF(AE17="","",IF(AE17&lt;=0.2,"Leve",IF(AE17&lt;=0.4,"Menor",IF(AE17&lt;=0.6,"Moderado",IF(AE17&lt;=0.8,"Mayor","Catastrófico"))))),"")</f>
        <v/>
      </c>
      <c r="AE17" s="125" t="str">
        <f>IFERROR(IF(AND(T16="Impacto",T17="Impacto"),(AE16-(+AE16*W17)),IF(AND(T16="Probabilidad",T17="Impacto"),(AE15-(+AE15*W17)),IF(T17="Probabilidad",AE16,""))),"")</f>
        <v/>
      </c>
      <c r="AF17" s="126" t="str">
        <f t="shared" ref="AF17:AF21" si="22">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4"/>
      <c r="AH17" s="115"/>
      <c r="AI17" s="116"/>
      <c r="AJ17" s="117"/>
      <c r="AK17" s="117"/>
      <c r="AL17" s="115"/>
      <c r="AM17" s="116"/>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25">
      <c r="A18" s="221"/>
      <c r="B18" s="224"/>
      <c r="C18" s="224"/>
      <c r="D18" s="239"/>
      <c r="E18" s="147"/>
      <c r="F18" s="241"/>
      <c r="G18" s="148"/>
      <c r="H18" s="148"/>
      <c r="I18" s="243"/>
      <c r="J18" s="230"/>
      <c r="K18" s="233"/>
      <c r="L18" s="215"/>
      <c r="M18" s="236"/>
      <c r="N18" s="215">
        <f>IF(NOT(ISERROR(MATCH(M18,_xlfn.ANCHORARRAY(F29),0))),L31&amp;"Por favor no seleccionar los criterios de impacto",M18)</f>
        <v>0</v>
      </c>
      <c r="O18" s="233"/>
      <c r="P18" s="215"/>
      <c r="Q18" s="218"/>
      <c r="R18" s="105">
        <v>3</v>
      </c>
      <c r="S18" s="118"/>
      <c r="T18" s="107" t="str">
        <f>IF(OR(U18="Preventivo",U18="Detectivo"),"Probabilidad",IF(U18="Correctivo","Impacto",""))</f>
        <v/>
      </c>
      <c r="U18" s="120"/>
      <c r="V18" s="120"/>
      <c r="W18" s="121" t="str">
        <f t="shared" si="18"/>
        <v/>
      </c>
      <c r="X18" s="120"/>
      <c r="Y18" s="120"/>
      <c r="Z18" s="120"/>
      <c r="AA18" s="110" t="str">
        <f t="shared" ref="AA18:AA21" si="23">IFERROR(IF(AND(T17="Probabilidad",T18="Probabilidad"),(AC17-(+AC17*W18)),IF(AND(T17="Impacto",T18="Probabilidad"),(AC16-(+AC16*W18)),IF(T18="Impacto",AC17,""))),"")</f>
        <v/>
      </c>
      <c r="AB18" s="124" t="str">
        <f t="shared" si="19"/>
        <v/>
      </c>
      <c r="AC18" s="125" t="str">
        <f t="shared" si="20"/>
        <v/>
      </c>
      <c r="AD18" s="124" t="str">
        <f t="shared" si="21"/>
        <v/>
      </c>
      <c r="AE18" s="125" t="str">
        <f t="shared" ref="AE18:AE21" si="24">IFERROR(IF(AND(T17="Impacto",T18="Impacto"),(AE17-(+AE17*W18)),IF(AND(T17="Probabilidad",T18="Impacto"),(AE16-(+AE16*W18)),IF(T18="Probabilidad",AE17,""))),"")</f>
        <v/>
      </c>
      <c r="AF18" s="126" t="str">
        <f t="shared" si="22"/>
        <v/>
      </c>
      <c r="AG18" s="114"/>
      <c r="AH18" s="115"/>
      <c r="AI18" s="116"/>
      <c r="AJ18" s="117"/>
      <c r="AK18" s="117"/>
      <c r="AL18" s="115"/>
      <c r="AM18" s="116"/>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x14ac:dyDescent="0.25">
      <c r="A19" s="221"/>
      <c r="B19" s="224"/>
      <c r="C19" s="224"/>
      <c r="D19" s="239"/>
      <c r="E19" s="147"/>
      <c r="F19" s="241"/>
      <c r="G19" s="148"/>
      <c r="H19" s="148"/>
      <c r="I19" s="243"/>
      <c r="J19" s="230"/>
      <c r="K19" s="233"/>
      <c r="L19" s="215"/>
      <c r="M19" s="236"/>
      <c r="N19" s="215">
        <f>IF(NOT(ISERROR(MATCH(M19,_xlfn.ANCHORARRAY(F30),0))),L32&amp;"Por favor no seleccionar los criterios de impacto",M19)</f>
        <v>0</v>
      </c>
      <c r="O19" s="233"/>
      <c r="P19" s="215"/>
      <c r="Q19" s="218"/>
      <c r="R19" s="105">
        <v>4</v>
      </c>
      <c r="S19" s="106"/>
      <c r="T19" s="107" t="str">
        <f t="shared" ref="T19:T21" si="25">IF(OR(U19="Preventivo",U19="Detectivo"),"Probabilidad",IF(U19="Correctivo","Impacto",""))</f>
        <v/>
      </c>
      <c r="U19" s="120"/>
      <c r="V19" s="120"/>
      <c r="W19" s="121" t="str">
        <f t="shared" si="18"/>
        <v/>
      </c>
      <c r="X19" s="120"/>
      <c r="Y19" s="120"/>
      <c r="Z19" s="120"/>
      <c r="AA19" s="110" t="str">
        <f t="shared" si="23"/>
        <v/>
      </c>
      <c r="AB19" s="124" t="str">
        <f t="shared" si="19"/>
        <v/>
      </c>
      <c r="AC19" s="125" t="str">
        <f t="shared" si="20"/>
        <v/>
      </c>
      <c r="AD19" s="124" t="str">
        <f t="shared" si="21"/>
        <v/>
      </c>
      <c r="AE19" s="125" t="str">
        <f t="shared" si="24"/>
        <v/>
      </c>
      <c r="AF19" s="126" t="str">
        <f t="shared" si="22"/>
        <v/>
      </c>
      <c r="AG19" s="114"/>
      <c r="AH19" s="115"/>
      <c r="AI19" s="116"/>
      <c r="AJ19" s="117"/>
      <c r="AK19" s="117"/>
      <c r="AL19" s="115"/>
      <c r="AM19" s="116"/>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customHeight="1" x14ac:dyDescent="0.25">
      <c r="A20" s="221"/>
      <c r="B20" s="224"/>
      <c r="C20" s="224"/>
      <c r="D20" s="239"/>
      <c r="E20" s="147"/>
      <c r="F20" s="241"/>
      <c r="G20" s="148"/>
      <c r="H20" s="148"/>
      <c r="I20" s="243"/>
      <c r="J20" s="230"/>
      <c r="K20" s="233"/>
      <c r="L20" s="215"/>
      <c r="M20" s="236"/>
      <c r="N20" s="215">
        <f>IF(NOT(ISERROR(MATCH(M20,_xlfn.ANCHORARRAY(F31),0))),L33&amp;"Por favor no seleccionar los criterios de impacto",M20)</f>
        <v>0</v>
      </c>
      <c r="O20" s="233"/>
      <c r="P20" s="215"/>
      <c r="Q20" s="218"/>
      <c r="R20" s="105">
        <v>5</v>
      </c>
      <c r="S20" s="106"/>
      <c r="T20" s="107" t="str">
        <f t="shared" si="25"/>
        <v/>
      </c>
      <c r="U20" s="120"/>
      <c r="V20" s="120"/>
      <c r="W20" s="121" t="str">
        <f t="shared" si="18"/>
        <v/>
      </c>
      <c r="X20" s="120"/>
      <c r="Y20" s="120"/>
      <c r="Z20" s="120"/>
      <c r="AA20" s="110" t="str">
        <f t="shared" si="23"/>
        <v/>
      </c>
      <c r="AB20" s="124" t="str">
        <f t="shared" si="19"/>
        <v/>
      </c>
      <c r="AC20" s="125" t="str">
        <f t="shared" si="20"/>
        <v/>
      </c>
      <c r="AD20" s="124" t="str">
        <f t="shared" si="21"/>
        <v/>
      </c>
      <c r="AE20" s="125" t="str">
        <f t="shared" si="24"/>
        <v/>
      </c>
      <c r="AF20" s="126" t="str">
        <f t="shared" si="22"/>
        <v/>
      </c>
      <c r="AG20" s="114"/>
      <c r="AH20" s="115"/>
      <c r="AI20" s="116"/>
      <c r="AJ20" s="117"/>
      <c r="AK20" s="117"/>
      <c r="AL20" s="115"/>
      <c r="AM20" s="11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customHeight="1" x14ac:dyDescent="0.25">
      <c r="A21" s="222"/>
      <c r="B21" s="225"/>
      <c r="C21" s="225"/>
      <c r="D21" s="240"/>
      <c r="E21" s="147"/>
      <c r="F21" s="241"/>
      <c r="G21" s="148"/>
      <c r="H21" s="148"/>
      <c r="I21" s="244"/>
      <c r="J21" s="231"/>
      <c r="K21" s="234"/>
      <c r="L21" s="216"/>
      <c r="M21" s="237"/>
      <c r="N21" s="216">
        <f>IF(NOT(ISERROR(MATCH(M21,_xlfn.ANCHORARRAY(F32),0))),L34&amp;"Por favor no seleccionar los criterios de impacto",M21)</f>
        <v>0</v>
      </c>
      <c r="O21" s="234"/>
      <c r="P21" s="216"/>
      <c r="Q21" s="219"/>
      <c r="R21" s="105">
        <v>6</v>
      </c>
      <c r="S21" s="106"/>
      <c r="T21" s="107" t="str">
        <f t="shared" si="25"/>
        <v/>
      </c>
      <c r="U21" s="120"/>
      <c r="V21" s="120"/>
      <c r="W21" s="121" t="str">
        <f t="shared" si="18"/>
        <v/>
      </c>
      <c r="X21" s="120"/>
      <c r="Y21" s="120"/>
      <c r="Z21" s="120"/>
      <c r="AA21" s="110" t="str">
        <f t="shared" si="23"/>
        <v/>
      </c>
      <c r="AB21" s="124" t="str">
        <f t="shared" si="19"/>
        <v/>
      </c>
      <c r="AC21" s="125" t="str">
        <f t="shared" si="20"/>
        <v/>
      </c>
      <c r="AD21" s="124" t="str">
        <f t="shared" si="21"/>
        <v/>
      </c>
      <c r="AE21" s="125" t="str">
        <f t="shared" si="24"/>
        <v/>
      </c>
      <c r="AF21" s="126" t="str">
        <f t="shared" si="22"/>
        <v/>
      </c>
      <c r="AG21" s="114"/>
      <c r="AH21" s="115"/>
      <c r="AI21" s="116"/>
      <c r="AJ21" s="117"/>
      <c r="AK21" s="117"/>
      <c r="AL21" s="115"/>
      <c r="AM21" s="116"/>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customHeight="1" x14ac:dyDescent="0.25">
      <c r="A22" s="220">
        <v>3</v>
      </c>
      <c r="B22" s="223"/>
      <c r="C22" s="223"/>
      <c r="D22" s="238"/>
      <c r="E22" s="147"/>
      <c r="F22" s="241"/>
      <c r="G22" s="148"/>
      <c r="H22" s="148"/>
      <c r="I22" s="242"/>
      <c r="J22" s="229"/>
      <c r="K22" s="232" t="str">
        <f t="shared" ref="K22" si="26">IF(J22&lt;=0,"",IF(J22&lt;=2,"Muy Baja",IF(J22&lt;=24,"Baja",IF(J22&lt;=500,"Media",IF(J22&lt;=5000,"Alta","Muy Alta")))))</f>
        <v/>
      </c>
      <c r="L22" s="214" t="str">
        <f t="shared" ref="L22" si="27">IF(K22="","",IF(K22="Muy Baja",0.2,IF(K22="Baja",0.4,IF(K22="Media",0.6,IF(K22="Alta",0.8,IF(K22="Muy Alta",1,))))))</f>
        <v/>
      </c>
      <c r="M22" s="235"/>
      <c r="N22" s="214">
        <f>IF(NOT(ISERROR(MATCH(M22,'Tabla Impacto'!$B$221:$B$223,0))),'Tabla Impacto'!$F$223&amp;"Por favor no seleccionar los criterios de impacto(Afectación Económica o presupuestal y Pérdida Reputacional)",M22)</f>
        <v>0</v>
      </c>
      <c r="O22" s="232" t="str">
        <f>IF(OR(N22='Tabla Impacto'!$C$11,N22='Tabla Impacto'!$D$11),"Leve",IF(OR(N22='Tabla Impacto'!$C$12,N22='Tabla Impacto'!$D$12),"Menor",IF(OR(N22='Tabla Impacto'!$C$13,N22='Tabla Impacto'!$D$13),"Moderado",IF(OR(N22='Tabla Impacto'!$C$14,N22='Tabla Impacto'!$D$14),"Mayor",IF(OR(N22='Tabla Impacto'!$C$15,N22='Tabla Impacto'!$D$15),"Catastrófico","")))))</f>
        <v/>
      </c>
      <c r="P22" s="214" t="str">
        <f t="shared" ref="P22" si="28">IF(O22="","",IF(O22="Leve",0.2,IF(O22="Menor",0.4,IF(O22="Moderado",0.6,IF(O22="Mayor",0.8,IF(O22="Catastrófico",1,))))))</f>
        <v/>
      </c>
      <c r="Q22" s="217" t="str">
        <f t="shared" ref="Q22" si="29">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08"/>
      <c r="V22" s="108"/>
      <c r="W22" s="109" t="str">
        <f>IF(AND(U22="Preventivo",V22="Automático"),"50%",IF(AND(U22="Preventivo",V22="Manual"),"40%",IF(AND(U22="Detectivo",V22="Automático"),"40%",IF(AND(U22="Detectivo",V22="Manual"),"30%",IF(AND(U22="Correctivo",V22="Automático"),"35%",IF(AND(U22="Correctivo",V22="Manual"),"25%",""))))))</f>
        <v/>
      </c>
      <c r="X22" s="108"/>
      <c r="Y22" s="108"/>
      <c r="Z22" s="108"/>
      <c r="AA22" s="110" t="str">
        <f>IFERROR(IF(T22="Probabilidad",(L22-(+L22*W22)),IF(T22="Impacto",L22,"")),"")</f>
        <v/>
      </c>
      <c r="AB22" s="111" t="str">
        <f>IFERROR(IF(AA22="","",IF(AA22&lt;=0.2,"Muy Baja",IF(AA22&lt;=0.4,"Baja",IF(AA22&lt;=0.6,"Media",IF(AA22&lt;=0.8,"Alta","Muy Alta"))))),"")</f>
        <v/>
      </c>
      <c r="AC22" s="112" t="str">
        <f>+AA22</f>
        <v/>
      </c>
      <c r="AD22" s="111" t="str">
        <f>IFERROR(IF(AE22="","",IF(AE22&lt;=0.2,"Leve",IF(AE22&lt;=0.4,"Menor",IF(AE22&lt;=0.6,"Moderado",IF(AE22&lt;=0.8,"Mayor","Catastrófico"))))),"")</f>
        <v/>
      </c>
      <c r="AE22" s="112" t="str">
        <f>IFERROR(IF(T22="Impacto",(P22-(+P22*W22)),IF(T22="Probabilidad",P22,"")),"")</f>
        <v/>
      </c>
      <c r="AF22" s="113"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4"/>
      <c r="AH22" s="115"/>
      <c r="AI22" s="116"/>
      <c r="AJ22" s="117"/>
      <c r="AK22" s="117"/>
      <c r="AL22" s="115"/>
      <c r="AM22" s="116"/>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221"/>
      <c r="B23" s="224"/>
      <c r="C23" s="224"/>
      <c r="D23" s="239"/>
      <c r="E23" s="147"/>
      <c r="F23" s="241"/>
      <c r="G23" s="148"/>
      <c r="H23" s="148"/>
      <c r="I23" s="243"/>
      <c r="J23" s="230"/>
      <c r="K23" s="233"/>
      <c r="L23" s="215"/>
      <c r="M23" s="236"/>
      <c r="N23" s="215">
        <f>IF(NOT(ISERROR(MATCH(M23,_xlfn.ANCHORARRAY(F34),0))),L36&amp;"Por favor no seleccionar los criterios de impacto",M23)</f>
        <v>0</v>
      </c>
      <c r="O23" s="233"/>
      <c r="P23" s="215"/>
      <c r="Q23" s="218"/>
      <c r="R23" s="105">
        <v>2</v>
      </c>
      <c r="S23" s="106"/>
      <c r="T23" s="107" t="str">
        <f>IF(OR(U23="Preventivo",U23="Detectivo"),"Probabilidad",IF(U23="Correctivo","Impacto",""))</f>
        <v/>
      </c>
      <c r="U23" s="108"/>
      <c r="V23" s="108"/>
      <c r="W23" s="109" t="str">
        <f t="shared" ref="W23:W27" si="30">IF(AND(U23="Preventivo",V23="Automático"),"50%",IF(AND(U23="Preventivo",V23="Manual"),"40%",IF(AND(U23="Detectivo",V23="Automático"),"40%",IF(AND(U23="Detectivo",V23="Manual"),"30%",IF(AND(U23="Correctivo",V23="Automático"),"35%",IF(AND(U23="Correctivo",V23="Manual"),"25%",""))))))</f>
        <v/>
      </c>
      <c r="X23" s="108"/>
      <c r="Y23" s="108"/>
      <c r="Z23" s="108"/>
      <c r="AA23" s="110" t="str">
        <f>IFERROR(IF(AND(T22="Probabilidad",T23="Probabilidad"),(AC22-(+AC22*W23)),IF(AND(T22="Impacto",T23="Probabilidad"),(AC21-(+AC21*W23)),IF(T23="Impacto",AC22,""))),"")</f>
        <v/>
      </c>
      <c r="AB23" s="111" t="str">
        <f t="shared" ref="AB23:AB27" si="31">IFERROR(IF(AA23="","",IF(AA23&lt;=0.2,"Muy Baja",IF(AA23&lt;=0.4,"Baja",IF(AA23&lt;=0.6,"Media",IF(AA23&lt;=0.8,"Alta","Muy Alta"))))),"")</f>
        <v/>
      </c>
      <c r="AC23" s="112" t="str">
        <f t="shared" ref="AC23:AC27" si="32">+AA23</f>
        <v/>
      </c>
      <c r="AD23" s="111" t="str">
        <f t="shared" ref="AD23:AD27" si="33">IFERROR(IF(AE23="","",IF(AE23&lt;=0.2,"Leve",IF(AE23&lt;=0.4,"Menor",IF(AE23&lt;=0.6,"Moderado",IF(AE23&lt;=0.8,"Mayor","Catastrófico"))))),"")</f>
        <v/>
      </c>
      <c r="AE23" s="112" t="str">
        <f>IFERROR(IF(AND(T22="Impacto",T23="Impacto"),(AE22-(+AE22*W23)),IF(AND(T22="Probabilidad",T23="Impacto"),(AE21-(+AE21*W23)),IF(T23="Probabilidad",AE22,""))),"")</f>
        <v/>
      </c>
      <c r="AF23" s="113" t="str">
        <f t="shared" ref="AF23:AF27" si="34">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4"/>
      <c r="AH23" s="115"/>
      <c r="AI23" s="116"/>
      <c r="AJ23" s="117"/>
      <c r="AK23" s="117"/>
      <c r="AL23" s="115"/>
      <c r="AM23" s="116"/>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221"/>
      <c r="B24" s="224"/>
      <c r="C24" s="224"/>
      <c r="D24" s="239"/>
      <c r="E24" s="147"/>
      <c r="F24" s="241"/>
      <c r="G24" s="148"/>
      <c r="H24" s="148"/>
      <c r="I24" s="243"/>
      <c r="J24" s="230"/>
      <c r="K24" s="233"/>
      <c r="L24" s="215"/>
      <c r="M24" s="236"/>
      <c r="N24" s="215">
        <f>IF(NOT(ISERROR(MATCH(M24,_xlfn.ANCHORARRAY(F35),0))),L37&amp;"Por favor no seleccionar los criterios de impacto",M24)</f>
        <v>0</v>
      </c>
      <c r="O24" s="233"/>
      <c r="P24" s="215"/>
      <c r="Q24" s="218"/>
      <c r="R24" s="105">
        <v>3</v>
      </c>
      <c r="S24" s="118"/>
      <c r="T24" s="107" t="str">
        <f>IF(OR(U24="Preventivo",U24="Detectivo"),"Probabilidad",IF(U24="Correctivo","Impacto",""))</f>
        <v/>
      </c>
      <c r="U24" s="108"/>
      <c r="V24" s="108"/>
      <c r="W24" s="109" t="str">
        <f t="shared" si="30"/>
        <v/>
      </c>
      <c r="X24" s="108"/>
      <c r="Y24" s="108"/>
      <c r="Z24" s="108"/>
      <c r="AA24" s="110" t="str">
        <f t="shared" ref="AA24:AA27" si="35">IFERROR(IF(AND(T23="Probabilidad",T24="Probabilidad"),(AC23-(+AC23*W24)),IF(AND(T23="Impacto",T24="Probabilidad"),(AC22-(+AC22*W24)),IF(T24="Impacto",AC23,""))),"")</f>
        <v/>
      </c>
      <c r="AB24" s="111" t="str">
        <f t="shared" si="31"/>
        <v/>
      </c>
      <c r="AC24" s="112" t="str">
        <f t="shared" si="32"/>
        <v/>
      </c>
      <c r="AD24" s="111" t="str">
        <f t="shared" si="33"/>
        <v/>
      </c>
      <c r="AE24" s="112" t="str">
        <f t="shared" ref="AE24:AE27" si="36">IFERROR(IF(AND(T23="Impacto",T24="Impacto"),(AE23-(+AE23*W24)),IF(AND(T23="Probabilidad",T24="Impacto"),(AE22-(+AE22*W24)),IF(T24="Probabilidad",AE23,""))),"")</f>
        <v/>
      </c>
      <c r="AF24" s="113" t="str">
        <f t="shared" si="34"/>
        <v/>
      </c>
      <c r="AG24" s="114"/>
      <c r="AH24" s="115"/>
      <c r="AI24" s="116"/>
      <c r="AJ24" s="117"/>
      <c r="AK24" s="117"/>
      <c r="AL24" s="115"/>
      <c r="AM24" s="116"/>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221"/>
      <c r="B25" s="224"/>
      <c r="C25" s="224"/>
      <c r="D25" s="239"/>
      <c r="E25" s="147"/>
      <c r="F25" s="241"/>
      <c r="G25" s="148"/>
      <c r="H25" s="148"/>
      <c r="I25" s="243"/>
      <c r="J25" s="230"/>
      <c r="K25" s="233"/>
      <c r="L25" s="215"/>
      <c r="M25" s="236"/>
      <c r="N25" s="215">
        <f>IF(NOT(ISERROR(MATCH(M25,_xlfn.ANCHORARRAY(F36),0))),L38&amp;"Por favor no seleccionar los criterios de impacto",M25)</f>
        <v>0</v>
      </c>
      <c r="O25" s="233"/>
      <c r="P25" s="215"/>
      <c r="Q25" s="218"/>
      <c r="R25" s="105">
        <v>4</v>
      </c>
      <c r="S25" s="106"/>
      <c r="T25" s="107" t="str">
        <f t="shared" ref="T25:T27" si="37">IF(OR(U25="Preventivo",U25="Detectivo"),"Probabilidad",IF(U25="Correctivo","Impacto",""))</f>
        <v/>
      </c>
      <c r="U25" s="108"/>
      <c r="V25" s="108"/>
      <c r="W25" s="109" t="str">
        <f t="shared" si="30"/>
        <v/>
      </c>
      <c r="X25" s="108"/>
      <c r="Y25" s="108"/>
      <c r="Z25" s="108"/>
      <c r="AA25" s="110" t="str">
        <f t="shared" si="35"/>
        <v/>
      </c>
      <c r="AB25" s="111" t="str">
        <f t="shared" si="31"/>
        <v/>
      </c>
      <c r="AC25" s="112" t="str">
        <f t="shared" si="32"/>
        <v/>
      </c>
      <c r="AD25" s="111" t="str">
        <f t="shared" si="33"/>
        <v/>
      </c>
      <c r="AE25" s="112" t="str">
        <f t="shared" si="36"/>
        <v/>
      </c>
      <c r="AF25" s="113" t="str">
        <f t="shared" si="34"/>
        <v/>
      </c>
      <c r="AG25" s="114"/>
      <c r="AH25" s="115"/>
      <c r="AI25" s="116"/>
      <c r="AJ25" s="117"/>
      <c r="AK25" s="117"/>
      <c r="AL25" s="115"/>
      <c r="AM25" s="116"/>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221"/>
      <c r="B26" s="224"/>
      <c r="C26" s="224"/>
      <c r="D26" s="239"/>
      <c r="E26" s="147"/>
      <c r="F26" s="241"/>
      <c r="G26" s="148"/>
      <c r="H26" s="148"/>
      <c r="I26" s="243"/>
      <c r="J26" s="230"/>
      <c r="K26" s="233"/>
      <c r="L26" s="215"/>
      <c r="M26" s="236"/>
      <c r="N26" s="215">
        <f>IF(NOT(ISERROR(MATCH(M26,_xlfn.ANCHORARRAY(F37),0))),L39&amp;"Por favor no seleccionar los criterios de impacto",M26)</f>
        <v>0</v>
      </c>
      <c r="O26" s="233"/>
      <c r="P26" s="215"/>
      <c r="Q26" s="218"/>
      <c r="R26" s="105">
        <v>5</v>
      </c>
      <c r="S26" s="106"/>
      <c r="T26" s="107" t="str">
        <f t="shared" si="37"/>
        <v/>
      </c>
      <c r="U26" s="108"/>
      <c r="V26" s="108"/>
      <c r="W26" s="109" t="str">
        <f t="shared" si="30"/>
        <v/>
      </c>
      <c r="X26" s="108"/>
      <c r="Y26" s="108"/>
      <c r="Z26" s="108"/>
      <c r="AA26" s="110" t="str">
        <f t="shared" si="35"/>
        <v/>
      </c>
      <c r="AB26" s="111" t="str">
        <f t="shared" si="31"/>
        <v/>
      </c>
      <c r="AC26" s="112" t="str">
        <f t="shared" si="32"/>
        <v/>
      </c>
      <c r="AD26" s="111" t="str">
        <f t="shared" si="33"/>
        <v/>
      </c>
      <c r="AE26" s="112" t="str">
        <f t="shared" si="36"/>
        <v/>
      </c>
      <c r="AF26" s="113" t="str">
        <f t="shared" si="34"/>
        <v/>
      </c>
      <c r="AG26" s="114"/>
      <c r="AH26" s="115"/>
      <c r="AI26" s="116"/>
      <c r="AJ26" s="117"/>
      <c r="AK26" s="117"/>
      <c r="AL26" s="115"/>
      <c r="AM26" s="116"/>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222"/>
      <c r="B27" s="225"/>
      <c r="C27" s="225"/>
      <c r="D27" s="240"/>
      <c r="E27" s="147"/>
      <c r="F27" s="241"/>
      <c r="G27" s="148"/>
      <c r="H27" s="148"/>
      <c r="I27" s="244"/>
      <c r="J27" s="231"/>
      <c r="K27" s="234"/>
      <c r="L27" s="216"/>
      <c r="M27" s="237"/>
      <c r="N27" s="216">
        <f>IF(NOT(ISERROR(MATCH(M27,_xlfn.ANCHORARRAY(F38),0))),L40&amp;"Por favor no seleccionar los criterios de impacto",M27)</f>
        <v>0</v>
      </c>
      <c r="O27" s="234"/>
      <c r="P27" s="216"/>
      <c r="Q27" s="219"/>
      <c r="R27" s="105">
        <v>6</v>
      </c>
      <c r="S27" s="106"/>
      <c r="T27" s="107" t="str">
        <f t="shared" si="37"/>
        <v/>
      </c>
      <c r="U27" s="108"/>
      <c r="V27" s="108"/>
      <c r="W27" s="109" t="str">
        <f t="shared" si="30"/>
        <v/>
      </c>
      <c r="X27" s="108"/>
      <c r="Y27" s="108"/>
      <c r="Z27" s="108"/>
      <c r="AA27" s="110" t="str">
        <f t="shared" si="35"/>
        <v/>
      </c>
      <c r="AB27" s="111" t="str">
        <f t="shared" si="31"/>
        <v/>
      </c>
      <c r="AC27" s="112" t="str">
        <f t="shared" si="32"/>
        <v/>
      </c>
      <c r="AD27" s="111" t="str">
        <f t="shared" si="33"/>
        <v/>
      </c>
      <c r="AE27" s="112" t="str">
        <f t="shared" si="36"/>
        <v/>
      </c>
      <c r="AF27" s="113" t="str">
        <f t="shared" si="34"/>
        <v/>
      </c>
      <c r="AG27" s="114"/>
      <c r="AH27" s="115"/>
      <c r="AI27" s="116"/>
      <c r="AJ27" s="117"/>
      <c r="AK27" s="117"/>
      <c r="AL27" s="115"/>
      <c r="AM27" s="116"/>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220">
        <v>4</v>
      </c>
      <c r="B28" s="223"/>
      <c r="C28" s="223"/>
      <c r="D28" s="238"/>
      <c r="E28" s="147"/>
      <c r="F28" s="241"/>
      <c r="G28" s="148"/>
      <c r="H28" s="148"/>
      <c r="I28" s="242"/>
      <c r="J28" s="229"/>
      <c r="K28" s="232" t="str">
        <f t="shared" ref="K28" si="38">IF(J28&lt;=0,"",IF(J28&lt;=2,"Muy Baja",IF(J28&lt;=24,"Baja",IF(J28&lt;=500,"Media",IF(J28&lt;=5000,"Alta","Muy Alta")))))</f>
        <v/>
      </c>
      <c r="L28" s="214" t="str">
        <f t="shared" ref="L28" si="39">IF(K28="","",IF(K28="Muy Baja",0.2,IF(K28="Baja",0.4,IF(K28="Media",0.6,IF(K28="Alta",0.8,IF(K28="Muy Alta",1,))))))</f>
        <v/>
      </c>
      <c r="M28" s="235"/>
      <c r="N28" s="214">
        <f>IF(NOT(ISERROR(MATCH(M28,'Tabla Impacto'!$B$221:$B$223,0))),'Tabla Impacto'!$F$223&amp;"Por favor no seleccionar los criterios de impacto(Afectación Económica o presupuestal y Pérdida Reputacional)",M28)</f>
        <v>0</v>
      </c>
      <c r="O28" s="232" t="str">
        <f>IF(OR(N28='Tabla Impacto'!$C$11,N28='Tabla Impacto'!$D$11),"Leve",IF(OR(N28='Tabla Impacto'!$C$12,N28='Tabla Impacto'!$D$12),"Menor",IF(OR(N28='Tabla Impacto'!$C$13,N28='Tabla Impacto'!$D$13),"Moderado",IF(OR(N28='Tabla Impacto'!$C$14,N28='Tabla Impacto'!$D$14),"Mayor",IF(OR(N28='Tabla Impacto'!$C$15,N28='Tabla Impacto'!$D$15),"Catastrófico","")))))</f>
        <v/>
      </c>
      <c r="P28" s="214" t="str">
        <f t="shared" ref="P28" si="40">IF(O28="","",IF(O28="Leve",0.2,IF(O28="Menor",0.4,IF(O28="Moderado",0.6,IF(O28="Mayor",0.8,IF(O28="Catastrófico",1,))))))</f>
        <v/>
      </c>
      <c r="Q28" s="217" t="str">
        <f t="shared" ref="Q28" si="41">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08"/>
      <c r="V28" s="108"/>
      <c r="W28" s="109" t="str">
        <f>IF(AND(U28="Preventivo",V28="Automático"),"50%",IF(AND(U28="Preventivo",V28="Manual"),"40%",IF(AND(U28="Detectivo",V28="Automático"),"40%",IF(AND(U28="Detectivo",V28="Manual"),"30%",IF(AND(U28="Correctivo",V28="Automático"),"35%",IF(AND(U28="Correctivo",V28="Manual"),"25%",""))))))</f>
        <v/>
      </c>
      <c r="X28" s="108"/>
      <c r="Y28" s="108"/>
      <c r="Z28" s="108"/>
      <c r="AA28" s="110" t="str">
        <f>IFERROR(IF(T28="Probabilidad",(L28-(+L28*W28)),IF(T28="Impacto",L28,"")),"")</f>
        <v/>
      </c>
      <c r="AB28" s="111" t="str">
        <f>IFERROR(IF(AA28="","",IF(AA28&lt;=0.2,"Muy Baja",IF(AA28&lt;=0.4,"Baja",IF(AA28&lt;=0.6,"Media",IF(AA28&lt;=0.8,"Alta","Muy Alta"))))),"")</f>
        <v/>
      </c>
      <c r="AC28" s="112" t="str">
        <f>+AA28</f>
        <v/>
      </c>
      <c r="AD28" s="111" t="str">
        <f>IFERROR(IF(AE28="","",IF(AE28&lt;=0.2,"Leve",IF(AE28&lt;=0.4,"Menor",IF(AE28&lt;=0.6,"Moderado",IF(AE28&lt;=0.8,"Mayor","Catastrófico"))))),"")</f>
        <v/>
      </c>
      <c r="AE28" s="112" t="str">
        <f>IFERROR(IF(T28="Impacto",(P28-(+P28*W28)),IF(T28="Probabilidad",P28,"")),"")</f>
        <v/>
      </c>
      <c r="AF28" s="113"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4"/>
      <c r="AH28" s="115"/>
      <c r="AI28" s="116"/>
      <c r="AJ28" s="117"/>
      <c r="AK28" s="117"/>
      <c r="AL28" s="115"/>
      <c r="AM28" s="116"/>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221"/>
      <c r="B29" s="224"/>
      <c r="C29" s="224"/>
      <c r="D29" s="239"/>
      <c r="E29" s="147"/>
      <c r="F29" s="241"/>
      <c r="G29" s="148"/>
      <c r="H29" s="148"/>
      <c r="I29" s="243"/>
      <c r="J29" s="230"/>
      <c r="K29" s="233"/>
      <c r="L29" s="215"/>
      <c r="M29" s="236"/>
      <c r="N29" s="215">
        <f>IF(NOT(ISERROR(MATCH(M29,_xlfn.ANCHORARRAY(F40),0))),L42&amp;"Por favor no seleccionar los criterios de impacto",M29)</f>
        <v>0</v>
      </c>
      <c r="O29" s="233"/>
      <c r="P29" s="215"/>
      <c r="Q29" s="218"/>
      <c r="R29" s="105">
        <v>2</v>
      </c>
      <c r="S29" s="106"/>
      <c r="T29" s="107" t="str">
        <f>IF(OR(U29="Preventivo",U29="Detectivo"),"Probabilidad",IF(U29="Correctivo","Impacto",""))</f>
        <v/>
      </c>
      <c r="U29" s="108"/>
      <c r="V29" s="108"/>
      <c r="W29" s="109" t="str">
        <f t="shared" ref="W29:W33" si="42">IF(AND(U29="Preventivo",V29="Automático"),"50%",IF(AND(U29="Preventivo",V29="Manual"),"40%",IF(AND(U29="Detectivo",V29="Automático"),"40%",IF(AND(U29="Detectivo",V29="Manual"),"30%",IF(AND(U29="Correctivo",V29="Automático"),"35%",IF(AND(U29="Correctivo",V29="Manual"),"25%",""))))))</f>
        <v/>
      </c>
      <c r="X29" s="108"/>
      <c r="Y29" s="108"/>
      <c r="Z29" s="108"/>
      <c r="AA29" s="110" t="str">
        <f>IFERROR(IF(AND(T28="Probabilidad",T29="Probabilidad"),(AC28-(+AC28*W29)),IF(AND(T28="Impacto",T29="Probabilidad"),(AC27-(+AC27*W29)),IF(T29="Impacto",AC28,""))),"")</f>
        <v/>
      </c>
      <c r="AB29" s="111" t="str">
        <f t="shared" ref="AB29:AB33" si="43">IFERROR(IF(AA29="","",IF(AA29&lt;=0.2,"Muy Baja",IF(AA29&lt;=0.4,"Baja",IF(AA29&lt;=0.6,"Media",IF(AA29&lt;=0.8,"Alta","Muy Alta"))))),"")</f>
        <v/>
      </c>
      <c r="AC29" s="112" t="str">
        <f t="shared" ref="AC29:AC33" si="44">+AA29</f>
        <v/>
      </c>
      <c r="AD29" s="111" t="str">
        <f t="shared" ref="AD29:AD33" si="45">IFERROR(IF(AE29="","",IF(AE29&lt;=0.2,"Leve",IF(AE29&lt;=0.4,"Menor",IF(AE29&lt;=0.6,"Moderado",IF(AE29&lt;=0.8,"Mayor","Catastrófico"))))),"")</f>
        <v/>
      </c>
      <c r="AE29" s="112" t="str">
        <f>IFERROR(IF(AND(T28="Impacto",T29="Impacto"),(AE28-(+AE28*W29)),IF(AND(T28="Probabilidad",T29="Impacto"),(AE27-(+AE27*W29)),IF(T29="Probabilidad",AE28,""))),"")</f>
        <v/>
      </c>
      <c r="AF29" s="113" t="str">
        <f t="shared" ref="AF29:AF33" si="46">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4"/>
      <c r="AH29" s="115"/>
      <c r="AI29" s="116"/>
      <c r="AJ29" s="117"/>
      <c r="AK29" s="117"/>
      <c r="AL29" s="115"/>
      <c r="AM29" s="116"/>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221"/>
      <c r="B30" s="224"/>
      <c r="C30" s="224"/>
      <c r="D30" s="239"/>
      <c r="E30" s="147"/>
      <c r="F30" s="241"/>
      <c r="G30" s="148"/>
      <c r="H30" s="148"/>
      <c r="I30" s="243"/>
      <c r="J30" s="230"/>
      <c r="K30" s="233"/>
      <c r="L30" s="215"/>
      <c r="M30" s="236"/>
      <c r="N30" s="215">
        <f>IF(NOT(ISERROR(MATCH(M30,_xlfn.ANCHORARRAY(F41),0))),L43&amp;"Por favor no seleccionar los criterios de impacto",M30)</f>
        <v>0</v>
      </c>
      <c r="O30" s="233"/>
      <c r="P30" s="215"/>
      <c r="Q30" s="218"/>
      <c r="R30" s="105">
        <v>3</v>
      </c>
      <c r="S30" s="118"/>
      <c r="T30" s="107" t="str">
        <f>IF(OR(U30="Preventivo",U30="Detectivo"),"Probabilidad",IF(U30="Correctivo","Impacto",""))</f>
        <v/>
      </c>
      <c r="U30" s="108"/>
      <c r="V30" s="108"/>
      <c r="W30" s="109" t="str">
        <f t="shared" si="42"/>
        <v/>
      </c>
      <c r="X30" s="108"/>
      <c r="Y30" s="108"/>
      <c r="Z30" s="108"/>
      <c r="AA30" s="110" t="str">
        <f t="shared" ref="AA30:AA33" si="47">IFERROR(IF(AND(T29="Probabilidad",T30="Probabilidad"),(AC29-(+AC29*W30)),IF(AND(T29="Impacto",T30="Probabilidad"),(AC28-(+AC28*W30)),IF(T30="Impacto",AC29,""))),"")</f>
        <v/>
      </c>
      <c r="AB30" s="111" t="str">
        <f t="shared" si="43"/>
        <v/>
      </c>
      <c r="AC30" s="112" t="str">
        <f t="shared" si="44"/>
        <v/>
      </c>
      <c r="AD30" s="111" t="str">
        <f t="shared" si="45"/>
        <v/>
      </c>
      <c r="AE30" s="112" t="str">
        <f t="shared" ref="AE30:AE33" si="48">IFERROR(IF(AND(T29="Impacto",T30="Impacto"),(AE29-(+AE29*W30)),IF(AND(T29="Probabilidad",T30="Impacto"),(AE28-(+AE28*W30)),IF(T30="Probabilidad",AE29,""))),"")</f>
        <v/>
      </c>
      <c r="AF30" s="113" t="str">
        <f t="shared" si="46"/>
        <v/>
      </c>
      <c r="AG30" s="114"/>
      <c r="AH30" s="115"/>
      <c r="AI30" s="116"/>
      <c r="AJ30" s="117"/>
      <c r="AK30" s="117"/>
      <c r="AL30" s="115"/>
      <c r="AM30" s="116"/>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221"/>
      <c r="B31" s="224"/>
      <c r="C31" s="224"/>
      <c r="D31" s="239"/>
      <c r="E31" s="147"/>
      <c r="F31" s="241"/>
      <c r="G31" s="148"/>
      <c r="H31" s="148"/>
      <c r="I31" s="243"/>
      <c r="J31" s="230"/>
      <c r="K31" s="233"/>
      <c r="L31" s="215"/>
      <c r="M31" s="236"/>
      <c r="N31" s="215">
        <f>IF(NOT(ISERROR(MATCH(M31,_xlfn.ANCHORARRAY(F42),0))),L44&amp;"Por favor no seleccionar los criterios de impacto",M31)</f>
        <v>0</v>
      </c>
      <c r="O31" s="233"/>
      <c r="P31" s="215"/>
      <c r="Q31" s="218"/>
      <c r="R31" s="105">
        <v>4</v>
      </c>
      <c r="S31" s="106"/>
      <c r="T31" s="107" t="str">
        <f t="shared" ref="T31:T33" si="49">IF(OR(U31="Preventivo",U31="Detectivo"),"Probabilidad",IF(U31="Correctivo","Impacto",""))</f>
        <v/>
      </c>
      <c r="U31" s="108"/>
      <c r="V31" s="108"/>
      <c r="W31" s="109" t="str">
        <f t="shared" si="42"/>
        <v/>
      </c>
      <c r="X31" s="108"/>
      <c r="Y31" s="108"/>
      <c r="Z31" s="108"/>
      <c r="AA31" s="110" t="str">
        <f t="shared" si="47"/>
        <v/>
      </c>
      <c r="AB31" s="111" t="str">
        <f t="shared" si="43"/>
        <v/>
      </c>
      <c r="AC31" s="112" t="str">
        <f t="shared" si="44"/>
        <v/>
      </c>
      <c r="AD31" s="111" t="str">
        <f t="shared" si="45"/>
        <v/>
      </c>
      <c r="AE31" s="112" t="str">
        <f t="shared" si="48"/>
        <v/>
      </c>
      <c r="AF31" s="113" t="str">
        <f t="shared" si="46"/>
        <v/>
      </c>
      <c r="AG31" s="114"/>
      <c r="AH31" s="115"/>
      <c r="AI31" s="116"/>
      <c r="AJ31" s="117"/>
      <c r="AK31" s="117"/>
      <c r="AL31" s="115"/>
      <c r="AM31" s="116"/>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221"/>
      <c r="B32" s="224"/>
      <c r="C32" s="224"/>
      <c r="D32" s="239"/>
      <c r="E32" s="147"/>
      <c r="F32" s="241"/>
      <c r="G32" s="148"/>
      <c r="H32" s="148"/>
      <c r="I32" s="243"/>
      <c r="J32" s="230"/>
      <c r="K32" s="233"/>
      <c r="L32" s="215"/>
      <c r="M32" s="236"/>
      <c r="N32" s="215">
        <f>IF(NOT(ISERROR(MATCH(M32,_xlfn.ANCHORARRAY(F43),0))),L45&amp;"Por favor no seleccionar los criterios de impacto",M32)</f>
        <v>0</v>
      </c>
      <c r="O32" s="233"/>
      <c r="P32" s="215"/>
      <c r="Q32" s="218"/>
      <c r="R32" s="105">
        <v>5</v>
      </c>
      <c r="S32" s="106"/>
      <c r="T32" s="107" t="str">
        <f t="shared" si="49"/>
        <v/>
      </c>
      <c r="U32" s="108"/>
      <c r="V32" s="108"/>
      <c r="W32" s="109" t="str">
        <f t="shared" si="42"/>
        <v/>
      </c>
      <c r="X32" s="108"/>
      <c r="Y32" s="108"/>
      <c r="Z32" s="108"/>
      <c r="AA32" s="110" t="str">
        <f t="shared" si="47"/>
        <v/>
      </c>
      <c r="AB32" s="111" t="str">
        <f t="shared" si="43"/>
        <v/>
      </c>
      <c r="AC32" s="112" t="str">
        <f t="shared" si="44"/>
        <v/>
      </c>
      <c r="AD32" s="111" t="str">
        <f t="shared" si="45"/>
        <v/>
      </c>
      <c r="AE32" s="112" t="str">
        <f t="shared" si="48"/>
        <v/>
      </c>
      <c r="AF32" s="113" t="str">
        <f t="shared" si="46"/>
        <v/>
      </c>
      <c r="AG32" s="114"/>
      <c r="AH32" s="115"/>
      <c r="AI32" s="116"/>
      <c r="AJ32" s="117"/>
      <c r="AK32" s="117"/>
      <c r="AL32" s="115"/>
      <c r="AM32" s="116"/>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222"/>
      <c r="B33" s="225"/>
      <c r="C33" s="225"/>
      <c r="D33" s="240"/>
      <c r="E33" s="147"/>
      <c r="F33" s="241"/>
      <c r="G33" s="148"/>
      <c r="H33" s="148"/>
      <c r="I33" s="244"/>
      <c r="J33" s="231"/>
      <c r="K33" s="234"/>
      <c r="L33" s="216"/>
      <c r="M33" s="237"/>
      <c r="N33" s="216">
        <f>IF(NOT(ISERROR(MATCH(M33,_xlfn.ANCHORARRAY(F44),0))),L46&amp;"Por favor no seleccionar los criterios de impacto",M33)</f>
        <v>0</v>
      </c>
      <c r="O33" s="234"/>
      <c r="P33" s="216"/>
      <c r="Q33" s="219"/>
      <c r="R33" s="105">
        <v>6</v>
      </c>
      <c r="S33" s="106"/>
      <c r="T33" s="107" t="str">
        <f t="shared" si="49"/>
        <v/>
      </c>
      <c r="U33" s="108"/>
      <c r="V33" s="108"/>
      <c r="W33" s="109" t="str">
        <f t="shared" si="42"/>
        <v/>
      </c>
      <c r="X33" s="108"/>
      <c r="Y33" s="108"/>
      <c r="Z33" s="108"/>
      <c r="AA33" s="110" t="str">
        <f t="shared" si="47"/>
        <v/>
      </c>
      <c r="AB33" s="111" t="str">
        <f t="shared" si="43"/>
        <v/>
      </c>
      <c r="AC33" s="112" t="str">
        <f t="shared" si="44"/>
        <v/>
      </c>
      <c r="AD33" s="111" t="str">
        <f t="shared" si="45"/>
        <v/>
      </c>
      <c r="AE33" s="112" t="str">
        <f t="shared" si="48"/>
        <v/>
      </c>
      <c r="AF33" s="113" t="str">
        <f t="shared" si="46"/>
        <v/>
      </c>
      <c r="AG33" s="114"/>
      <c r="AH33" s="115"/>
      <c r="AI33" s="116"/>
      <c r="AJ33" s="117"/>
      <c r="AK33" s="117"/>
      <c r="AL33" s="115"/>
      <c r="AM33" s="116"/>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220">
        <v>5</v>
      </c>
      <c r="B34" s="223"/>
      <c r="C34" s="223"/>
      <c r="D34" s="238"/>
      <c r="E34" s="147"/>
      <c r="F34" s="241"/>
      <c r="G34" s="148"/>
      <c r="H34" s="148"/>
      <c r="I34" s="242"/>
      <c r="J34" s="229"/>
      <c r="K34" s="232" t="str">
        <f t="shared" ref="K34" si="50">IF(J34&lt;=0,"",IF(J34&lt;=2,"Muy Baja",IF(J34&lt;=24,"Baja",IF(J34&lt;=500,"Media",IF(J34&lt;=5000,"Alta","Muy Alta")))))</f>
        <v/>
      </c>
      <c r="L34" s="214" t="str">
        <f t="shared" ref="L34" si="51">IF(K34="","",IF(K34="Muy Baja",0.2,IF(K34="Baja",0.4,IF(K34="Media",0.6,IF(K34="Alta",0.8,IF(K34="Muy Alta",1,))))))</f>
        <v/>
      </c>
      <c r="M34" s="235"/>
      <c r="N34" s="214">
        <f>IF(NOT(ISERROR(MATCH(M34,'Tabla Impacto'!$B$221:$B$223,0))),'Tabla Impacto'!$F$223&amp;"Por favor no seleccionar los criterios de impacto(Afectación Económica o presupuestal y Pérdida Reputacional)",M34)</f>
        <v>0</v>
      </c>
      <c r="O34" s="232" t="str">
        <f>IF(OR(N34='Tabla Impacto'!$C$11,N34='Tabla Impacto'!$D$11),"Leve",IF(OR(N34='Tabla Impacto'!$C$12,N34='Tabla Impacto'!$D$12),"Menor",IF(OR(N34='Tabla Impacto'!$C$13,N34='Tabla Impacto'!$D$13),"Moderado",IF(OR(N34='Tabla Impacto'!$C$14,N34='Tabla Impacto'!$D$14),"Mayor",IF(OR(N34='Tabla Impacto'!$C$15,N34='Tabla Impacto'!$D$15),"Catastrófico","")))))</f>
        <v/>
      </c>
      <c r="P34" s="214" t="str">
        <f t="shared" ref="P34" si="52">IF(O34="","",IF(O34="Leve",0.2,IF(O34="Menor",0.4,IF(O34="Moderado",0.6,IF(O34="Mayor",0.8,IF(O34="Catastrófico",1,))))))</f>
        <v/>
      </c>
      <c r="Q34" s="217" t="str">
        <f t="shared" ref="Q34" si="53">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
        <v>215</v>
      </c>
      <c r="U34" s="108"/>
      <c r="V34" s="108"/>
      <c r="W34" s="109" t="s">
        <v>215</v>
      </c>
      <c r="X34" s="108"/>
      <c r="Y34" s="108"/>
      <c r="Z34" s="108"/>
      <c r="AA34" s="110" t="s">
        <v>215</v>
      </c>
      <c r="AB34" s="111" t="s">
        <v>215</v>
      </c>
      <c r="AC34" s="112" t="s">
        <v>215</v>
      </c>
      <c r="AD34" s="111" t="s">
        <v>215</v>
      </c>
      <c r="AE34" s="112" t="s">
        <v>215</v>
      </c>
      <c r="AF34" s="113" t="s">
        <v>215</v>
      </c>
      <c r="AG34" s="114"/>
      <c r="AH34" s="115"/>
      <c r="AI34" s="116"/>
      <c r="AJ34" s="117"/>
      <c r="AK34" s="117"/>
      <c r="AL34" s="115"/>
      <c r="AM34" s="116"/>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221"/>
      <c r="B35" s="224"/>
      <c r="C35" s="224"/>
      <c r="D35" s="239"/>
      <c r="E35" s="147"/>
      <c r="F35" s="241"/>
      <c r="G35" s="148"/>
      <c r="H35" s="148"/>
      <c r="I35" s="243"/>
      <c r="J35" s="230"/>
      <c r="K35" s="233"/>
      <c r="L35" s="215"/>
      <c r="M35" s="236"/>
      <c r="N35" s="215">
        <f>IF(NOT(ISERROR(MATCH(M35,_xlfn.ANCHORARRAY(F46),0))),L48&amp;"Por favor no seleccionar los criterios de impacto",M35)</f>
        <v>0</v>
      </c>
      <c r="O35" s="233"/>
      <c r="P35" s="215"/>
      <c r="Q35" s="218"/>
      <c r="R35" s="105">
        <v>2</v>
      </c>
      <c r="S35" s="106"/>
      <c r="T35" s="107" t="s">
        <v>215</v>
      </c>
      <c r="U35" s="108"/>
      <c r="V35" s="108"/>
      <c r="W35" s="109" t="s">
        <v>215</v>
      </c>
      <c r="X35" s="108"/>
      <c r="Y35" s="108"/>
      <c r="Z35" s="108"/>
      <c r="AA35" s="110" t="s">
        <v>215</v>
      </c>
      <c r="AB35" s="111" t="s">
        <v>215</v>
      </c>
      <c r="AC35" s="112" t="s">
        <v>215</v>
      </c>
      <c r="AD35" s="111" t="s">
        <v>215</v>
      </c>
      <c r="AE35" s="112" t="s">
        <v>215</v>
      </c>
      <c r="AF35" s="113" t="s">
        <v>215</v>
      </c>
      <c r="AG35" s="114"/>
      <c r="AH35" s="115"/>
      <c r="AI35" s="116"/>
      <c r="AJ35" s="117"/>
      <c r="AK35" s="117"/>
      <c r="AL35" s="115"/>
      <c r="AM35" s="116"/>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221"/>
      <c r="B36" s="224"/>
      <c r="C36" s="224"/>
      <c r="D36" s="239"/>
      <c r="E36" s="147"/>
      <c r="F36" s="241"/>
      <c r="G36" s="148"/>
      <c r="H36" s="148"/>
      <c r="I36" s="243"/>
      <c r="J36" s="230"/>
      <c r="K36" s="233"/>
      <c r="L36" s="215"/>
      <c r="M36" s="236"/>
      <c r="N36" s="215">
        <f>IF(NOT(ISERROR(MATCH(M36,_xlfn.ANCHORARRAY(F47),0))),L49&amp;"Por favor no seleccionar los criterios de impacto",M36)</f>
        <v>0</v>
      </c>
      <c r="O36" s="233"/>
      <c r="P36" s="215"/>
      <c r="Q36" s="218"/>
      <c r="R36" s="105">
        <v>3</v>
      </c>
      <c r="S36" s="118"/>
      <c r="T36" s="107" t="s">
        <v>215</v>
      </c>
      <c r="U36" s="108"/>
      <c r="V36" s="108"/>
      <c r="W36" s="109" t="s">
        <v>215</v>
      </c>
      <c r="X36" s="108"/>
      <c r="Y36" s="108"/>
      <c r="Z36" s="108"/>
      <c r="AA36" s="110" t="s">
        <v>215</v>
      </c>
      <c r="AB36" s="111" t="s">
        <v>215</v>
      </c>
      <c r="AC36" s="112" t="s">
        <v>215</v>
      </c>
      <c r="AD36" s="111" t="s">
        <v>215</v>
      </c>
      <c r="AE36" s="112" t="s">
        <v>215</v>
      </c>
      <c r="AF36" s="113" t="s">
        <v>215</v>
      </c>
      <c r="AG36" s="114"/>
      <c r="AH36" s="115"/>
      <c r="AI36" s="116"/>
      <c r="AJ36" s="117"/>
      <c r="AK36" s="117"/>
      <c r="AL36" s="115"/>
      <c r="AM36" s="116"/>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221"/>
      <c r="B37" s="224"/>
      <c r="C37" s="224"/>
      <c r="D37" s="239"/>
      <c r="E37" s="147"/>
      <c r="F37" s="241"/>
      <c r="G37" s="148"/>
      <c r="H37" s="148"/>
      <c r="I37" s="243"/>
      <c r="J37" s="230"/>
      <c r="K37" s="233"/>
      <c r="L37" s="215"/>
      <c r="M37" s="236"/>
      <c r="N37" s="215">
        <f>IF(NOT(ISERROR(MATCH(M37,_xlfn.ANCHORARRAY(F48),0))),L50&amp;"Por favor no seleccionar los criterios de impacto",M37)</f>
        <v>0</v>
      </c>
      <c r="O37" s="233"/>
      <c r="P37" s="215"/>
      <c r="Q37" s="218"/>
      <c r="R37" s="105">
        <v>4</v>
      </c>
      <c r="S37" s="106"/>
      <c r="T37" s="107" t="s">
        <v>215</v>
      </c>
      <c r="U37" s="108"/>
      <c r="V37" s="108"/>
      <c r="W37" s="109" t="s">
        <v>215</v>
      </c>
      <c r="X37" s="108"/>
      <c r="Y37" s="108"/>
      <c r="Z37" s="108"/>
      <c r="AA37" s="110" t="s">
        <v>215</v>
      </c>
      <c r="AB37" s="111" t="s">
        <v>215</v>
      </c>
      <c r="AC37" s="112" t="s">
        <v>215</v>
      </c>
      <c r="AD37" s="111" t="s">
        <v>215</v>
      </c>
      <c r="AE37" s="112" t="s">
        <v>215</v>
      </c>
      <c r="AF37" s="113" t="s">
        <v>215</v>
      </c>
      <c r="AG37" s="114"/>
      <c r="AH37" s="115"/>
      <c r="AI37" s="116"/>
      <c r="AJ37" s="117"/>
      <c r="AK37" s="117"/>
      <c r="AL37" s="115"/>
      <c r="AM37" s="116"/>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221"/>
      <c r="B38" s="224"/>
      <c r="C38" s="224"/>
      <c r="D38" s="239"/>
      <c r="E38" s="147"/>
      <c r="F38" s="241"/>
      <c r="G38" s="148"/>
      <c r="H38" s="148"/>
      <c r="I38" s="243"/>
      <c r="J38" s="230"/>
      <c r="K38" s="233"/>
      <c r="L38" s="215"/>
      <c r="M38" s="236"/>
      <c r="N38" s="215">
        <f>IF(NOT(ISERROR(MATCH(M38,_xlfn.ANCHORARRAY(F49),0))),L51&amp;"Por favor no seleccionar los criterios de impacto",M38)</f>
        <v>0</v>
      </c>
      <c r="O38" s="233"/>
      <c r="P38" s="215"/>
      <c r="Q38" s="218"/>
      <c r="R38" s="105">
        <v>5</v>
      </c>
      <c r="S38" s="106"/>
      <c r="T38" s="107" t="s">
        <v>215</v>
      </c>
      <c r="U38" s="108"/>
      <c r="V38" s="108"/>
      <c r="W38" s="109" t="s">
        <v>215</v>
      </c>
      <c r="X38" s="108"/>
      <c r="Y38" s="108"/>
      <c r="Z38" s="108"/>
      <c r="AA38" s="110" t="s">
        <v>215</v>
      </c>
      <c r="AB38" s="111" t="s">
        <v>215</v>
      </c>
      <c r="AC38" s="112" t="s">
        <v>215</v>
      </c>
      <c r="AD38" s="111" t="s">
        <v>215</v>
      </c>
      <c r="AE38" s="112" t="s">
        <v>215</v>
      </c>
      <c r="AF38" s="113" t="s">
        <v>215</v>
      </c>
      <c r="AG38" s="114"/>
      <c r="AH38" s="115"/>
      <c r="AI38" s="116"/>
      <c r="AJ38" s="117"/>
      <c r="AK38" s="117"/>
      <c r="AL38" s="115"/>
      <c r="AM38" s="116"/>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222"/>
      <c r="B39" s="225"/>
      <c r="C39" s="225"/>
      <c r="D39" s="240"/>
      <c r="E39" s="147"/>
      <c r="F39" s="241"/>
      <c r="G39" s="148"/>
      <c r="H39" s="148"/>
      <c r="I39" s="244"/>
      <c r="J39" s="231"/>
      <c r="K39" s="234"/>
      <c r="L39" s="216"/>
      <c r="M39" s="237"/>
      <c r="N39" s="216">
        <f>IF(NOT(ISERROR(MATCH(M39,_xlfn.ANCHORARRAY(F50),0))),L52&amp;"Por favor no seleccionar los criterios de impacto",M39)</f>
        <v>0</v>
      </c>
      <c r="O39" s="234"/>
      <c r="P39" s="216"/>
      <c r="Q39" s="219"/>
      <c r="R39" s="105">
        <v>6</v>
      </c>
      <c r="S39" s="106"/>
      <c r="T39" s="107" t="s">
        <v>215</v>
      </c>
      <c r="U39" s="108"/>
      <c r="V39" s="108"/>
      <c r="W39" s="109" t="s">
        <v>215</v>
      </c>
      <c r="X39" s="108"/>
      <c r="Y39" s="108"/>
      <c r="Z39" s="108"/>
      <c r="AA39" s="110" t="s">
        <v>215</v>
      </c>
      <c r="AB39" s="111" t="s">
        <v>215</v>
      </c>
      <c r="AC39" s="112" t="s">
        <v>215</v>
      </c>
      <c r="AD39" s="111" t="s">
        <v>215</v>
      </c>
      <c r="AE39" s="112" t="s">
        <v>215</v>
      </c>
      <c r="AF39" s="113" t="s">
        <v>215</v>
      </c>
      <c r="AG39" s="114"/>
      <c r="AH39" s="115"/>
      <c r="AI39" s="116"/>
      <c r="AJ39" s="117"/>
      <c r="AK39" s="117"/>
      <c r="AL39" s="115"/>
      <c r="AM39" s="116"/>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220">
        <v>6</v>
      </c>
      <c r="B40" s="223"/>
      <c r="C40" s="223"/>
      <c r="D40" s="238"/>
      <c r="E40" s="147"/>
      <c r="F40" s="241"/>
      <c r="G40" s="148"/>
      <c r="H40" s="148"/>
      <c r="I40" s="242"/>
      <c r="J40" s="229"/>
      <c r="K40" s="232" t="str">
        <f t="shared" ref="K40" si="54">IF(J40&lt;=0,"",IF(J40&lt;=2,"Muy Baja",IF(J40&lt;=24,"Baja",IF(J40&lt;=500,"Media",IF(J40&lt;=5000,"Alta","Muy Alta")))))</f>
        <v/>
      </c>
      <c r="L40" s="214" t="str">
        <f t="shared" ref="L40" si="55">IF(K40="","",IF(K40="Muy Baja",0.2,IF(K40="Baja",0.4,IF(K40="Media",0.6,IF(K40="Alta",0.8,IF(K40="Muy Alta",1,))))))</f>
        <v/>
      </c>
      <c r="M40" s="235"/>
      <c r="N40" s="214">
        <f>IF(NOT(ISERROR(MATCH(M40,'Tabla Impacto'!$B$221:$B$223,0))),'Tabla Impacto'!$F$223&amp;"Por favor no seleccionar los criterios de impacto(Afectación Económica o presupuestal y Pérdida Reputacional)",M40)</f>
        <v>0</v>
      </c>
      <c r="O40" s="232" t="str">
        <f>IF(OR(N40='Tabla Impacto'!$C$11,N40='Tabla Impacto'!$D$11),"Leve",IF(OR(N40='Tabla Impacto'!$C$12,N40='Tabla Impacto'!$D$12),"Menor",IF(OR(N40='Tabla Impacto'!$C$13,N40='Tabla Impacto'!$D$13),"Moderado",IF(OR(N40='Tabla Impacto'!$C$14,N40='Tabla Impacto'!$D$14),"Mayor",IF(OR(N40='Tabla Impacto'!$C$15,N40='Tabla Impacto'!$D$15),"Catastrófico","")))))</f>
        <v/>
      </c>
      <c r="P40" s="214" t="str">
        <f t="shared" ref="P40" si="56">IF(O40="","",IF(O40="Leve",0.2,IF(O40="Menor",0.4,IF(O40="Moderado",0.6,IF(O40="Mayor",0.8,IF(O40="Catastrófico",1,))))))</f>
        <v/>
      </c>
      <c r="Q40" s="217" t="str">
        <f t="shared" ref="Q40" si="57">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
        <v>215</v>
      </c>
      <c r="U40" s="108"/>
      <c r="V40" s="108"/>
      <c r="W40" s="109" t="s">
        <v>215</v>
      </c>
      <c r="X40" s="108"/>
      <c r="Y40" s="108"/>
      <c r="Z40" s="108"/>
      <c r="AA40" s="110" t="s">
        <v>215</v>
      </c>
      <c r="AB40" s="111" t="s">
        <v>215</v>
      </c>
      <c r="AC40" s="112" t="s">
        <v>215</v>
      </c>
      <c r="AD40" s="111" t="s">
        <v>215</v>
      </c>
      <c r="AE40" s="112" t="s">
        <v>215</v>
      </c>
      <c r="AF40" s="113" t="s">
        <v>215</v>
      </c>
      <c r="AG40" s="114"/>
      <c r="AH40" s="115"/>
      <c r="AI40" s="116"/>
      <c r="AJ40" s="117"/>
      <c r="AK40" s="117"/>
      <c r="AL40" s="115"/>
      <c r="AM40" s="116"/>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221"/>
      <c r="B41" s="224"/>
      <c r="C41" s="224"/>
      <c r="D41" s="239"/>
      <c r="E41" s="147"/>
      <c r="F41" s="241"/>
      <c r="G41" s="148"/>
      <c r="H41" s="148"/>
      <c r="I41" s="243"/>
      <c r="J41" s="230"/>
      <c r="K41" s="233"/>
      <c r="L41" s="215"/>
      <c r="M41" s="236"/>
      <c r="N41" s="215">
        <f>IF(NOT(ISERROR(MATCH(M41,_xlfn.ANCHORARRAY(F52),0))),L54&amp;"Por favor no seleccionar los criterios de impacto",M41)</f>
        <v>0</v>
      </c>
      <c r="O41" s="233"/>
      <c r="P41" s="215"/>
      <c r="Q41" s="218"/>
      <c r="R41" s="105">
        <v>2</v>
      </c>
      <c r="S41" s="106"/>
      <c r="T41" s="107" t="s">
        <v>215</v>
      </c>
      <c r="U41" s="108"/>
      <c r="V41" s="108"/>
      <c r="W41" s="109" t="s">
        <v>215</v>
      </c>
      <c r="X41" s="108"/>
      <c r="Y41" s="108"/>
      <c r="Z41" s="108"/>
      <c r="AA41" s="110" t="s">
        <v>215</v>
      </c>
      <c r="AB41" s="111" t="s">
        <v>215</v>
      </c>
      <c r="AC41" s="112" t="s">
        <v>215</v>
      </c>
      <c r="AD41" s="111" t="s">
        <v>215</v>
      </c>
      <c r="AE41" s="112" t="s">
        <v>215</v>
      </c>
      <c r="AF41" s="113" t="s">
        <v>215</v>
      </c>
      <c r="AG41" s="114"/>
      <c r="AH41" s="115"/>
      <c r="AI41" s="116"/>
      <c r="AJ41" s="117"/>
      <c r="AK41" s="117"/>
      <c r="AL41" s="115"/>
      <c r="AM41" s="116"/>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221"/>
      <c r="B42" s="224"/>
      <c r="C42" s="224"/>
      <c r="D42" s="239"/>
      <c r="E42" s="147"/>
      <c r="F42" s="241"/>
      <c r="G42" s="148"/>
      <c r="H42" s="148"/>
      <c r="I42" s="243"/>
      <c r="J42" s="230"/>
      <c r="K42" s="233"/>
      <c r="L42" s="215"/>
      <c r="M42" s="236"/>
      <c r="N42" s="215">
        <f>IF(NOT(ISERROR(MATCH(M42,_xlfn.ANCHORARRAY(F53),0))),L55&amp;"Por favor no seleccionar los criterios de impacto",M42)</f>
        <v>0</v>
      </c>
      <c r="O42" s="233"/>
      <c r="P42" s="215"/>
      <c r="Q42" s="218"/>
      <c r="R42" s="105">
        <v>3</v>
      </c>
      <c r="S42" s="118"/>
      <c r="T42" s="107" t="s">
        <v>215</v>
      </c>
      <c r="U42" s="108"/>
      <c r="V42" s="108"/>
      <c r="W42" s="109" t="s">
        <v>215</v>
      </c>
      <c r="X42" s="108"/>
      <c r="Y42" s="108"/>
      <c r="Z42" s="108"/>
      <c r="AA42" s="110" t="s">
        <v>215</v>
      </c>
      <c r="AB42" s="111" t="s">
        <v>215</v>
      </c>
      <c r="AC42" s="112" t="s">
        <v>215</v>
      </c>
      <c r="AD42" s="111" t="s">
        <v>215</v>
      </c>
      <c r="AE42" s="112" t="s">
        <v>215</v>
      </c>
      <c r="AF42" s="113" t="s">
        <v>215</v>
      </c>
      <c r="AG42" s="114"/>
      <c r="AH42" s="115"/>
      <c r="AI42" s="116"/>
      <c r="AJ42" s="117"/>
      <c r="AK42" s="117"/>
      <c r="AL42" s="115"/>
      <c r="AM42" s="116"/>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221"/>
      <c r="B43" s="224"/>
      <c r="C43" s="224"/>
      <c r="D43" s="239"/>
      <c r="E43" s="147"/>
      <c r="F43" s="241"/>
      <c r="G43" s="148"/>
      <c r="H43" s="148"/>
      <c r="I43" s="243"/>
      <c r="J43" s="230"/>
      <c r="K43" s="233"/>
      <c r="L43" s="215"/>
      <c r="M43" s="236"/>
      <c r="N43" s="215">
        <f>IF(NOT(ISERROR(MATCH(M43,_xlfn.ANCHORARRAY(F54),0))),L56&amp;"Por favor no seleccionar los criterios de impacto",M43)</f>
        <v>0</v>
      </c>
      <c r="O43" s="233"/>
      <c r="P43" s="215"/>
      <c r="Q43" s="218"/>
      <c r="R43" s="105">
        <v>4</v>
      </c>
      <c r="S43" s="106"/>
      <c r="T43" s="107" t="s">
        <v>215</v>
      </c>
      <c r="U43" s="108"/>
      <c r="V43" s="108"/>
      <c r="W43" s="109" t="s">
        <v>215</v>
      </c>
      <c r="X43" s="108"/>
      <c r="Y43" s="108"/>
      <c r="Z43" s="108"/>
      <c r="AA43" s="110" t="s">
        <v>215</v>
      </c>
      <c r="AB43" s="111" t="s">
        <v>215</v>
      </c>
      <c r="AC43" s="112" t="s">
        <v>215</v>
      </c>
      <c r="AD43" s="111" t="s">
        <v>215</v>
      </c>
      <c r="AE43" s="112" t="s">
        <v>215</v>
      </c>
      <c r="AF43" s="113" t="s">
        <v>215</v>
      </c>
      <c r="AG43" s="114"/>
      <c r="AH43" s="115"/>
      <c r="AI43" s="116"/>
      <c r="AJ43" s="117"/>
      <c r="AK43" s="117"/>
      <c r="AL43" s="115"/>
      <c r="AM43" s="116"/>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221"/>
      <c r="B44" s="224"/>
      <c r="C44" s="224"/>
      <c r="D44" s="239"/>
      <c r="E44" s="147"/>
      <c r="F44" s="241"/>
      <c r="G44" s="148"/>
      <c r="H44" s="148"/>
      <c r="I44" s="243"/>
      <c r="J44" s="230"/>
      <c r="K44" s="233"/>
      <c r="L44" s="215"/>
      <c r="M44" s="236"/>
      <c r="N44" s="215">
        <f>IF(NOT(ISERROR(MATCH(M44,_xlfn.ANCHORARRAY(F55),0))),L57&amp;"Por favor no seleccionar los criterios de impacto",M44)</f>
        <v>0</v>
      </c>
      <c r="O44" s="233"/>
      <c r="P44" s="215"/>
      <c r="Q44" s="218"/>
      <c r="R44" s="105">
        <v>5</v>
      </c>
      <c r="S44" s="106"/>
      <c r="T44" s="107" t="s">
        <v>215</v>
      </c>
      <c r="U44" s="108"/>
      <c r="V44" s="108"/>
      <c r="W44" s="109" t="s">
        <v>215</v>
      </c>
      <c r="X44" s="108"/>
      <c r="Y44" s="108"/>
      <c r="Z44" s="108"/>
      <c r="AA44" s="110" t="s">
        <v>215</v>
      </c>
      <c r="AB44" s="111" t="s">
        <v>215</v>
      </c>
      <c r="AC44" s="112" t="s">
        <v>215</v>
      </c>
      <c r="AD44" s="111" t="s">
        <v>215</v>
      </c>
      <c r="AE44" s="112" t="s">
        <v>215</v>
      </c>
      <c r="AF44" s="113" t="s">
        <v>215</v>
      </c>
      <c r="AG44" s="114"/>
      <c r="AH44" s="115"/>
      <c r="AI44" s="116"/>
      <c r="AJ44" s="117"/>
      <c r="AK44" s="117"/>
      <c r="AL44" s="115"/>
      <c r="AM44" s="116"/>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222"/>
      <c r="B45" s="225"/>
      <c r="C45" s="225"/>
      <c r="D45" s="240"/>
      <c r="E45" s="147"/>
      <c r="F45" s="241"/>
      <c r="G45" s="148"/>
      <c r="H45" s="148"/>
      <c r="I45" s="244"/>
      <c r="J45" s="231"/>
      <c r="K45" s="234"/>
      <c r="L45" s="216"/>
      <c r="M45" s="237"/>
      <c r="N45" s="216">
        <f>IF(NOT(ISERROR(MATCH(M45,_xlfn.ANCHORARRAY(F56),0))),L58&amp;"Por favor no seleccionar los criterios de impacto",M45)</f>
        <v>0</v>
      </c>
      <c r="O45" s="234"/>
      <c r="P45" s="216"/>
      <c r="Q45" s="219"/>
      <c r="R45" s="105">
        <v>6</v>
      </c>
      <c r="S45" s="106"/>
      <c r="T45" s="107" t="s">
        <v>215</v>
      </c>
      <c r="U45" s="108"/>
      <c r="V45" s="108"/>
      <c r="W45" s="109" t="s">
        <v>215</v>
      </c>
      <c r="X45" s="108"/>
      <c r="Y45" s="108"/>
      <c r="Z45" s="108"/>
      <c r="AA45" s="110" t="s">
        <v>215</v>
      </c>
      <c r="AB45" s="111" t="s">
        <v>215</v>
      </c>
      <c r="AC45" s="112" t="s">
        <v>215</v>
      </c>
      <c r="AD45" s="111" t="s">
        <v>215</v>
      </c>
      <c r="AE45" s="112" t="s">
        <v>215</v>
      </c>
      <c r="AF45" s="113" t="s">
        <v>215</v>
      </c>
      <c r="AG45" s="114"/>
      <c r="AH45" s="115"/>
      <c r="AI45" s="116"/>
      <c r="AJ45" s="117"/>
      <c r="AK45" s="117"/>
      <c r="AL45" s="115"/>
      <c r="AM45" s="116"/>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220">
        <v>7</v>
      </c>
      <c r="B46" s="223"/>
      <c r="C46" s="223"/>
      <c r="D46" s="223"/>
      <c r="E46" s="129"/>
      <c r="F46" s="227"/>
      <c r="G46" s="132"/>
      <c r="H46" s="132"/>
      <c r="I46" s="223"/>
      <c r="J46" s="229"/>
      <c r="K46" s="232" t="str">
        <f t="shared" ref="K46" si="58">IF(J46&lt;=0,"",IF(J46&lt;=2,"Muy Baja",IF(J46&lt;=24,"Baja",IF(J46&lt;=500,"Media",IF(J46&lt;=5000,"Alta","Muy Alta")))))</f>
        <v/>
      </c>
      <c r="L46" s="214" t="str">
        <f t="shared" ref="L46" si="59">IF(K46="","",IF(K46="Muy Baja",0.2,IF(K46="Baja",0.4,IF(K46="Media",0.6,IF(K46="Alta",0.8,IF(K46="Muy Alta",1,))))))</f>
        <v/>
      </c>
      <c r="M46" s="235"/>
      <c r="N46" s="214">
        <f>IF(NOT(ISERROR(MATCH(M46,'Tabla Impacto'!$B$221:$B$223,0))),'Tabla Impacto'!$F$223&amp;"Por favor no seleccionar los criterios de impacto(Afectación Económica o presupuestal y Pérdida Reputacional)",M46)</f>
        <v>0</v>
      </c>
      <c r="O46" s="232" t="str">
        <f>IF(OR(N46='Tabla Impacto'!$C$11,N46='Tabla Impacto'!$D$11),"Leve",IF(OR(N46='Tabla Impacto'!$C$12,N46='Tabla Impacto'!$D$12),"Menor",IF(OR(N46='Tabla Impacto'!$C$13,N46='Tabla Impacto'!$D$13),"Moderado",IF(OR(N46='Tabla Impacto'!$C$14,N46='Tabla Impacto'!$D$14),"Mayor",IF(OR(N46='Tabla Impacto'!$C$15,N46='Tabla Impacto'!$D$15),"Catastrófico","")))))</f>
        <v/>
      </c>
      <c r="P46" s="214" t="str">
        <f t="shared" ref="P46" si="60">IF(O46="","",IF(O46="Leve",0.2,IF(O46="Menor",0.4,IF(O46="Moderado",0.6,IF(O46="Mayor",0.8,IF(O46="Catastrófico",1,))))))</f>
        <v/>
      </c>
      <c r="Q46" s="217" t="str">
        <f t="shared" ref="Q46" si="6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
        <v>215</v>
      </c>
      <c r="U46" s="108"/>
      <c r="V46" s="108"/>
      <c r="W46" s="109" t="s">
        <v>215</v>
      </c>
      <c r="X46" s="108"/>
      <c r="Y46" s="108"/>
      <c r="Z46" s="108"/>
      <c r="AA46" s="110" t="s">
        <v>215</v>
      </c>
      <c r="AB46" s="111" t="s">
        <v>215</v>
      </c>
      <c r="AC46" s="112" t="s">
        <v>215</v>
      </c>
      <c r="AD46" s="111" t="s">
        <v>215</v>
      </c>
      <c r="AE46" s="112" t="s">
        <v>215</v>
      </c>
      <c r="AF46" s="113" t="s">
        <v>215</v>
      </c>
      <c r="AG46" s="114"/>
      <c r="AH46" s="115"/>
      <c r="AI46" s="116"/>
      <c r="AJ46" s="117"/>
      <c r="AK46" s="117"/>
      <c r="AL46" s="115"/>
      <c r="AM46" s="116"/>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221"/>
      <c r="B47" s="224"/>
      <c r="C47" s="224"/>
      <c r="D47" s="224"/>
      <c r="E47" s="129"/>
      <c r="F47" s="227"/>
      <c r="G47" s="132"/>
      <c r="H47" s="132"/>
      <c r="I47" s="224"/>
      <c r="J47" s="230"/>
      <c r="K47" s="233"/>
      <c r="L47" s="215"/>
      <c r="M47" s="236"/>
      <c r="N47" s="215">
        <f>IF(NOT(ISERROR(MATCH(M47,_xlfn.ANCHORARRAY(F58),0))),L60&amp;"Por favor no seleccionar los criterios de impacto",M47)</f>
        <v>0</v>
      </c>
      <c r="O47" s="233"/>
      <c r="P47" s="215"/>
      <c r="Q47" s="218"/>
      <c r="R47" s="105">
        <v>2</v>
      </c>
      <c r="S47" s="106"/>
      <c r="T47" s="107" t="s">
        <v>215</v>
      </c>
      <c r="U47" s="108"/>
      <c r="V47" s="108"/>
      <c r="W47" s="109" t="s">
        <v>215</v>
      </c>
      <c r="X47" s="108"/>
      <c r="Y47" s="108"/>
      <c r="Z47" s="108"/>
      <c r="AA47" s="110" t="s">
        <v>215</v>
      </c>
      <c r="AB47" s="111" t="s">
        <v>215</v>
      </c>
      <c r="AC47" s="112" t="s">
        <v>215</v>
      </c>
      <c r="AD47" s="111" t="s">
        <v>215</v>
      </c>
      <c r="AE47" s="112" t="s">
        <v>215</v>
      </c>
      <c r="AF47" s="113" t="s">
        <v>215</v>
      </c>
      <c r="AG47" s="114"/>
      <c r="AH47" s="115"/>
      <c r="AI47" s="116"/>
      <c r="AJ47" s="117"/>
      <c r="AK47" s="117"/>
      <c r="AL47" s="115"/>
      <c r="AM47" s="116"/>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221"/>
      <c r="B48" s="224"/>
      <c r="C48" s="224"/>
      <c r="D48" s="224"/>
      <c r="E48" s="129"/>
      <c r="F48" s="227"/>
      <c r="G48" s="132"/>
      <c r="H48" s="132"/>
      <c r="I48" s="224"/>
      <c r="J48" s="230"/>
      <c r="K48" s="233"/>
      <c r="L48" s="215"/>
      <c r="M48" s="236"/>
      <c r="N48" s="215">
        <f>IF(NOT(ISERROR(MATCH(M48,_xlfn.ANCHORARRAY(F59),0))),L61&amp;"Por favor no seleccionar los criterios de impacto",M48)</f>
        <v>0</v>
      </c>
      <c r="O48" s="233"/>
      <c r="P48" s="215"/>
      <c r="Q48" s="218"/>
      <c r="R48" s="105">
        <v>3</v>
      </c>
      <c r="S48" s="118"/>
      <c r="T48" s="107" t="s">
        <v>215</v>
      </c>
      <c r="U48" s="108"/>
      <c r="V48" s="108"/>
      <c r="W48" s="109" t="s">
        <v>215</v>
      </c>
      <c r="X48" s="108"/>
      <c r="Y48" s="108"/>
      <c r="Z48" s="108"/>
      <c r="AA48" s="110" t="s">
        <v>215</v>
      </c>
      <c r="AB48" s="111" t="s">
        <v>215</v>
      </c>
      <c r="AC48" s="112" t="s">
        <v>215</v>
      </c>
      <c r="AD48" s="111" t="s">
        <v>215</v>
      </c>
      <c r="AE48" s="112" t="s">
        <v>215</v>
      </c>
      <c r="AF48" s="113" t="s">
        <v>215</v>
      </c>
      <c r="AG48" s="114"/>
      <c r="AH48" s="115"/>
      <c r="AI48" s="116"/>
      <c r="AJ48" s="117"/>
      <c r="AK48" s="117"/>
      <c r="AL48" s="115"/>
      <c r="AM48" s="116"/>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221"/>
      <c r="B49" s="224"/>
      <c r="C49" s="224"/>
      <c r="D49" s="224"/>
      <c r="E49" s="129"/>
      <c r="F49" s="227"/>
      <c r="G49" s="132"/>
      <c r="H49" s="132"/>
      <c r="I49" s="224"/>
      <c r="J49" s="230"/>
      <c r="K49" s="233"/>
      <c r="L49" s="215"/>
      <c r="M49" s="236"/>
      <c r="N49" s="215">
        <f>IF(NOT(ISERROR(MATCH(M49,_xlfn.ANCHORARRAY(F60),0))),L62&amp;"Por favor no seleccionar los criterios de impacto",M49)</f>
        <v>0</v>
      </c>
      <c r="O49" s="233"/>
      <c r="P49" s="215"/>
      <c r="Q49" s="218"/>
      <c r="R49" s="105">
        <v>4</v>
      </c>
      <c r="S49" s="106"/>
      <c r="T49" s="107" t="s">
        <v>215</v>
      </c>
      <c r="U49" s="108"/>
      <c r="V49" s="108"/>
      <c r="W49" s="109" t="s">
        <v>215</v>
      </c>
      <c r="X49" s="108"/>
      <c r="Y49" s="108"/>
      <c r="Z49" s="108"/>
      <c r="AA49" s="110" t="s">
        <v>215</v>
      </c>
      <c r="AB49" s="111" t="s">
        <v>215</v>
      </c>
      <c r="AC49" s="112" t="s">
        <v>215</v>
      </c>
      <c r="AD49" s="111" t="s">
        <v>215</v>
      </c>
      <c r="AE49" s="112" t="s">
        <v>215</v>
      </c>
      <c r="AF49" s="113" t="s">
        <v>215</v>
      </c>
      <c r="AG49" s="114"/>
      <c r="AH49" s="115"/>
      <c r="AI49" s="116"/>
      <c r="AJ49" s="117"/>
      <c r="AK49" s="117"/>
      <c r="AL49" s="115"/>
      <c r="AM49" s="116"/>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221"/>
      <c r="B50" s="224"/>
      <c r="C50" s="224"/>
      <c r="D50" s="224"/>
      <c r="E50" s="129"/>
      <c r="F50" s="227"/>
      <c r="G50" s="132"/>
      <c r="H50" s="132"/>
      <c r="I50" s="224"/>
      <c r="J50" s="230"/>
      <c r="K50" s="233"/>
      <c r="L50" s="215"/>
      <c r="M50" s="236"/>
      <c r="N50" s="215">
        <f>IF(NOT(ISERROR(MATCH(M50,_xlfn.ANCHORARRAY(F61),0))),L63&amp;"Por favor no seleccionar los criterios de impacto",M50)</f>
        <v>0</v>
      </c>
      <c r="O50" s="233"/>
      <c r="P50" s="215"/>
      <c r="Q50" s="218"/>
      <c r="R50" s="105">
        <v>5</v>
      </c>
      <c r="S50" s="106"/>
      <c r="T50" s="107" t="s">
        <v>215</v>
      </c>
      <c r="U50" s="108"/>
      <c r="V50" s="108"/>
      <c r="W50" s="109" t="s">
        <v>215</v>
      </c>
      <c r="X50" s="108"/>
      <c r="Y50" s="108"/>
      <c r="Z50" s="108"/>
      <c r="AA50" s="110" t="s">
        <v>215</v>
      </c>
      <c r="AB50" s="111" t="s">
        <v>215</v>
      </c>
      <c r="AC50" s="112" t="s">
        <v>215</v>
      </c>
      <c r="AD50" s="111" t="s">
        <v>215</v>
      </c>
      <c r="AE50" s="112" t="s">
        <v>215</v>
      </c>
      <c r="AF50" s="113" t="s">
        <v>215</v>
      </c>
      <c r="AG50" s="114"/>
      <c r="AH50" s="115"/>
      <c r="AI50" s="116"/>
      <c r="AJ50" s="117"/>
      <c r="AK50" s="117"/>
      <c r="AL50" s="115"/>
      <c r="AM50" s="116"/>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222"/>
      <c r="B51" s="225"/>
      <c r="C51" s="225"/>
      <c r="D51" s="225"/>
      <c r="E51" s="130"/>
      <c r="F51" s="228"/>
      <c r="G51" s="133"/>
      <c r="H51" s="133"/>
      <c r="I51" s="225"/>
      <c r="J51" s="231"/>
      <c r="K51" s="234"/>
      <c r="L51" s="216"/>
      <c r="M51" s="237"/>
      <c r="N51" s="216">
        <f>IF(NOT(ISERROR(MATCH(M51,_xlfn.ANCHORARRAY(F62),0))),L64&amp;"Por favor no seleccionar los criterios de impacto",M51)</f>
        <v>0</v>
      </c>
      <c r="O51" s="234"/>
      <c r="P51" s="216"/>
      <c r="Q51" s="219"/>
      <c r="R51" s="105">
        <v>6</v>
      </c>
      <c r="S51" s="106"/>
      <c r="T51" s="107" t="s">
        <v>215</v>
      </c>
      <c r="U51" s="108"/>
      <c r="V51" s="108"/>
      <c r="W51" s="109" t="s">
        <v>215</v>
      </c>
      <c r="X51" s="108"/>
      <c r="Y51" s="108"/>
      <c r="Z51" s="108"/>
      <c r="AA51" s="110" t="s">
        <v>215</v>
      </c>
      <c r="AB51" s="111" t="s">
        <v>215</v>
      </c>
      <c r="AC51" s="112" t="s">
        <v>215</v>
      </c>
      <c r="AD51" s="111" t="s">
        <v>215</v>
      </c>
      <c r="AE51" s="112" t="s">
        <v>215</v>
      </c>
      <c r="AF51" s="113" t="s">
        <v>215</v>
      </c>
      <c r="AG51" s="114"/>
      <c r="AH51" s="115"/>
      <c r="AI51" s="116"/>
      <c r="AJ51" s="117"/>
      <c r="AK51" s="117"/>
      <c r="AL51" s="115"/>
      <c r="AM51" s="116"/>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220">
        <v>8</v>
      </c>
      <c r="B52" s="223"/>
      <c r="C52" s="223"/>
      <c r="D52" s="223"/>
      <c r="E52" s="128"/>
      <c r="F52" s="226"/>
      <c r="G52" s="131"/>
      <c r="H52" s="131"/>
      <c r="I52" s="223"/>
      <c r="J52" s="229"/>
      <c r="K52" s="232" t="str">
        <f t="shared" ref="K52" si="62">IF(J52&lt;=0,"",IF(J52&lt;=2,"Muy Baja",IF(J52&lt;=24,"Baja",IF(J52&lt;=500,"Media",IF(J52&lt;=5000,"Alta","Muy Alta")))))</f>
        <v/>
      </c>
      <c r="L52" s="214" t="str">
        <f t="shared" ref="L52" si="63">IF(K52="","",IF(K52="Muy Baja",0.2,IF(K52="Baja",0.4,IF(K52="Media",0.6,IF(K52="Alta",0.8,IF(K52="Muy Alta",1,))))))</f>
        <v/>
      </c>
      <c r="M52" s="235"/>
      <c r="N52" s="214">
        <f>IF(NOT(ISERROR(MATCH(M52,'Tabla Impacto'!$B$221:$B$223,0))),'Tabla Impacto'!$F$223&amp;"Por favor no seleccionar los criterios de impacto(Afectación Económica o presupuestal y Pérdida Reputacional)",M52)</f>
        <v>0</v>
      </c>
      <c r="O52" s="232" t="str">
        <f>IF(OR(N52='Tabla Impacto'!$C$11,N52='Tabla Impacto'!$D$11),"Leve",IF(OR(N52='Tabla Impacto'!$C$12,N52='Tabla Impacto'!$D$12),"Menor",IF(OR(N52='Tabla Impacto'!$C$13,N52='Tabla Impacto'!$D$13),"Moderado",IF(OR(N52='Tabla Impacto'!$C$14,N52='Tabla Impacto'!$D$14),"Mayor",IF(OR(N52='Tabla Impacto'!$C$15,N52='Tabla Impacto'!$D$15),"Catastrófico","")))))</f>
        <v/>
      </c>
      <c r="P52" s="214" t="str">
        <f t="shared" ref="P52" si="64">IF(O52="","",IF(O52="Leve",0.2,IF(O52="Menor",0.4,IF(O52="Moderado",0.6,IF(O52="Mayor",0.8,IF(O52="Catastrófico",1,))))))</f>
        <v/>
      </c>
      <c r="Q52" s="217" t="str">
        <f t="shared" ref="Q52" si="65">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08"/>
      <c r="V52" s="108"/>
      <c r="W52" s="109" t="str">
        <f>IF(AND(U52="Preventivo",V52="Automático"),"50%",IF(AND(U52="Preventivo",V52="Manual"),"40%",IF(AND(U52="Detectivo",V52="Automático"),"40%",IF(AND(U52="Detectivo",V52="Manual"),"30%",IF(AND(U52="Correctivo",V52="Automático"),"35%",IF(AND(U52="Correctivo",V52="Manual"),"25%",""))))))</f>
        <v/>
      </c>
      <c r="X52" s="108"/>
      <c r="Y52" s="108"/>
      <c r="Z52" s="108"/>
      <c r="AA52" s="110" t="str">
        <f>IFERROR(IF(T52="Probabilidad",(L52-(+L52*W52)),IF(T52="Impacto",L52,"")),"")</f>
        <v/>
      </c>
      <c r="AB52" s="111" t="str">
        <f>IFERROR(IF(AA52="","",IF(AA52&lt;=0.2,"Muy Baja",IF(AA52&lt;=0.4,"Baja",IF(AA52&lt;=0.6,"Media",IF(AA52&lt;=0.8,"Alta","Muy Alta"))))),"")</f>
        <v/>
      </c>
      <c r="AC52" s="112" t="str">
        <f>+AA52</f>
        <v/>
      </c>
      <c r="AD52" s="111" t="str">
        <f>IFERROR(IF(AE52="","",IF(AE52&lt;=0.2,"Leve",IF(AE52&lt;=0.4,"Menor",IF(AE52&lt;=0.6,"Moderado",IF(AE52&lt;=0.8,"Mayor","Catastrófico"))))),"")</f>
        <v/>
      </c>
      <c r="AE52" s="112" t="str">
        <f>IFERROR(IF(T52="Impacto",(P52-(+P52*W52)),IF(T52="Probabilidad",P52,"")),"")</f>
        <v/>
      </c>
      <c r="AF52" s="113"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4"/>
      <c r="AH52" s="115"/>
      <c r="AI52" s="116"/>
      <c r="AJ52" s="117"/>
      <c r="AK52" s="117"/>
      <c r="AL52" s="115"/>
      <c r="AM52" s="116"/>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221"/>
      <c r="B53" s="224"/>
      <c r="C53" s="224"/>
      <c r="D53" s="224"/>
      <c r="E53" s="129"/>
      <c r="F53" s="227"/>
      <c r="G53" s="132"/>
      <c r="H53" s="132"/>
      <c r="I53" s="224"/>
      <c r="J53" s="230"/>
      <c r="K53" s="233"/>
      <c r="L53" s="215"/>
      <c r="M53" s="236"/>
      <c r="N53" s="215">
        <f>IF(NOT(ISERROR(MATCH(M53,_xlfn.ANCHORARRAY(F64),0))),L66&amp;"Por favor no seleccionar los criterios de impacto",M53)</f>
        <v>0</v>
      </c>
      <c r="O53" s="233"/>
      <c r="P53" s="215"/>
      <c r="Q53" s="218"/>
      <c r="R53" s="105">
        <v>2</v>
      </c>
      <c r="S53" s="106"/>
      <c r="T53" s="107" t="str">
        <f>IF(OR(U53="Preventivo",U53="Detectivo"),"Probabilidad",IF(U53="Correctivo","Impacto",""))</f>
        <v/>
      </c>
      <c r="U53" s="108"/>
      <c r="V53" s="108"/>
      <c r="W53" s="109" t="str">
        <f t="shared" ref="W53:W57" si="66">IF(AND(U53="Preventivo",V53="Automático"),"50%",IF(AND(U53="Preventivo",V53="Manual"),"40%",IF(AND(U53="Detectivo",V53="Automático"),"40%",IF(AND(U53="Detectivo",V53="Manual"),"30%",IF(AND(U53="Correctivo",V53="Automático"),"35%",IF(AND(U53="Correctivo",V53="Manual"),"25%",""))))))</f>
        <v/>
      </c>
      <c r="X53" s="108"/>
      <c r="Y53" s="108"/>
      <c r="Z53" s="108"/>
      <c r="AA53" s="110" t="str">
        <f>IFERROR(IF(AND(T52="Probabilidad",T53="Probabilidad"),(AC52-(+AC52*W53)),IF(T53="Probabilidad",(L52-(+L52*W53)),IF(T53="Impacto",AC52,""))),"")</f>
        <v/>
      </c>
      <c r="AB53" s="111" t="str">
        <f t="shared" ref="AB53:AB69" si="67">IFERROR(IF(AA53="","",IF(AA53&lt;=0.2,"Muy Baja",IF(AA53&lt;=0.4,"Baja",IF(AA53&lt;=0.6,"Media",IF(AA53&lt;=0.8,"Alta","Muy Alta"))))),"")</f>
        <v/>
      </c>
      <c r="AC53" s="112" t="str">
        <f t="shared" ref="AC53:AC57" si="68">+AA53</f>
        <v/>
      </c>
      <c r="AD53" s="111" t="str">
        <f t="shared" ref="AD53:AD69" si="69">IFERROR(IF(AE53="","",IF(AE53&lt;=0.2,"Leve",IF(AE53&lt;=0.4,"Menor",IF(AE53&lt;=0.6,"Moderado",IF(AE53&lt;=0.8,"Mayor","Catastrófico"))))),"")</f>
        <v/>
      </c>
      <c r="AE53" s="112" t="str">
        <f>IFERROR(IF(AND(T52="Impacto",T53="Impacto"),(AE52-(+AE52*W53)),IF(T53="Impacto",(P52-(+P52*W53)),IF(T53="Probabilidad",AE52,""))),"")</f>
        <v/>
      </c>
      <c r="AF53" s="113" t="str">
        <f t="shared" ref="AF53:AF54" si="70">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4"/>
      <c r="AH53" s="115"/>
      <c r="AI53" s="116"/>
      <c r="AJ53" s="117"/>
      <c r="AK53" s="117"/>
      <c r="AL53" s="115"/>
      <c r="AM53" s="116"/>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221"/>
      <c r="B54" s="224"/>
      <c r="C54" s="224"/>
      <c r="D54" s="224"/>
      <c r="E54" s="129"/>
      <c r="F54" s="227"/>
      <c r="G54" s="132"/>
      <c r="H54" s="132"/>
      <c r="I54" s="224"/>
      <c r="J54" s="230"/>
      <c r="K54" s="233"/>
      <c r="L54" s="215"/>
      <c r="M54" s="236"/>
      <c r="N54" s="215">
        <f>IF(NOT(ISERROR(MATCH(M54,_xlfn.ANCHORARRAY(F65),0))),L67&amp;"Por favor no seleccionar los criterios de impacto",M54)</f>
        <v>0</v>
      </c>
      <c r="O54" s="233"/>
      <c r="P54" s="215"/>
      <c r="Q54" s="218"/>
      <c r="R54" s="105">
        <v>3</v>
      </c>
      <c r="S54" s="118"/>
      <c r="T54" s="107" t="str">
        <f>IF(OR(U54="Preventivo",U54="Detectivo"),"Probabilidad",IF(U54="Correctivo","Impacto",""))</f>
        <v/>
      </c>
      <c r="U54" s="108"/>
      <c r="V54" s="108"/>
      <c r="W54" s="109" t="str">
        <f t="shared" si="66"/>
        <v/>
      </c>
      <c r="X54" s="108"/>
      <c r="Y54" s="108"/>
      <c r="Z54" s="108"/>
      <c r="AA54" s="110" t="str">
        <f>IFERROR(IF(AND(T53="Probabilidad",T54="Probabilidad"),(AC53-(+AC53*W54)),IF(AND(T53="Impacto",T54="Probabilidad"),(AC52-(+AC52*W54)),IF(T54="Impacto",AC53,""))),"")</f>
        <v/>
      </c>
      <c r="AB54" s="111" t="str">
        <f t="shared" si="67"/>
        <v/>
      </c>
      <c r="AC54" s="112" t="str">
        <f t="shared" si="68"/>
        <v/>
      </c>
      <c r="AD54" s="111" t="str">
        <f t="shared" si="69"/>
        <v/>
      </c>
      <c r="AE54" s="112" t="str">
        <f>IFERROR(IF(AND(T53="Impacto",T54="Impacto"),(AE53-(+AE53*W54)),IF(AND(T53="Probabilidad",T54="Impacto"),(AE52-(+AE52*W54)),IF(T54="Probabilidad",AE53,""))),"")</f>
        <v/>
      </c>
      <c r="AF54" s="113" t="str">
        <f t="shared" si="70"/>
        <v/>
      </c>
      <c r="AG54" s="114"/>
      <c r="AH54" s="115"/>
      <c r="AI54" s="116"/>
      <c r="AJ54" s="117"/>
      <c r="AK54" s="117"/>
      <c r="AL54" s="115"/>
      <c r="AM54" s="116"/>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221"/>
      <c r="B55" s="224"/>
      <c r="C55" s="224"/>
      <c r="D55" s="224"/>
      <c r="E55" s="129"/>
      <c r="F55" s="227"/>
      <c r="G55" s="132"/>
      <c r="H55" s="132"/>
      <c r="I55" s="224"/>
      <c r="J55" s="230"/>
      <c r="K55" s="233"/>
      <c r="L55" s="215"/>
      <c r="M55" s="236"/>
      <c r="N55" s="215">
        <f>IF(NOT(ISERROR(MATCH(M55,_xlfn.ANCHORARRAY(F66),0))),L68&amp;"Por favor no seleccionar los criterios de impacto",M55)</f>
        <v>0</v>
      </c>
      <c r="O55" s="233"/>
      <c r="P55" s="215"/>
      <c r="Q55" s="218"/>
      <c r="R55" s="105">
        <v>4</v>
      </c>
      <c r="S55" s="106"/>
      <c r="T55" s="107" t="str">
        <f t="shared" ref="T55:T57" si="71">IF(OR(U55="Preventivo",U55="Detectivo"),"Probabilidad",IF(U55="Correctivo","Impacto",""))</f>
        <v/>
      </c>
      <c r="U55" s="108"/>
      <c r="V55" s="108"/>
      <c r="W55" s="109" t="str">
        <f t="shared" si="66"/>
        <v/>
      </c>
      <c r="X55" s="108"/>
      <c r="Y55" s="108"/>
      <c r="Z55" s="108"/>
      <c r="AA55" s="110" t="str">
        <f t="shared" ref="AA55:AA57" si="72">IFERROR(IF(AND(T54="Probabilidad",T55="Probabilidad"),(AC54-(+AC54*W55)),IF(AND(T54="Impacto",T55="Probabilidad"),(AC53-(+AC53*W55)),IF(T55="Impacto",AC54,""))),"")</f>
        <v/>
      </c>
      <c r="AB55" s="111" t="str">
        <f t="shared" si="67"/>
        <v/>
      </c>
      <c r="AC55" s="112" t="str">
        <f t="shared" si="68"/>
        <v/>
      </c>
      <c r="AD55" s="111" t="str">
        <f t="shared" si="69"/>
        <v/>
      </c>
      <c r="AE55" s="112" t="str">
        <f t="shared" ref="AE55:AE57" si="73">IFERROR(IF(AND(T54="Impacto",T55="Impacto"),(AE54-(+AE54*W55)),IF(AND(T54="Probabilidad",T55="Impacto"),(AE53-(+AE53*W55)),IF(T55="Probabilidad",AE54,""))),"")</f>
        <v/>
      </c>
      <c r="AF55" s="113" t="str">
        <f>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4"/>
      <c r="AH55" s="115"/>
      <c r="AI55" s="116"/>
      <c r="AJ55" s="117"/>
      <c r="AK55" s="117"/>
      <c r="AL55" s="115"/>
      <c r="AM55" s="116"/>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221"/>
      <c r="B56" s="224"/>
      <c r="C56" s="224"/>
      <c r="D56" s="224"/>
      <c r="E56" s="129"/>
      <c r="F56" s="227"/>
      <c r="G56" s="132"/>
      <c r="H56" s="132"/>
      <c r="I56" s="224"/>
      <c r="J56" s="230"/>
      <c r="K56" s="233"/>
      <c r="L56" s="215"/>
      <c r="M56" s="236"/>
      <c r="N56" s="215">
        <f>IF(NOT(ISERROR(MATCH(M56,_xlfn.ANCHORARRAY(F67),0))),L69&amp;"Por favor no seleccionar los criterios de impacto",M56)</f>
        <v>0</v>
      </c>
      <c r="O56" s="233"/>
      <c r="P56" s="215"/>
      <c r="Q56" s="218"/>
      <c r="R56" s="105">
        <v>5</v>
      </c>
      <c r="S56" s="106"/>
      <c r="T56" s="107" t="str">
        <f t="shared" si="71"/>
        <v/>
      </c>
      <c r="U56" s="108"/>
      <c r="V56" s="108"/>
      <c r="W56" s="109" t="str">
        <f t="shared" si="66"/>
        <v/>
      </c>
      <c r="X56" s="108"/>
      <c r="Y56" s="108"/>
      <c r="Z56" s="108"/>
      <c r="AA56" s="110" t="str">
        <f t="shared" si="72"/>
        <v/>
      </c>
      <c r="AB56" s="111" t="str">
        <f t="shared" si="67"/>
        <v/>
      </c>
      <c r="AC56" s="112" t="str">
        <f t="shared" si="68"/>
        <v/>
      </c>
      <c r="AD56" s="111" t="str">
        <f t="shared" si="69"/>
        <v/>
      </c>
      <c r="AE56" s="112" t="str">
        <f t="shared" si="73"/>
        <v/>
      </c>
      <c r="AF56" s="113" t="str">
        <f t="shared" ref="AF56:AF57" si="74">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14"/>
      <c r="AH56" s="115"/>
      <c r="AI56" s="116"/>
      <c r="AJ56" s="117"/>
      <c r="AK56" s="117"/>
      <c r="AL56" s="115"/>
      <c r="AM56" s="116"/>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222"/>
      <c r="B57" s="225"/>
      <c r="C57" s="225"/>
      <c r="D57" s="225"/>
      <c r="E57" s="130"/>
      <c r="F57" s="228"/>
      <c r="G57" s="133"/>
      <c r="H57" s="133"/>
      <c r="I57" s="225"/>
      <c r="J57" s="231"/>
      <c r="K57" s="234"/>
      <c r="L57" s="216"/>
      <c r="M57" s="237"/>
      <c r="N57" s="216">
        <f>IF(NOT(ISERROR(MATCH(M57,_xlfn.ANCHORARRAY(F68),0))),L70&amp;"Por favor no seleccionar los criterios de impacto",M57)</f>
        <v>0</v>
      </c>
      <c r="O57" s="234"/>
      <c r="P57" s="216"/>
      <c r="Q57" s="219"/>
      <c r="R57" s="105">
        <v>6</v>
      </c>
      <c r="S57" s="106"/>
      <c r="T57" s="107" t="str">
        <f t="shared" si="71"/>
        <v/>
      </c>
      <c r="U57" s="108"/>
      <c r="V57" s="108"/>
      <c r="W57" s="109" t="str">
        <f t="shared" si="66"/>
        <v/>
      </c>
      <c r="X57" s="108"/>
      <c r="Y57" s="108"/>
      <c r="Z57" s="108"/>
      <c r="AA57" s="110" t="str">
        <f t="shared" si="72"/>
        <v/>
      </c>
      <c r="AB57" s="111" t="str">
        <f t="shared" si="67"/>
        <v/>
      </c>
      <c r="AC57" s="112" t="str">
        <f t="shared" si="68"/>
        <v/>
      </c>
      <c r="AD57" s="111" t="str">
        <f t="shared" si="69"/>
        <v/>
      </c>
      <c r="AE57" s="112" t="str">
        <f t="shared" si="73"/>
        <v/>
      </c>
      <c r="AF57" s="113" t="str">
        <f t="shared" si="74"/>
        <v/>
      </c>
      <c r="AG57" s="114"/>
      <c r="AH57" s="115"/>
      <c r="AI57" s="116"/>
      <c r="AJ57" s="117"/>
      <c r="AK57" s="117"/>
      <c r="AL57" s="115"/>
      <c r="AM57" s="116"/>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220">
        <v>9</v>
      </c>
      <c r="B58" s="223"/>
      <c r="C58" s="223"/>
      <c r="D58" s="223"/>
      <c r="E58" s="128"/>
      <c r="F58" s="226"/>
      <c r="G58" s="131"/>
      <c r="H58" s="131"/>
      <c r="I58" s="223"/>
      <c r="J58" s="229"/>
      <c r="K58" s="232" t="str">
        <f t="shared" ref="K58" si="75">IF(J58&lt;=0,"",IF(J58&lt;=2,"Muy Baja",IF(J58&lt;=24,"Baja",IF(J58&lt;=500,"Media",IF(J58&lt;=5000,"Alta","Muy Alta")))))</f>
        <v/>
      </c>
      <c r="L58" s="214" t="str">
        <f t="shared" ref="L58" si="76">IF(K58="","",IF(K58="Muy Baja",0.2,IF(K58="Baja",0.4,IF(K58="Media",0.6,IF(K58="Alta",0.8,IF(K58="Muy Alta",1,))))))</f>
        <v/>
      </c>
      <c r="M58" s="235"/>
      <c r="N58" s="214">
        <f>IF(NOT(ISERROR(MATCH(M58,'Tabla Impacto'!$B$221:$B$223,0))),'Tabla Impacto'!$F$223&amp;"Por favor no seleccionar los criterios de impacto(Afectación Económica o presupuestal y Pérdida Reputacional)",M58)</f>
        <v>0</v>
      </c>
      <c r="O58" s="232" t="str">
        <f>IF(OR(N58='Tabla Impacto'!$C$11,N58='Tabla Impacto'!$D$11),"Leve",IF(OR(N58='Tabla Impacto'!$C$12,N58='Tabla Impacto'!$D$12),"Menor",IF(OR(N58='Tabla Impacto'!$C$13,N58='Tabla Impacto'!$D$13),"Moderado",IF(OR(N58='Tabla Impacto'!$C$14,N58='Tabla Impacto'!$D$14),"Mayor",IF(OR(N58='Tabla Impacto'!$C$15,N58='Tabla Impacto'!$D$15),"Catastrófico","")))))</f>
        <v/>
      </c>
      <c r="P58" s="214" t="str">
        <f t="shared" ref="P58" si="77">IF(O58="","",IF(O58="Leve",0.2,IF(O58="Menor",0.4,IF(O58="Moderado",0.6,IF(O58="Mayor",0.8,IF(O58="Catastrófico",1,))))))</f>
        <v/>
      </c>
      <c r="Q58" s="217" t="str">
        <f t="shared" ref="Q58" si="78">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08"/>
      <c r="V58" s="108"/>
      <c r="W58" s="109" t="str">
        <f>IF(AND(U58="Preventivo",V58="Automático"),"50%",IF(AND(U58="Preventivo",V58="Manual"),"40%",IF(AND(U58="Detectivo",V58="Automático"),"40%",IF(AND(U58="Detectivo",V58="Manual"),"30%",IF(AND(U58="Correctivo",V58="Automático"),"35%",IF(AND(U58="Correctivo",V58="Manual"),"25%",""))))))</f>
        <v/>
      </c>
      <c r="X58" s="108"/>
      <c r="Y58" s="108"/>
      <c r="Z58" s="108"/>
      <c r="AA58" s="110" t="str">
        <f>IFERROR(IF(T58="Probabilidad",(L58-(+L58*W58)),IF(T58="Impacto",L58,"")),"")</f>
        <v/>
      </c>
      <c r="AB58" s="111" t="str">
        <f>IFERROR(IF(AA58="","",IF(AA58&lt;=0.2,"Muy Baja",IF(AA58&lt;=0.4,"Baja",IF(AA58&lt;=0.6,"Media",IF(AA58&lt;=0.8,"Alta","Muy Alta"))))),"")</f>
        <v/>
      </c>
      <c r="AC58" s="112" t="str">
        <f>+AA58</f>
        <v/>
      </c>
      <c r="AD58" s="111" t="str">
        <f>IFERROR(IF(AE58="","",IF(AE58&lt;=0.2,"Leve",IF(AE58&lt;=0.4,"Menor",IF(AE58&lt;=0.6,"Moderado",IF(AE58&lt;=0.8,"Mayor","Catastrófico"))))),"")</f>
        <v/>
      </c>
      <c r="AE58" s="112" t="str">
        <f>IFERROR(IF(T58="Impacto",(P58-(+P58*W58)),IF(T58="Probabilidad",P58,"")),"")</f>
        <v/>
      </c>
      <c r="AF58" s="113"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4"/>
      <c r="AH58" s="115"/>
      <c r="AI58" s="116"/>
      <c r="AJ58" s="117"/>
      <c r="AK58" s="117"/>
      <c r="AL58" s="115"/>
      <c r="AM58" s="116"/>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221"/>
      <c r="B59" s="224"/>
      <c r="C59" s="224"/>
      <c r="D59" s="224"/>
      <c r="E59" s="129"/>
      <c r="F59" s="227"/>
      <c r="G59" s="132"/>
      <c r="H59" s="132"/>
      <c r="I59" s="224"/>
      <c r="J59" s="230"/>
      <c r="K59" s="233"/>
      <c r="L59" s="215"/>
      <c r="M59" s="236"/>
      <c r="N59" s="215">
        <f>IF(NOT(ISERROR(MATCH(M59,_xlfn.ANCHORARRAY(F70),0))),L72&amp;"Por favor no seleccionar los criterios de impacto",M59)</f>
        <v>0</v>
      </c>
      <c r="O59" s="233"/>
      <c r="P59" s="215"/>
      <c r="Q59" s="218"/>
      <c r="R59" s="105">
        <v>2</v>
      </c>
      <c r="S59" s="106"/>
      <c r="T59" s="107" t="str">
        <f>IF(OR(U59="Preventivo",U59="Detectivo"),"Probabilidad",IF(U59="Correctivo","Impacto",""))</f>
        <v/>
      </c>
      <c r="U59" s="108"/>
      <c r="V59" s="108"/>
      <c r="W59" s="109" t="str">
        <f t="shared" ref="W59:W63" si="79">IF(AND(U59="Preventivo",V59="Automático"),"50%",IF(AND(U59="Preventivo",V59="Manual"),"40%",IF(AND(U59="Detectivo",V59="Automático"),"40%",IF(AND(U59="Detectivo",V59="Manual"),"30%",IF(AND(U59="Correctivo",V59="Automático"),"35%",IF(AND(U59="Correctivo",V59="Manual"),"25%",""))))))</f>
        <v/>
      </c>
      <c r="X59" s="108"/>
      <c r="Y59" s="108"/>
      <c r="Z59" s="108"/>
      <c r="AA59" s="110" t="str">
        <f>IFERROR(IF(AND(T58="Probabilidad",T59="Probabilidad"),(AC58-(+AC58*W59)),IF(T59="Probabilidad",(L58-(+L58*W59)),IF(T59="Impacto",AC58,""))),"")</f>
        <v/>
      </c>
      <c r="AB59" s="111" t="str">
        <f t="shared" si="67"/>
        <v/>
      </c>
      <c r="AC59" s="112" t="str">
        <f t="shared" ref="AC59:AC63" si="80">+AA59</f>
        <v/>
      </c>
      <c r="AD59" s="111" t="str">
        <f t="shared" si="69"/>
        <v/>
      </c>
      <c r="AE59" s="112" t="str">
        <f>IFERROR(IF(AND(T58="Impacto",T59="Impacto"),(AE58-(+AE58*W59)),IF(T59="Impacto",(P58-(+P58*W59)),IF(T59="Probabilidad",AE58,""))),"")</f>
        <v/>
      </c>
      <c r="AF59" s="113" t="str">
        <f t="shared" ref="AF59:AF60" si="81">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4"/>
      <c r="AH59" s="115"/>
      <c r="AI59" s="116"/>
      <c r="AJ59" s="117"/>
      <c r="AK59" s="117"/>
      <c r="AL59" s="115"/>
      <c r="AM59" s="116"/>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221"/>
      <c r="B60" s="224"/>
      <c r="C60" s="224"/>
      <c r="D60" s="224"/>
      <c r="E60" s="129"/>
      <c r="F60" s="227"/>
      <c r="G60" s="132"/>
      <c r="H60" s="132"/>
      <c r="I60" s="224"/>
      <c r="J60" s="230"/>
      <c r="K60" s="233"/>
      <c r="L60" s="215"/>
      <c r="M60" s="236"/>
      <c r="N60" s="215">
        <f>IF(NOT(ISERROR(MATCH(M60,_xlfn.ANCHORARRAY(F71),0))),L73&amp;"Por favor no seleccionar los criterios de impacto",M60)</f>
        <v>0</v>
      </c>
      <c r="O60" s="233"/>
      <c r="P60" s="215"/>
      <c r="Q60" s="218"/>
      <c r="R60" s="105">
        <v>3</v>
      </c>
      <c r="S60" s="118"/>
      <c r="T60" s="107" t="str">
        <f>IF(OR(U60="Preventivo",U60="Detectivo"),"Probabilidad",IF(U60="Correctivo","Impacto",""))</f>
        <v/>
      </c>
      <c r="U60" s="108"/>
      <c r="V60" s="108"/>
      <c r="W60" s="109" t="str">
        <f t="shared" si="79"/>
        <v/>
      </c>
      <c r="X60" s="108"/>
      <c r="Y60" s="108"/>
      <c r="Z60" s="108"/>
      <c r="AA60" s="110" t="str">
        <f>IFERROR(IF(AND(T59="Probabilidad",T60="Probabilidad"),(AC59-(+AC59*W60)),IF(AND(T59="Impacto",T60="Probabilidad"),(AC58-(+AC58*W60)),IF(T60="Impacto",AC59,""))),"")</f>
        <v/>
      </c>
      <c r="AB60" s="111" t="str">
        <f t="shared" si="67"/>
        <v/>
      </c>
      <c r="AC60" s="112" t="str">
        <f t="shared" si="80"/>
        <v/>
      </c>
      <c r="AD60" s="111" t="str">
        <f t="shared" si="69"/>
        <v/>
      </c>
      <c r="AE60" s="112" t="str">
        <f>IFERROR(IF(AND(T59="Impacto",T60="Impacto"),(AE59-(+AE59*W60)),IF(AND(T59="Probabilidad",T60="Impacto"),(AE58-(+AE58*W60)),IF(T60="Probabilidad",AE59,""))),"")</f>
        <v/>
      </c>
      <c r="AF60" s="113" t="str">
        <f t="shared" si="81"/>
        <v/>
      </c>
      <c r="AG60" s="114"/>
      <c r="AH60" s="115"/>
      <c r="AI60" s="116"/>
      <c r="AJ60" s="117"/>
      <c r="AK60" s="117"/>
      <c r="AL60" s="115"/>
      <c r="AM60" s="116"/>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25">
      <c r="A61" s="221"/>
      <c r="B61" s="224"/>
      <c r="C61" s="224"/>
      <c r="D61" s="224"/>
      <c r="E61" s="129"/>
      <c r="F61" s="227"/>
      <c r="G61" s="132"/>
      <c r="H61" s="132"/>
      <c r="I61" s="224"/>
      <c r="J61" s="230"/>
      <c r="K61" s="233"/>
      <c r="L61" s="215"/>
      <c r="M61" s="236"/>
      <c r="N61" s="215">
        <f>IF(NOT(ISERROR(MATCH(M61,_xlfn.ANCHORARRAY(F72),0))),L74&amp;"Por favor no seleccionar los criterios de impacto",M61)</f>
        <v>0</v>
      </c>
      <c r="O61" s="233"/>
      <c r="P61" s="215"/>
      <c r="Q61" s="218"/>
      <c r="R61" s="105">
        <v>4</v>
      </c>
      <c r="S61" s="106"/>
      <c r="T61" s="107" t="str">
        <f t="shared" ref="T61:T63" si="82">IF(OR(U61="Preventivo",U61="Detectivo"),"Probabilidad",IF(U61="Correctivo","Impacto",""))</f>
        <v/>
      </c>
      <c r="U61" s="108"/>
      <c r="V61" s="108"/>
      <c r="W61" s="109" t="str">
        <f t="shared" si="79"/>
        <v/>
      </c>
      <c r="X61" s="108"/>
      <c r="Y61" s="108"/>
      <c r="Z61" s="108"/>
      <c r="AA61" s="110" t="str">
        <f t="shared" ref="AA61:AA63" si="83">IFERROR(IF(AND(T60="Probabilidad",T61="Probabilidad"),(AC60-(+AC60*W61)),IF(AND(T60="Impacto",T61="Probabilidad"),(AC59-(+AC59*W61)),IF(T61="Impacto",AC60,""))),"")</f>
        <v/>
      </c>
      <c r="AB61" s="111" t="str">
        <f t="shared" si="67"/>
        <v/>
      </c>
      <c r="AC61" s="112" t="str">
        <f t="shared" si="80"/>
        <v/>
      </c>
      <c r="AD61" s="111" t="str">
        <f t="shared" si="69"/>
        <v/>
      </c>
      <c r="AE61" s="112" t="str">
        <f t="shared" ref="AE61:AE63" si="84">IFERROR(IF(AND(T60="Impacto",T61="Impacto"),(AE60-(+AE60*W61)),IF(AND(T60="Probabilidad",T61="Impacto"),(AE59-(+AE59*W61)),IF(T61="Probabilidad",AE60,""))),"")</f>
        <v/>
      </c>
      <c r="AF61" s="113" t="str">
        <f>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14"/>
      <c r="AH61" s="115"/>
      <c r="AI61" s="116"/>
      <c r="AJ61" s="117"/>
      <c r="AK61" s="117"/>
      <c r="AL61" s="115"/>
      <c r="AM61" s="116"/>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x14ac:dyDescent="0.25">
      <c r="A62" s="221"/>
      <c r="B62" s="224"/>
      <c r="C62" s="224"/>
      <c r="D62" s="224"/>
      <c r="E62" s="129"/>
      <c r="F62" s="227"/>
      <c r="G62" s="132"/>
      <c r="H62" s="132"/>
      <c r="I62" s="224"/>
      <c r="J62" s="230"/>
      <c r="K62" s="233"/>
      <c r="L62" s="215"/>
      <c r="M62" s="236"/>
      <c r="N62" s="215">
        <f>IF(NOT(ISERROR(MATCH(M62,_xlfn.ANCHORARRAY(F73),0))),L75&amp;"Por favor no seleccionar los criterios de impacto",M62)</f>
        <v>0</v>
      </c>
      <c r="O62" s="233"/>
      <c r="P62" s="215"/>
      <c r="Q62" s="218"/>
      <c r="R62" s="105">
        <v>5</v>
      </c>
      <c r="S62" s="106"/>
      <c r="T62" s="107" t="str">
        <f t="shared" si="82"/>
        <v/>
      </c>
      <c r="U62" s="108"/>
      <c r="V62" s="108"/>
      <c r="W62" s="109" t="str">
        <f t="shared" si="79"/>
        <v/>
      </c>
      <c r="X62" s="108"/>
      <c r="Y62" s="108"/>
      <c r="Z62" s="108"/>
      <c r="AA62" s="110" t="str">
        <f t="shared" si="83"/>
        <v/>
      </c>
      <c r="AB62" s="111" t="str">
        <f t="shared" si="67"/>
        <v/>
      </c>
      <c r="AC62" s="112" t="str">
        <f t="shared" si="80"/>
        <v/>
      </c>
      <c r="AD62" s="111" t="str">
        <f t="shared" si="69"/>
        <v/>
      </c>
      <c r="AE62" s="112" t="str">
        <f t="shared" si="84"/>
        <v/>
      </c>
      <c r="AF62" s="113" t="str">
        <f t="shared" ref="AF62:AF63" si="85">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14"/>
      <c r="AH62" s="115"/>
      <c r="AI62" s="116"/>
      <c r="AJ62" s="117"/>
      <c r="AK62" s="117"/>
      <c r="AL62" s="115"/>
      <c r="AM62" s="116"/>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customHeight="1" x14ac:dyDescent="0.25">
      <c r="A63" s="222"/>
      <c r="B63" s="225"/>
      <c r="C63" s="225"/>
      <c r="D63" s="225"/>
      <c r="E63" s="130"/>
      <c r="F63" s="228"/>
      <c r="G63" s="133"/>
      <c r="H63" s="133"/>
      <c r="I63" s="225"/>
      <c r="J63" s="231"/>
      <c r="K63" s="234"/>
      <c r="L63" s="216"/>
      <c r="M63" s="237"/>
      <c r="N63" s="216">
        <f>IF(NOT(ISERROR(MATCH(M63,_xlfn.ANCHORARRAY(F74),0))),L76&amp;"Por favor no seleccionar los criterios de impacto",M63)</f>
        <v>0</v>
      </c>
      <c r="O63" s="234"/>
      <c r="P63" s="216"/>
      <c r="Q63" s="219"/>
      <c r="R63" s="105">
        <v>6</v>
      </c>
      <c r="S63" s="106"/>
      <c r="T63" s="107" t="str">
        <f t="shared" si="82"/>
        <v/>
      </c>
      <c r="U63" s="108"/>
      <c r="V63" s="108"/>
      <c r="W63" s="109" t="str">
        <f t="shared" si="79"/>
        <v/>
      </c>
      <c r="X63" s="108"/>
      <c r="Y63" s="108"/>
      <c r="Z63" s="108"/>
      <c r="AA63" s="110" t="str">
        <f t="shared" si="83"/>
        <v/>
      </c>
      <c r="AB63" s="111" t="str">
        <f t="shared" si="67"/>
        <v/>
      </c>
      <c r="AC63" s="112" t="str">
        <f t="shared" si="80"/>
        <v/>
      </c>
      <c r="AD63" s="111" t="str">
        <f t="shared" si="69"/>
        <v/>
      </c>
      <c r="AE63" s="112" t="str">
        <f t="shared" si="84"/>
        <v/>
      </c>
      <c r="AF63" s="113" t="str">
        <f t="shared" si="85"/>
        <v/>
      </c>
      <c r="AG63" s="114"/>
      <c r="AH63" s="115"/>
      <c r="AI63" s="116"/>
      <c r="AJ63" s="117"/>
      <c r="AK63" s="117"/>
      <c r="AL63" s="115"/>
      <c r="AM63" s="116"/>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x14ac:dyDescent="0.25">
      <c r="A64" s="220">
        <v>10</v>
      </c>
      <c r="B64" s="223"/>
      <c r="C64" s="223"/>
      <c r="D64" s="223"/>
      <c r="E64" s="128"/>
      <c r="F64" s="226"/>
      <c r="G64" s="131"/>
      <c r="H64" s="131"/>
      <c r="I64" s="223"/>
      <c r="J64" s="229"/>
      <c r="K64" s="232" t="str">
        <f t="shared" ref="K64" si="86">IF(J64&lt;=0,"",IF(J64&lt;=2,"Muy Baja",IF(J64&lt;=24,"Baja",IF(J64&lt;=500,"Media",IF(J64&lt;=5000,"Alta","Muy Alta")))))</f>
        <v/>
      </c>
      <c r="L64" s="214" t="str">
        <f t="shared" ref="L64" si="87">IF(K64="","",IF(K64="Muy Baja",0.2,IF(K64="Baja",0.4,IF(K64="Media",0.6,IF(K64="Alta",0.8,IF(K64="Muy Alta",1,))))))</f>
        <v/>
      </c>
      <c r="M64" s="235"/>
      <c r="N64" s="214">
        <f>IF(NOT(ISERROR(MATCH(M64,'Tabla Impacto'!$B$221:$B$223,0))),'Tabla Impacto'!$F$223&amp;"Por favor no seleccionar los criterios de impacto(Afectación Económica o presupuestal y Pérdida Reputacional)",M64)</f>
        <v>0</v>
      </c>
      <c r="O64" s="232" t="str">
        <f>IF(OR(N64='Tabla Impacto'!$C$11,N64='Tabla Impacto'!$D$11),"Leve",IF(OR(N64='Tabla Impacto'!$C$12,N64='Tabla Impacto'!$D$12),"Menor",IF(OR(N64='Tabla Impacto'!$C$13,N64='Tabla Impacto'!$D$13),"Moderado",IF(OR(N64='Tabla Impacto'!$C$14,N64='Tabla Impacto'!$D$14),"Mayor",IF(OR(N64='Tabla Impacto'!$C$15,N64='Tabla Impacto'!$D$15),"Catastrófico","")))))</f>
        <v/>
      </c>
      <c r="P64" s="214" t="str">
        <f t="shared" ref="P64" si="88">IF(O64="","",IF(O64="Leve",0.2,IF(O64="Menor",0.4,IF(O64="Moderado",0.6,IF(O64="Mayor",0.8,IF(O64="Catastrófico",1,))))))</f>
        <v/>
      </c>
      <c r="Q64" s="217" t="str">
        <f t="shared" ref="Q64" si="89">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08"/>
      <c r="V64" s="108"/>
      <c r="W64" s="109" t="str">
        <f>IF(AND(U64="Preventivo",V64="Automático"),"50%",IF(AND(U64="Preventivo",V64="Manual"),"40%",IF(AND(U64="Detectivo",V64="Automático"),"40%",IF(AND(U64="Detectivo",V64="Manual"),"30%",IF(AND(U64="Correctivo",V64="Automático"),"35%",IF(AND(U64="Correctivo",V64="Manual"),"25%",""))))))</f>
        <v/>
      </c>
      <c r="X64" s="108"/>
      <c r="Y64" s="108"/>
      <c r="Z64" s="108"/>
      <c r="AA64" s="110" t="str">
        <f>IFERROR(IF(T64="Probabilidad",(L64-(+L64*W64)),IF(T64="Impacto",L64,"")),"")</f>
        <v/>
      </c>
      <c r="AB64" s="111" t="str">
        <f>IFERROR(IF(AA64="","",IF(AA64&lt;=0.2,"Muy Baja",IF(AA64&lt;=0.4,"Baja",IF(AA64&lt;=0.6,"Media",IF(AA64&lt;=0.8,"Alta","Muy Alta"))))),"")</f>
        <v/>
      </c>
      <c r="AC64" s="112" t="str">
        <f>+AA64</f>
        <v/>
      </c>
      <c r="AD64" s="111" t="str">
        <f>IFERROR(IF(AE64="","",IF(AE64&lt;=0.2,"Leve",IF(AE64&lt;=0.4,"Menor",IF(AE64&lt;=0.6,"Moderado",IF(AE64&lt;=0.8,"Mayor","Catastrófico"))))),"")</f>
        <v/>
      </c>
      <c r="AE64" s="112" t="str">
        <f>IFERROR(IF(T64="Impacto",(P64-(+P64*W64)),IF(T64="Probabilidad",P64,"")),"")</f>
        <v/>
      </c>
      <c r="AF64" s="113"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4"/>
      <c r="AH64" s="115"/>
      <c r="AI64" s="116"/>
      <c r="AJ64" s="117"/>
      <c r="AK64" s="117"/>
      <c r="AL64" s="115"/>
      <c r="AM64" s="116"/>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customHeight="1" x14ac:dyDescent="0.25">
      <c r="A65" s="221"/>
      <c r="B65" s="224"/>
      <c r="C65" s="224"/>
      <c r="D65" s="224"/>
      <c r="E65" s="129"/>
      <c r="F65" s="227"/>
      <c r="G65" s="132"/>
      <c r="H65" s="132"/>
      <c r="I65" s="224"/>
      <c r="J65" s="230"/>
      <c r="K65" s="233"/>
      <c r="L65" s="215"/>
      <c r="M65" s="236"/>
      <c r="N65" s="215">
        <f>IF(NOT(ISERROR(MATCH(M65,_xlfn.ANCHORARRAY(F76),0))),L78&amp;"Por favor no seleccionar los criterios de impacto",M65)</f>
        <v>0</v>
      </c>
      <c r="O65" s="233"/>
      <c r="P65" s="215"/>
      <c r="Q65" s="218"/>
      <c r="R65" s="105">
        <v>2</v>
      </c>
      <c r="S65" s="106"/>
      <c r="T65" s="107" t="str">
        <f>IF(OR(U65="Preventivo",U65="Detectivo"),"Probabilidad",IF(U65="Correctivo","Impacto",""))</f>
        <v/>
      </c>
      <c r="U65" s="108"/>
      <c r="V65" s="108"/>
      <c r="W65" s="109" t="str">
        <f t="shared" ref="W65:W69" si="90">IF(AND(U65="Preventivo",V65="Automático"),"50%",IF(AND(U65="Preventivo",V65="Manual"),"40%",IF(AND(U65="Detectivo",V65="Automático"),"40%",IF(AND(U65="Detectivo",V65="Manual"),"30%",IF(AND(U65="Correctivo",V65="Automático"),"35%",IF(AND(U65="Correctivo",V65="Manual"),"25%",""))))))</f>
        <v/>
      </c>
      <c r="X65" s="108"/>
      <c r="Y65" s="108"/>
      <c r="Z65" s="108"/>
      <c r="AA65" s="110" t="str">
        <f>IFERROR(IF(AND(T64="Probabilidad",T65="Probabilidad"),(AC64-(+AC64*W65)),IF(T65="Probabilidad",(L64-(+L64*W65)),IF(T65="Impacto",AC64,""))),"")</f>
        <v/>
      </c>
      <c r="AB65" s="111" t="str">
        <f t="shared" si="67"/>
        <v/>
      </c>
      <c r="AC65" s="112" t="str">
        <f t="shared" ref="AC65:AC69" si="91">+AA65</f>
        <v/>
      </c>
      <c r="AD65" s="111" t="str">
        <f t="shared" si="69"/>
        <v/>
      </c>
      <c r="AE65" s="112" t="str">
        <f>IFERROR(IF(AND(T64="Impacto",T65="Impacto"),(AE64-(+AE64*W65)),IF(T65="Impacto",(P64-(+P64*W65)),IF(T65="Probabilidad",AE64,""))),"")</f>
        <v/>
      </c>
      <c r="AF65" s="113" t="str">
        <f t="shared" ref="AF65:AF66" si="92">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4"/>
      <c r="AH65" s="115"/>
      <c r="AI65" s="116"/>
      <c r="AJ65" s="117"/>
      <c r="AK65" s="117"/>
      <c r="AL65" s="115"/>
      <c r="AM65" s="116"/>
    </row>
    <row r="66" spans="1:39" ht="19.5" customHeight="1" x14ac:dyDescent="0.25">
      <c r="A66" s="221"/>
      <c r="B66" s="224"/>
      <c r="C66" s="224"/>
      <c r="D66" s="224"/>
      <c r="E66" s="129"/>
      <c r="F66" s="227"/>
      <c r="G66" s="132"/>
      <c r="H66" s="132"/>
      <c r="I66" s="224"/>
      <c r="J66" s="230"/>
      <c r="K66" s="233"/>
      <c r="L66" s="215"/>
      <c r="M66" s="236"/>
      <c r="N66" s="215">
        <f>IF(NOT(ISERROR(MATCH(M66,_xlfn.ANCHORARRAY(F77),0))),L79&amp;"Por favor no seleccionar los criterios de impacto",M66)</f>
        <v>0</v>
      </c>
      <c r="O66" s="233"/>
      <c r="P66" s="215"/>
      <c r="Q66" s="218"/>
      <c r="R66" s="105">
        <v>3</v>
      </c>
      <c r="S66" s="118"/>
      <c r="T66" s="107" t="str">
        <f>IF(OR(U66="Preventivo",U66="Detectivo"),"Probabilidad",IF(U66="Correctivo","Impacto",""))</f>
        <v/>
      </c>
      <c r="U66" s="108"/>
      <c r="V66" s="108"/>
      <c r="W66" s="109" t="str">
        <f t="shared" si="90"/>
        <v/>
      </c>
      <c r="X66" s="108"/>
      <c r="Y66" s="108"/>
      <c r="Z66" s="108"/>
      <c r="AA66" s="110" t="str">
        <f>IFERROR(IF(AND(T65="Probabilidad",T66="Probabilidad"),(AC65-(+AC65*W66)),IF(AND(T65="Impacto",T66="Probabilidad"),(AC64-(+AC64*W66)),IF(T66="Impacto",AC65,""))),"")</f>
        <v/>
      </c>
      <c r="AB66" s="111" t="str">
        <f t="shared" si="67"/>
        <v/>
      </c>
      <c r="AC66" s="112" t="str">
        <f t="shared" si="91"/>
        <v/>
      </c>
      <c r="AD66" s="111" t="str">
        <f t="shared" si="69"/>
        <v/>
      </c>
      <c r="AE66" s="112" t="str">
        <f>IFERROR(IF(AND(T65="Impacto",T66="Impacto"),(AE65-(+AE65*W66)),IF(AND(T65="Probabilidad",T66="Impacto"),(AE64-(+AE64*W66)),IF(T66="Probabilidad",AE65,""))),"")</f>
        <v/>
      </c>
      <c r="AF66" s="113" t="str">
        <f t="shared" si="92"/>
        <v/>
      </c>
      <c r="AG66" s="114"/>
      <c r="AH66" s="115"/>
      <c r="AI66" s="116"/>
      <c r="AJ66" s="117"/>
      <c r="AK66" s="117"/>
      <c r="AL66" s="115"/>
      <c r="AM66" s="116"/>
    </row>
    <row r="67" spans="1:39" ht="19.5" customHeight="1" x14ac:dyDescent="0.25">
      <c r="A67" s="221"/>
      <c r="B67" s="224"/>
      <c r="C67" s="224"/>
      <c r="D67" s="224"/>
      <c r="E67" s="129"/>
      <c r="F67" s="227"/>
      <c r="G67" s="132"/>
      <c r="H67" s="132"/>
      <c r="I67" s="224"/>
      <c r="J67" s="230"/>
      <c r="K67" s="233"/>
      <c r="L67" s="215"/>
      <c r="M67" s="236"/>
      <c r="N67" s="215">
        <f>IF(NOT(ISERROR(MATCH(M67,_xlfn.ANCHORARRAY(F78),0))),L80&amp;"Por favor no seleccionar los criterios de impacto",M67)</f>
        <v>0</v>
      </c>
      <c r="O67" s="233"/>
      <c r="P67" s="215"/>
      <c r="Q67" s="218"/>
      <c r="R67" s="105">
        <v>4</v>
      </c>
      <c r="S67" s="106"/>
      <c r="T67" s="107" t="str">
        <f t="shared" ref="T67:T69" si="93">IF(OR(U67="Preventivo",U67="Detectivo"),"Probabilidad",IF(U67="Correctivo","Impacto",""))</f>
        <v/>
      </c>
      <c r="U67" s="108"/>
      <c r="V67" s="108"/>
      <c r="W67" s="109" t="str">
        <f t="shared" si="90"/>
        <v/>
      </c>
      <c r="X67" s="108"/>
      <c r="Y67" s="108"/>
      <c r="Z67" s="108"/>
      <c r="AA67" s="110" t="str">
        <f t="shared" ref="AA67:AA69" si="94">IFERROR(IF(AND(T66="Probabilidad",T67="Probabilidad"),(AC66-(+AC66*W67)),IF(AND(T66="Impacto",T67="Probabilidad"),(AC65-(+AC65*W67)),IF(T67="Impacto",AC66,""))),"")</f>
        <v/>
      </c>
      <c r="AB67" s="111" t="str">
        <f t="shared" si="67"/>
        <v/>
      </c>
      <c r="AC67" s="112" t="str">
        <f t="shared" si="91"/>
        <v/>
      </c>
      <c r="AD67" s="111" t="str">
        <f t="shared" si="69"/>
        <v/>
      </c>
      <c r="AE67" s="112" t="str">
        <f t="shared" ref="AE67:AE69" si="95">IFERROR(IF(AND(T66="Impacto",T67="Impacto"),(AE66-(+AE66*W67)),IF(AND(T66="Probabilidad",T67="Impacto"),(AE65-(+AE65*W67)),IF(T67="Probabilidad",AE66,""))),"")</f>
        <v/>
      </c>
      <c r="AF67" s="113" t="str">
        <f>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
      </c>
      <c r="AG67" s="114"/>
      <c r="AH67" s="115"/>
      <c r="AI67" s="116"/>
      <c r="AJ67" s="117"/>
      <c r="AK67" s="117"/>
      <c r="AL67" s="115"/>
      <c r="AM67" s="116"/>
    </row>
    <row r="68" spans="1:39" ht="19.5" customHeight="1" x14ac:dyDescent="0.25">
      <c r="A68" s="221"/>
      <c r="B68" s="224"/>
      <c r="C68" s="224"/>
      <c r="D68" s="224"/>
      <c r="E68" s="129"/>
      <c r="F68" s="227"/>
      <c r="G68" s="132"/>
      <c r="H68" s="132"/>
      <c r="I68" s="224"/>
      <c r="J68" s="230"/>
      <c r="K68" s="233"/>
      <c r="L68" s="215"/>
      <c r="M68" s="236"/>
      <c r="N68" s="215">
        <f>IF(NOT(ISERROR(MATCH(M68,_xlfn.ANCHORARRAY(F79),0))),L81&amp;"Por favor no seleccionar los criterios de impacto",M68)</f>
        <v>0</v>
      </c>
      <c r="O68" s="233"/>
      <c r="P68" s="215"/>
      <c r="Q68" s="218"/>
      <c r="R68" s="105">
        <v>5</v>
      </c>
      <c r="S68" s="106"/>
      <c r="T68" s="107" t="str">
        <f t="shared" si="93"/>
        <v/>
      </c>
      <c r="U68" s="108"/>
      <c r="V68" s="108"/>
      <c r="W68" s="109" t="str">
        <f t="shared" si="90"/>
        <v/>
      </c>
      <c r="X68" s="108"/>
      <c r="Y68" s="108"/>
      <c r="Z68" s="108"/>
      <c r="AA68" s="110" t="str">
        <f t="shared" si="94"/>
        <v/>
      </c>
      <c r="AB68" s="111" t="str">
        <f t="shared" si="67"/>
        <v/>
      </c>
      <c r="AC68" s="112" t="str">
        <f t="shared" si="91"/>
        <v/>
      </c>
      <c r="AD68" s="111" t="str">
        <f t="shared" si="69"/>
        <v/>
      </c>
      <c r="AE68" s="112" t="str">
        <f t="shared" si="95"/>
        <v/>
      </c>
      <c r="AF68" s="113" t="str">
        <f t="shared" ref="AF68:AF69" si="96">IFERROR(IF(OR(AND(AB68="Muy Baja",AD68="Leve"),AND(AB68="Muy Baja",AD68="Menor"),AND(AB68="Baja",AD68="Leve")),"Bajo",IF(OR(AND(AB68="Muy baja",AD68="Moderado"),AND(AB68="Baja",AD68="Menor"),AND(AB68="Baja",AD68="Moderado"),AND(AB68="Media",AD68="Leve"),AND(AB68="Media",AD68="Menor"),AND(AB68="Media",AD68="Moderado"),AND(AB68="Alta",AD68="Leve"),AND(AB68="Alta",AD68="Menor")),"Moderado",IF(OR(AND(AB68="Muy Baja",AD68="Mayor"),AND(AB68="Baja",AD68="Mayor"),AND(AB68="Media",AD68="Mayor"),AND(AB68="Alta",AD68="Moderado"),AND(AB68="Alta",AD68="Mayor"),AND(AB68="Muy Alta",AD68="Leve"),AND(AB68="Muy Alta",AD68="Menor"),AND(AB68="Muy Alta",AD68="Moderado"),AND(AB68="Muy Alta",AD68="Mayor")),"Alto",IF(OR(AND(AB68="Muy Baja",AD68="Catastrófico"),AND(AB68="Baja",AD68="Catastrófico"),AND(AB68="Media",AD68="Catastrófico"),AND(AB68="Alta",AD68="Catastrófico"),AND(AB68="Muy Alta",AD68="Catastrófico")),"Extremo","")))),"")</f>
        <v/>
      </c>
      <c r="AG68" s="114"/>
      <c r="AH68" s="115"/>
      <c r="AI68" s="116"/>
      <c r="AJ68" s="117"/>
      <c r="AK68" s="117"/>
      <c r="AL68" s="115"/>
      <c r="AM68" s="116"/>
    </row>
    <row r="69" spans="1:39" ht="19.5" customHeight="1" x14ac:dyDescent="0.25">
      <c r="A69" s="222"/>
      <c r="B69" s="225"/>
      <c r="C69" s="225"/>
      <c r="D69" s="225"/>
      <c r="E69" s="130"/>
      <c r="F69" s="228"/>
      <c r="G69" s="133"/>
      <c r="H69" s="133"/>
      <c r="I69" s="225"/>
      <c r="J69" s="231"/>
      <c r="K69" s="234"/>
      <c r="L69" s="216"/>
      <c r="M69" s="237"/>
      <c r="N69" s="216">
        <f>IF(NOT(ISERROR(MATCH(M69,_xlfn.ANCHORARRAY(F80),0))),L82&amp;"Por favor no seleccionar los criterios de impacto",M69)</f>
        <v>0</v>
      </c>
      <c r="O69" s="234"/>
      <c r="P69" s="216"/>
      <c r="Q69" s="219"/>
      <c r="R69" s="105">
        <v>6</v>
      </c>
      <c r="S69" s="106"/>
      <c r="T69" s="107" t="str">
        <f t="shared" si="93"/>
        <v/>
      </c>
      <c r="U69" s="108"/>
      <c r="V69" s="108"/>
      <c r="W69" s="109" t="str">
        <f t="shared" si="90"/>
        <v/>
      </c>
      <c r="X69" s="108"/>
      <c r="Y69" s="108"/>
      <c r="Z69" s="108"/>
      <c r="AA69" s="110" t="str">
        <f t="shared" si="94"/>
        <v/>
      </c>
      <c r="AB69" s="111" t="str">
        <f t="shared" si="67"/>
        <v/>
      </c>
      <c r="AC69" s="112" t="str">
        <f t="shared" si="91"/>
        <v/>
      </c>
      <c r="AD69" s="111" t="str">
        <f t="shared" si="69"/>
        <v/>
      </c>
      <c r="AE69" s="112" t="str">
        <f t="shared" si="95"/>
        <v/>
      </c>
      <c r="AF69" s="113" t="str">
        <f t="shared" si="96"/>
        <v/>
      </c>
      <c r="AG69" s="114"/>
      <c r="AH69" s="115"/>
      <c r="AI69" s="116"/>
      <c r="AJ69" s="117"/>
      <c r="AK69" s="117"/>
      <c r="AL69" s="115"/>
      <c r="AM69" s="116"/>
    </row>
    <row r="70" spans="1:39" ht="49.5" customHeight="1" x14ac:dyDescent="0.25">
      <c r="A70" s="6"/>
      <c r="B70" s="211" t="s">
        <v>126</v>
      </c>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3"/>
    </row>
    <row r="72" spans="1:39" x14ac:dyDescent="0.25">
      <c r="A72" s="1"/>
      <c r="B72" s="24" t="s">
        <v>138</v>
      </c>
      <c r="C72" s="1"/>
      <c r="D72" s="1"/>
      <c r="E72" s="1"/>
      <c r="I72" s="1"/>
    </row>
  </sheetData>
  <dataConsolidate/>
  <mergeCells count="193">
    <mergeCell ref="AH10:AH12"/>
    <mergeCell ref="AI10:AI12"/>
    <mergeCell ref="AJ10:AJ12"/>
    <mergeCell ref="AK10:AK12"/>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E10:E11"/>
    <mergeCell ref="G8:G9"/>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s>
  <conditionalFormatting sqref="K10 K16 K22 K28 K34 K40 K46 K52 K58 K64">
    <cfRule type="cellIs" dxfId="32" priority="394" operator="equal">
      <formula>"Muy Alta"</formula>
    </cfRule>
    <cfRule type="cellIs" dxfId="31" priority="395" operator="equal">
      <formula>"Alta"</formula>
    </cfRule>
    <cfRule type="cellIs" dxfId="30" priority="396" operator="equal">
      <formula>"Media"</formula>
    </cfRule>
    <cfRule type="cellIs" dxfId="29" priority="397" operator="equal">
      <formula>"Baja"</formula>
    </cfRule>
    <cfRule type="cellIs" dxfId="28" priority="398" operator="equal">
      <formula>"Muy Baja"</formula>
    </cfRule>
  </conditionalFormatting>
  <conditionalFormatting sqref="N10:N69">
    <cfRule type="containsText" dxfId="27" priority="76" operator="containsText" text="❌">
      <formula>NOT(ISERROR(SEARCH("❌",N10)))</formula>
    </cfRule>
  </conditionalFormatting>
  <conditionalFormatting sqref="O10 O16 O22 O28 O34 O40 O46 O52 O58 O64">
    <cfRule type="cellIs" dxfId="26" priority="389" operator="equal">
      <formula>"Catastrófico"</formula>
    </cfRule>
    <cfRule type="cellIs" dxfId="25" priority="390" operator="equal">
      <formula>"Mayor"</formula>
    </cfRule>
    <cfRule type="cellIs" dxfId="24" priority="391" operator="equal">
      <formula>"Moderado"</formula>
    </cfRule>
    <cfRule type="cellIs" dxfId="23" priority="392" operator="equal">
      <formula>"Menor"</formula>
    </cfRule>
    <cfRule type="cellIs" dxfId="22" priority="393" operator="equal">
      <formula>"Leve"</formula>
    </cfRule>
  </conditionalFormatting>
  <conditionalFormatting sqref="Q10">
    <cfRule type="cellIs" dxfId="21" priority="385" operator="equal">
      <formula>"Extremo"</formula>
    </cfRule>
    <cfRule type="cellIs" dxfId="20" priority="386" operator="equal">
      <formula>"Alto"</formula>
    </cfRule>
    <cfRule type="cellIs" dxfId="19" priority="387" operator="equal">
      <formula>"Moderado"</formula>
    </cfRule>
    <cfRule type="cellIs" dxfId="18" priority="388" operator="equal">
      <formula>"Bajo"</formula>
    </cfRule>
  </conditionalFormatting>
  <conditionalFormatting sqref="Q16 Q22 Q28 Q34 Q40 Q46 Q52 Q58 Q64">
    <cfRule type="cellIs" dxfId="17" priority="315" operator="equal">
      <formula>"Extremo"</formula>
    </cfRule>
    <cfRule type="cellIs" dxfId="16" priority="316" operator="equal">
      <formula>"Alto"</formula>
    </cfRule>
    <cfRule type="cellIs" dxfId="15" priority="317" operator="equal">
      <formula>"Moderado"</formula>
    </cfRule>
    <cfRule type="cellIs" dxfId="14" priority="318" operator="equal">
      <formula>"Bajo"</formula>
    </cfRule>
  </conditionalFormatting>
  <conditionalFormatting sqref="AB10:AB6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D10:AD69">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conditionalFormatting sqref="AF10:AF69">
    <cfRule type="cellIs" dxfId="3" priority="6" operator="equal">
      <formula>"Extremo"</formula>
    </cfRule>
    <cfRule type="cellIs" dxfId="2" priority="7" operator="equal">
      <formula>"Alto"</formula>
    </cfRule>
    <cfRule type="cellIs" dxfId="1" priority="8" operator="equal">
      <formula>"Moderado"</formula>
    </cfRule>
    <cfRule type="cellIs" dxfId="0" priority="9" operator="equal">
      <formula>"Bajo"</formula>
    </cfRule>
  </conditionalFormatting>
  <dataValidations count="1">
    <dataValidation type="list" allowBlank="1" showErrorMessage="1" sqref="G10" xr:uid="{904F62CD-1977-48F5-A615-FDA3E36F0543}">
      <formula1>"Gestión,FISCAL"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'Tabla Valoración controles'!$D$4:$D$6</xm:f>
          </x14:formula1>
          <xm:sqref>U16 U22:U69 U10:U14</xm:sqref>
        </x14:dataValidation>
        <x14:dataValidation type="list" allowBlank="1" showInputMessage="1" showErrorMessage="1" xr:uid="{00000000-0002-0000-0100-000001000000}">
          <x14:formula1>
            <xm:f>'Tabla Valoración controles'!$D$7:$D$8</xm:f>
          </x14:formula1>
          <xm:sqref>V16 V22:V69 V10:V14</xm:sqref>
        </x14:dataValidation>
        <x14:dataValidation type="list" allowBlank="1" showInputMessage="1" showErrorMessage="1" xr:uid="{00000000-0002-0000-0100-000002000000}">
          <x14:formula1>
            <xm:f>'Tabla Valoración controles'!$D$9:$D$10</xm:f>
          </x14:formula1>
          <xm:sqref>X16 X22:X69 X10:X14</xm:sqref>
        </x14:dataValidation>
        <x14:dataValidation type="list" allowBlank="1" showInputMessage="1" showErrorMessage="1" xr:uid="{00000000-0002-0000-0100-000003000000}">
          <x14:formula1>
            <xm:f>'Tabla Valoración controles'!$D$11:$D$12</xm:f>
          </x14:formula1>
          <xm:sqref>Y16 Y22:Y69 Y10:Y14</xm:sqref>
        </x14:dataValidation>
        <x14:dataValidation type="list" allowBlank="1" showInputMessage="1" showErrorMessage="1" xr:uid="{00000000-0002-0000-0100-000004000000}">
          <x14:formula1>
            <xm:f>'Opciones Tratamiento'!$B$9:$B$10</xm:f>
          </x14:formula1>
          <xm:sqref>AM10:AM11 AM13:AM14 AM16:AM17 AM19:AM20 AM22:AM23 AM25:AM26 AM28:AM29 AM31:AM32 AM34:AM35 AM37:AM38 AM40:AM41 AM43:AM44 AM46:AM47 AM49:AM50 AM52:AM53 AM55:AM56 AM58:AM59 AM61:AM62 AM64:AM65 AM67:AM68</xm:sqref>
        </x14:dataValidation>
        <x14:dataValidation type="list" allowBlank="1" showInputMessage="1" showErrorMessage="1" xr:uid="{00000000-0002-0000-0100-000005000000}">
          <x14:formula1>
            <xm:f>'Tabla Valoración controles'!$D$13:$D$14</xm:f>
          </x14:formula1>
          <xm:sqref>Z16 Z22:Z69 Z10:Z14</xm:sqref>
        </x14:dataValidation>
        <x14:dataValidation type="list" allowBlank="1" showInputMessage="1" showErrorMessage="1" xr:uid="{00000000-0002-0000-0100-000006000000}">
          <x14:formula1>
            <xm:f>'Opciones Tratamiento'!$B$13:$B$19</xm:f>
          </x14:formula1>
          <xm:sqref>I10:I69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AG10:AG69</xm:sqref>
        </x14:dataValidation>
        <x14:dataValidation type="list" allowBlank="1" showInputMessage="1" showErrorMessage="1" xr:uid="{00000000-0002-0000-0100-000009000000}">
          <x14:formula1>
            <xm:f>'Tabla Impacto'!$F$210:$F$221</xm:f>
          </x14:formula1>
          <xm:sqref>M10:M69</xm:sqref>
        </x14:dataValidation>
        <x14:dataValidation type="custom" allowBlank="1" showInputMessage="1" showErrorMessage="1" error="Recuerde que las acciones se generan bajo la medida de mitigar el riesgo" xr:uid="{00000000-0002-0000-0100-00000A000000}">
          <x14:formula1>
            <xm:f>IF(OR(AG10='Opciones Tratamiento'!$B$2,AG10='Opciones Tratamiento'!$B$3,AG10='Opciones Tratamiento'!$B$4),ISBLANK(AG10),ISTEXT(AG10))</xm:f>
          </x14:formula1>
          <xm:sqref>AH10 AH13:AH69</xm:sqref>
        </x14:dataValidation>
        <x14:dataValidation type="custom" allowBlank="1" showInputMessage="1" showErrorMessage="1" error="Recuerde que las acciones se generan bajo la medida de mitigar el riesgo" xr:uid="{00000000-0002-0000-0100-00000B000000}">
          <x14:formula1>
            <xm:f>IF(OR(AG10='Opciones Tratamiento'!$B$2,AG10='Opciones Tratamiento'!$B$3,AG10='Opciones Tratamiento'!$B$4),ISBLANK(AG10),ISTEXT(AG10))</xm:f>
          </x14:formula1>
          <xm:sqref>AI10 AI13:AI69</xm:sqref>
        </x14:dataValidation>
        <x14:dataValidation type="custom" allowBlank="1" showInputMessage="1" showErrorMessage="1" error="Recuerde que las acciones se generan bajo la medida de mitigar el riesgo" xr:uid="{00000000-0002-0000-0100-00000C000000}">
          <x14:formula1>
            <xm:f>IF(OR(AG10='Opciones Tratamiento'!$B$2,AG10='Opciones Tratamiento'!$B$3,AG10='Opciones Tratamiento'!$B$4),ISBLANK(AG10),ISTEXT(AG10))</xm:f>
          </x14:formula1>
          <xm:sqref>AJ10 AJ13:AJ69</xm:sqref>
        </x14:dataValidation>
        <x14:dataValidation type="custom" allowBlank="1" showInputMessage="1" showErrorMessage="1" error="Recuerde que las acciones se generan bajo la medida de mitigar el riesgo" xr:uid="{00000000-0002-0000-0100-00000D000000}">
          <x14:formula1>
            <xm:f>IF(OR(AG10='Opciones Tratamiento'!$B$2,AG10='Opciones Tratamiento'!$B$3,AG10='Opciones Tratamiento'!$B$4),ISBLANK(AG10),ISTEXT(AG10))</xm:f>
          </x14:formula1>
          <xm:sqref>AK10 AK13:AK69</xm:sqref>
        </x14:dataValidation>
        <x14:dataValidation type="custom" allowBlank="1" showInputMessage="1" showErrorMessage="1" error="Recuerde que las acciones se generan bajo la medida de mitigar el riesgo" xr:uid="{00000000-0002-0000-0100-00000E000000}">
          <x14:formula1>
            <xm:f>IF(OR(AG10='Opciones Tratamiento'!$B$2,AG10='Opciones Tratamiento'!$B$3,AG10='Opciones Tratamiento'!$B$4),ISBLANK(AG10),ISTEXT(AG10))</xm:f>
          </x14:formula1>
          <xm:sqref>AL10:AL69</xm:sqref>
        </x14:dataValidation>
        <x14:dataValidation type="list" allowBlank="1" showInputMessage="1" showErrorMessage="1" xr:uid="{00000000-0002-0000-0100-00000F000000}">
          <x14:formula1>
            <xm:f>'C:\Users\HOME\Downloads\[Formato Matriz de Riesgos 2021 (1).xlsx]Tabla Valoración controles'!#REF!</xm:f>
          </x14:formula1>
          <xm:sqref>U17:V21 X15:Z15 X17:Z21 U15:V15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U140"/>
  <sheetViews>
    <sheetView zoomScale="40" zoomScaleNormal="4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373" t="s">
        <v>150</v>
      </c>
      <c r="C2" s="373"/>
      <c r="D2" s="373"/>
      <c r="E2" s="373"/>
      <c r="F2" s="373"/>
      <c r="G2" s="373"/>
      <c r="H2" s="373"/>
      <c r="I2" s="373"/>
      <c r="J2" s="341" t="s">
        <v>2</v>
      </c>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373"/>
      <c r="C3" s="373"/>
      <c r="D3" s="373"/>
      <c r="E3" s="373"/>
      <c r="F3" s="373"/>
      <c r="G3" s="373"/>
      <c r="H3" s="373"/>
      <c r="I3" s="373"/>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373"/>
      <c r="C4" s="373"/>
      <c r="D4" s="373"/>
      <c r="E4" s="373"/>
      <c r="F4" s="373"/>
      <c r="G4" s="373"/>
      <c r="H4" s="373"/>
      <c r="I4" s="373"/>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288" t="s">
        <v>4</v>
      </c>
      <c r="C6" s="288"/>
      <c r="D6" s="289"/>
      <c r="E6" s="326" t="s">
        <v>111</v>
      </c>
      <c r="F6" s="327"/>
      <c r="G6" s="327"/>
      <c r="H6" s="327"/>
      <c r="I6" s="328"/>
      <c r="J6" s="337" t="str">
        <f>IF(AND('Mapa final'!$K$10="Muy Alta",'Mapa final'!$O$10="Leve"),CONCATENATE("R",'Mapa final'!$A$10),"")</f>
        <v/>
      </c>
      <c r="K6" s="338"/>
      <c r="L6" s="338" t="str">
        <f>IF(AND('Mapa final'!$K$16="Muy Alta",'Mapa final'!$O$16="Leve"),CONCATENATE("R",'Mapa final'!$A$16),"")</f>
        <v/>
      </c>
      <c r="M6" s="338"/>
      <c r="N6" s="338" t="str">
        <f>IF(AND('Mapa final'!$K$22="Muy Alta",'Mapa final'!$O$22="Leve"),CONCATENATE("R",'Mapa final'!$A$22),"")</f>
        <v/>
      </c>
      <c r="O6" s="340"/>
      <c r="P6" s="337" t="str">
        <f>IF(AND('Mapa final'!$K$10="Muy Alta",'Mapa final'!$O$10="Menor"),CONCATENATE("R",'Mapa final'!$A$10),"")</f>
        <v/>
      </c>
      <c r="Q6" s="338"/>
      <c r="R6" s="338" t="str">
        <f>IF(AND('Mapa final'!$K$16="Muy Alta",'Mapa final'!$O$16="Menor"),CONCATENATE("R",'Mapa final'!$A$16),"")</f>
        <v/>
      </c>
      <c r="S6" s="338"/>
      <c r="T6" s="338" t="str">
        <f>IF(AND('Mapa final'!$K$22="Muy Alta",'Mapa final'!$O$22="Menor"),CONCATENATE("R",'Mapa final'!$A$22),"")</f>
        <v/>
      </c>
      <c r="U6" s="340"/>
      <c r="V6" s="337" t="str">
        <f>IF(AND('Mapa final'!$K$10="Muy Alta",'Mapa final'!$O$10="Moderado"),CONCATENATE("R",'Mapa final'!$A$10),"")</f>
        <v/>
      </c>
      <c r="W6" s="338"/>
      <c r="X6" s="338" t="str">
        <f>IF(AND('Mapa final'!$K$16="Muy Alta",'Mapa final'!$O$16="Moderado"),CONCATENATE("R",'Mapa final'!$A$16),"")</f>
        <v/>
      </c>
      <c r="Y6" s="338"/>
      <c r="Z6" s="338" t="str">
        <f>IF(AND('Mapa final'!$K$22="Muy Alta",'Mapa final'!$O$22="Moderado"),CONCATENATE("R",'Mapa final'!$A$22),"")</f>
        <v/>
      </c>
      <c r="AA6" s="340"/>
      <c r="AB6" s="337" t="str">
        <f>IF(AND('Mapa final'!$K$10="Muy Alta",'Mapa final'!$O$10="Mayor"),CONCATENATE("R",'Mapa final'!$A$10),"")</f>
        <v/>
      </c>
      <c r="AC6" s="338"/>
      <c r="AD6" s="338" t="str">
        <f>IF(AND('Mapa final'!$K$16="Muy Alta",'Mapa final'!$O$16="Mayor"),CONCATENATE("R",'Mapa final'!$A$16),"")</f>
        <v/>
      </c>
      <c r="AE6" s="338"/>
      <c r="AF6" s="338" t="str">
        <f>IF(AND('Mapa final'!$K$22="Muy Alta",'Mapa final'!$O$22="Mayor"),CONCATENATE("R",'Mapa final'!$A$22),"")</f>
        <v/>
      </c>
      <c r="AG6" s="340"/>
      <c r="AH6" s="352" t="str">
        <f>IF(AND('Mapa final'!$K$10="Muy Alta",'Mapa final'!$O$10="Catastrófico"),CONCATENATE("R",'Mapa final'!$A$10),"")</f>
        <v/>
      </c>
      <c r="AI6" s="353"/>
      <c r="AJ6" s="353" t="str">
        <f>IF(AND('Mapa final'!$K$16="Muy Alta",'Mapa final'!$O$16="Catastrófico"),CONCATENATE("R",'Mapa final'!$A$16),"")</f>
        <v/>
      </c>
      <c r="AK6" s="353"/>
      <c r="AL6" s="353" t="str">
        <f>IF(AND('Mapa final'!$K$22="Muy Alta",'Mapa final'!$O$22="Catastrófico"),CONCATENATE("R",'Mapa final'!$A$22),"")</f>
        <v/>
      </c>
      <c r="AM6" s="354"/>
      <c r="AO6" s="290" t="s">
        <v>78</v>
      </c>
      <c r="AP6" s="291"/>
      <c r="AQ6" s="291"/>
      <c r="AR6" s="291"/>
      <c r="AS6" s="291"/>
      <c r="AT6" s="29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288"/>
      <c r="C7" s="288"/>
      <c r="D7" s="289"/>
      <c r="E7" s="329"/>
      <c r="F7" s="330"/>
      <c r="G7" s="330"/>
      <c r="H7" s="330"/>
      <c r="I7" s="331"/>
      <c r="J7" s="339"/>
      <c r="K7" s="335"/>
      <c r="L7" s="335"/>
      <c r="M7" s="335"/>
      <c r="N7" s="335"/>
      <c r="O7" s="336"/>
      <c r="P7" s="339"/>
      <c r="Q7" s="335"/>
      <c r="R7" s="335"/>
      <c r="S7" s="335"/>
      <c r="T7" s="335"/>
      <c r="U7" s="336"/>
      <c r="V7" s="339"/>
      <c r="W7" s="335"/>
      <c r="X7" s="335"/>
      <c r="Y7" s="335"/>
      <c r="Z7" s="335"/>
      <c r="AA7" s="336"/>
      <c r="AB7" s="339"/>
      <c r="AC7" s="335"/>
      <c r="AD7" s="335"/>
      <c r="AE7" s="335"/>
      <c r="AF7" s="335"/>
      <c r="AG7" s="336"/>
      <c r="AH7" s="346"/>
      <c r="AI7" s="347"/>
      <c r="AJ7" s="347"/>
      <c r="AK7" s="347"/>
      <c r="AL7" s="347"/>
      <c r="AM7" s="348"/>
      <c r="AN7" s="67"/>
      <c r="AO7" s="293"/>
      <c r="AP7" s="294"/>
      <c r="AQ7" s="294"/>
      <c r="AR7" s="294"/>
      <c r="AS7" s="294"/>
      <c r="AT7" s="29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288"/>
      <c r="C8" s="288"/>
      <c r="D8" s="289"/>
      <c r="E8" s="329"/>
      <c r="F8" s="330"/>
      <c r="G8" s="330"/>
      <c r="H8" s="330"/>
      <c r="I8" s="331"/>
      <c r="J8" s="339" t="str">
        <f>IF(AND('Mapa final'!$K$28="Muy Alta",'Mapa final'!$O$28="Leve"),CONCATENATE("R",'Mapa final'!$A$28),"")</f>
        <v/>
      </c>
      <c r="K8" s="335"/>
      <c r="L8" s="335" t="str">
        <f>IF(AND('Mapa final'!$K$34="Muy Alta",'Mapa final'!$O$34="Leve"),CONCATENATE("R",'Mapa final'!$A$34),"")</f>
        <v/>
      </c>
      <c r="M8" s="335"/>
      <c r="N8" s="335" t="str">
        <f>IF(AND('Mapa final'!$K$40="Muy Alta",'Mapa final'!$O$40="Leve"),CONCATENATE("R",'Mapa final'!$A$40),"")</f>
        <v/>
      </c>
      <c r="O8" s="336"/>
      <c r="P8" s="339" t="str">
        <f>IF(AND('Mapa final'!$K$28="Muy Alta",'Mapa final'!$O$28="Menor"),CONCATENATE("R",'Mapa final'!$A$28),"")</f>
        <v/>
      </c>
      <c r="Q8" s="335"/>
      <c r="R8" s="335" t="str">
        <f>IF(AND('Mapa final'!$K$34="Muy Alta",'Mapa final'!$O$34="Menor"),CONCATENATE("R",'Mapa final'!$A$34),"")</f>
        <v/>
      </c>
      <c r="S8" s="335"/>
      <c r="T8" s="335" t="str">
        <f>IF(AND('Mapa final'!$K$40="Muy Alta",'Mapa final'!$O$40="Menor"),CONCATENATE("R",'Mapa final'!$A$40),"")</f>
        <v/>
      </c>
      <c r="U8" s="336"/>
      <c r="V8" s="339" t="str">
        <f>IF(AND('Mapa final'!$K$28="Muy Alta",'Mapa final'!$O$28="Moderado"),CONCATENATE("R",'Mapa final'!$A$28),"")</f>
        <v/>
      </c>
      <c r="W8" s="335"/>
      <c r="X8" s="335" t="str">
        <f>IF(AND('Mapa final'!$K$34="Muy Alta",'Mapa final'!$O$34="Moderado"),CONCATENATE("R",'Mapa final'!$A$34),"")</f>
        <v/>
      </c>
      <c r="Y8" s="335"/>
      <c r="Z8" s="335" t="str">
        <f>IF(AND('Mapa final'!$K$40="Muy Alta",'Mapa final'!$O$40="Moderado"),CONCATENATE("R",'Mapa final'!$A$40),"")</f>
        <v/>
      </c>
      <c r="AA8" s="336"/>
      <c r="AB8" s="339" t="str">
        <f>IF(AND('Mapa final'!$K$28="Muy Alta",'Mapa final'!$O$28="Mayor"),CONCATENATE("R",'Mapa final'!$A$28),"")</f>
        <v/>
      </c>
      <c r="AC8" s="335"/>
      <c r="AD8" s="335" t="str">
        <f>IF(AND('Mapa final'!$K$34="Muy Alta",'Mapa final'!$O$34="Mayor"),CONCATENATE("R",'Mapa final'!$A$34),"")</f>
        <v/>
      </c>
      <c r="AE8" s="335"/>
      <c r="AF8" s="335" t="str">
        <f>IF(AND('Mapa final'!$K$40="Muy Alta",'Mapa final'!$O$40="Mayor"),CONCATENATE("R",'Mapa final'!$A$40),"")</f>
        <v/>
      </c>
      <c r="AG8" s="336"/>
      <c r="AH8" s="346" t="str">
        <f>IF(AND('Mapa final'!$K$28="Muy Alta",'Mapa final'!$O$28="Catastrófico"),CONCATENATE("R",'Mapa final'!$A$28),"")</f>
        <v/>
      </c>
      <c r="AI8" s="347"/>
      <c r="AJ8" s="347" t="str">
        <f>IF(AND('Mapa final'!$K$34="Muy Alta",'Mapa final'!$O$34="Catastrófico"),CONCATENATE("R",'Mapa final'!$A$34),"")</f>
        <v/>
      </c>
      <c r="AK8" s="347"/>
      <c r="AL8" s="347" t="str">
        <f>IF(AND('Mapa final'!$K$40="Muy Alta",'Mapa final'!$O$40="Catastrófico"),CONCATENATE("R",'Mapa final'!$A$40),"")</f>
        <v/>
      </c>
      <c r="AM8" s="348"/>
      <c r="AN8" s="67"/>
      <c r="AO8" s="293"/>
      <c r="AP8" s="294"/>
      <c r="AQ8" s="294"/>
      <c r="AR8" s="294"/>
      <c r="AS8" s="294"/>
      <c r="AT8" s="29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288"/>
      <c r="C9" s="288"/>
      <c r="D9" s="289"/>
      <c r="E9" s="329"/>
      <c r="F9" s="330"/>
      <c r="G9" s="330"/>
      <c r="H9" s="330"/>
      <c r="I9" s="331"/>
      <c r="J9" s="339"/>
      <c r="K9" s="335"/>
      <c r="L9" s="335"/>
      <c r="M9" s="335"/>
      <c r="N9" s="335"/>
      <c r="O9" s="336"/>
      <c r="P9" s="339"/>
      <c r="Q9" s="335"/>
      <c r="R9" s="335"/>
      <c r="S9" s="335"/>
      <c r="T9" s="335"/>
      <c r="U9" s="336"/>
      <c r="V9" s="339"/>
      <c r="W9" s="335"/>
      <c r="X9" s="335"/>
      <c r="Y9" s="335"/>
      <c r="Z9" s="335"/>
      <c r="AA9" s="336"/>
      <c r="AB9" s="339"/>
      <c r="AC9" s="335"/>
      <c r="AD9" s="335"/>
      <c r="AE9" s="335"/>
      <c r="AF9" s="335"/>
      <c r="AG9" s="336"/>
      <c r="AH9" s="346"/>
      <c r="AI9" s="347"/>
      <c r="AJ9" s="347"/>
      <c r="AK9" s="347"/>
      <c r="AL9" s="347"/>
      <c r="AM9" s="348"/>
      <c r="AN9" s="67"/>
      <c r="AO9" s="293"/>
      <c r="AP9" s="294"/>
      <c r="AQ9" s="294"/>
      <c r="AR9" s="294"/>
      <c r="AS9" s="294"/>
      <c r="AT9" s="29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288"/>
      <c r="C10" s="288"/>
      <c r="D10" s="289"/>
      <c r="E10" s="329"/>
      <c r="F10" s="330"/>
      <c r="G10" s="330"/>
      <c r="H10" s="330"/>
      <c r="I10" s="331"/>
      <c r="J10" s="339" t="str">
        <f>IF(AND('Mapa final'!$K$46="Muy Alta",'Mapa final'!$O$46="Leve"),CONCATENATE("R",'Mapa final'!$A$46),"")</f>
        <v/>
      </c>
      <c r="K10" s="335"/>
      <c r="L10" s="335" t="str">
        <f>IF(AND('Mapa final'!$K$52="Muy Alta",'Mapa final'!$O$52="Leve"),CONCATENATE("R",'Mapa final'!$A$52),"")</f>
        <v/>
      </c>
      <c r="M10" s="335"/>
      <c r="N10" s="335" t="str">
        <f>IF(AND('Mapa final'!$K$58="Muy Alta",'Mapa final'!$O$58="Leve"),CONCATENATE("R",'Mapa final'!$A$58),"")</f>
        <v/>
      </c>
      <c r="O10" s="336"/>
      <c r="P10" s="339" t="str">
        <f>IF(AND('Mapa final'!$K$46="Muy Alta",'Mapa final'!$O$46="Menor"),CONCATENATE("R",'Mapa final'!$A$46),"")</f>
        <v/>
      </c>
      <c r="Q10" s="335"/>
      <c r="R10" s="335" t="str">
        <f>IF(AND('Mapa final'!$K$52="Muy Alta",'Mapa final'!$O$52="Menor"),CONCATENATE("R",'Mapa final'!$A$52),"")</f>
        <v/>
      </c>
      <c r="S10" s="335"/>
      <c r="T10" s="335" t="str">
        <f>IF(AND('Mapa final'!$K$58="Muy Alta",'Mapa final'!$O$58="Menor"),CONCATENATE("R",'Mapa final'!$A$58),"")</f>
        <v/>
      </c>
      <c r="U10" s="336"/>
      <c r="V10" s="339" t="str">
        <f>IF(AND('Mapa final'!$K$46="Muy Alta",'Mapa final'!$O$46="Moderado"),CONCATENATE("R",'Mapa final'!$A$46),"")</f>
        <v/>
      </c>
      <c r="W10" s="335"/>
      <c r="X10" s="335" t="str">
        <f>IF(AND('Mapa final'!$K$52="Muy Alta",'Mapa final'!$O$52="Moderado"),CONCATENATE("R",'Mapa final'!$A$52),"")</f>
        <v/>
      </c>
      <c r="Y10" s="335"/>
      <c r="Z10" s="335" t="str">
        <f>IF(AND('Mapa final'!$K$58="Muy Alta",'Mapa final'!$O$58="Moderado"),CONCATENATE("R",'Mapa final'!$A$58),"")</f>
        <v/>
      </c>
      <c r="AA10" s="336"/>
      <c r="AB10" s="339" t="str">
        <f>IF(AND('Mapa final'!$K$46="Muy Alta",'Mapa final'!$O$46="Mayor"),CONCATENATE("R",'Mapa final'!$A$46),"")</f>
        <v/>
      </c>
      <c r="AC10" s="335"/>
      <c r="AD10" s="335" t="str">
        <f>IF(AND('Mapa final'!$K$52="Muy Alta",'Mapa final'!$O$52="Mayor"),CONCATENATE("R",'Mapa final'!$A$52),"")</f>
        <v/>
      </c>
      <c r="AE10" s="335"/>
      <c r="AF10" s="335" t="str">
        <f>IF(AND('Mapa final'!$K$58="Muy Alta",'Mapa final'!$O$58="Mayor"),CONCATENATE("R",'Mapa final'!$A$58),"")</f>
        <v/>
      </c>
      <c r="AG10" s="336"/>
      <c r="AH10" s="346" t="str">
        <f>IF(AND('Mapa final'!$K$46="Muy Alta",'Mapa final'!$O$46="Catastrófico"),CONCATENATE("R",'Mapa final'!$A$46),"")</f>
        <v/>
      </c>
      <c r="AI10" s="347"/>
      <c r="AJ10" s="347" t="str">
        <f>IF(AND('Mapa final'!$K$52="Muy Alta",'Mapa final'!$O$52="Catastrófico"),CONCATENATE("R",'Mapa final'!$A$52),"")</f>
        <v/>
      </c>
      <c r="AK10" s="347"/>
      <c r="AL10" s="347" t="str">
        <f>IF(AND('Mapa final'!$K$58="Muy Alta",'Mapa final'!$O$58="Catastrófico"),CONCATENATE("R",'Mapa final'!$A$58),"")</f>
        <v/>
      </c>
      <c r="AM10" s="348"/>
      <c r="AN10" s="67"/>
      <c r="AO10" s="293"/>
      <c r="AP10" s="294"/>
      <c r="AQ10" s="294"/>
      <c r="AR10" s="294"/>
      <c r="AS10" s="294"/>
      <c r="AT10" s="29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288"/>
      <c r="C11" s="288"/>
      <c r="D11" s="289"/>
      <c r="E11" s="329"/>
      <c r="F11" s="330"/>
      <c r="G11" s="330"/>
      <c r="H11" s="330"/>
      <c r="I11" s="331"/>
      <c r="J11" s="339"/>
      <c r="K11" s="335"/>
      <c r="L11" s="335"/>
      <c r="M11" s="335"/>
      <c r="N11" s="335"/>
      <c r="O11" s="336"/>
      <c r="P11" s="339"/>
      <c r="Q11" s="335"/>
      <c r="R11" s="335"/>
      <c r="S11" s="335"/>
      <c r="T11" s="335"/>
      <c r="U11" s="336"/>
      <c r="V11" s="339"/>
      <c r="W11" s="335"/>
      <c r="X11" s="335"/>
      <c r="Y11" s="335"/>
      <c r="Z11" s="335"/>
      <c r="AA11" s="336"/>
      <c r="AB11" s="339"/>
      <c r="AC11" s="335"/>
      <c r="AD11" s="335"/>
      <c r="AE11" s="335"/>
      <c r="AF11" s="335"/>
      <c r="AG11" s="336"/>
      <c r="AH11" s="346"/>
      <c r="AI11" s="347"/>
      <c r="AJ11" s="347"/>
      <c r="AK11" s="347"/>
      <c r="AL11" s="347"/>
      <c r="AM11" s="348"/>
      <c r="AN11" s="67"/>
      <c r="AO11" s="293"/>
      <c r="AP11" s="294"/>
      <c r="AQ11" s="294"/>
      <c r="AR11" s="294"/>
      <c r="AS11" s="294"/>
      <c r="AT11" s="29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288"/>
      <c r="C12" s="288"/>
      <c r="D12" s="289"/>
      <c r="E12" s="329"/>
      <c r="F12" s="330"/>
      <c r="G12" s="330"/>
      <c r="H12" s="330"/>
      <c r="I12" s="331"/>
      <c r="J12" s="339" t="str">
        <f>IF(AND('Mapa final'!$K$64="Muy Alta",'Mapa final'!$O$64="Leve"),CONCATENATE("R",'Mapa final'!$A$64),"")</f>
        <v/>
      </c>
      <c r="K12" s="335"/>
      <c r="L12" s="335" t="str">
        <f>IF(AND('Mapa final'!$K$70="Muy Alta",'Mapa final'!$O$70="Leve"),CONCATENATE("R",'Mapa final'!$A$70),"")</f>
        <v/>
      </c>
      <c r="M12" s="335"/>
      <c r="N12" s="335" t="str">
        <f>IF(AND('Mapa final'!$K$76="Muy Alta",'Mapa final'!$O$76="Leve"),CONCATENATE("R",'Mapa final'!$A$76),"")</f>
        <v/>
      </c>
      <c r="O12" s="336"/>
      <c r="P12" s="339" t="str">
        <f>IF(AND('Mapa final'!$K$64="Muy Alta",'Mapa final'!$O$64="Menor"),CONCATENATE("R",'Mapa final'!$A$64),"")</f>
        <v/>
      </c>
      <c r="Q12" s="335"/>
      <c r="R12" s="335" t="str">
        <f>IF(AND('Mapa final'!$K$70="Muy Alta",'Mapa final'!$O$70="Menor"),CONCATENATE("R",'Mapa final'!$A$70),"")</f>
        <v/>
      </c>
      <c r="S12" s="335"/>
      <c r="T12" s="335" t="str">
        <f>IF(AND('Mapa final'!$K$76="Muy Alta",'Mapa final'!$O$76="Menor"),CONCATENATE("R",'Mapa final'!$A$76),"")</f>
        <v/>
      </c>
      <c r="U12" s="336"/>
      <c r="V12" s="339" t="str">
        <f>IF(AND('Mapa final'!$K$64="Muy Alta",'Mapa final'!$O$64="Moderado"),CONCATENATE("R",'Mapa final'!$A$64),"")</f>
        <v/>
      </c>
      <c r="W12" s="335"/>
      <c r="X12" s="335" t="str">
        <f>IF(AND('Mapa final'!$K$70="Muy Alta",'Mapa final'!$O$70="Moderado"),CONCATENATE("R",'Mapa final'!$A$70),"")</f>
        <v/>
      </c>
      <c r="Y12" s="335"/>
      <c r="Z12" s="335" t="str">
        <f>IF(AND('Mapa final'!$K$76="Muy Alta",'Mapa final'!$O$76="Moderado"),CONCATENATE("R",'Mapa final'!$A$76),"")</f>
        <v/>
      </c>
      <c r="AA12" s="336"/>
      <c r="AB12" s="339" t="str">
        <f>IF(AND('Mapa final'!$K$64="Muy Alta",'Mapa final'!$O$64="Mayor"),CONCATENATE("R",'Mapa final'!$A$64),"")</f>
        <v/>
      </c>
      <c r="AC12" s="335"/>
      <c r="AD12" s="335" t="str">
        <f>IF(AND('Mapa final'!$K$70="Muy Alta",'Mapa final'!$O$70="Mayor"),CONCATENATE("R",'Mapa final'!$A$70),"")</f>
        <v/>
      </c>
      <c r="AE12" s="335"/>
      <c r="AF12" s="335" t="str">
        <f>IF(AND('Mapa final'!$K$76="Muy Alta",'Mapa final'!$O$76="Mayor"),CONCATENATE("R",'Mapa final'!$A$76),"")</f>
        <v/>
      </c>
      <c r="AG12" s="336"/>
      <c r="AH12" s="346" t="str">
        <f>IF(AND('Mapa final'!$K$64="Muy Alta",'Mapa final'!$O$64="Catastrófico"),CONCATENATE("R",'Mapa final'!$A$64),"")</f>
        <v/>
      </c>
      <c r="AI12" s="347"/>
      <c r="AJ12" s="347" t="str">
        <f>IF(AND('Mapa final'!$K$70="Muy Alta",'Mapa final'!$O$70="Catastrófico"),CONCATENATE("R",'Mapa final'!$A$70),"")</f>
        <v/>
      </c>
      <c r="AK12" s="347"/>
      <c r="AL12" s="347" t="str">
        <f>IF(AND('Mapa final'!$K$76="Muy Alta",'Mapa final'!$O$76="Catastrófico"),CONCATENATE("R",'Mapa final'!$A$76),"")</f>
        <v/>
      </c>
      <c r="AM12" s="348"/>
      <c r="AN12" s="67"/>
      <c r="AO12" s="293"/>
      <c r="AP12" s="294"/>
      <c r="AQ12" s="294"/>
      <c r="AR12" s="294"/>
      <c r="AS12" s="294"/>
      <c r="AT12" s="29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288"/>
      <c r="C13" s="288"/>
      <c r="D13" s="289"/>
      <c r="E13" s="332"/>
      <c r="F13" s="333"/>
      <c r="G13" s="333"/>
      <c r="H13" s="333"/>
      <c r="I13" s="334"/>
      <c r="J13" s="339"/>
      <c r="K13" s="335"/>
      <c r="L13" s="335"/>
      <c r="M13" s="335"/>
      <c r="N13" s="335"/>
      <c r="O13" s="336"/>
      <c r="P13" s="339"/>
      <c r="Q13" s="335"/>
      <c r="R13" s="335"/>
      <c r="S13" s="335"/>
      <c r="T13" s="335"/>
      <c r="U13" s="336"/>
      <c r="V13" s="339"/>
      <c r="W13" s="335"/>
      <c r="X13" s="335"/>
      <c r="Y13" s="335"/>
      <c r="Z13" s="335"/>
      <c r="AA13" s="336"/>
      <c r="AB13" s="339"/>
      <c r="AC13" s="335"/>
      <c r="AD13" s="335"/>
      <c r="AE13" s="335"/>
      <c r="AF13" s="335"/>
      <c r="AG13" s="336"/>
      <c r="AH13" s="349"/>
      <c r="AI13" s="350"/>
      <c r="AJ13" s="350"/>
      <c r="AK13" s="350"/>
      <c r="AL13" s="350"/>
      <c r="AM13" s="351"/>
      <c r="AN13" s="67"/>
      <c r="AO13" s="296"/>
      <c r="AP13" s="297"/>
      <c r="AQ13" s="297"/>
      <c r="AR13" s="297"/>
      <c r="AS13" s="297"/>
      <c r="AT13" s="29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288"/>
      <c r="C14" s="288"/>
      <c r="D14" s="289"/>
      <c r="E14" s="326" t="s">
        <v>110</v>
      </c>
      <c r="F14" s="327"/>
      <c r="G14" s="327"/>
      <c r="H14" s="327"/>
      <c r="I14" s="327"/>
      <c r="J14" s="361" t="str">
        <f>IF(AND('Mapa final'!$K$10="Alta",'Mapa final'!$O$10="Leve"),CONCATENATE("R",'Mapa final'!$A$10),"")</f>
        <v/>
      </c>
      <c r="K14" s="362"/>
      <c r="L14" s="362" t="str">
        <f>IF(AND('Mapa final'!$K$16="Alta",'Mapa final'!$O$16="Leve"),CONCATENATE("R",'Mapa final'!$A$16),"")</f>
        <v/>
      </c>
      <c r="M14" s="362"/>
      <c r="N14" s="362" t="str">
        <f>IF(AND('Mapa final'!$K$22="Alta",'Mapa final'!$O$22="Leve"),CONCATENATE("R",'Mapa final'!$A$22),"")</f>
        <v/>
      </c>
      <c r="O14" s="363"/>
      <c r="P14" s="361" t="str">
        <f>IF(AND('Mapa final'!$K$10="Alta",'Mapa final'!$O$10="Menor"),CONCATENATE("R",'Mapa final'!$A$10),"")</f>
        <v/>
      </c>
      <c r="Q14" s="362"/>
      <c r="R14" s="362" t="str">
        <f>IF(AND('Mapa final'!$K$16="Alta",'Mapa final'!$O$16="Menor"),CONCATENATE("R",'Mapa final'!$A$16),"")</f>
        <v/>
      </c>
      <c r="S14" s="362"/>
      <c r="T14" s="362" t="str">
        <f>IF(AND('Mapa final'!$K$22="Alta",'Mapa final'!$O$22="Menor"),CONCATENATE("R",'Mapa final'!$A$22),"")</f>
        <v/>
      </c>
      <c r="U14" s="363"/>
      <c r="V14" s="337" t="str">
        <f>IF(AND('Mapa final'!$K$10="Alta",'Mapa final'!$O$10="Moderado"),CONCATENATE("R",'Mapa final'!$A$10),"")</f>
        <v/>
      </c>
      <c r="W14" s="338"/>
      <c r="X14" s="338" t="str">
        <f>IF(AND('Mapa final'!$K$16="Alta",'Mapa final'!$O$16="Moderado"),CONCATENATE("R",'Mapa final'!$A$16),"")</f>
        <v/>
      </c>
      <c r="Y14" s="338"/>
      <c r="Z14" s="338" t="str">
        <f>IF(AND('Mapa final'!$K$22="Alta",'Mapa final'!$O$22="Moderado"),CONCATENATE("R",'Mapa final'!$A$22),"")</f>
        <v/>
      </c>
      <c r="AA14" s="340"/>
      <c r="AB14" s="337" t="str">
        <f>IF(AND('Mapa final'!$K$10="Alta",'Mapa final'!$O$10="Mayor"),CONCATENATE("R",'Mapa final'!$A$10),"")</f>
        <v/>
      </c>
      <c r="AC14" s="338"/>
      <c r="AD14" s="338" t="str">
        <f>IF(AND('Mapa final'!$K$16="Alta",'Mapa final'!$O$16="Mayor"),CONCATENATE("R",'Mapa final'!$A$16),"")</f>
        <v/>
      </c>
      <c r="AE14" s="338"/>
      <c r="AF14" s="338" t="str">
        <f>IF(AND('Mapa final'!$K$22="Alta",'Mapa final'!$O$22="Mayor"),CONCATENATE("R",'Mapa final'!$A$22),"")</f>
        <v/>
      </c>
      <c r="AG14" s="340"/>
      <c r="AH14" s="352" t="str">
        <f>IF(AND('Mapa final'!$K$10="Alta",'Mapa final'!$O$10="Catastrófico"),CONCATENATE("R",'Mapa final'!$A$10),"")</f>
        <v/>
      </c>
      <c r="AI14" s="353"/>
      <c r="AJ14" s="353" t="str">
        <f>IF(AND('Mapa final'!$K$16="Alta",'Mapa final'!$O$16="Catastrófico"),CONCATENATE("R",'Mapa final'!$A$16),"")</f>
        <v/>
      </c>
      <c r="AK14" s="353"/>
      <c r="AL14" s="353" t="str">
        <f>IF(AND('Mapa final'!$K$22="Alta",'Mapa final'!$O$22="Catastrófico"),CONCATENATE("R",'Mapa final'!$A$22),"")</f>
        <v/>
      </c>
      <c r="AM14" s="354"/>
      <c r="AN14" s="67"/>
      <c r="AO14" s="299" t="s">
        <v>79</v>
      </c>
      <c r="AP14" s="300"/>
      <c r="AQ14" s="300"/>
      <c r="AR14" s="300"/>
      <c r="AS14" s="300"/>
      <c r="AT14" s="30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288"/>
      <c r="C15" s="288"/>
      <c r="D15" s="289"/>
      <c r="E15" s="329"/>
      <c r="F15" s="330"/>
      <c r="G15" s="330"/>
      <c r="H15" s="330"/>
      <c r="I15" s="330"/>
      <c r="J15" s="355"/>
      <c r="K15" s="356"/>
      <c r="L15" s="356"/>
      <c r="M15" s="356"/>
      <c r="N15" s="356"/>
      <c r="O15" s="357"/>
      <c r="P15" s="355"/>
      <c r="Q15" s="356"/>
      <c r="R15" s="356"/>
      <c r="S15" s="356"/>
      <c r="T15" s="356"/>
      <c r="U15" s="357"/>
      <c r="V15" s="339"/>
      <c r="W15" s="335"/>
      <c r="X15" s="335"/>
      <c r="Y15" s="335"/>
      <c r="Z15" s="335"/>
      <c r="AA15" s="336"/>
      <c r="AB15" s="339"/>
      <c r="AC15" s="335"/>
      <c r="AD15" s="335"/>
      <c r="AE15" s="335"/>
      <c r="AF15" s="335"/>
      <c r="AG15" s="336"/>
      <c r="AH15" s="346"/>
      <c r="AI15" s="347"/>
      <c r="AJ15" s="347"/>
      <c r="AK15" s="347"/>
      <c r="AL15" s="347"/>
      <c r="AM15" s="348"/>
      <c r="AN15" s="67"/>
      <c r="AO15" s="302"/>
      <c r="AP15" s="303"/>
      <c r="AQ15" s="303"/>
      <c r="AR15" s="303"/>
      <c r="AS15" s="303"/>
      <c r="AT15" s="30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288"/>
      <c r="C16" s="288"/>
      <c r="D16" s="289"/>
      <c r="E16" s="329"/>
      <c r="F16" s="330"/>
      <c r="G16" s="330"/>
      <c r="H16" s="330"/>
      <c r="I16" s="330"/>
      <c r="J16" s="355" t="str">
        <f>IF(AND('Mapa final'!$K$28="Alta",'Mapa final'!$O$28="Leve"),CONCATENATE("R",'Mapa final'!$A$28),"")</f>
        <v/>
      </c>
      <c r="K16" s="356"/>
      <c r="L16" s="356" t="str">
        <f>IF(AND('Mapa final'!$K$34="Alta",'Mapa final'!$O$34="Leve"),CONCATENATE("R",'Mapa final'!$A$34),"")</f>
        <v/>
      </c>
      <c r="M16" s="356"/>
      <c r="N16" s="356" t="str">
        <f>IF(AND('Mapa final'!$K$40="Alta",'Mapa final'!$O$40="Leve"),CONCATENATE("R",'Mapa final'!$A$40),"")</f>
        <v/>
      </c>
      <c r="O16" s="357"/>
      <c r="P16" s="355" t="str">
        <f>IF(AND('Mapa final'!$K$28="Alta",'Mapa final'!$O$28="Menor"),CONCATENATE("R",'Mapa final'!$A$28),"")</f>
        <v/>
      </c>
      <c r="Q16" s="356"/>
      <c r="R16" s="356" t="str">
        <f>IF(AND('Mapa final'!$K$34="Alta",'Mapa final'!$O$34="Menor"),CONCATENATE("R",'Mapa final'!$A$34),"")</f>
        <v/>
      </c>
      <c r="S16" s="356"/>
      <c r="T16" s="356" t="str">
        <f>IF(AND('Mapa final'!$K$40="Alta",'Mapa final'!$O$40="Menor"),CONCATENATE("R",'Mapa final'!$A$40),"")</f>
        <v/>
      </c>
      <c r="U16" s="357"/>
      <c r="V16" s="339" t="str">
        <f>IF(AND('Mapa final'!$K$28="Alta",'Mapa final'!$O$28="Moderado"),CONCATENATE("R",'Mapa final'!$A$28),"")</f>
        <v/>
      </c>
      <c r="W16" s="335"/>
      <c r="X16" s="335" t="str">
        <f>IF(AND('Mapa final'!$K$34="Alta",'Mapa final'!$O$34="Moderado"),CONCATENATE("R",'Mapa final'!$A$34),"")</f>
        <v/>
      </c>
      <c r="Y16" s="335"/>
      <c r="Z16" s="335" t="str">
        <f>IF(AND('Mapa final'!$K$40="Alta",'Mapa final'!$O$40="Moderado"),CONCATENATE("R",'Mapa final'!$A$40),"")</f>
        <v/>
      </c>
      <c r="AA16" s="336"/>
      <c r="AB16" s="339" t="str">
        <f>IF(AND('Mapa final'!$K$28="Alta",'Mapa final'!$O$28="Mayor"),CONCATENATE("R",'Mapa final'!$A$28),"")</f>
        <v/>
      </c>
      <c r="AC16" s="335"/>
      <c r="AD16" s="335" t="str">
        <f>IF(AND('Mapa final'!$K$34="Alta",'Mapa final'!$O$34="Mayor"),CONCATENATE("R",'Mapa final'!$A$34),"")</f>
        <v/>
      </c>
      <c r="AE16" s="335"/>
      <c r="AF16" s="335" t="str">
        <f>IF(AND('Mapa final'!$K$40="Alta",'Mapa final'!$O$40="Mayor"),CONCATENATE("R",'Mapa final'!$A$40),"")</f>
        <v/>
      </c>
      <c r="AG16" s="336"/>
      <c r="AH16" s="346" t="str">
        <f>IF(AND('Mapa final'!$K$28="Alta",'Mapa final'!$O$28="Catastrófico"),CONCATENATE("R",'Mapa final'!$A$28),"")</f>
        <v/>
      </c>
      <c r="AI16" s="347"/>
      <c r="AJ16" s="347" t="str">
        <f>IF(AND('Mapa final'!$K$34="Alta",'Mapa final'!$O$34="Catastrófico"),CONCATENATE("R",'Mapa final'!$A$34),"")</f>
        <v/>
      </c>
      <c r="AK16" s="347"/>
      <c r="AL16" s="347" t="str">
        <f>IF(AND('Mapa final'!$K$40="Alta",'Mapa final'!$O$40="Catastrófico"),CONCATENATE("R",'Mapa final'!$A$40),"")</f>
        <v/>
      </c>
      <c r="AM16" s="348"/>
      <c r="AN16" s="67"/>
      <c r="AO16" s="302"/>
      <c r="AP16" s="303"/>
      <c r="AQ16" s="303"/>
      <c r="AR16" s="303"/>
      <c r="AS16" s="303"/>
      <c r="AT16" s="304"/>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288"/>
      <c r="C17" s="288"/>
      <c r="D17" s="289"/>
      <c r="E17" s="329"/>
      <c r="F17" s="330"/>
      <c r="G17" s="330"/>
      <c r="H17" s="330"/>
      <c r="I17" s="330"/>
      <c r="J17" s="355"/>
      <c r="K17" s="356"/>
      <c r="L17" s="356"/>
      <c r="M17" s="356"/>
      <c r="N17" s="356"/>
      <c r="O17" s="357"/>
      <c r="P17" s="355"/>
      <c r="Q17" s="356"/>
      <c r="R17" s="356"/>
      <c r="S17" s="356"/>
      <c r="T17" s="356"/>
      <c r="U17" s="357"/>
      <c r="V17" s="339"/>
      <c r="W17" s="335"/>
      <c r="X17" s="335"/>
      <c r="Y17" s="335"/>
      <c r="Z17" s="335"/>
      <c r="AA17" s="336"/>
      <c r="AB17" s="339"/>
      <c r="AC17" s="335"/>
      <c r="AD17" s="335"/>
      <c r="AE17" s="335"/>
      <c r="AF17" s="335"/>
      <c r="AG17" s="336"/>
      <c r="AH17" s="346"/>
      <c r="AI17" s="347"/>
      <c r="AJ17" s="347"/>
      <c r="AK17" s="347"/>
      <c r="AL17" s="347"/>
      <c r="AM17" s="348"/>
      <c r="AN17" s="67"/>
      <c r="AO17" s="302"/>
      <c r="AP17" s="303"/>
      <c r="AQ17" s="303"/>
      <c r="AR17" s="303"/>
      <c r="AS17" s="303"/>
      <c r="AT17" s="30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288"/>
      <c r="C18" s="288"/>
      <c r="D18" s="289"/>
      <c r="E18" s="329"/>
      <c r="F18" s="330"/>
      <c r="G18" s="330"/>
      <c r="H18" s="330"/>
      <c r="I18" s="330"/>
      <c r="J18" s="355" t="str">
        <f>IF(AND('Mapa final'!$K$46="Alta",'Mapa final'!$O$46="Leve"),CONCATENATE("R",'Mapa final'!$A$46),"")</f>
        <v/>
      </c>
      <c r="K18" s="356"/>
      <c r="L18" s="356" t="str">
        <f>IF(AND('Mapa final'!$K$52="Alta",'Mapa final'!$O$52="Leve"),CONCATENATE("R",'Mapa final'!$A$52),"")</f>
        <v/>
      </c>
      <c r="M18" s="356"/>
      <c r="N18" s="356" t="str">
        <f>IF(AND('Mapa final'!$K$58="Alta",'Mapa final'!$O$58="Leve"),CONCATENATE("R",'Mapa final'!$A$58),"")</f>
        <v/>
      </c>
      <c r="O18" s="357"/>
      <c r="P18" s="355" t="str">
        <f>IF(AND('Mapa final'!$K$46="Alta",'Mapa final'!$O$46="Menor"),CONCATENATE("R",'Mapa final'!$A$46),"")</f>
        <v/>
      </c>
      <c r="Q18" s="356"/>
      <c r="R18" s="356" t="str">
        <f>IF(AND('Mapa final'!$K$52="Alta",'Mapa final'!$O$52="Menor"),CONCATENATE("R",'Mapa final'!$A$52),"")</f>
        <v/>
      </c>
      <c r="S18" s="356"/>
      <c r="T18" s="356" t="str">
        <f>IF(AND('Mapa final'!$K$58="Alta",'Mapa final'!$O$58="Menor"),CONCATENATE("R",'Mapa final'!$A$58),"")</f>
        <v/>
      </c>
      <c r="U18" s="357"/>
      <c r="V18" s="339" t="str">
        <f>IF(AND('Mapa final'!$K$46="Alta",'Mapa final'!$O$46="Moderado"),CONCATENATE("R",'Mapa final'!$A$46),"")</f>
        <v/>
      </c>
      <c r="W18" s="335"/>
      <c r="X18" s="335" t="str">
        <f>IF(AND('Mapa final'!$K$52="Alta",'Mapa final'!$O$52="Moderado"),CONCATENATE("R",'Mapa final'!$A$52),"")</f>
        <v/>
      </c>
      <c r="Y18" s="335"/>
      <c r="Z18" s="335" t="str">
        <f>IF(AND('Mapa final'!$K$58="Alta",'Mapa final'!$O$58="Moderado"),CONCATENATE("R",'Mapa final'!$A$58),"")</f>
        <v/>
      </c>
      <c r="AA18" s="336"/>
      <c r="AB18" s="339" t="str">
        <f>IF(AND('Mapa final'!$K$46="Alta",'Mapa final'!$O$46="Mayor"),CONCATENATE("R",'Mapa final'!$A$46),"")</f>
        <v/>
      </c>
      <c r="AC18" s="335"/>
      <c r="AD18" s="335" t="str">
        <f>IF(AND('Mapa final'!$K$52="Alta",'Mapa final'!$O$52="Mayor"),CONCATENATE("R",'Mapa final'!$A$52),"")</f>
        <v/>
      </c>
      <c r="AE18" s="335"/>
      <c r="AF18" s="335" t="str">
        <f>IF(AND('Mapa final'!$K$58="Alta",'Mapa final'!$O$58="Mayor"),CONCATENATE("R",'Mapa final'!$A$58),"")</f>
        <v/>
      </c>
      <c r="AG18" s="336"/>
      <c r="AH18" s="346" t="str">
        <f>IF(AND('Mapa final'!$K$46="Alta",'Mapa final'!$O$46="Catastrófico"),CONCATENATE("R",'Mapa final'!$A$46),"")</f>
        <v/>
      </c>
      <c r="AI18" s="347"/>
      <c r="AJ18" s="347" t="str">
        <f>IF(AND('Mapa final'!$K$52="Alta",'Mapa final'!$O$52="Catastrófico"),CONCATENATE("R",'Mapa final'!$A$52),"")</f>
        <v/>
      </c>
      <c r="AK18" s="347"/>
      <c r="AL18" s="347" t="str">
        <f>IF(AND('Mapa final'!$K$58="Alta",'Mapa final'!$O$58="Catastrófico"),CONCATENATE("R",'Mapa final'!$A$58),"")</f>
        <v/>
      </c>
      <c r="AM18" s="348"/>
      <c r="AN18" s="67"/>
      <c r="AO18" s="302"/>
      <c r="AP18" s="303"/>
      <c r="AQ18" s="303"/>
      <c r="AR18" s="303"/>
      <c r="AS18" s="303"/>
      <c r="AT18" s="30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288"/>
      <c r="C19" s="288"/>
      <c r="D19" s="289"/>
      <c r="E19" s="329"/>
      <c r="F19" s="330"/>
      <c r="G19" s="330"/>
      <c r="H19" s="330"/>
      <c r="I19" s="330"/>
      <c r="J19" s="355"/>
      <c r="K19" s="356"/>
      <c r="L19" s="356"/>
      <c r="M19" s="356"/>
      <c r="N19" s="356"/>
      <c r="O19" s="357"/>
      <c r="P19" s="355"/>
      <c r="Q19" s="356"/>
      <c r="R19" s="356"/>
      <c r="S19" s="356"/>
      <c r="T19" s="356"/>
      <c r="U19" s="357"/>
      <c r="V19" s="339"/>
      <c r="W19" s="335"/>
      <c r="X19" s="335"/>
      <c r="Y19" s="335"/>
      <c r="Z19" s="335"/>
      <c r="AA19" s="336"/>
      <c r="AB19" s="339"/>
      <c r="AC19" s="335"/>
      <c r="AD19" s="335"/>
      <c r="AE19" s="335"/>
      <c r="AF19" s="335"/>
      <c r="AG19" s="336"/>
      <c r="AH19" s="346"/>
      <c r="AI19" s="347"/>
      <c r="AJ19" s="347"/>
      <c r="AK19" s="347"/>
      <c r="AL19" s="347"/>
      <c r="AM19" s="348"/>
      <c r="AN19" s="67"/>
      <c r="AO19" s="302"/>
      <c r="AP19" s="303"/>
      <c r="AQ19" s="303"/>
      <c r="AR19" s="303"/>
      <c r="AS19" s="303"/>
      <c r="AT19" s="30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288"/>
      <c r="C20" s="288"/>
      <c r="D20" s="289"/>
      <c r="E20" s="329"/>
      <c r="F20" s="330"/>
      <c r="G20" s="330"/>
      <c r="H20" s="330"/>
      <c r="I20" s="330"/>
      <c r="J20" s="355" t="str">
        <f>IF(AND('Mapa final'!$K$64="Alta",'Mapa final'!$O$64="Leve"),CONCATENATE("R",'Mapa final'!$A$64),"")</f>
        <v/>
      </c>
      <c r="K20" s="356"/>
      <c r="L20" s="356" t="str">
        <f>IF(AND('Mapa final'!$K$70="Alta",'Mapa final'!$O$70="Leve"),CONCATENATE("R",'Mapa final'!$A$70),"")</f>
        <v/>
      </c>
      <c r="M20" s="356"/>
      <c r="N20" s="356" t="str">
        <f>IF(AND('Mapa final'!$K$76="Alta",'Mapa final'!$O$76="Leve"),CONCATENATE("R",'Mapa final'!$A$76),"")</f>
        <v/>
      </c>
      <c r="O20" s="357"/>
      <c r="P20" s="355" t="str">
        <f>IF(AND('Mapa final'!$K$64="Alta",'Mapa final'!$O$64="Menor"),CONCATENATE("R",'Mapa final'!$A$64),"")</f>
        <v/>
      </c>
      <c r="Q20" s="356"/>
      <c r="R20" s="356" t="str">
        <f>IF(AND('Mapa final'!$K$70="Alta",'Mapa final'!$O$70="Menor"),CONCATENATE("R",'Mapa final'!$A$70),"")</f>
        <v/>
      </c>
      <c r="S20" s="356"/>
      <c r="T20" s="356" t="str">
        <f>IF(AND('Mapa final'!$K$76="Alta",'Mapa final'!$O$76="Menor"),CONCATENATE("R",'Mapa final'!$A$76),"")</f>
        <v/>
      </c>
      <c r="U20" s="357"/>
      <c r="V20" s="339" t="str">
        <f>IF(AND('Mapa final'!$K$64="Alta",'Mapa final'!$O$64="Moderado"),CONCATENATE("R",'Mapa final'!$A$64),"")</f>
        <v/>
      </c>
      <c r="W20" s="335"/>
      <c r="X20" s="335" t="str">
        <f>IF(AND('Mapa final'!$K$70="Alta",'Mapa final'!$O$70="Moderado"),CONCATENATE("R",'Mapa final'!$A$70),"")</f>
        <v/>
      </c>
      <c r="Y20" s="335"/>
      <c r="Z20" s="335" t="str">
        <f>IF(AND('Mapa final'!$K$76="Alta",'Mapa final'!$O$76="Moderado"),CONCATENATE("R",'Mapa final'!$A$76),"")</f>
        <v/>
      </c>
      <c r="AA20" s="336"/>
      <c r="AB20" s="339" t="str">
        <f>IF(AND('Mapa final'!$K$64="Alta",'Mapa final'!$O$64="Mayor"),CONCATENATE("R",'Mapa final'!$A$64),"")</f>
        <v/>
      </c>
      <c r="AC20" s="335"/>
      <c r="AD20" s="335" t="str">
        <f>IF(AND('Mapa final'!$K$70="Alta",'Mapa final'!$O$70="Mayor"),CONCATENATE("R",'Mapa final'!$A$70),"")</f>
        <v/>
      </c>
      <c r="AE20" s="335"/>
      <c r="AF20" s="335" t="str">
        <f>IF(AND('Mapa final'!$K$76="Alta",'Mapa final'!$O$76="Mayor"),CONCATENATE("R",'Mapa final'!$A$76),"")</f>
        <v/>
      </c>
      <c r="AG20" s="336"/>
      <c r="AH20" s="346" t="str">
        <f>IF(AND('Mapa final'!$K$64="Alta",'Mapa final'!$O$64="Catastrófico"),CONCATENATE("R",'Mapa final'!$A$64),"")</f>
        <v/>
      </c>
      <c r="AI20" s="347"/>
      <c r="AJ20" s="347" t="str">
        <f>IF(AND('Mapa final'!$K$70="Alta",'Mapa final'!$O$70="Catastrófico"),CONCATENATE("R",'Mapa final'!$A$70),"")</f>
        <v/>
      </c>
      <c r="AK20" s="347"/>
      <c r="AL20" s="347" t="str">
        <f>IF(AND('Mapa final'!$K$76="Alta",'Mapa final'!$O$76="Catastrófico"),CONCATENATE("R",'Mapa final'!$A$76),"")</f>
        <v/>
      </c>
      <c r="AM20" s="348"/>
      <c r="AN20" s="67"/>
      <c r="AO20" s="302"/>
      <c r="AP20" s="303"/>
      <c r="AQ20" s="303"/>
      <c r="AR20" s="303"/>
      <c r="AS20" s="303"/>
      <c r="AT20" s="30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288"/>
      <c r="C21" s="288"/>
      <c r="D21" s="289"/>
      <c r="E21" s="332"/>
      <c r="F21" s="333"/>
      <c r="G21" s="333"/>
      <c r="H21" s="333"/>
      <c r="I21" s="333"/>
      <c r="J21" s="358"/>
      <c r="K21" s="359"/>
      <c r="L21" s="359"/>
      <c r="M21" s="359"/>
      <c r="N21" s="359"/>
      <c r="O21" s="360"/>
      <c r="P21" s="358"/>
      <c r="Q21" s="359"/>
      <c r="R21" s="359"/>
      <c r="S21" s="359"/>
      <c r="T21" s="359"/>
      <c r="U21" s="360"/>
      <c r="V21" s="343"/>
      <c r="W21" s="344"/>
      <c r="X21" s="344"/>
      <c r="Y21" s="344"/>
      <c r="Z21" s="344"/>
      <c r="AA21" s="345"/>
      <c r="AB21" s="343"/>
      <c r="AC21" s="344"/>
      <c r="AD21" s="344"/>
      <c r="AE21" s="344"/>
      <c r="AF21" s="344"/>
      <c r="AG21" s="345"/>
      <c r="AH21" s="349"/>
      <c r="AI21" s="350"/>
      <c r="AJ21" s="350"/>
      <c r="AK21" s="350"/>
      <c r="AL21" s="350"/>
      <c r="AM21" s="351"/>
      <c r="AN21" s="67"/>
      <c r="AO21" s="305"/>
      <c r="AP21" s="306"/>
      <c r="AQ21" s="306"/>
      <c r="AR21" s="306"/>
      <c r="AS21" s="306"/>
      <c r="AT21" s="30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288"/>
      <c r="C22" s="288"/>
      <c r="D22" s="289"/>
      <c r="E22" s="326" t="s">
        <v>112</v>
      </c>
      <c r="F22" s="327"/>
      <c r="G22" s="327"/>
      <c r="H22" s="327"/>
      <c r="I22" s="328"/>
      <c r="J22" s="361" t="str">
        <f>IF(AND('Mapa final'!$K$10="Media",'Mapa final'!$O$10="Leve"),CONCATENATE("R",'Mapa final'!$A$10),"")</f>
        <v/>
      </c>
      <c r="K22" s="362"/>
      <c r="L22" s="362" t="str">
        <f>IF(AND('Mapa final'!$K$16="Media",'Mapa final'!$O$16="Leve"),CONCATENATE("R",'Mapa final'!$A$16),"")</f>
        <v/>
      </c>
      <c r="M22" s="362"/>
      <c r="N22" s="362" t="str">
        <f>IF(AND('Mapa final'!$K$22="Media",'Mapa final'!$O$22="Leve"),CONCATENATE("R",'Mapa final'!$A$22),"")</f>
        <v/>
      </c>
      <c r="O22" s="363"/>
      <c r="P22" s="361" t="str">
        <f>IF(AND('Mapa final'!$K$10="Media",'Mapa final'!$O$10="Menor"),CONCATENATE("R",'Mapa final'!$A$10),"")</f>
        <v/>
      </c>
      <c r="Q22" s="362"/>
      <c r="R22" s="362" t="str">
        <f>IF(AND('Mapa final'!$K$16="Media",'Mapa final'!$O$16="Menor"),CONCATENATE("R",'Mapa final'!$A$16),"")</f>
        <v/>
      </c>
      <c r="S22" s="362"/>
      <c r="T22" s="362" t="str">
        <f>IF(AND('Mapa final'!$K$22="Media",'Mapa final'!$O$22="Menor"),CONCATENATE("R",'Mapa final'!$A$22),"")</f>
        <v/>
      </c>
      <c r="U22" s="363"/>
      <c r="V22" s="361" t="str">
        <f>IF(AND('Mapa final'!$K$10="Media",'Mapa final'!$O$10="Moderado"),CONCATENATE("R",'Mapa final'!$A$10),"")</f>
        <v/>
      </c>
      <c r="W22" s="362"/>
      <c r="X22" s="362" t="str">
        <f>IF(AND('Mapa final'!$K$16="Media",'Mapa final'!$O$16="Moderado"),CONCATENATE("R",'Mapa final'!$A$16),"")</f>
        <v/>
      </c>
      <c r="Y22" s="362"/>
      <c r="Z22" s="362" t="str">
        <f>IF(AND('Mapa final'!$K$22="Media",'Mapa final'!$O$22="Moderado"),CONCATENATE("R",'Mapa final'!$A$22),"")</f>
        <v/>
      </c>
      <c r="AA22" s="363"/>
      <c r="AB22" s="337" t="str">
        <f>IF(AND('Mapa final'!$K$10="Media",'Mapa final'!$O$10="Mayor"),CONCATENATE("R",'Mapa final'!$A$10),"")</f>
        <v/>
      </c>
      <c r="AC22" s="338"/>
      <c r="AD22" s="338" t="str">
        <f>IF(AND('Mapa final'!$K$16="Media",'Mapa final'!$O$16="Mayor"),CONCATENATE("R",'Mapa final'!$A$16),"")</f>
        <v/>
      </c>
      <c r="AE22" s="338"/>
      <c r="AF22" s="338" t="str">
        <f>IF(AND('Mapa final'!$K$22="Media",'Mapa final'!$O$22="Mayor"),CONCATENATE("R",'Mapa final'!$A$22),"")</f>
        <v/>
      </c>
      <c r="AG22" s="340"/>
      <c r="AH22" s="352" t="str">
        <f>IF(AND('Mapa final'!$K$10="Media",'Mapa final'!$O$10="Catastrófico"),CONCATENATE("R",'Mapa final'!$A$10),"")</f>
        <v>R1</v>
      </c>
      <c r="AI22" s="353"/>
      <c r="AJ22" s="353" t="str">
        <f>IF(AND('Mapa final'!$K$16="Media",'Mapa final'!$O$16="Catastrófico"),CONCATENATE("R",'Mapa final'!$A$16),"")</f>
        <v/>
      </c>
      <c r="AK22" s="353"/>
      <c r="AL22" s="353" t="str">
        <f>IF(AND('Mapa final'!$K$22="Media",'Mapa final'!$O$22="Catastrófico"),CONCATENATE("R",'Mapa final'!$A$22),"")</f>
        <v/>
      </c>
      <c r="AM22" s="354"/>
      <c r="AN22" s="67"/>
      <c r="AO22" s="308" t="s">
        <v>80</v>
      </c>
      <c r="AP22" s="309"/>
      <c r="AQ22" s="309"/>
      <c r="AR22" s="309"/>
      <c r="AS22" s="309"/>
      <c r="AT22" s="31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288"/>
      <c r="C23" s="288"/>
      <c r="D23" s="289"/>
      <c r="E23" s="329"/>
      <c r="F23" s="330"/>
      <c r="G23" s="330"/>
      <c r="H23" s="330"/>
      <c r="I23" s="331"/>
      <c r="J23" s="355"/>
      <c r="K23" s="356"/>
      <c r="L23" s="356"/>
      <c r="M23" s="356"/>
      <c r="N23" s="356"/>
      <c r="O23" s="357"/>
      <c r="P23" s="355"/>
      <c r="Q23" s="356"/>
      <c r="R23" s="356"/>
      <c r="S23" s="356"/>
      <c r="T23" s="356"/>
      <c r="U23" s="357"/>
      <c r="V23" s="355"/>
      <c r="W23" s="356"/>
      <c r="X23" s="356"/>
      <c r="Y23" s="356"/>
      <c r="Z23" s="356"/>
      <c r="AA23" s="357"/>
      <c r="AB23" s="339"/>
      <c r="AC23" s="335"/>
      <c r="AD23" s="335"/>
      <c r="AE23" s="335"/>
      <c r="AF23" s="335"/>
      <c r="AG23" s="336"/>
      <c r="AH23" s="346"/>
      <c r="AI23" s="347"/>
      <c r="AJ23" s="347"/>
      <c r="AK23" s="347"/>
      <c r="AL23" s="347"/>
      <c r="AM23" s="348"/>
      <c r="AN23" s="67"/>
      <c r="AO23" s="311"/>
      <c r="AP23" s="312"/>
      <c r="AQ23" s="312"/>
      <c r="AR23" s="312"/>
      <c r="AS23" s="312"/>
      <c r="AT23" s="313"/>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288"/>
      <c r="C24" s="288"/>
      <c r="D24" s="289"/>
      <c r="E24" s="329"/>
      <c r="F24" s="330"/>
      <c r="G24" s="330"/>
      <c r="H24" s="330"/>
      <c r="I24" s="331"/>
      <c r="J24" s="355" t="str">
        <f>IF(AND('Mapa final'!$K$28="Media",'Mapa final'!$O$28="Leve"),CONCATENATE("R",'Mapa final'!$A$28),"")</f>
        <v/>
      </c>
      <c r="K24" s="356"/>
      <c r="L24" s="356" t="str">
        <f>IF(AND('Mapa final'!$K$34="Media",'Mapa final'!$O$34="Leve"),CONCATENATE("R",'Mapa final'!$A$34),"")</f>
        <v/>
      </c>
      <c r="M24" s="356"/>
      <c r="N24" s="356" t="str">
        <f>IF(AND('Mapa final'!$K$40="Media",'Mapa final'!$O$40="Leve"),CONCATENATE("R",'Mapa final'!$A$40),"")</f>
        <v/>
      </c>
      <c r="O24" s="357"/>
      <c r="P24" s="355" t="str">
        <f>IF(AND('Mapa final'!$K$28="Media",'Mapa final'!$O$28="Menor"),CONCATENATE("R",'Mapa final'!$A$28),"")</f>
        <v/>
      </c>
      <c r="Q24" s="356"/>
      <c r="R24" s="356" t="str">
        <f>IF(AND('Mapa final'!$K$34="Media",'Mapa final'!$O$34="Menor"),CONCATENATE("R",'Mapa final'!$A$34),"")</f>
        <v/>
      </c>
      <c r="S24" s="356"/>
      <c r="T24" s="356" t="str">
        <f>IF(AND('Mapa final'!$K$40="Media",'Mapa final'!$O$40="Menor"),CONCATENATE("R",'Mapa final'!$A$40),"")</f>
        <v/>
      </c>
      <c r="U24" s="357"/>
      <c r="V24" s="355" t="str">
        <f>IF(AND('Mapa final'!$K$28="Media",'Mapa final'!$O$28="Moderado"),CONCATENATE("R",'Mapa final'!$A$28),"")</f>
        <v/>
      </c>
      <c r="W24" s="356"/>
      <c r="X24" s="356" t="str">
        <f>IF(AND('Mapa final'!$K$34="Media",'Mapa final'!$O$34="Moderado"),CONCATENATE("R",'Mapa final'!$A$34),"")</f>
        <v/>
      </c>
      <c r="Y24" s="356"/>
      <c r="Z24" s="356" t="str">
        <f>IF(AND('Mapa final'!$K$40="Media",'Mapa final'!$O$40="Moderado"),CONCATENATE("R",'Mapa final'!$A$40),"")</f>
        <v/>
      </c>
      <c r="AA24" s="357"/>
      <c r="AB24" s="339" t="str">
        <f>IF(AND('Mapa final'!$K$28="Media",'Mapa final'!$O$28="Mayor"),CONCATENATE("R",'Mapa final'!$A$28),"")</f>
        <v/>
      </c>
      <c r="AC24" s="335"/>
      <c r="AD24" s="335" t="str">
        <f>IF(AND('Mapa final'!$K$34="Media",'Mapa final'!$O$34="Mayor"),CONCATENATE("R",'Mapa final'!$A$34),"")</f>
        <v/>
      </c>
      <c r="AE24" s="335"/>
      <c r="AF24" s="335" t="str">
        <f>IF(AND('Mapa final'!$K$40="Media",'Mapa final'!$O$40="Mayor"),CONCATENATE("R",'Mapa final'!$A$40),"")</f>
        <v/>
      </c>
      <c r="AG24" s="336"/>
      <c r="AH24" s="346" t="str">
        <f>IF(AND('Mapa final'!$K$28="Media",'Mapa final'!$O$28="Catastrófico"),CONCATENATE("R",'Mapa final'!$A$28),"")</f>
        <v/>
      </c>
      <c r="AI24" s="347"/>
      <c r="AJ24" s="347" t="str">
        <f>IF(AND('Mapa final'!$K$34="Media",'Mapa final'!$O$34="Catastrófico"),CONCATENATE("R",'Mapa final'!$A$34),"")</f>
        <v/>
      </c>
      <c r="AK24" s="347"/>
      <c r="AL24" s="347" t="str">
        <f>IF(AND('Mapa final'!$K$40="Media",'Mapa final'!$O$40="Catastrófico"),CONCATENATE("R",'Mapa final'!$A$40),"")</f>
        <v/>
      </c>
      <c r="AM24" s="348"/>
      <c r="AN24" s="67"/>
      <c r="AO24" s="311"/>
      <c r="AP24" s="312"/>
      <c r="AQ24" s="312"/>
      <c r="AR24" s="312"/>
      <c r="AS24" s="312"/>
      <c r="AT24" s="313"/>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288"/>
      <c r="C25" s="288"/>
      <c r="D25" s="289"/>
      <c r="E25" s="329"/>
      <c r="F25" s="330"/>
      <c r="G25" s="330"/>
      <c r="H25" s="330"/>
      <c r="I25" s="331"/>
      <c r="J25" s="355"/>
      <c r="K25" s="356"/>
      <c r="L25" s="356"/>
      <c r="M25" s="356"/>
      <c r="N25" s="356"/>
      <c r="O25" s="357"/>
      <c r="P25" s="355"/>
      <c r="Q25" s="356"/>
      <c r="R25" s="356"/>
      <c r="S25" s="356"/>
      <c r="T25" s="356"/>
      <c r="U25" s="357"/>
      <c r="V25" s="355"/>
      <c r="W25" s="356"/>
      <c r="X25" s="356"/>
      <c r="Y25" s="356"/>
      <c r="Z25" s="356"/>
      <c r="AA25" s="357"/>
      <c r="AB25" s="339"/>
      <c r="AC25" s="335"/>
      <c r="AD25" s="335"/>
      <c r="AE25" s="335"/>
      <c r="AF25" s="335"/>
      <c r="AG25" s="336"/>
      <c r="AH25" s="346"/>
      <c r="AI25" s="347"/>
      <c r="AJ25" s="347"/>
      <c r="AK25" s="347"/>
      <c r="AL25" s="347"/>
      <c r="AM25" s="348"/>
      <c r="AN25" s="67"/>
      <c r="AO25" s="311"/>
      <c r="AP25" s="312"/>
      <c r="AQ25" s="312"/>
      <c r="AR25" s="312"/>
      <c r="AS25" s="312"/>
      <c r="AT25" s="31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288"/>
      <c r="C26" s="288"/>
      <c r="D26" s="289"/>
      <c r="E26" s="329"/>
      <c r="F26" s="330"/>
      <c r="G26" s="330"/>
      <c r="H26" s="330"/>
      <c r="I26" s="331"/>
      <c r="J26" s="355" t="str">
        <f>IF(AND('Mapa final'!$K$46="Media",'Mapa final'!$O$46="Leve"),CONCATENATE("R",'Mapa final'!$A$46),"")</f>
        <v/>
      </c>
      <c r="K26" s="356"/>
      <c r="L26" s="356" t="str">
        <f>IF(AND('Mapa final'!$K$52="Media",'Mapa final'!$O$52="Leve"),CONCATENATE("R",'Mapa final'!$A$52),"")</f>
        <v/>
      </c>
      <c r="M26" s="356"/>
      <c r="N26" s="356" t="str">
        <f>IF(AND('Mapa final'!$K$58="Media",'Mapa final'!$O$58="Leve"),CONCATENATE("R",'Mapa final'!$A$58),"")</f>
        <v/>
      </c>
      <c r="O26" s="357"/>
      <c r="P26" s="355" t="str">
        <f>IF(AND('Mapa final'!$K$46="Media",'Mapa final'!$O$46="Menor"),CONCATENATE("R",'Mapa final'!$A$46),"")</f>
        <v/>
      </c>
      <c r="Q26" s="356"/>
      <c r="R26" s="356" t="str">
        <f>IF(AND('Mapa final'!$K$52="Media",'Mapa final'!$O$52="Menor"),CONCATENATE("R",'Mapa final'!$A$52),"")</f>
        <v/>
      </c>
      <c r="S26" s="356"/>
      <c r="T26" s="356" t="str">
        <f>IF(AND('Mapa final'!$K$58="Media",'Mapa final'!$O$58="Menor"),CONCATENATE("R",'Mapa final'!$A$58),"")</f>
        <v/>
      </c>
      <c r="U26" s="357"/>
      <c r="V26" s="355" t="str">
        <f>IF(AND('Mapa final'!$K$46="Media",'Mapa final'!$O$46="Moderado"),CONCATENATE("R",'Mapa final'!$A$46),"")</f>
        <v/>
      </c>
      <c r="W26" s="356"/>
      <c r="X26" s="356" t="str">
        <f>IF(AND('Mapa final'!$K$52="Media",'Mapa final'!$O$52="Moderado"),CONCATENATE("R",'Mapa final'!$A$52),"")</f>
        <v/>
      </c>
      <c r="Y26" s="356"/>
      <c r="Z26" s="356" t="str">
        <f>IF(AND('Mapa final'!$K$58="Media",'Mapa final'!$O$58="Moderado"),CONCATENATE("R",'Mapa final'!$A$58),"")</f>
        <v/>
      </c>
      <c r="AA26" s="357"/>
      <c r="AB26" s="339" t="str">
        <f>IF(AND('Mapa final'!$K$46="Media",'Mapa final'!$O$46="Mayor"),CONCATENATE("R",'Mapa final'!$A$46),"")</f>
        <v/>
      </c>
      <c r="AC26" s="335"/>
      <c r="AD26" s="335" t="str">
        <f>IF(AND('Mapa final'!$K$52="Media",'Mapa final'!$O$52="Mayor"),CONCATENATE("R",'Mapa final'!$A$52),"")</f>
        <v/>
      </c>
      <c r="AE26" s="335"/>
      <c r="AF26" s="335" t="str">
        <f>IF(AND('Mapa final'!$K$58="Media",'Mapa final'!$O$58="Mayor"),CONCATENATE("R",'Mapa final'!$A$58),"")</f>
        <v/>
      </c>
      <c r="AG26" s="336"/>
      <c r="AH26" s="346" t="str">
        <f>IF(AND('Mapa final'!$K$46="Media",'Mapa final'!$O$46="Catastrófico"),CONCATENATE("R",'Mapa final'!$A$46),"")</f>
        <v/>
      </c>
      <c r="AI26" s="347"/>
      <c r="AJ26" s="347" t="str">
        <f>IF(AND('Mapa final'!$K$52="Media",'Mapa final'!$O$52="Catastrófico"),CONCATENATE("R",'Mapa final'!$A$52),"")</f>
        <v/>
      </c>
      <c r="AK26" s="347"/>
      <c r="AL26" s="347" t="str">
        <f>IF(AND('Mapa final'!$K$58="Media",'Mapa final'!$O$58="Catastrófico"),CONCATENATE("R",'Mapa final'!$A$58),"")</f>
        <v/>
      </c>
      <c r="AM26" s="348"/>
      <c r="AN26" s="67"/>
      <c r="AO26" s="311"/>
      <c r="AP26" s="312"/>
      <c r="AQ26" s="312"/>
      <c r="AR26" s="312"/>
      <c r="AS26" s="312"/>
      <c r="AT26" s="31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288"/>
      <c r="C27" s="288"/>
      <c r="D27" s="289"/>
      <c r="E27" s="329"/>
      <c r="F27" s="330"/>
      <c r="G27" s="330"/>
      <c r="H27" s="330"/>
      <c r="I27" s="331"/>
      <c r="J27" s="355"/>
      <c r="K27" s="356"/>
      <c r="L27" s="356"/>
      <c r="M27" s="356"/>
      <c r="N27" s="356"/>
      <c r="O27" s="357"/>
      <c r="P27" s="355"/>
      <c r="Q27" s="356"/>
      <c r="R27" s="356"/>
      <c r="S27" s="356"/>
      <c r="T27" s="356"/>
      <c r="U27" s="357"/>
      <c r="V27" s="355"/>
      <c r="W27" s="356"/>
      <c r="X27" s="356"/>
      <c r="Y27" s="356"/>
      <c r="Z27" s="356"/>
      <c r="AA27" s="357"/>
      <c r="AB27" s="339"/>
      <c r="AC27" s="335"/>
      <c r="AD27" s="335"/>
      <c r="AE27" s="335"/>
      <c r="AF27" s="335"/>
      <c r="AG27" s="336"/>
      <c r="AH27" s="346"/>
      <c r="AI27" s="347"/>
      <c r="AJ27" s="347"/>
      <c r="AK27" s="347"/>
      <c r="AL27" s="347"/>
      <c r="AM27" s="348"/>
      <c r="AN27" s="67"/>
      <c r="AO27" s="311"/>
      <c r="AP27" s="312"/>
      <c r="AQ27" s="312"/>
      <c r="AR27" s="312"/>
      <c r="AS27" s="312"/>
      <c r="AT27" s="31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288"/>
      <c r="C28" s="288"/>
      <c r="D28" s="289"/>
      <c r="E28" s="329"/>
      <c r="F28" s="330"/>
      <c r="G28" s="330"/>
      <c r="H28" s="330"/>
      <c r="I28" s="331"/>
      <c r="J28" s="355" t="str">
        <f>IF(AND('Mapa final'!$K$64="Media",'Mapa final'!$O$64="Leve"),CONCATENATE("R",'Mapa final'!$A$64),"")</f>
        <v/>
      </c>
      <c r="K28" s="356"/>
      <c r="L28" s="356" t="str">
        <f>IF(AND('Mapa final'!$K$70="Media",'Mapa final'!$O$70="Leve"),CONCATENATE("R",'Mapa final'!$A$70),"")</f>
        <v/>
      </c>
      <c r="M28" s="356"/>
      <c r="N28" s="356" t="str">
        <f>IF(AND('Mapa final'!$K$76="Media",'Mapa final'!$O$76="Leve"),CONCATENATE("R",'Mapa final'!$A$76),"")</f>
        <v/>
      </c>
      <c r="O28" s="357"/>
      <c r="P28" s="355" t="str">
        <f>IF(AND('Mapa final'!$K$64="Media",'Mapa final'!$O$64="Menor"),CONCATENATE("R",'Mapa final'!$A$64),"")</f>
        <v/>
      </c>
      <c r="Q28" s="356"/>
      <c r="R28" s="356" t="str">
        <f>IF(AND('Mapa final'!$K$70="Media",'Mapa final'!$O$70="Menor"),CONCATENATE("R",'Mapa final'!$A$70),"")</f>
        <v/>
      </c>
      <c r="S28" s="356"/>
      <c r="T28" s="356" t="str">
        <f>IF(AND('Mapa final'!$K$76="Media",'Mapa final'!$O$76="Menor"),CONCATENATE("R",'Mapa final'!$A$76),"")</f>
        <v/>
      </c>
      <c r="U28" s="357"/>
      <c r="V28" s="355" t="str">
        <f>IF(AND('Mapa final'!$K$64="Media",'Mapa final'!$O$64="Moderado"),CONCATENATE("R",'Mapa final'!$A$64),"")</f>
        <v/>
      </c>
      <c r="W28" s="356"/>
      <c r="X28" s="356" t="str">
        <f>IF(AND('Mapa final'!$K$70="Media",'Mapa final'!$O$70="Moderado"),CONCATENATE("R",'Mapa final'!$A$70),"")</f>
        <v/>
      </c>
      <c r="Y28" s="356"/>
      <c r="Z28" s="356" t="str">
        <f>IF(AND('Mapa final'!$K$76="Media",'Mapa final'!$O$76="Moderado"),CONCATENATE("R",'Mapa final'!$A$76),"")</f>
        <v/>
      </c>
      <c r="AA28" s="357"/>
      <c r="AB28" s="339" t="str">
        <f>IF(AND('Mapa final'!$K$64="Media",'Mapa final'!$O$64="Mayor"),CONCATENATE("R",'Mapa final'!$A$64),"")</f>
        <v/>
      </c>
      <c r="AC28" s="335"/>
      <c r="AD28" s="335" t="str">
        <f>IF(AND('Mapa final'!$K$70="Media",'Mapa final'!$O$70="Mayor"),CONCATENATE("R",'Mapa final'!$A$70),"")</f>
        <v/>
      </c>
      <c r="AE28" s="335"/>
      <c r="AF28" s="335" t="str">
        <f>IF(AND('Mapa final'!$K$76="Media",'Mapa final'!$O$76="Mayor"),CONCATENATE("R",'Mapa final'!$A$76),"")</f>
        <v/>
      </c>
      <c r="AG28" s="336"/>
      <c r="AH28" s="346" t="str">
        <f>IF(AND('Mapa final'!$K$64="Media",'Mapa final'!$O$64="Catastrófico"),CONCATENATE("R",'Mapa final'!$A$64),"")</f>
        <v/>
      </c>
      <c r="AI28" s="347"/>
      <c r="AJ28" s="347" t="str">
        <f>IF(AND('Mapa final'!$K$70="Media",'Mapa final'!$O$70="Catastrófico"),CONCATENATE("R",'Mapa final'!$A$70),"")</f>
        <v/>
      </c>
      <c r="AK28" s="347"/>
      <c r="AL28" s="347" t="str">
        <f>IF(AND('Mapa final'!$K$76="Media",'Mapa final'!$O$76="Catastrófico"),CONCATENATE("R",'Mapa final'!$A$76),"")</f>
        <v/>
      </c>
      <c r="AM28" s="348"/>
      <c r="AN28" s="67"/>
      <c r="AO28" s="311"/>
      <c r="AP28" s="312"/>
      <c r="AQ28" s="312"/>
      <c r="AR28" s="312"/>
      <c r="AS28" s="312"/>
      <c r="AT28" s="31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288"/>
      <c r="C29" s="288"/>
      <c r="D29" s="289"/>
      <c r="E29" s="332"/>
      <c r="F29" s="333"/>
      <c r="G29" s="333"/>
      <c r="H29" s="333"/>
      <c r="I29" s="334"/>
      <c r="J29" s="355"/>
      <c r="K29" s="356"/>
      <c r="L29" s="356"/>
      <c r="M29" s="356"/>
      <c r="N29" s="356"/>
      <c r="O29" s="357"/>
      <c r="P29" s="358"/>
      <c r="Q29" s="359"/>
      <c r="R29" s="359"/>
      <c r="S29" s="359"/>
      <c r="T29" s="359"/>
      <c r="U29" s="360"/>
      <c r="V29" s="358"/>
      <c r="W29" s="359"/>
      <c r="X29" s="359"/>
      <c r="Y29" s="359"/>
      <c r="Z29" s="359"/>
      <c r="AA29" s="360"/>
      <c r="AB29" s="343"/>
      <c r="AC29" s="344"/>
      <c r="AD29" s="344"/>
      <c r="AE29" s="344"/>
      <c r="AF29" s="344"/>
      <c r="AG29" s="345"/>
      <c r="AH29" s="349"/>
      <c r="AI29" s="350"/>
      <c r="AJ29" s="350"/>
      <c r="AK29" s="350"/>
      <c r="AL29" s="350"/>
      <c r="AM29" s="351"/>
      <c r="AN29" s="67"/>
      <c r="AO29" s="314"/>
      <c r="AP29" s="315"/>
      <c r="AQ29" s="315"/>
      <c r="AR29" s="315"/>
      <c r="AS29" s="315"/>
      <c r="AT29" s="31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288"/>
      <c r="C30" s="288"/>
      <c r="D30" s="289"/>
      <c r="E30" s="326" t="s">
        <v>109</v>
      </c>
      <c r="F30" s="327"/>
      <c r="G30" s="327"/>
      <c r="H30" s="327"/>
      <c r="I30" s="327"/>
      <c r="J30" s="370" t="str">
        <f>IF(AND('Mapa final'!$K$10="Baja",'Mapa final'!$O$10="Leve"),CONCATENATE("R",'Mapa final'!$A$10),"")</f>
        <v/>
      </c>
      <c r="K30" s="371"/>
      <c r="L30" s="371" t="str">
        <f>IF(AND('Mapa final'!$K$16="Baja",'Mapa final'!$O$16="Leve"),CONCATENATE("R",'Mapa final'!$A$16),"")</f>
        <v/>
      </c>
      <c r="M30" s="371"/>
      <c r="N30" s="371" t="str">
        <f>IF(AND('Mapa final'!$K$22="Baja",'Mapa final'!$O$22="Leve"),CONCATENATE("R",'Mapa final'!$A$22),"")</f>
        <v/>
      </c>
      <c r="O30" s="372"/>
      <c r="P30" s="362" t="str">
        <f>IF(AND('Mapa final'!$K$10="Baja",'Mapa final'!$O$10="Menor"),CONCATENATE("R",'Mapa final'!$A$10),"")</f>
        <v/>
      </c>
      <c r="Q30" s="362"/>
      <c r="R30" s="362" t="str">
        <f>IF(AND('Mapa final'!$K$16="Baja",'Mapa final'!$O$16="Menor"),CONCATENATE("R",'Mapa final'!$A$16),"")</f>
        <v/>
      </c>
      <c r="S30" s="362"/>
      <c r="T30" s="362" t="str">
        <f>IF(AND('Mapa final'!$K$22="Baja",'Mapa final'!$O$22="Menor"),CONCATENATE("R",'Mapa final'!$A$22),"")</f>
        <v/>
      </c>
      <c r="U30" s="363"/>
      <c r="V30" s="361" t="str">
        <f>IF(AND('Mapa final'!$K$10="Baja",'Mapa final'!$O$10="Moderado"),CONCATENATE("R",'Mapa final'!$A$10),"")</f>
        <v/>
      </c>
      <c r="W30" s="362"/>
      <c r="X30" s="362" t="str">
        <f>IF(AND('Mapa final'!$K$16="Baja",'Mapa final'!$O$16="Moderado"),CONCATENATE("R",'Mapa final'!$A$16),"")</f>
        <v/>
      </c>
      <c r="Y30" s="362"/>
      <c r="Z30" s="362" t="str">
        <f>IF(AND('Mapa final'!$K$22="Baja",'Mapa final'!$O$22="Moderado"),CONCATENATE("R",'Mapa final'!$A$22),"")</f>
        <v/>
      </c>
      <c r="AA30" s="363"/>
      <c r="AB30" s="337" t="str">
        <f>IF(AND('Mapa final'!$K$10="Baja",'Mapa final'!$O$10="Mayor"),CONCATENATE("R",'Mapa final'!$A$10),"")</f>
        <v/>
      </c>
      <c r="AC30" s="338"/>
      <c r="AD30" s="338" t="str">
        <f>IF(AND('Mapa final'!$K$16="Baja",'Mapa final'!$O$16="Mayor"),CONCATENATE("R",'Mapa final'!$A$16),"")</f>
        <v/>
      </c>
      <c r="AE30" s="338"/>
      <c r="AF30" s="338" t="str">
        <f>IF(AND('Mapa final'!$K$22="Baja",'Mapa final'!$O$22="Mayor"),CONCATENATE("R",'Mapa final'!$A$22),"")</f>
        <v/>
      </c>
      <c r="AG30" s="340"/>
      <c r="AH30" s="352" t="str">
        <f>IF(AND('Mapa final'!$K$10="Baja",'Mapa final'!$O$10="Catastrófico"),CONCATENATE("R",'Mapa final'!$A$10),"")</f>
        <v/>
      </c>
      <c r="AI30" s="353"/>
      <c r="AJ30" s="353" t="str">
        <f>IF(AND('Mapa final'!$K$16="Baja",'Mapa final'!$O$16="Catastrófico"),CONCATENATE("R",'Mapa final'!$A$16),"")</f>
        <v/>
      </c>
      <c r="AK30" s="353"/>
      <c r="AL30" s="353" t="str">
        <f>IF(AND('Mapa final'!$K$22="Baja",'Mapa final'!$O$22="Catastrófico"),CONCATENATE("R",'Mapa final'!$A$22),"")</f>
        <v/>
      </c>
      <c r="AM30" s="354"/>
      <c r="AN30" s="67"/>
      <c r="AO30" s="317" t="s">
        <v>81</v>
      </c>
      <c r="AP30" s="318"/>
      <c r="AQ30" s="318"/>
      <c r="AR30" s="318"/>
      <c r="AS30" s="318"/>
      <c r="AT30" s="31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288"/>
      <c r="C31" s="288"/>
      <c r="D31" s="289"/>
      <c r="E31" s="329"/>
      <c r="F31" s="330"/>
      <c r="G31" s="330"/>
      <c r="H31" s="330"/>
      <c r="I31" s="330"/>
      <c r="J31" s="366"/>
      <c r="K31" s="364"/>
      <c r="L31" s="364"/>
      <c r="M31" s="364"/>
      <c r="N31" s="364"/>
      <c r="O31" s="365"/>
      <c r="P31" s="356"/>
      <c r="Q31" s="356"/>
      <c r="R31" s="356"/>
      <c r="S31" s="356"/>
      <c r="T31" s="356"/>
      <c r="U31" s="357"/>
      <c r="V31" s="355"/>
      <c r="W31" s="356"/>
      <c r="X31" s="356"/>
      <c r="Y31" s="356"/>
      <c r="Z31" s="356"/>
      <c r="AA31" s="357"/>
      <c r="AB31" s="339"/>
      <c r="AC31" s="335"/>
      <c r="AD31" s="335"/>
      <c r="AE31" s="335"/>
      <c r="AF31" s="335"/>
      <c r="AG31" s="336"/>
      <c r="AH31" s="346"/>
      <c r="AI31" s="347"/>
      <c r="AJ31" s="347"/>
      <c r="AK31" s="347"/>
      <c r="AL31" s="347"/>
      <c r="AM31" s="348"/>
      <c r="AN31" s="67"/>
      <c r="AO31" s="320"/>
      <c r="AP31" s="321"/>
      <c r="AQ31" s="321"/>
      <c r="AR31" s="321"/>
      <c r="AS31" s="321"/>
      <c r="AT31" s="32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288"/>
      <c r="C32" s="288"/>
      <c r="D32" s="289"/>
      <c r="E32" s="329"/>
      <c r="F32" s="330"/>
      <c r="G32" s="330"/>
      <c r="H32" s="330"/>
      <c r="I32" s="330"/>
      <c r="J32" s="366" t="str">
        <f>IF(AND('Mapa final'!$K$28="Baja",'Mapa final'!$O$28="Leve"),CONCATENATE("R",'Mapa final'!$A$28),"")</f>
        <v/>
      </c>
      <c r="K32" s="364"/>
      <c r="L32" s="364" t="str">
        <f>IF(AND('Mapa final'!$K$34="Baja",'Mapa final'!$O$34="Leve"),CONCATENATE("R",'Mapa final'!$A$34),"")</f>
        <v/>
      </c>
      <c r="M32" s="364"/>
      <c r="N32" s="364" t="str">
        <f>IF(AND('Mapa final'!$K$40="Baja",'Mapa final'!$O$40="Leve"),CONCATENATE("R",'Mapa final'!$A$40),"")</f>
        <v/>
      </c>
      <c r="O32" s="365"/>
      <c r="P32" s="356" t="str">
        <f>IF(AND('Mapa final'!$K$28="Baja",'Mapa final'!$O$28="Menor"),CONCATENATE("R",'Mapa final'!$A$28),"")</f>
        <v/>
      </c>
      <c r="Q32" s="356"/>
      <c r="R32" s="356" t="str">
        <f>IF(AND('Mapa final'!$K$34="Baja",'Mapa final'!$O$34="Menor"),CONCATENATE("R",'Mapa final'!$A$34),"")</f>
        <v/>
      </c>
      <c r="S32" s="356"/>
      <c r="T32" s="356" t="str">
        <f>IF(AND('Mapa final'!$K$40="Baja",'Mapa final'!$O$40="Menor"),CONCATENATE("R",'Mapa final'!$A$40),"")</f>
        <v/>
      </c>
      <c r="U32" s="357"/>
      <c r="V32" s="355" t="str">
        <f>IF(AND('Mapa final'!$K$28="Baja",'Mapa final'!$O$28="Moderado"),CONCATENATE("R",'Mapa final'!$A$28),"")</f>
        <v/>
      </c>
      <c r="W32" s="356"/>
      <c r="X32" s="356" t="str">
        <f>IF(AND('Mapa final'!$K$34="Baja",'Mapa final'!$O$34="Moderado"),CONCATENATE("R",'Mapa final'!$A$34),"")</f>
        <v/>
      </c>
      <c r="Y32" s="356"/>
      <c r="Z32" s="356" t="str">
        <f>IF(AND('Mapa final'!$K$40="Baja",'Mapa final'!$O$40="Moderado"),CONCATENATE("R",'Mapa final'!$A$40),"")</f>
        <v/>
      </c>
      <c r="AA32" s="357"/>
      <c r="AB32" s="339" t="str">
        <f>IF(AND('Mapa final'!$K$28="Baja",'Mapa final'!$O$28="Mayor"),CONCATENATE("R",'Mapa final'!$A$28),"")</f>
        <v/>
      </c>
      <c r="AC32" s="335"/>
      <c r="AD32" s="335" t="str">
        <f>IF(AND('Mapa final'!$K$34="Baja",'Mapa final'!$O$34="Mayor"),CONCATENATE("R",'Mapa final'!$A$34),"")</f>
        <v/>
      </c>
      <c r="AE32" s="335"/>
      <c r="AF32" s="335" t="str">
        <f>IF(AND('Mapa final'!$K$40="Baja",'Mapa final'!$O$40="Mayor"),CONCATENATE("R",'Mapa final'!$A$40),"")</f>
        <v/>
      </c>
      <c r="AG32" s="336"/>
      <c r="AH32" s="346" t="str">
        <f>IF(AND('Mapa final'!$K$28="Baja",'Mapa final'!$O$28="Catastrófico"),CONCATENATE("R",'Mapa final'!$A$28),"")</f>
        <v/>
      </c>
      <c r="AI32" s="347"/>
      <c r="AJ32" s="347" t="str">
        <f>IF(AND('Mapa final'!$K$34="Baja",'Mapa final'!$O$34="Catastrófico"),CONCATENATE("R",'Mapa final'!$A$34),"")</f>
        <v/>
      </c>
      <c r="AK32" s="347"/>
      <c r="AL32" s="347" t="str">
        <f>IF(AND('Mapa final'!$K$40="Baja",'Mapa final'!$O$40="Catastrófico"),CONCATENATE("R",'Mapa final'!$A$40),"")</f>
        <v/>
      </c>
      <c r="AM32" s="348"/>
      <c r="AN32" s="67"/>
      <c r="AO32" s="320"/>
      <c r="AP32" s="321"/>
      <c r="AQ32" s="321"/>
      <c r="AR32" s="321"/>
      <c r="AS32" s="321"/>
      <c r="AT32" s="32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288"/>
      <c r="C33" s="288"/>
      <c r="D33" s="289"/>
      <c r="E33" s="329"/>
      <c r="F33" s="330"/>
      <c r="G33" s="330"/>
      <c r="H33" s="330"/>
      <c r="I33" s="330"/>
      <c r="J33" s="366"/>
      <c r="K33" s="364"/>
      <c r="L33" s="364"/>
      <c r="M33" s="364"/>
      <c r="N33" s="364"/>
      <c r="O33" s="365"/>
      <c r="P33" s="356"/>
      <c r="Q33" s="356"/>
      <c r="R33" s="356"/>
      <c r="S33" s="356"/>
      <c r="T33" s="356"/>
      <c r="U33" s="357"/>
      <c r="V33" s="355"/>
      <c r="W33" s="356"/>
      <c r="X33" s="356"/>
      <c r="Y33" s="356"/>
      <c r="Z33" s="356"/>
      <c r="AA33" s="357"/>
      <c r="AB33" s="339"/>
      <c r="AC33" s="335"/>
      <c r="AD33" s="335"/>
      <c r="AE33" s="335"/>
      <c r="AF33" s="335"/>
      <c r="AG33" s="336"/>
      <c r="AH33" s="346"/>
      <c r="AI33" s="347"/>
      <c r="AJ33" s="347"/>
      <c r="AK33" s="347"/>
      <c r="AL33" s="347"/>
      <c r="AM33" s="348"/>
      <c r="AN33" s="67"/>
      <c r="AO33" s="320"/>
      <c r="AP33" s="321"/>
      <c r="AQ33" s="321"/>
      <c r="AR33" s="321"/>
      <c r="AS33" s="321"/>
      <c r="AT33" s="32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288"/>
      <c r="C34" s="288"/>
      <c r="D34" s="289"/>
      <c r="E34" s="329"/>
      <c r="F34" s="330"/>
      <c r="G34" s="330"/>
      <c r="H34" s="330"/>
      <c r="I34" s="330"/>
      <c r="J34" s="366" t="str">
        <f>IF(AND('Mapa final'!$K$46="Baja",'Mapa final'!$O$46="Leve"),CONCATENATE("R",'Mapa final'!$A$46),"")</f>
        <v/>
      </c>
      <c r="K34" s="364"/>
      <c r="L34" s="364" t="str">
        <f>IF(AND('Mapa final'!$K$52="Baja",'Mapa final'!$O$52="Leve"),CONCATENATE("R",'Mapa final'!$A$52),"")</f>
        <v/>
      </c>
      <c r="M34" s="364"/>
      <c r="N34" s="364" t="str">
        <f>IF(AND('Mapa final'!$K$58="Baja",'Mapa final'!$O$58="Leve"),CONCATENATE("R",'Mapa final'!$A$58),"")</f>
        <v/>
      </c>
      <c r="O34" s="365"/>
      <c r="P34" s="356" t="str">
        <f>IF(AND('Mapa final'!$K$46="Baja",'Mapa final'!$O$46="Menor"),CONCATENATE("R",'Mapa final'!$A$46),"")</f>
        <v/>
      </c>
      <c r="Q34" s="356"/>
      <c r="R34" s="356" t="str">
        <f>IF(AND('Mapa final'!$K$52="Baja",'Mapa final'!$O$52="Menor"),CONCATENATE("R",'Mapa final'!$A$52),"")</f>
        <v/>
      </c>
      <c r="S34" s="356"/>
      <c r="T34" s="356" t="str">
        <f>IF(AND('Mapa final'!$K$58="Baja",'Mapa final'!$O$58="Menor"),CONCATENATE("R",'Mapa final'!$A$58),"")</f>
        <v/>
      </c>
      <c r="U34" s="357"/>
      <c r="V34" s="355" t="str">
        <f>IF(AND('Mapa final'!$K$46="Baja",'Mapa final'!$O$46="Moderado"),CONCATENATE("R",'Mapa final'!$A$46),"")</f>
        <v/>
      </c>
      <c r="W34" s="356"/>
      <c r="X34" s="356" t="str">
        <f>IF(AND('Mapa final'!$K$52="Baja",'Mapa final'!$O$52="Moderado"),CONCATENATE("R",'Mapa final'!$A$52),"")</f>
        <v/>
      </c>
      <c r="Y34" s="356"/>
      <c r="Z34" s="356" t="str">
        <f>IF(AND('Mapa final'!$K$58="Baja",'Mapa final'!$O$58="Moderado"),CONCATENATE("R",'Mapa final'!$A$58),"")</f>
        <v/>
      </c>
      <c r="AA34" s="357"/>
      <c r="AB34" s="339" t="str">
        <f>IF(AND('Mapa final'!$K$46="Baja",'Mapa final'!$O$46="Mayor"),CONCATENATE("R",'Mapa final'!$A$46),"")</f>
        <v/>
      </c>
      <c r="AC34" s="335"/>
      <c r="AD34" s="335" t="str">
        <f>IF(AND('Mapa final'!$K$52="Baja",'Mapa final'!$O$52="Mayor"),CONCATENATE("R",'Mapa final'!$A$52),"")</f>
        <v/>
      </c>
      <c r="AE34" s="335"/>
      <c r="AF34" s="335" t="str">
        <f>IF(AND('Mapa final'!$K$58="Baja",'Mapa final'!$O$58="Mayor"),CONCATENATE("R",'Mapa final'!$A$58),"")</f>
        <v/>
      </c>
      <c r="AG34" s="336"/>
      <c r="AH34" s="346" t="str">
        <f>IF(AND('Mapa final'!$K$46="Baja",'Mapa final'!$O$46="Catastrófico"),CONCATENATE("R",'Mapa final'!$A$46),"")</f>
        <v/>
      </c>
      <c r="AI34" s="347"/>
      <c r="AJ34" s="347" t="str">
        <f>IF(AND('Mapa final'!$K$52="Baja",'Mapa final'!$O$52="Catastrófico"),CONCATENATE("R",'Mapa final'!$A$52),"")</f>
        <v/>
      </c>
      <c r="AK34" s="347"/>
      <c r="AL34" s="347" t="str">
        <f>IF(AND('Mapa final'!$K$58="Baja",'Mapa final'!$O$58="Catastrófico"),CONCATENATE("R",'Mapa final'!$A$58),"")</f>
        <v/>
      </c>
      <c r="AM34" s="348"/>
      <c r="AN34" s="67"/>
      <c r="AO34" s="320"/>
      <c r="AP34" s="321"/>
      <c r="AQ34" s="321"/>
      <c r="AR34" s="321"/>
      <c r="AS34" s="321"/>
      <c r="AT34" s="32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288"/>
      <c r="C35" s="288"/>
      <c r="D35" s="289"/>
      <c r="E35" s="329"/>
      <c r="F35" s="330"/>
      <c r="G35" s="330"/>
      <c r="H35" s="330"/>
      <c r="I35" s="330"/>
      <c r="J35" s="366"/>
      <c r="K35" s="364"/>
      <c r="L35" s="364"/>
      <c r="M35" s="364"/>
      <c r="N35" s="364"/>
      <c r="O35" s="365"/>
      <c r="P35" s="356"/>
      <c r="Q35" s="356"/>
      <c r="R35" s="356"/>
      <c r="S35" s="356"/>
      <c r="T35" s="356"/>
      <c r="U35" s="357"/>
      <c r="V35" s="355"/>
      <c r="W35" s="356"/>
      <c r="X35" s="356"/>
      <c r="Y35" s="356"/>
      <c r="Z35" s="356"/>
      <c r="AA35" s="357"/>
      <c r="AB35" s="339"/>
      <c r="AC35" s="335"/>
      <c r="AD35" s="335"/>
      <c r="AE35" s="335"/>
      <c r="AF35" s="335"/>
      <c r="AG35" s="336"/>
      <c r="AH35" s="346"/>
      <c r="AI35" s="347"/>
      <c r="AJ35" s="347"/>
      <c r="AK35" s="347"/>
      <c r="AL35" s="347"/>
      <c r="AM35" s="348"/>
      <c r="AN35" s="67"/>
      <c r="AO35" s="320"/>
      <c r="AP35" s="321"/>
      <c r="AQ35" s="321"/>
      <c r="AR35" s="321"/>
      <c r="AS35" s="321"/>
      <c r="AT35" s="32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288"/>
      <c r="C36" s="288"/>
      <c r="D36" s="289"/>
      <c r="E36" s="329"/>
      <c r="F36" s="330"/>
      <c r="G36" s="330"/>
      <c r="H36" s="330"/>
      <c r="I36" s="330"/>
      <c r="J36" s="366" t="str">
        <f>IF(AND('Mapa final'!$K$64="Baja",'Mapa final'!$O$64="Leve"),CONCATENATE("R",'Mapa final'!$A$64),"")</f>
        <v/>
      </c>
      <c r="K36" s="364"/>
      <c r="L36" s="364" t="str">
        <f>IF(AND('Mapa final'!$K$70="Baja",'Mapa final'!$O$70="Leve"),CONCATENATE("R",'Mapa final'!$A$70),"")</f>
        <v/>
      </c>
      <c r="M36" s="364"/>
      <c r="N36" s="364" t="str">
        <f>IF(AND('Mapa final'!$K$76="Baja",'Mapa final'!$O$76="Leve"),CONCATENATE("R",'Mapa final'!$A$76),"")</f>
        <v/>
      </c>
      <c r="O36" s="365"/>
      <c r="P36" s="356" t="str">
        <f>IF(AND('Mapa final'!$K$64="Baja",'Mapa final'!$O$64="Menor"),CONCATENATE("R",'Mapa final'!$A$64),"")</f>
        <v/>
      </c>
      <c r="Q36" s="356"/>
      <c r="R36" s="356" t="str">
        <f>IF(AND('Mapa final'!$K$70="Baja",'Mapa final'!$O$70="Menor"),CONCATENATE("R",'Mapa final'!$A$70),"")</f>
        <v/>
      </c>
      <c r="S36" s="356"/>
      <c r="T36" s="356" t="str">
        <f>IF(AND('Mapa final'!$K$76="Baja",'Mapa final'!$O$76="Menor"),CONCATENATE("R",'Mapa final'!$A$76),"")</f>
        <v/>
      </c>
      <c r="U36" s="357"/>
      <c r="V36" s="355" t="str">
        <f>IF(AND('Mapa final'!$K$64="Baja",'Mapa final'!$O$64="Moderado"),CONCATENATE("R",'Mapa final'!$A$64),"")</f>
        <v/>
      </c>
      <c r="W36" s="356"/>
      <c r="X36" s="356" t="str">
        <f>IF(AND('Mapa final'!$K$70="Baja",'Mapa final'!$O$70="Moderado"),CONCATENATE("R",'Mapa final'!$A$70),"")</f>
        <v/>
      </c>
      <c r="Y36" s="356"/>
      <c r="Z36" s="356" t="str">
        <f>IF(AND('Mapa final'!$K$76="Baja",'Mapa final'!$O$76="Moderado"),CONCATENATE("R",'Mapa final'!$A$76),"")</f>
        <v/>
      </c>
      <c r="AA36" s="357"/>
      <c r="AB36" s="339" t="str">
        <f>IF(AND('Mapa final'!$K$64="Baja",'Mapa final'!$O$64="Mayor"),CONCATENATE("R",'Mapa final'!$A$64),"")</f>
        <v/>
      </c>
      <c r="AC36" s="335"/>
      <c r="AD36" s="335" t="str">
        <f>IF(AND('Mapa final'!$K$70="Baja",'Mapa final'!$O$70="Mayor"),CONCATENATE("R",'Mapa final'!$A$70),"")</f>
        <v/>
      </c>
      <c r="AE36" s="335"/>
      <c r="AF36" s="335" t="str">
        <f>IF(AND('Mapa final'!$K$76="Baja",'Mapa final'!$O$76="Mayor"),CONCATENATE("R",'Mapa final'!$A$76),"")</f>
        <v/>
      </c>
      <c r="AG36" s="336"/>
      <c r="AH36" s="346" t="str">
        <f>IF(AND('Mapa final'!$K$64="Baja",'Mapa final'!$O$64="Catastrófico"),CONCATENATE("R",'Mapa final'!$A$64),"")</f>
        <v/>
      </c>
      <c r="AI36" s="347"/>
      <c r="AJ36" s="347" t="str">
        <f>IF(AND('Mapa final'!$K$70="Baja",'Mapa final'!$O$70="Catastrófico"),CONCATENATE("R",'Mapa final'!$A$70),"")</f>
        <v/>
      </c>
      <c r="AK36" s="347"/>
      <c r="AL36" s="347" t="str">
        <f>IF(AND('Mapa final'!$K$76="Baja",'Mapa final'!$O$76="Catastrófico"),CONCATENATE("R",'Mapa final'!$A$76),"")</f>
        <v/>
      </c>
      <c r="AM36" s="348"/>
      <c r="AN36" s="67"/>
      <c r="AO36" s="320"/>
      <c r="AP36" s="321"/>
      <c r="AQ36" s="321"/>
      <c r="AR36" s="321"/>
      <c r="AS36" s="321"/>
      <c r="AT36" s="32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288"/>
      <c r="C37" s="288"/>
      <c r="D37" s="289"/>
      <c r="E37" s="332"/>
      <c r="F37" s="333"/>
      <c r="G37" s="333"/>
      <c r="H37" s="333"/>
      <c r="I37" s="333"/>
      <c r="J37" s="367"/>
      <c r="K37" s="368"/>
      <c r="L37" s="368"/>
      <c r="M37" s="368"/>
      <c r="N37" s="368"/>
      <c r="O37" s="369"/>
      <c r="P37" s="359"/>
      <c r="Q37" s="359"/>
      <c r="R37" s="359"/>
      <c r="S37" s="359"/>
      <c r="T37" s="359"/>
      <c r="U37" s="360"/>
      <c r="V37" s="358"/>
      <c r="W37" s="359"/>
      <c r="X37" s="359"/>
      <c r="Y37" s="359"/>
      <c r="Z37" s="359"/>
      <c r="AA37" s="360"/>
      <c r="AB37" s="343"/>
      <c r="AC37" s="344"/>
      <c r="AD37" s="344"/>
      <c r="AE37" s="344"/>
      <c r="AF37" s="344"/>
      <c r="AG37" s="345"/>
      <c r="AH37" s="349"/>
      <c r="AI37" s="350"/>
      <c r="AJ37" s="350"/>
      <c r="AK37" s="350"/>
      <c r="AL37" s="350"/>
      <c r="AM37" s="351"/>
      <c r="AN37" s="67"/>
      <c r="AO37" s="323"/>
      <c r="AP37" s="324"/>
      <c r="AQ37" s="324"/>
      <c r="AR37" s="324"/>
      <c r="AS37" s="324"/>
      <c r="AT37" s="32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288"/>
      <c r="C38" s="288"/>
      <c r="D38" s="289"/>
      <c r="E38" s="326" t="s">
        <v>108</v>
      </c>
      <c r="F38" s="327"/>
      <c r="G38" s="327"/>
      <c r="H38" s="327"/>
      <c r="I38" s="328"/>
      <c r="J38" s="370" t="str">
        <f>IF(AND('Mapa final'!$K$10="Muy Baja",'Mapa final'!$O$10="Leve"),CONCATENATE("R",'Mapa final'!$A$10),"")</f>
        <v/>
      </c>
      <c r="K38" s="371"/>
      <c r="L38" s="371" t="str">
        <f>IF(AND('Mapa final'!$K$16="Muy Baja",'Mapa final'!$O$16="Leve"),CONCATENATE("R",'Mapa final'!$A$16),"")</f>
        <v/>
      </c>
      <c r="M38" s="371"/>
      <c r="N38" s="371" t="str">
        <f>IF(AND('Mapa final'!$K$22="Muy Baja",'Mapa final'!$O$22="Leve"),CONCATENATE("R",'Mapa final'!$A$22),"")</f>
        <v/>
      </c>
      <c r="O38" s="372"/>
      <c r="P38" s="370" t="str">
        <f>IF(AND('Mapa final'!$K$10="Muy Baja",'Mapa final'!$O$10="Menor"),CONCATENATE("R",'Mapa final'!$A$10),"")</f>
        <v/>
      </c>
      <c r="Q38" s="371"/>
      <c r="R38" s="371" t="str">
        <f>IF(AND('Mapa final'!$K$16="Muy Baja",'Mapa final'!$O$16="Menor"),CONCATENATE("R",'Mapa final'!$A$16),"")</f>
        <v/>
      </c>
      <c r="S38" s="371"/>
      <c r="T38" s="371" t="str">
        <f>IF(AND('Mapa final'!$K$22="Muy Baja",'Mapa final'!$O$22="Menor"),CONCATENATE("R",'Mapa final'!$A$22),"")</f>
        <v/>
      </c>
      <c r="U38" s="372"/>
      <c r="V38" s="361" t="str">
        <f>IF(AND('Mapa final'!$K$10="Muy Baja",'Mapa final'!$O$10="Moderado"),CONCATENATE("R",'Mapa final'!$A$10),"")</f>
        <v/>
      </c>
      <c r="W38" s="362"/>
      <c r="X38" s="362" t="str">
        <f>IF(AND('Mapa final'!$K$16="Muy Baja",'Mapa final'!$O$16="Moderado"),CONCATENATE("R",'Mapa final'!$A$16),"")</f>
        <v/>
      </c>
      <c r="Y38" s="362"/>
      <c r="Z38" s="362" t="str">
        <f>IF(AND('Mapa final'!$K$22="Muy Baja",'Mapa final'!$O$22="Moderado"),CONCATENATE("R",'Mapa final'!$A$22),"")</f>
        <v/>
      </c>
      <c r="AA38" s="363"/>
      <c r="AB38" s="337" t="str">
        <f>IF(AND('Mapa final'!$K$10="Muy Baja",'Mapa final'!$O$10="Mayor"),CONCATENATE("R",'Mapa final'!$A$10),"")</f>
        <v/>
      </c>
      <c r="AC38" s="338"/>
      <c r="AD38" s="338" t="str">
        <f>IF(AND('Mapa final'!$K$16="Muy Baja",'Mapa final'!$O$16="Mayor"),CONCATENATE("R",'Mapa final'!$A$16),"")</f>
        <v/>
      </c>
      <c r="AE38" s="338"/>
      <c r="AF38" s="338" t="str">
        <f>IF(AND('Mapa final'!$K$22="Muy Baja",'Mapa final'!$O$22="Mayor"),CONCATENATE("R",'Mapa final'!$A$22),"")</f>
        <v/>
      </c>
      <c r="AG38" s="340"/>
      <c r="AH38" s="352" t="str">
        <f>IF(AND('Mapa final'!$K$10="Muy Baja",'Mapa final'!$O$10="Catastrófico"),CONCATENATE("R",'Mapa final'!$A$10),"")</f>
        <v/>
      </c>
      <c r="AI38" s="353"/>
      <c r="AJ38" s="353" t="str">
        <f>IF(AND('Mapa final'!$K$16="Muy Baja",'Mapa final'!$O$16="Catastrófico"),CONCATENATE("R",'Mapa final'!$A$16),"")</f>
        <v/>
      </c>
      <c r="AK38" s="353"/>
      <c r="AL38" s="353" t="str">
        <f>IF(AND('Mapa final'!$K$22="Muy Baja",'Mapa final'!$O$22="Catastrófico"),CONCATENATE("R",'Mapa final'!$A$22),"")</f>
        <v/>
      </c>
      <c r="AM38" s="354"/>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288"/>
      <c r="C39" s="288"/>
      <c r="D39" s="289"/>
      <c r="E39" s="329"/>
      <c r="F39" s="330"/>
      <c r="G39" s="330"/>
      <c r="H39" s="330"/>
      <c r="I39" s="331"/>
      <c r="J39" s="366"/>
      <c r="K39" s="364"/>
      <c r="L39" s="364"/>
      <c r="M39" s="364"/>
      <c r="N39" s="364"/>
      <c r="O39" s="365"/>
      <c r="P39" s="366"/>
      <c r="Q39" s="364"/>
      <c r="R39" s="364"/>
      <c r="S39" s="364"/>
      <c r="T39" s="364"/>
      <c r="U39" s="365"/>
      <c r="V39" s="355"/>
      <c r="W39" s="356"/>
      <c r="X39" s="356"/>
      <c r="Y39" s="356"/>
      <c r="Z39" s="356"/>
      <c r="AA39" s="357"/>
      <c r="AB39" s="339"/>
      <c r="AC39" s="335"/>
      <c r="AD39" s="335"/>
      <c r="AE39" s="335"/>
      <c r="AF39" s="335"/>
      <c r="AG39" s="336"/>
      <c r="AH39" s="346"/>
      <c r="AI39" s="347"/>
      <c r="AJ39" s="347"/>
      <c r="AK39" s="347"/>
      <c r="AL39" s="347"/>
      <c r="AM39" s="348"/>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288"/>
      <c r="C40" s="288"/>
      <c r="D40" s="289"/>
      <c r="E40" s="329"/>
      <c r="F40" s="330"/>
      <c r="G40" s="330"/>
      <c r="H40" s="330"/>
      <c r="I40" s="331"/>
      <c r="J40" s="366" t="str">
        <f>IF(AND('Mapa final'!$K$28="Muy Baja",'Mapa final'!$O$28="Leve"),CONCATENATE("R",'Mapa final'!$A$28),"")</f>
        <v/>
      </c>
      <c r="K40" s="364"/>
      <c r="L40" s="364" t="str">
        <f>IF(AND('Mapa final'!$K$34="Muy Baja",'Mapa final'!$O$34="Leve"),CONCATENATE("R",'Mapa final'!$A$34),"")</f>
        <v/>
      </c>
      <c r="M40" s="364"/>
      <c r="N40" s="364" t="str">
        <f>IF(AND('Mapa final'!$K$40="Muy Baja",'Mapa final'!$O$40="Leve"),CONCATENATE("R",'Mapa final'!$A$40),"")</f>
        <v/>
      </c>
      <c r="O40" s="365"/>
      <c r="P40" s="366" t="str">
        <f>IF(AND('Mapa final'!$K$28="Muy Baja",'Mapa final'!$O$28="Menor"),CONCATENATE("R",'Mapa final'!$A$28),"")</f>
        <v/>
      </c>
      <c r="Q40" s="364"/>
      <c r="R40" s="364" t="str">
        <f>IF(AND('Mapa final'!$K$34="Muy Baja",'Mapa final'!$O$34="Menor"),CONCATENATE("R",'Mapa final'!$A$34),"")</f>
        <v/>
      </c>
      <c r="S40" s="364"/>
      <c r="T40" s="364" t="str">
        <f>IF(AND('Mapa final'!$K$40="Muy Baja",'Mapa final'!$O$40="Menor"),CONCATENATE("R",'Mapa final'!$A$40),"")</f>
        <v/>
      </c>
      <c r="U40" s="365"/>
      <c r="V40" s="355" t="str">
        <f>IF(AND('Mapa final'!$K$28="Muy Baja",'Mapa final'!$O$28="Moderado"),CONCATENATE("R",'Mapa final'!$A$28),"")</f>
        <v/>
      </c>
      <c r="W40" s="356"/>
      <c r="X40" s="356" t="str">
        <f>IF(AND('Mapa final'!$K$34="Muy Baja",'Mapa final'!$O$34="Moderado"),CONCATENATE("R",'Mapa final'!$A$34),"")</f>
        <v/>
      </c>
      <c r="Y40" s="356"/>
      <c r="Z40" s="356" t="str">
        <f>IF(AND('Mapa final'!$K$40="Muy Baja",'Mapa final'!$O$40="Moderado"),CONCATENATE("R",'Mapa final'!$A$40),"")</f>
        <v/>
      </c>
      <c r="AA40" s="357"/>
      <c r="AB40" s="339" t="str">
        <f>IF(AND('Mapa final'!$K$28="Muy Baja",'Mapa final'!$O$28="Mayor"),CONCATENATE("R",'Mapa final'!$A$28),"")</f>
        <v/>
      </c>
      <c r="AC40" s="335"/>
      <c r="AD40" s="335" t="str">
        <f>IF(AND('Mapa final'!$K$34="Muy Baja",'Mapa final'!$O$34="Mayor"),CONCATENATE("R",'Mapa final'!$A$34),"")</f>
        <v/>
      </c>
      <c r="AE40" s="335"/>
      <c r="AF40" s="335" t="str">
        <f>IF(AND('Mapa final'!$K$40="Muy Baja",'Mapa final'!$O$40="Mayor"),CONCATENATE("R",'Mapa final'!$A$40),"")</f>
        <v/>
      </c>
      <c r="AG40" s="336"/>
      <c r="AH40" s="346" t="str">
        <f>IF(AND('Mapa final'!$K$28="Muy Baja",'Mapa final'!$O$28="Catastrófico"),CONCATENATE("R",'Mapa final'!$A$28),"")</f>
        <v/>
      </c>
      <c r="AI40" s="347"/>
      <c r="AJ40" s="347" t="str">
        <f>IF(AND('Mapa final'!$K$34="Muy Baja",'Mapa final'!$O$34="Catastrófico"),CONCATENATE("R",'Mapa final'!$A$34),"")</f>
        <v/>
      </c>
      <c r="AK40" s="347"/>
      <c r="AL40" s="347" t="str">
        <f>IF(AND('Mapa final'!$K$40="Muy Baja",'Mapa final'!$O$40="Catastrófico"),CONCATENATE("R",'Mapa final'!$A$40),"")</f>
        <v/>
      </c>
      <c r="AM40" s="348"/>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288"/>
      <c r="C41" s="288"/>
      <c r="D41" s="289"/>
      <c r="E41" s="329"/>
      <c r="F41" s="330"/>
      <c r="G41" s="330"/>
      <c r="H41" s="330"/>
      <c r="I41" s="331"/>
      <c r="J41" s="366"/>
      <c r="K41" s="364"/>
      <c r="L41" s="364"/>
      <c r="M41" s="364"/>
      <c r="N41" s="364"/>
      <c r="O41" s="365"/>
      <c r="P41" s="366"/>
      <c r="Q41" s="364"/>
      <c r="R41" s="364"/>
      <c r="S41" s="364"/>
      <c r="T41" s="364"/>
      <c r="U41" s="365"/>
      <c r="V41" s="355"/>
      <c r="W41" s="356"/>
      <c r="X41" s="356"/>
      <c r="Y41" s="356"/>
      <c r="Z41" s="356"/>
      <c r="AA41" s="357"/>
      <c r="AB41" s="339"/>
      <c r="AC41" s="335"/>
      <c r="AD41" s="335"/>
      <c r="AE41" s="335"/>
      <c r="AF41" s="335"/>
      <c r="AG41" s="336"/>
      <c r="AH41" s="346"/>
      <c r="AI41" s="347"/>
      <c r="AJ41" s="347"/>
      <c r="AK41" s="347"/>
      <c r="AL41" s="347"/>
      <c r="AM41" s="348"/>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288"/>
      <c r="C42" s="288"/>
      <c r="D42" s="289"/>
      <c r="E42" s="329"/>
      <c r="F42" s="330"/>
      <c r="G42" s="330"/>
      <c r="H42" s="330"/>
      <c r="I42" s="331"/>
      <c r="J42" s="366" t="str">
        <f>IF(AND('Mapa final'!$K$46="Muy Baja",'Mapa final'!$O$46="Leve"),CONCATENATE("R",'Mapa final'!$A$46),"")</f>
        <v/>
      </c>
      <c r="K42" s="364"/>
      <c r="L42" s="364" t="str">
        <f>IF(AND('Mapa final'!$K$52="Muy Baja",'Mapa final'!$O$52="Leve"),CONCATENATE("R",'Mapa final'!$A$52),"")</f>
        <v/>
      </c>
      <c r="M42" s="364"/>
      <c r="N42" s="364" t="str">
        <f>IF(AND('Mapa final'!$K$58="Muy Baja",'Mapa final'!$O$58="Leve"),CONCATENATE("R",'Mapa final'!$A$58),"")</f>
        <v/>
      </c>
      <c r="O42" s="365"/>
      <c r="P42" s="366" t="str">
        <f>IF(AND('Mapa final'!$K$46="Muy Baja",'Mapa final'!$O$46="Menor"),CONCATENATE("R",'Mapa final'!$A$46),"")</f>
        <v/>
      </c>
      <c r="Q42" s="364"/>
      <c r="R42" s="364" t="str">
        <f>IF(AND('Mapa final'!$K$52="Muy Baja",'Mapa final'!$O$52="Menor"),CONCATENATE("R",'Mapa final'!$A$52),"")</f>
        <v/>
      </c>
      <c r="S42" s="364"/>
      <c r="T42" s="364" t="str">
        <f>IF(AND('Mapa final'!$K$58="Muy Baja",'Mapa final'!$O$58="Menor"),CONCATENATE("R",'Mapa final'!$A$58),"")</f>
        <v/>
      </c>
      <c r="U42" s="365"/>
      <c r="V42" s="355" t="str">
        <f>IF(AND('Mapa final'!$K$46="Muy Baja",'Mapa final'!$O$46="Moderado"),CONCATENATE("R",'Mapa final'!$A$46),"")</f>
        <v/>
      </c>
      <c r="W42" s="356"/>
      <c r="X42" s="356" t="str">
        <f>IF(AND('Mapa final'!$K$52="Muy Baja",'Mapa final'!$O$52="Moderado"),CONCATENATE("R",'Mapa final'!$A$52),"")</f>
        <v/>
      </c>
      <c r="Y42" s="356"/>
      <c r="Z42" s="356" t="str">
        <f>IF(AND('Mapa final'!$K$58="Muy Baja",'Mapa final'!$O$58="Moderado"),CONCATENATE("R",'Mapa final'!$A$58),"")</f>
        <v/>
      </c>
      <c r="AA42" s="357"/>
      <c r="AB42" s="339" t="str">
        <f>IF(AND('Mapa final'!$K$46="Muy Baja",'Mapa final'!$O$46="Mayor"),CONCATENATE("R",'Mapa final'!$A$46),"")</f>
        <v/>
      </c>
      <c r="AC42" s="335"/>
      <c r="AD42" s="335" t="str">
        <f>IF(AND('Mapa final'!$K$52="Muy Baja",'Mapa final'!$O$52="Mayor"),CONCATENATE("R",'Mapa final'!$A$52),"")</f>
        <v/>
      </c>
      <c r="AE42" s="335"/>
      <c r="AF42" s="335" t="str">
        <f>IF(AND('Mapa final'!$K$58="Muy Baja",'Mapa final'!$O$58="Mayor"),CONCATENATE("R",'Mapa final'!$A$58),"")</f>
        <v/>
      </c>
      <c r="AG42" s="336"/>
      <c r="AH42" s="346" t="str">
        <f>IF(AND('Mapa final'!$K$46="Muy Baja",'Mapa final'!$O$46="Catastrófico"),CONCATENATE("R",'Mapa final'!$A$46),"")</f>
        <v/>
      </c>
      <c r="AI42" s="347"/>
      <c r="AJ42" s="347" t="str">
        <f>IF(AND('Mapa final'!$K$52="Muy Baja",'Mapa final'!$O$52="Catastrófico"),CONCATENATE("R",'Mapa final'!$A$52),"")</f>
        <v/>
      </c>
      <c r="AK42" s="347"/>
      <c r="AL42" s="347" t="str">
        <f>IF(AND('Mapa final'!$K$58="Muy Baja",'Mapa final'!$O$58="Catastrófico"),CONCATENATE("R",'Mapa final'!$A$58),"")</f>
        <v/>
      </c>
      <c r="AM42" s="348"/>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288"/>
      <c r="C43" s="288"/>
      <c r="D43" s="289"/>
      <c r="E43" s="329"/>
      <c r="F43" s="330"/>
      <c r="G43" s="330"/>
      <c r="H43" s="330"/>
      <c r="I43" s="331"/>
      <c r="J43" s="366"/>
      <c r="K43" s="364"/>
      <c r="L43" s="364"/>
      <c r="M43" s="364"/>
      <c r="N43" s="364"/>
      <c r="O43" s="365"/>
      <c r="P43" s="366"/>
      <c r="Q43" s="364"/>
      <c r="R43" s="364"/>
      <c r="S43" s="364"/>
      <c r="T43" s="364"/>
      <c r="U43" s="365"/>
      <c r="V43" s="355"/>
      <c r="W43" s="356"/>
      <c r="X43" s="356"/>
      <c r="Y43" s="356"/>
      <c r="Z43" s="356"/>
      <c r="AA43" s="357"/>
      <c r="AB43" s="339"/>
      <c r="AC43" s="335"/>
      <c r="AD43" s="335"/>
      <c r="AE43" s="335"/>
      <c r="AF43" s="335"/>
      <c r="AG43" s="336"/>
      <c r="AH43" s="346"/>
      <c r="AI43" s="347"/>
      <c r="AJ43" s="347"/>
      <c r="AK43" s="347"/>
      <c r="AL43" s="347"/>
      <c r="AM43" s="348"/>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288"/>
      <c r="C44" s="288"/>
      <c r="D44" s="289"/>
      <c r="E44" s="329"/>
      <c r="F44" s="330"/>
      <c r="G44" s="330"/>
      <c r="H44" s="330"/>
      <c r="I44" s="331"/>
      <c r="J44" s="366" t="str">
        <f>IF(AND('Mapa final'!$K$64="Muy Baja",'Mapa final'!$O$64="Leve"),CONCATENATE("R",'Mapa final'!$A$64),"")</f>
        <v/>
      </c>
      <c r="K44" s="364"/>
      <c r="L44" s="364" t="str">
        <f>IF(AND('Mapa final'!$K$70="Muy Baja",'Mapa final'!$O$70="Leve"),CONCATENATE("R",'Mapa final'!$A$70),"")</f>
        <v/>
      </c>
      <c r="M44" s="364"/>
      <c r="N44" s="364" t="str">
        <f>IF(AND('Mapa final'!$K$76="Muy Baja",'Mapa final'!$O$76="Leve"),CONCATENATE("R",'Mapa final'!$A$76),"")</f>
        <v/>
      </c>
      <c r="O44" s="365"/>
      <c r="P44" s="366" t="str">
        <f>IF(AND('Mapa final'!$K$64="Muy Baja",'Mapa final'!$O$64="Menor"),CONCATENATE("R",'Mapa final'!$A$64),"")</f>
        <v/>
      </c>
      <c r="Q44" s="364"/>
      <c r="R44" s="364" t="str">
        <f>IF(AND('Mapa final'!$K$70="Muy Baja",'Mapa final'!$O$70="Menor"),CONCATENATE("R",'Mapa final'!$A$70),"")</f>
        <v/>
      </c>
      <c r="S44" s="364"/>
      <c r="T44" s="364" t="str">
        <f>IF(AND('Mapa final'!$K$76="Muy Baja",'Mapa final'!$O$76="Menor"),CONCATENATE("R",'Mapa final'!$A$76),"")</f>
        <v/>
      </c>
      <c r="U44" s="365"/>
      <c r="V44" s="355" t="str">
        <f>IF(AND('Mapa final'!$K$64="Muy Baja",'Mapa final'!$O$64="Moderado"),CONCATENATE("R",'Mapa final'!$A$64),"")</f>
        <v/>
      </c>
      <c r="W44" s="356"/>
      <c r="X44" s="356" t="str">
        <f>IF(AND('Mapa final'!$K$70="Muy Baja",'Mapa final'!$O$70="Moderado"),CONCATENATE("R",'Mapa final'!$A$70),"")</f>
        <v/>
      </c>
      <c r="Y44" s="356"/>
      <c r="Z44" s="356" t="str">
        <f>IF(AND('Mapa final'!$K$76="Muy Baja",'Mapa final'!$O$76="Moderado"),CONCATENATE("R",'Mapa final'!$A$76),"")</f>
        <v/>
      </c>
      <c r="AA44" s="357"/>
      <c r="AB44" s="339" t="str">
        <f>IF(AND('Mapa final'!$K$64="Muy Baja",'Mapa final'!$O$64="Mayor"),CONCATENATE("R",'Mapa final'!$A$64),"")</f>
        <v/>
      </c>
      <c r="AC44" s="335"/>
      <c r="AD44" s="335" t="str">
        <f>IF(AND('Mapa final'!$K$70="Muy Baja",'Mapa final'!$O$70="Mayor"),CONCATENATE("R",'Mapa final'!$A$70),"")</f>
        <v/>
      </c>
      <c r="AE44" s="335"/>
      <c r="AF44" s="335" t="str">
        <f>IF(AND('Mapa final'!$K$76="Muy Baja",'Mapa final'!$O$76="Mayor"),CONCATENATE("R",'Mapa final'!$A$76),"")</f>
        <v/>
      </c>
      <c r="AG44" s="336"/>
      <c r="AH44" s="346" t="str">
        <f>IF(AND('Mapa final'!$K$64="Muy Baja",'Mapa final'!$O$64="Catastrófico"),CONCATENATE("R",'Mapa final'!$A$64),"")</f>
        <v/>
      </c>
      <c r="AI44" s="347"/>
      <c r="AJ44" s="347" t="str">
        <f>IF(AND('Mapa final'!$K$70="Muy Baja",'Mapa final'!$O$70="Catastrófico"),CONCATENATE("R",'Mapa final'!$A$70),"")</f>
        <v/>
      </c>
      <c r="AK44" s="347"/>
      <c r="AL44" s="347" t="str">
        <f>IF(AND('Mapa final'!$K$76="Muy Baja",'Mapa final'!$O$76="Catastrófico"),CONCATENATE("R",'Mapa final'!$A$76),"")</f>
        <v/>
      </c>
      <c r="AM44" s="348"/>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288"/>
      <c r="C45" s="288"/>
      <c r="D45" s="289"/>
      <c r="E45" s="332"/>
      <c r="F45" s="333"/>
      <c r="G45" s="333"/>
      <c r="H45" s="333"/>
      <c r="I45" s="334"/>
      <c r="J45" s="367"/>
      <c r="K45" s="368"/>
      <c r="L45" s="368"/>
      <c r="M45" s="368"/>
      <c r="N45" s="368"/>
      <c r="O45" s="369"/>
      <c r="P45" s="367"/>
      <c r="Q45" s="368"/>
      <c r="R45" s="368"/>
      <c r="S45" s="368"/>
      <c r="T45" s="368"/>
      <c r="U45" s="369"/>
      <c r="V45" s="358"/>
      <c r="W45" s="359"/>
      <c r="X45" s="359"/>
      <c r="Y45" s="359"/>
      <c r="Z45" s="359"/>
      <c r="AA45" s="360"/>
      <c r="AB45" s="343"/>
      <c r="AC45" s="344"/>
      <c r="AD45" s="344"/>
      <c r="AE45" s="344"/>
      <c r="AF45" s="344"/>
      <c r="AG45" s="345"/>
      <c r="AH45" s="349"/>
      <c r="AI45" s="350"/>
      <c r="AJ45" s="350"/>
      <c r="AK45" s="350"/>
      <c r="AL45" s="350"/>
      <c r="AM45" s="35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26" t="s">
        <v>107</v>
      </c>
      <c r="K46" s="327"/>
      <c r="L46" s="327"/>
      <c r="M46" s="327"/>
      <c r="N46" s="327"/>
      <c r="O46" s="328"/>
      <c r="P46" s="326" t="s">
        <v>106</v>
      </c>
      <c r="Q46" s="327"/>
      <c r="R46" s="327"/>
      <c r="S46" s="327"/>
      <c r="T46" s="327"/>
      <c r="U46" s="328"/>
      <c r="V46" s="326" t="s">
        <v>105</v>
      </c>
      <c r="W46" s="327"/>
      <c r="X46" s="327"/>
      <c r="Y46" s="327"/>
      <c r="Z46" s="327"/>
      <c r="AA46" s="328"/>
      <c r="AB46" s="326" t="s">
        <v>104</v>
      </c>
      <c r="AC46" s="342"/>
      <c r="AD46" s="327"/>
      <c r="AE46" s="327"/>
      <c r="AF46" s="327"/>
      <c r="AG46" s="328"/>
      <c r="AH46" s="326" t="s">
        <v>103</v>
      </c>
      <c r="AI46" s="327"/>
      <c r="AJ46" s="327"/>
      <c r="AK46" s="327"/>
      <c r="AL46" s="327"/>
      <c r="AM46" s="328"/>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29"/>
      <c r="K47" s="330"/>
      <c r="L47" s="330"/>
      <c r="M47" s="330"/>
      <c r="N47" s="330"/>
      <c r="O47" s="331"/>
      <c r="P47" s="329"/>
      <c r="Q47" s="330"/>
      <c r="R47" s="330"/>
      <c r="S47" s="330"/>
      <c r="T47" s="330"/>
      <c r="U47" s="331"/>
      <c r="V47" s="329"/>
      <c r="W47" s="330"/>
      <c r="X47" s="330"/>
      <c r="Y47" s="330"/>
      <c r="Z47" s="330"/>
      <c r="AA47" s="331"/>
      <c r="AB47" s="329"/>
      <c r="AC47" s="330"/>
      <c r="AD47" s="330"/>
      <c r="AE47" s="330"/>
      <c r="AF47" s="330"/>
      <c r="AG47" s="331"/>
      <c r="AH47" s="329"/>
      <c r="AI47" s="330"/>
      <c r="AJ47" s="330"/>
      <c r="AK47" s="330"/>
      <c r="AL47" s="330"/>
      <c r="AM47" s="33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29"/>
      <c r="K48" s="330"/>
      <c r="L48" s="330"/>
      <c r="M48" s="330"/>
      <c r="N48" s="330"/>
      <c r="O48" s="331"/>
      <c r="P48" s="329"/>
      <c r="Q48" s="330"/>
      <c r="R48" s="330"/>
      <c r="S48" s="330"/>
      <c r="T48" s="330"/>
      <c r="U48" s="331"/>
      <c r="V48" s="329"/>
      <c r="W48" s="330"/>
      <c r="X48" s="330"/>
      <c r="Y48" s="330"/>
      <c r="Z48" s="330"/>
      <c r="AA48" s="331"/>
      <c r="AB48" s="329"/>
      <c r="AC48" s="330"/>
      <c r="AD48" s="330"/>
      <c r="AE48" s="330"/>
      <c r="AF48" s="330"/>
      <c r="AG48" s="331"/>
      <c r="AH48" s="329"/>
      <c r="AI48" s="330"/>
      <c r="AJ48" s="330"/>
      <c r="AK48" s="330"/>
      <c r="AL48" s="330"/>
      <c r="AM48" s="33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29"/>
      <c r="K49" s="330"/>
      <c r="L49" s="330"/>
      <c r="M49" s="330"/>
      <c r="N49" s="330"/>
      <c r="O49" s="331"/>
      <c r="P49" s="329"/>
      <c r="Q49" s="330"/>
      <c r="R49" s="330"/>
      <c r="S49" s="330"/>
      <c r="T49" s="330"/>
      <c r="U49" s="331"/>
      <c r="V49" s="329"/>
      <c r="W49" s="330"/>
      <c r="X49" s="330"/>
      <c r="Y49" s="330"/>
      <c r="Z49" s="330"/>
      <c r="AA49" s="331"/>
      <c r="AB49" s="329"/>
      <c r="AC49" s="330"/>
      <c r="AD49" s="330"/>
      <c r="AE49" s="330"/>
      <c r="AF49" s="330"/>
      <c r="AG49" s="331"/>
      <c r="AH49" s="329"/>
      <c r="AI49" s="330"/>
      <c r="AJ49" s="330"/>
      <c r="AK49" s="330"/>
      <c r="AL49" s="330"/>
      <c r="AM49" s="331"/>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29"/>
      <c r="K50" s="330"/>
      <c r="L50" s="330"/>
      <c r="M50" s="330"/>
      <c r="N50" s="330"/>
      <c r="O50" s="331"/>
      <c r="P50" s="329"/>
      <c r="Q50" s="330"/>
      <c r="R50" s="330"/>
      <c r="S50" s="330"/>
      <c r="T50" s="330"/>
      <c r="U50" s="331"/>
      <c r="V50" s="329"/>
      <c r="W50" s="330"/>
      <c r="X50" s="330"/>
      <c r="Y50" s="330"/>
      <c r="Z50" s="330"/>
      <c r="AA50" s="331"/>
      <c r="AB50" s="329"/>
      <c r="AC50" s="330"/>
      <c r="AD50" s="330"/>
      <c r="AE50" s="330"/>
      <c r="AF50" s="330"/>
      <c r="AG50" s="331"/>
      <c r="AH50" s="329"/>
      <c r="AI50" s="330"/>
      <c r="AJ50" s="330"/>
      <c r="AK50" s="330"/>
      <c r="AL50" s="330"/>
      <c r="AM50" s="331"/>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32"/>
      <c r="K51" s="333"/>
      <c r="L51" s="333"/>
      <c r="M51" s="333"/>
      <c r="N51" s="333"/>
      <c r="O51" s="334"/>
      <c r="P51" s="332"/>
      <c r="Q51" s="333"/>
      <c r="R51" s="333"/>
      <c r="S51" s="333"/>
      <c r="T51" s="333"/>
      <c r="U51" s="334"/>
      <c r="V51" s="332"/>
      <c r="W51" s="333"/>
      <c r="X51" s="333"/>
      <c r="Y51" s="333"/>
      <c r="Z51" s="333"/>
      <c r="AA51" s="334"/>
      <c r="AB51" s="332"/>
      <c r="AC51" s="333"/>
      <c r="AD51" s="333"/>
      <c r="AE51" s="333"/>
      <c r="AF51" s="333"/>
      <c r="AG51" s="334"/>
      <c r="AH51" s="332"/>
      <c r="AI51" s="333"/>
      <c r="AJ51" s="333"/>
      <c r="AK51" s="333"/>
      <c r="AL51" s="333"/>
      <c r="AM51" s="334"/>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Intructivo</vt:lpstr>
      <vt:lpstr>Mapa final</vt:lpstr>
      <vt:lpstr>Hoja2</vt:lpstr>
      <vt:lpstr>Hoja3</vt:lpstr>
      <vt:lpstr>Hoja4</vt:lpstr>
      <vt:lpstr>Hoja5</vt:lpstr>
      <vt:lpstr>Hoja6</vt:lpstr>
      <vt:lpstr>Hoja7</vt:lpstr>
      <vt:lpstr>Matriz Calor Inherente</vt:lpstr>
      <vt:lpstr>Matriz Calor Residual</vt:lpstr>
      <vt:lpstr>Tabla probabilidad</vt:lpstr>
      <vt:lpstr>Tabla Impacto</vt:lpstr>
      <vt:lpstr>Tabla Valoración controles</vt:lpstr>
      <vt:lpstr>Hoja8</vt:lpstr>
      <vt:lpstr>Hoja9</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2025-04-09T20:26:42Z</dcterms:modified>
</cp:coreProperties>
</file>