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DESPACHO ADMTVO\19 GESTIÓN DOCUMENTAL\"/>
    </mc:Choice>
  </mc:AlternateContent>
  <xr:revisionPtr revIDLastSave="0" documentId="13_ncr:1_{7D809DE5-234D-47F7-BD54-74704D199126}" xr6:coauthVersionLast="47" xr6:coauthVersionMax="47" xr10:uidLastSave="{00000000-0000-0000-0000-000000000000}"/>
  <bookViews>
    <workbookView xWindow="-108" yWindow="-108" windowWidth="23256" windowHeight="12456" activeTab="4" xr2:uid="{00000000-000D-0000-FFFF-FFFF00000000}"/>
  </bookViews>
  <sheets>
    <sheet name="Intructivo" sheetId="1" r:id="rId1"/>
    <sheet name="Contexto" sheetId="2" r:id="rId2"/>
    <sheet name="Priorizacion de Causas" sheetId="3" r:id="rId3"/>
    <sheet name="DOFA" sheetId="4" r:id="rId4"/>
    <sheet name="Mapa final" sheetId="5" r:id="rId5"/>
    <sheet name="Matriz Calor Inherente" sheetId="6" r:id="rId6"/>
    <sheet name="Matriz Calor Residual" sheetId="7" r:id="rId7"/>
    <sheet name="Tabla probabilidad" sheetId="8" r:id="rId8"/>
    <sheet name="Tabla Impacto" sheetId="9" r:id="rId9"/>
    <sheet name="Tabla Valoración controles" sheetId="10" r:id="rId10"/>
    <sheet name="Opciones Tratamiento" sheetId="11" state="hidden" r:id="rId11"/>
    <sheet name="Hoja1"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1" i="9" l="1"/>
  <c r="B221" i="9"/>
  <c r="N38" i="5" s="1"/>
  <c r="O38" i="5" s="1"/>
  <c r="P38" i="5" s="1"/>
  <c r="F220" i="9"/>
  <c r="F219" i="9"/>
  <c r="F218" i="9"/>
  <c r="F217" i="9"/>
  <c r="F216" i="9"/>
  <c r="F215" i="9"/>
  <c r="F214" i="9"/>
  <c r="F213" i="9"/>
  <c r="F212" i="9"/>
  <c r="F211" i="9"/>
  <c r="H210" i="9"/>
  <c r="F210" i="9"/>
  <c r="AL44" i="6"/>
  <c r="AJ44" i="6"/>
  <c r="AF44" i="6"/>
  <c r="AD44" i="6"/>
  <c r="Z44" i="6"/>
  <c r="X44" i="6"/>
  <c r="T44" i="6"/>
  <c r="R44" i="6"/>
  <c r="N44" i="6"/>
  <c r="L44" i="6"/>
  <c r="AL36" i="6"/>
  <c r="AJ36" i="6"/>
  <c r="AF36" i="6"/>
  <c r="AD36" i="6"/>
  <c r="Z36" i="6"/>
  <c r="X36" i="6"/>
  <c r="T36" i="6"/>
  <c r="R36" i="6"/>
  <c r="N36" i="6"/>
  <c r="L36" i="6"/>
  <c r="AL28" i="6"/>
  <c r="AJ28" i="6"/>
  <c r="AF28" i="6"/>
  <c r="AD28" i="6"/>
  <c r="Z28" i="6"/>
  <c r="X28" i="6"/>
  <c r="T28" i="6"/>
  <c r="R28" i="6"/>
  <c r="N28" i="6"/>
  <c r="L28" i="6"/>
  <c r="AL20" i="6"/>
  <c r="AJ20" i="6"/>
  <c r="AF20" i="6"/>
  <c r="AD20" i="6"/>
  <c r="Z20" i="6"/>
  <c r="X20" i="6"/>
  <c r="T20" i="6"/>
  <c r="R20" i="6"/>
  <c r="N20" i="6"/>
  <c r="L20" i="6"/>
  <c r="AL12" i="6"/>
  <c r="AJ12" i="6"/>
  <c r="AF12" i="6"/>
  <c r="AD12" i="6"/>
  <c r="Z12" i="6"/>
  <c r="X12" i="6"/>
  <c r="T12" i="6"/>
  <c r="R12" i="6"/>
  <c r="N12" i="6"/>
  <c r="L12" i="6"/>
  <c r="W67" i="5"/>
  <c r="T67" i="5"/>
  <c r="W66" i="5"/>
  <c r="T66" i="5"/>
  <c r="W65" i="5"/>
  <c r="T65" i="5"/>
  <c r="W64" i="5"/>
  <c r="T64" i="5"/>
  <c r="AA65" i="5" s="1"/>
  <c r="W63" i="5"/>
  <c r="T63" i="5"/>
  <c r="W62" i="5"/>
  <c r="T62" i="5"/>
  <c r="AE63" i="5" s="1"/>
  <c r="AD63" i="5" s="1"/>
  <c r="K62" i="5"/>
  <c r="W61" i="5"/>
  <c r="T61" i="5"/>
  <c r="W60" i="5"/>
  <c r="T60" i="5"/>
  <c r="W59" i="5"/>
  <c r="T59" i="5"/>
  <c r="W58" i="5"/>
  <c r="T58" i="5"/>
  <c r="W57" i="5"/>
  <c r="T57" i="5"/>
  <c r="AE58" i="5" s="1"/>
  <c r="AD58" i="5" s="1"/>
  <c r="W56" i="5"/>
  <c r="T56" i="5"/>
  <c r="K56" i="5"/>
  <c r="W55" i="5"/>
  <c r="T55" i="5"/>
  <c r="W54" i="5"/>
  <c r="T54" i="5"/>
  <c r="W53" i="5"/>
  <c r="T53" i="5"/>
  <c r="W52" i="5"/>
  <c r="T52" i="5"/>
  <c r="AA53" i="5" s="1"/>
  <c r="AC53" i="5" s="1"/>
  <c r="W51" i="5"/>
  <c r="T51" i="5"/>
  <c r="AE50" i="5"/>
  <c r="AD50" i="5" s="1"/>
  <c r="AA50" i="5"/>
  <c r="AC50" i="5" s="1"/>
  <c r="W50" i="5"/>
  <c r="T50" i="5"/>
  <c r="K50" i="5"/>
  <c r="W49" i="5"/>
  <c r="T49" i="5"/>
  <c r="W48" i="5"/>
  <c r="T48" i="5"/>
  <c r="AE49" i="5" s="1"/>
  <c r="AD49" i="5" s="1"/>
  <c r="W47" i="5"/>
  <c r="T47" i="5"/>
  <c r="W46" i="5"/>
  <c r="T46" i="5"/>
  <c r="W45" i="5"/>
  <c r="T45" i="5"/>
  <c r="W44" i="5"/>
  <c r="T44" i="5"/>
  <c r="AA45" i="5" s="1"/>
  <c r="K44" i="5"/>
  <c r="W43" i="5"/>
  <c r="T43" i="5"/>
  <c r="W42" i="5"/>
  <c r="T42" i="5"/>
  <c r="W41" i="5"/>
  <c r="T41" i="5"/>
  <c r="W40" i="5"/>
  <c r="T40" i="5"/>
  <c r="W39" i="5"/>
  <c r="T39" i="5"/>
  <c r="W38" i="5"/>
  <c r="T38" i="5"/>
  <c r="AE38" i="5" s="1"/>
  <c r="AD38" i="5" s="1"/>
  <c r="K38" i="5"/>
  <c r="W37" i="5"/>
  <c r="T37" i="5"/>
  <c r="W36" i="5"/>
  <c r="T36" i="5"/>
  <c r="W35" i="5"/>
  <c r="T35" i="5"/>
  <c r="W34" i="5"/>
  <c r="T34" i="5"/>
  <c r="W33" i="5"/>
  <c r="T33" i="5"/>
  <c r="AE34" i="5" s="1"/>
  <c r="AD34" i="5" s="1"/>
  <c r="W32" i="5"/>
  <c r="T32" i="5"/>
  <c r="K32" i="5"/>
  <c r="W31" i="5"/>
  <c r="T31" i="5"/>
  <c r="W30" i="5"/>
  <c r="T30" i="5"/>
  <c r="W29" i="5"/>
  <c r="T29" i="5"/>
  <c r="W28" i="5"/>
  <c r="T28" i="5"/>
  <c r="AE29" i="5" s="1"/>
  <c r="AD29" i="5" s="1"/>
  <c r="W27" i="5"/>
  <c r="T27" i="5"/>
  <c r="W26" i="5"/>
  <c r="T26" i="5"/>
  <c r="AE26" i="5" s="1"/>
  <c r="AD26" i="5" s="1"/>
  <c r="K26" i="5"/>
  <c r="W25" i="5"/>
  <c r="T25" i="5"/>
  <c r="W24" i="5"/>
  <c r="T24" i="5"/>
  <c r="W23" i="5"/>
  <c r="T23" i="5"/>
  <c r="AA24" i="5" s="1"/>
  <c r="W22" i="5"/>
  <c r="T22" i="5"/>
  <c r="W21" i="5"/>
  <c r="T21" i="5"/>
  <c r="W20" i="5"/>
  <c r="T20" i="5"/>
  <c r="K20" i="5"/>
  <c r="L20" i="5" s="1"/>
  <c r="W19" i="5"/>
  <c r="T19" i="5"/>
  <c r="W18" i="5"/>
  <c r="T18" i="5"/>
  <c r="AE19" i="5" s="1"/>
  <c r="AD19" i="5" s="1"/>
  <c r="W17" i="5"/>
  <c r="T17" i="5"/>
  <c r="W16" i="5"/>
  <c r="T16" i="5"/>
  <c r="W15" i="5"/>
  <c r="T15" i="5"/>
  <c r="AE14" i="5"/>
  <c r="AD14" i="5" s="1"/>
  <c r="W14" i="5"/>
  <c r="T14" i="5"/>
  <c r="AA14" i="5" s="1"/>
  <c r="AC14" i="5" s="1"/>
  <c r="K14" i="5"/>
  <c r="W13" i="5"/>
  <c r="T13" i="5"/>
  <c r="W12" i="5"/>
  <c r="T12" i="5"/>
  <c r="W11" i="5"/>
  <c r="T11" i="5"/>
  <c r="W10" i="5"/>
  <c r="T10" i="5"/>
  <c r="J10" i="5"/>
  <c r="K10" i="5" s="1"/>
  <c r="C5" i="5"/>
  <c r="C41" i="4"/>
  <c r="E23" i="4"/>
  <c r="E19" i="4"/>
  <c r="A6" i="4"/>
  <c r="A1" i="4"/>
  <c r="R32" i="3"/>
  <c r="S32" i="3" s="1"/>
  <c r="B32" i="3"/>
  <c r="E21" i="4" s="1"/>
  <c r="R31" i="3"/>
  <c r="S31" i="3" s="1"/>
  <c r="B31" i="3"/>
  <c r="E20" i="4" s="1"/>
  <c r="R30" i="3"/>
  <c r="S30" i="3" s="1"/>
  <c r="B30" i="3"/>
  <c r="R29" i="3"/>
  <c r="S29" i="3" s="1"/>
  <c r="B29" i="3"/>
  <c r="R28" i="3"/>
  <c r="S28" i="3" s="1"/>
  <c r="B28" i="3"/>
  <c r="R27" i="3"/>
  <c r="S27" i="3" s="1"/>
  <c r="B27" i="3"/>
  <c r="E22" i="4" s="1"/>
  <c r="R26" i="3"/>
  <c r="S26" i="3" s="1"/>
  <c r="B26" i="3"/>
  <c r="R25" i="3"/>
  <c r="S25" i="3" s="1"/>
  <c r="B25" i="3"/>
  <c r="E18" i="4" s="1"/>
  <c r="R24" i="3"/>
  <c r="S24" i="3" s="1"/>
  <c r="B24" i="3"/>
  <c r="E17" i="4" s="1"/>
  <c r="R23" i="3"/>
  <c r="S23" i="3" s="1"/>
  <c r="B23" i="3"/>
  <c r="E16" i="4" s="1"/>
  <c r="R22" i="3"/>
  <c r="S22" i="3" s="1"/>
  <c r="B22" i="3"/>
  <c r="E15" i="4" s="1"/>
  <c r="R21" i="3"/>
  <c r="S21" i="3" s="1"/>
  <c r="B21" i="3"/>
  <c r="R20" i="3"/>
  <c r="S20" i="3" s="1"/>
  <c r="B20" i="3"/>
  <c r="E14" i="4" s="1"/>
  <c r="R19" i="3"/>
  <c r="S19" i="3" s="1"/>
  <c r="B19" i="3"/>
  <c r="E13" i="4" s="1"/>
  <c r="R18" i="3"/>
  <c r="S18" i="3" s="1"/>
  <c r="B18" i="3"/>
  <c r="E12" i="4" s="1"/>
  <c r="R17" i="3"/>
  <c r="S17" i="3" s="1"/>
  <c r="B17" i="3"/>
  <c r="E11" i="4" s="1"/>
  <c r="R16" i="3"/>
  <c r="S16" i="3" s="1"/>
  <c r="B16" i="3"/>
  <c r="R15" i="3"/>
  <c r="S15" i="3" s="1"/>
  <c r="B15" i="3"/>
  <c r="R14" i="3"/>
  <c r="S14" i="3" s="1"/>
  <c r="B14" i="3"/>
  <c r="R13" i="3"/>
  <c r="S13" i="3" s="1"/>
  <c r="B13" i="3"/>
  <c r="C42" i="4" s="1"/>
  <c r="R12" i="3"/>
  <c r="S12" i="3" s="1"/>
  <c r="B12" i="3"/>
  <c r="R11" i="3"/>
  <c r="S11" i="3" s="1"/>
  <c r="B11" i="3"/>
  <c r="C40" i="4" s="1"/>
  <c r="A7" i="3"/>
  <c r="A6" i="3"/>
  <c r="B1" i="3"/>
  <c r="N44" i="5" l="1"/>
  <c r="O44" i="5" s="1"/>
  <c r="N14" i="5"/>
  <c r="O14" i="5" s="1"/>
  <c r="P14" i="5" s="1"/>
  <c r="N50" i="5"/>
  <c r="O50" i="5" s="1"/>
  <c r="P50" i="5" s="1"/>
  <c r="N20" i="5"/>
  <c r="O20" i="5" s="1"/>
  <c r="T38" i="6" s="1"/>
  <c r="N10" i="5"/>
  <c r="O10" i="5" s="1"/>
  <c r="P10" i="5" s="1"/>
  <c r="N56" i="5"/>
  <c r="O56" i="5" s="1"/>
  <c r="T42" i="6" s="1"/>
  <c r="N26" i="5"/>
  <c r="O26" i="5" s="1"/>
  <c r="P26" i="5" s="1"/>
  <c r="N62" i="5"/>
  <c r="O62" i="5" s="1"/>
  <c r="P62" i="5" s="1"/>
  <c r="N32" i="5"/>
  <c r="O32" i="5" s="1"/>
  <c r="R40" i="6" s="1"/>
  <c r="AA21" i="5"/>
  <c r="AE16" i="5"/>
  <c r="AD16" i="5" s="1"/>
  <c r="AE37" i="5"/>
  <c r="AD37" i="5" s="1"/>
  <c r="AA41" i="5"/>
  <c r="AC41" i="5" s="1"/>
  <c r="AE46" i="5"/>
  <c r="AD46" i="5" s="1"/>
  <c r="AE61" i="5"/>
  <c r="AD61" i="5" s="1"/>
  <c r="AE17" i="5"/>
  <c r="AD17" i="5" s="1"/>
  <c r="AE23" i="5"/>
  <c r="AD23" i="5" s="1"/>
  <c r="AA33" i="5"/>
  <c r="AC33" i="5" s="1"/>
  <c r="AE42" i="5"/>
  <c r="AD42" i="5" s="1"/>
  <c r="AA57" i="5"/>
  <c r="AA38" i="5"/>
  <c r="AC38" i="5" s="1"/>
  <c r="AE24" i="5"/>
  <c r="AD24" i="5" s="1"/>
  <c r="AA64" i="5"/>
  <c r="AC64" i="5" s="1"/>
  <c r="AA17" i="5"/>
  <c r="AC17" i="5" s="1"/>
  <c r="AA20" i="5"/>
  <c r="AC20" i="5" s="1"/>
  <c r="AE36" i="5"/>
  <c r="AD36" i="5" s="1"/>
  <c r="AE48" i="5"/>
  <c r="AD48" i="5" s="1"/>
  <c r="AE60" i="5"/>
  <c r="AD60" i="5" s="1"/>
  <c r="AE22" i="5"/>
  <c r="AD22" i="5" s="1"/>
  <c r="AA32" i="5"/>
  <c r="AC32" i="5" s="1"/>
  <c r="AA44" i="5"/>
  <c r="AC44" i="5" s="1"/>
  <c r="AA56" i="5"/>
  <c r="AC56" i="5" s="1"/>
  <c r="AA61" i="5"/>
  <c r="AC61" i="5" s="1"/>
  <c r="AE66" i="5"/>
  <c r="AD66" i="5" s="1"/>
  <c r="AE65" i="5"/>
  <c r="AD65" i="5" s="1"/>
  <c r="AA67" i="5"/>
  <c r="AE41" i="5"/>
  <c r="AD41" i="5" s="1"/>
  <c r="AE45" i="5"/>
  <c r="AD45" i="5" s="1"/>
  <c r="AE53" i="5"/>
  <c r="AD53" i="5" s="1"/>
  <c r="AE31" i="5"/>
  <c r="AD31" i="5" s="1"/>
  <c r="AE35" i="5"/>
  <c r="AD35" i="5" s="1"/>
  <c r="AE47" i="5"/>
  <c r="AD47" i="5" s="1"/>
  <c r="AE54" i="5"/>
  <c r="AD54" i="5" s="1"/>
  <c r="AE59" i="5"/>
  <c r="AD59" i="5" s="1"/>
  <c r="AE57" i="5"/>
  <c r="AD57" i="5" s="1"/>
  <c r="AA26" i="5"/>
  <c r="AC26" i="5" s="1"/>
  <c r="AE21" i="5"/>
  <c r="AD21" i="5" s="1"/>
  <c r="AA29" i="5"/>
  <c r="AC29" i="5" s="1"/>
  <c r="AE33" i="5"/>
  <c r="AD33" i="5" s="1"/>
  <c r="AA48" i="5"/>
  <c r="AE62" i="5"/>
  <c r="AD62" i="5" s="1"/>
  <c r="AA36" i="5"/>
  <c r="AC36" i="5" s="1"/>
  <c r="AA60" i="5"/>
  <c r="AC60" i="5" s="1"/>
  <c r="AA23" i="5"/>
  <c r="AC23" i="5" s="1"/>
  <c r="AE64" i="5"/>
  <c r="AD64" i="5" s="1"/>
  <c r="AE25" i="5"/>
  <c r="AD25" i="5" s="1"/>
  <c r="AE28" i="5"/>
  <c r="AD28" i="5" s="1"/>
  <c r="AA35" i="5"/>
  <c r="AC35" i="5" s="1"/>
  <c r="AE39" i="5"/>
  <c r="AD39" i="5" s="1"/>
  <c r="AA47" i="5"/>
  <c r="AC47" i="5" s="1"/>
  <c r="AE51" i="5"/>
  <c r="AD51" i="5" s="1"/>
  <c r="AA59" i="5"/>
  <c r="AC59" i="5" s="1"/>
  <c r="Z16" i="6"/>
  <c r="L34" i="6"/>
  <c r="AC67" i="5"/>
  <c r="AB67" i="5"/>
  <c r="AC24" i="5"/>
  <c r="AB24" i="5"/>
  <c r="AC48" i="5"/>
  <c r="AB48" i="5"/>
  <c r="L10" i="5"/>
  <c r="AA10" i="5" s="1"/>
  <c r="S41" i="3"/>
  <c r="S42" i="3" s="1"/>
  <c r="J10" i="6"/>
  <c r="AC21" i="5"/>
  <c r="AB21" i="5"/>
  <c r="P44" i="5"/>
  <c r="AH10" i="6"/>
  <c r="J26" i="6"/>
  <c r="AH18" i="6"/>
  <c r="Q44" i="5"/>
  <c r="P56" i="5"/>
  <c r="T26" i="6"/>
  <c r="AL10" i="6"/>
  <c r="AF42" i="6"/>
  <c r="N26" i="6"/>
  <c r="AL18" i="6"/>
  <c r="T34" i="6"/>
  <c r="AF10" i="6"/>
  <c r="Z42" i="6"/>
  <c r="Q56" i="5"/>
  <c r="AC65" i="5"/>
  <c r="AB65" i="5"/>
  <c r="R38" i="6"/>
  <c r="AC45" i="5"/>
  <c r="AB45" i="5"/>
  <c r="AC57" i="5"/>
  <c r="AB57" i="5"/>
  <c r="AE18" i="5"/>
  <c r="AD18" i="5" s="1"/>
  <c r="AE27" i="5"/>
  <c r="AD27" i="5" s="1"/>
  <c r="AE30" i="5"/>
  <c r="AD30" i="5" s="1"/>
  <c r="Z8" i="6"/>
  <c r="Z10" i="6"/>
  <c r="AF18" i="6"/>
  <c r="AJ22" i="6"/>
  <c r="AL24" i="6"/>
  <c r="AL26" i="6"/>
  <c r="L30" i="6"/>
  <c r="N32" i="6"/>
  <c r="N34" i="6"/>
  <c r="T40" i="6"/>
  <c r="X42" i="6"/>
  <c r="AE15" i="5"/>
  <c r="AD15" i="5" s="1"/>
  <c r="AA16" i="5"/>
  <c r="AH8" i="6"/>
  <c r="AA31" i="5"/>
  <c r="AA40" i="5"/>
  <c r="AA43" i="5"/>
  <c r="AA52" i="5"/>
  <c r="AA55" i="5"/>
  <c r="AD6" i="6"/>
  <c r="AD10" i="6"/>
  <c r="AD14" i="6"/>
  <c r="AF16" i="6"/>
  <c r="R34" i="6"/>
  <c r="AA19" i="5"/>
  <c r="AA28" i="5"/>
  <c r="L14" i="5"/>
  <c r="L26" i="5"/>
  <c r="L38" i="5"/>
  <c r="L50" i="5"/>
  <c r="L62" i="5"/>
  <c r="AB64" i="5"/>
  <c r="AF8" i="6"/>
  <c r="AJ18" i="6"/>
  <c r="L26" i="6"/>
  <c r="R30" i="6"/>
  <c r="X38" i="6"/>
  <c r="Z40" i="6"/>
  <c r="AD42" i="6"/>
  <c r="AE67" i="5"/>
  <c r="AD67" i="5" s="1"/>
  <c r="AJ6" i="6"/>
  <c r="AJ14" i="6"/>
  <c r="AL16" i="6"/>
  <c r="L22" i="6"/>
  <c r="N24" i="6"/>
  <c r="T32" i="6"/>
  <c r="X34" i="6"/>
  <c r="AB20" i="5"/>
  <c r="AB35" i="5"/>
  <c r="AB44" i="5"/>
  <c r="AB47" i="5"/>
  <c r="AB56" i="5"/>
  <c r="AB59" i="5"/>
  <c r="AL8" i="6"/>
  <c r="AJ10" i="6"/>
  <c r="J18" i="6"/>
  <c r="R26" i="6"/>
  <c r="Z34" i="6"/>
  <c r="AD38" i="6"/>
  <c r="AF40" i="6"/>
  <c r="AH42" i="6"/>
  <c r="AA15" i="5"/>
  <c r="AA18" i="5"/>
  <c r="AA27" i="5"/>
  <c r="AA30" i="5"/>
  <c r="AA39" i="5"/>
  <c r="AE40" i="5"/>
  <c r="AD40" i="5" s="1"/>
  <c r="AA42" i="5"/>
  <c r="AE43" i="5"/>
  <c r="AD43" i="5" s="1"/>
  <c r="AA51" i="5"/>
  <c r="AE52" i="5"/>
  <c r="AD52" i="5" s="1"/>
  <c r="AA54" i="5"/>
  <c r="AE55" i="5"/>
  <c r="AD55" i="5" s="1"/>
  <c r="AA63" i="5"/>
  <c r="AA66" i="5"/>
  <c r="L6" i="6"/>
  <c r="L18" i="6"/>
  <c r="R22" i="6"/>
  <c r="X30" i="6"/>
  <c r="Z32" i="6"/>
  <c r="AD34" i="6"/>
  <c r="AJ42" i="6"/>
  <c r="Q14" i="5"/>
  <c r="Q38" i="5"/>
  <c r="Q50" i="5"/>
  <c r="N8" i="6"/>
  <c r="L10" i="6"/>
  <c r="L14" i="6"/>
  <c r="N16" i="6"/>
  <c r="N18" i="6"/>
  <c r="T24" i="6"/>
  <c r="X26" i="6"/>
  <c r="AF34" i="6"/>
  <c r="AJ38" i="6"/>
  <c r="AL40" i="6"/>
  <c r="AL42" i="6"/>
  <c r="AE10" i="5"/>
  <c r="AE20" i="5"/>
  <c r="AD20" i="5" s="1"/>
  <c r="AA22" i="5"/>
  <c r="AA25" i="5"/>
  <c r="AE32" i="5"/>
  <c r="AD32" i="5" s="1"/>
  <c r="AA34" i="5"/>
  <c r="AA37" i="5"/>
  <c r="AB42" i="6"/>
  <c r="AB34" i="6"/>
  <c r="AB26" i="6"/>
  <c r="AB18" i="6"/>
  <c r="AB10" i="6"/>
  <c r="V42" i="6"/>
  <c r="V34" i="6"/>
  <c r="V26" i="6"/>
  <c r="V18" i="6"/>
  <c r="V10" i="6"/>
  <c r="P42" i="6"/>
  <c r="P34" i="6"/>
  <c r="P26" i="6"/>
  <c r="P18" i="6"/>
  <c r="AE44" i="5"/>
  <c r="AD44" i="5" s="1"/>
  <c r="AA46" i="5"/>
  <c r="AA49" i="5"/>
  <c r="AE56" i="5"/>
  <c r="AD56" i="5" s="1"/>
  <c r="AA58" i="5"/>
  <c r="R6" i="6"/>
  <c r="N10" i="6"/>
  <c r="R18" i="6"/>
  <c r="Z26" i="6"/>
  <c r="AD30" i="6"/>
  <c r="AF32" i="6"/>
  <c r="AH34" i="6"/>
  <c r="J42" i="6"/>
  <c r="L32" i="5"/>
  <c r="L44" i="5"/>
  <c r="L56" i="5"/>
  <c r="P10" i="6"/>
  <c r="R14" i="6"/>
  <c r="R16" i="6"/>
  <c r="T18" i="6"/>
  <c r="X22" i="6"/>
  <c r="Z24" i="6"/>
  <c r="AD26" i="6"/>
  <c r="AJ34" i="6"/>
  <c r="L42" i="6"/>
  <c r="AA62" i="5"/>
  <c r="T8" i="6"/>
  <c r="R10" i="6"/>
  <c r="T16" i="6"/>
  <c r="X18" i="6"/>
  <c r="AF26" i="6"/>
  <c r="AJ30" i="6"/>
  <c r="AL32" i="6"/>
  <c r="AL34" i="6"/>
  <c r="L38" i="6"/>
  <c r="N40" i="6"/>
  <c r="N42" i="6"/>
  <c r="AB14" i="5"/>
  <c r="AB17" i="5"/>
  <c r="AB26" i="5"/>
  <c r="AB29" i="5"/>
  <c r="AB38" i="5"/>
  <c r="AB41" i="5"/>
  <c r="AB50" i="5"/>
  <c r="AB53" i="5"/>
  <c r="X6" i="6"/>
  <c r="T10" i="6"/>
  <c r="Z18" i="6"/>
  <c r="AD22" i="6"/>
  <c r="AF24" i="6"/>
  <c r="AH26" i="6"/>
  <c r="J34" i="6"/>
  <c r="P40" i="6"/>
  <c r="R42" i="6"/>
  <c r="X10" i="6"/>
  <c r="X14" i="6"/>
  <c r="AD18" i="6"/>
  <c r="AJ26" i="6"/>
  <c r="AD40" i="6" l="1"/>
  <c r="AJ24" i="6"/>
  <c r="X16" i="6"/>
  <c r="AJ32" i="6"/>
  <c r="X8" i="6"/>
  <c r="AD16" i="6"/>
  <c r="X40" i="6"/>
  <c r="V6" i="6"/>
  <c r="AD8" i="6"/>
  <c r="V16" i="6"/>
  <c r="J8" i="6"/>
  <c r="J22" i="6"/>
  <c r="J30" i="6"/>
  <c r="V8" i="6"/>
  <c r="P14" i="6"/>
  <c r="L40" i="6"/>
  <c r="T6" i="6"/>
  <c r="N14" i="6"/>
  <c r="AJ40" i="6"/>
  <c r="AL6" i="6"/>
  <c r="Q32" i="5"/>
  <c r="V22" i="6"/>
  <c r="N38" i="6"/>
  <c r="T22" i="6"/>
  <c r="AF22" i="6"/>
  <c r="L32" i="6"/>
  <c r="AL30" i="6"/>
  <c r="AD24" i="6"/>
  <c r="AF30" i="6"/>
  <c r="AJ16" i="6"/>
  <c r="N30" i="6"/>
  <c r="AB38" i="6"/>
  <c r="Q20" i="5"/>
  <c r="AL22" i="6"/>
  <c r="Z22" i="6"/>
  <c r="L24" i="6"/>
  <c r="AF6" i="6"/>
  <c r="J6" i="6"/>
  <c r="AF38" i="6"/>
  <c r="AL38" i="6"/>
  <c r="R24" i="6"/>
  <c r="X32" i="6"/>
  <c r="R32" i="6"/>
  <c r="AF14" i="6"/>
  <c r="J14" i="6"/>
  <c r="AJ8" i="6"/>
  <c r="T30" i="6"/>
  <c r="L16" i="6"/>
  <c r="Z14" i="6"/>
  <c r="P32" i="5"/>
  <c r="P20" i="5"/>
  <c r="N6" i="6"/>
  <c r="N22" i="6"/>
  <c r="AD32" i="6"/>
  <c r="L8" i="6"/>
  <c r="AL14" i="6"/>
  <c r="P22" i="6"/>
  <c r="Q10" i="5"/>
  <c r="P38" i="6"/>
  <c r="T14" i="6"/>
  <c r="Z38" i="6"/>
  <c r="Z6" i="6"/>
  <c r="X24" i="6"/>
  <c r="Z30" i="6"/>
  <c r="R8" i="6"/>
  <c r="V38" i="6"/>
  <c r="P32" i="6"/>
  <c r="AH36" i="6"/>
  <c r="V44" i="6"/>
  <c r="AB24" i="6"/>
  <c r="AH40" i="6"/>
  <c r="AB14" i="6"/>
  <c r="J38" i="6"/>
  <c r="P20" i="6"/>
  <c r="J44" i="6"/>
  <c r="AB32" i="6"/>
  <c r="AB22" i="6"/>
  <c r="AH38" i="6"/>
  <c r="P8" i="6"/>
  <c r="AB20" i="6"/>
  <c r="AH44" i="6"/>
  <c r="AB40" i="6"/>
  <c r="AB30" i="6"/>
  <c r="P6" i="6"/>
  <c r="AB28" i="6"/>
  <c r="P28" i="6"/>
  <c r="J16" i="6"/>
  <c r="AB6" i="6"/>
  <c r="AH6" i="6"/>
  <c r="P30" i="6"/>
  <c r="AB36" i="6"/>
  <c r="AH12" i="6"/>
  <c r="P36" i="6"/>
  <c r="AH16" i="6"/>
  <c r="P12" i="6"/>
  <c r="J20" i="6"/>
  <c r="P44" i="6"/>
  <c r="V24" i="6"/>
  <c r="J24" i="6"/>
  <c r="V30" i="6"/>
  <c r="AH14" i="6"/>
  <c r="Q62" i="5"/>
  <c r="AH20" i="6"/>
  <c r="V12" i="6"/>
  <c r="V32" i="6"/>
  <c r="AH24" i="6"/>
  <c r="AB12" i="6"/>
  <c r="J12" i="6"/>
  <c r="P16" i="6"/>
  <c r="J28" i="6"/>
  <c r="V20" i="6"/>
  <c r="V40" i="6"/>
  <c r="J32" i="6"/>
  <c r="AH22" i="6"/>
  <c r="AB44" i="6"/>
  <c r="AH28" i="6"/>
  <c r="V28" i="6"/>
  <c r="AB8" i="6"/>
  <c r="AH32" i="6"/>
  <c r="P24" i="6"/>
  <c r="Q26" i="5"/>
  <c r="J36" i="6"/>
  <c r="V36" i="6"/>
  <c r="AB16" i="6"/>
  <c r="J40" i="6"/>
  <c r="V14" i="6"/>
  <c r="AH30" i="6"/>
  <c r="AB32" i="5"/>
  <c r="AB23" i="5"/>
  <c r="AB60" i="5"/>
  <c r="AB33" i="5"/>
  <c r="AB36" i="5"/>
  <c r="AB61" i="5"/>
  <c r="P53" i="7"/>
  <c r="AB53" i="7"/>
  <c r="J23" i="7"/>
  <c r="J33" i="7"/>
  <c r="V23" i="7"/>
  <c r="J43" i="7"/>
  <c r="V33" i="7"/>
  <c r="AH23" i="7"/>
  <c r="V43" i="7"/>
  <c r="AH33" i="7"/>
  <c r="J53" i="7"/>
  <c r="AH43" i="7"/>
  <c r="AB43" i="7"/>
  <c r="AB13" i="7"/>
  <c r="P13" i="7"/>
  <c r="AH53" i="7"/>
  <c r="P43" i="7"/>
  <c r="AB23" i="7"/>
  <c r="V53" i="7"/>
  <c r="V13" i="7"/>
  <c r="AB33" i="7"/>
  <c r="P23" i="7"/>
  <c r="J13" i="7"/>
  <c r="P33" i="7"/>
  <c r="AF50" i="5"/>
  <c r="AH13" i="7"/>
  <c r="AC37" i="5"/>
  <c r="AB37" i="5"/>
  <c r="AK52" i="7"/>
  <c r="Y52" i="7"/>
  <c r="M52" i="7"/>
  <c r="AK42" i="7"/>
  <c r="Y42" i="7"/>
  <c r="M42" i="7"/>
  <c r="AK32" i="7"/>
  <c r="Y32" i="7"/>
  <c r="M32" i="7"/>
  <c r="AK22" i="7"/>
  <c r="Y22" i="7"/>
  <c r="M22" i="7"/>
  <c r="S52" i="7"/>
  <c r="AE42" i="7"/>
  <c r="AE52" i="7"/>
  <c r="AK12" i="7"/>
  <c r="Y12" i="7"/>
  <c r="M12" i="7"/>
  <c r="S42" i="7"/>
  <c r="AE22" i="7"/>
  <c r="AE32" i="7"/>
  <c r="AE12" i="7"/>
  <c r="S12" i="7"/>
  <c r="AF47" i="5"/>
  <c r="S32" i="7"/>
  <c r="S22" i="7"/>
  <c r="AC31" i="5"/>
  <c r="AB31" i="5"/>
  <c r="Q28" i="7"/>
  <c r="Q38" i="7"/>
  <c r="AC28" i="7"/>
  <c r="Q48" i="7"/>
  <c r="AC38" i="7"/>
  <c r="AC48" i="7"/>
  <c r="AI48" i="7"/>
  <c r="K28" i="7"/>
  <c r="K38" i="7"/>
  <c r="W18" i="7"/>
  <c r="K18" i="7"/>
  <c r="AI8" i="7"/>
  <c r="W8" i="7"/>
  <c r="K8" i="7"/>
  <c r="AI18" i="7"/>
  <c r="W48" i="7"/>
  <c r="AI28" i="7"/>
  <c r="K48" i="7"/>
  <c r="AI38" i="7"/>
  <c r="Q18" i="7"/>
  <c r="AC8" i="7"/>
  <c r="W38" i="7"/>
  <c r="Q8" i="7"/>
  <c r="AF21" i="5"/>
  <c r="W28" i="7"/>
  <c r="AC18" i="7"/>
  <c r="T38" i="7"/>
  <c r="AF28" i="7"/>
  <c r="T48" i="7"/>
  <c r="AF38" i="7"/>
  <c r="AF48" i="7"/>
  <c r="N28" i="7"/>
  <c r="N38" i="7"/>
  <c r="Z28" i="7"/>
  <c r="N48" i="7"/>
  <c r="Z38" i="7"/>
  <c r="T28" i="7"/>
  <c r="Z48" i="7"/>
  <c r="AL18" i="7"/>
  <c r="AL28" i="7"/>
  <c r="T18" i="7"/>
  <c r="AF8" i="7"/>
  <c r="T8" i="7"/>
  <c r="AL38" i="7"/>
  <c r="AF18" i="7"/>
  <c r="Z18" i="7"/>
  <c r="AL8" i="7"/>
  <c r="N18" i="7"/>
  <c r="Z8" i="7"/>
  <c r="AF24" i="5"/>
  <c r="AL48" i="7"/>
  <c r="N8" i="7"/>
  <c r="AE51" i="7"/>
  <c r="S51" i="7"/>
  <c r="AE41" i="7"/>
  <c r="S41" i="7"/>
  <c r="AE31" i="7"/>
  <c r="S31" i="7"/>
  <c r="AE21" i="7"/>
  <c r="S21" i="7"/>
  <c r="M31" i="7"/>
  <c r="Y51" i="7"/>
  <c r="AE11" i="7"/>
  <c r="S11" i="7"/>
  <c r="Y31" i="7"/>
  <c r="AK21" i="7"/>
  <c r="M51" i="7"/>
  <c r="AK41" i="7"/>
  <c r="M21" i="7"/>
  <c r="AK11" i="7"/>
  <c r="Y11" i="7"/>
  <c r="M11" i="7"/>
  <c r="Y41" i="7"/>
  <c r="AK31" i="7"/>
  <c r="Y21" i="7"/>
  <c r="M41" i="7"/>
  <c r="AF41" i="5"/>
  <c r="AK51" i="7"/>
  <c r="AM55" i="7"/>
  <c r="AG55" i="7"/>
  <c r="U55" i="7"/>
  <c r="AG45" i="7"/>
  <c r="AA55" i="7"/>
  <c r="O25" i="7"/>
  <c r="O35" i="7"/>
  <c r="AA25" i="7"/>
  <c r="O45" i="7"/>
  <c r="AA35" i="7"/>
  <c r="AM25" i="7"/>
  <c r="AA45" i="7"/>
  <c r="AM35" i="7"/>
  <c r="AM45" i="7"/>
  <c r="AG35" i="7"/>
  <c r="U35" i="7"/>
  <c r="AM15" i="7"/>
  <c r="AA15" i="7"/>
  <c r="O15" i="7"/>
  <c r="O55" i="7"/>
  <c r="AG25" i="7"/>
  <c r="AG15" i="7"/>
  <c r="U45" i="7"/>
  <c r="AF67" i="5"/>
  <c r="U15" i="7"/>
  <c r="U25" i="7"/>
  <c r="P39" i="7"/>
  <c r="AB29" i="7"/>
  <c r="P49" i="7"/>
  <c r="AB39" i="7"/>
  <c r="AB49" i="7"/>
  <c r="J29" i="7"/>
  <c r="J39" i="7"/>
  <c r="V29" i="7"/>
  <c r="J49" i="7"/>
  <c r="V39" i="7"/>
  <c r="AH29" i="7"/>
  <c r="J19" i="7"/>
  <c r="P29" i="7"/>
  <c r="AH49" i="7"/>
  <c r="AB9" i="7"/>
  <c r="P9" i="7"/>
  <c r="V19" i="7"/>
  <c r="V49" i="7"/>
  <c r="AH19" i="7"/>
  <c r="P19" i="7"/>
  <c r="AH39" i="7"/>
  <c r="AH9" i="7"/>
  <c r="AB19" i="7"/>
  <c r="V9" i="7"/>
  <c r="AF26" i="5"/>
  <c r="J9" i="7"/>
  <c r="AB22" i="5"/>
  <c r="AC22" i="5"/>
  <c r="AC30" i="5"/>
  <c r="AB30" i="5"/>
  <c r="AK48" i="7"/>
  <c r="Y48" i="7"/>
  <c r="M48" i="7"/>
  <c r="AK38" i="7"/>
  <c r="Y38" i="7"/>
  <c r="M38" i="7"/>
  <c r="AK28" i="7"/>
  <c r="Y28" i="7"/>
  <c r="M28" i="7"/>
  <c r="S28" i="7"/>
  <c r="S38" i="7"/>
  <c r="AE28" i="7"/>
  <c r="S48" i="7"/>
  <c r="AE38" i="7"/>
  <c r="AK18" i="7"/>
  <c r="AE48" i="7"/>
  <c r="Y18" i="7"/>
  <c r="M18" i="7"/>
  <c r="AK8" i="7"/>
  <c r="Y8" i="7"/>
  <c r="M8" i="7"/>
  <c r="S18" i="7"/>
  <c r="AE8" i="7"/>
  <c r="S8" i="7"/>
  <c r="AE18" i="7"/>
  <c r="AF23" i="5"/>
  <c r="AC19" i="5"/>
  <c r="AB19" i="5"/>
  <c r="N26" i="7"/>
  <c r="N36" i="7"/>
  <c r="Z26" i="7"/>
  <c r="N46" i="7"/>
  <c r="Z36" i="7"/>
  <c r="AL26" i="7"/>
  <c r="Z46" i="7"/>
  <c r="AL36" i="7"/>
  <c r="AL46" i="7"/>
  <c r="T26" i="7"/>
  <c r="T36" i="7"/>
  <c r="AF36" i="7"/>
  <c r="AF26" i="7"/>
  <c r="AF16" i="7"/>
  <c r="T16" i="7"/>
  <c r="AF6" i="7"/>
  <c r="T6" i="7"/>
  <c r="AF46" i="7"/>
  <c r="N16" i="7"/>
  <c r="Z6" i="7"/>
  <c r="T46" i="7"/>
  <c r="AL16" i="7"/>
  <c r="N6" i="7"/>
  <c r="Z16" i="7"/>
  <c r="AL6" i="7"/>
  <c r="AE47" i="7"/>
  <c r="S47" i="7"/>
  <c r="AE37" i="7"/>
  <c r="S37" i="7"/>
  <c r="AE27" i="7"/>
  <c r="S27" i="7"/>
  <c r="Y47" i="7"/>
  <c r="AK37" i="7"/>
  <c r="AK47" i="7"/>
  <c r="M37" i="7"/>
  <c r="AE17" i="7"/>
  <c r="S17" i="7"/>
  <c r="AE7" i="7"/>
  <c r="S7" i="7"/>
  <c r="M27" i="7"/>
  <c r="M47" i="7"/>
  <c r="AK27" i="7"/>
  <c r="AK17" i="7"/>
  <c r="Y17" i="7"/>
  <c r="M17" i="7"/>
  <c r="AK7" i="7"/>
  <c r="Y7" i="7"/>
  <c r="M7" i="7"/>
  <c r="Y27" i="7"/>
  <c r="Y37" i="7"/>
  <c r="AF17" i="5"/>
  <c r="AC58" i="5"/>
  <c r="AB58" i="5"/>
  <c r="AC27" i="5"/>
  <c r="AB27" i="5"/>
  <c r="AH48" i="7"/>
  <c r="P28" i="7"/>
  <c r="P38" i="7"/>
  <c r="AB28" i="7"/>
  <c r="P48" i="7"/>
  <c r="AB38" i="7"/>
  <c r="AB48" i="7"/>
  <c r="V38" i="7"/>
  <c r="J28" i="7"/>
  <c r="J38" i="7"/>
  <c r="V18" i="7"/>
  <c r="J18" i="7"/>
  <c r="AH8" i="7"/>
  <c r="V8" i="7"/>
  <c r="J8" i="7"/>
  <c r="AH18" i="7"/>
  <c r="V48" i="7"/>
  <c r="AH28" i="7"/>
  <c r="V28" i="7"/>
  <c r="AB18" i="7"/>
  <c r="AH38" i="7"/>
  <c r="P18" i="7"/>
  <c r="AB8" i="7"/>
  <c r="AF20" i="5"/>
  <c r="P8" i="7"/>
  <c r="J48" i="7"/>
  <c r="Q32" i="7"/>
  <c r="AC22" i="7"/>
  <c r="Q42" i="7"/>
  <c r="AC32" i="7"/>
  <c r="Q52" i="7"/>
  <c r="AC42" i="7"/>
  <c r="AC52" i="7"/>
  <c r="K22" i="7"/>
  <c r="K32" i="7"/>
  <c r="W22" i="7"/>
  <c r="K42" i="7"/>
  <c r="W32" i="7"/>
  <c r="AI22" i="7"/>
  <c r="K52" i="7"/>
  <c r="W42" i="7"/>
  <c r="AI32" i="7"/>
  <c r="W52" i="7"/>
  <c r="AI12" i="7"/>
  <c r="W12" i="7"/>
  <c r="K12" i="7"/>
  <c r="AI42" i="7"/>
  <c r="Q22" i="7"/>
  <c r="Q12" i="7"/>
  <c r="AF45" i="5"/>
  <c r="AI52" i="7"/>
  <c r="AC12" i="7"/>
  <c r="N54" i="7"/>
  <c r="T24" i="7"/>
  <c r="T34" i="7"/>
  <c r="AF24" i="7"/>
  <c r="Z54" i="7"/>
  <c r="T44" i="7"/>
  <c r="AF34" i="7"/>
  <c r="AF44" i="7"/>
  <c r="AL54" i="7"/>
  <c r="AL44" i="7"/>
  <c r="N34" i="7"/>
  <c r="AL24" i="7"/>
  <c r="Z44" i="7"/>
  <c r="AF14" i="7"/>
  <c r="T14" i="7"/>
  <c r="Z24" i="7"/>
  <c r="N44" i="7"/>
  <c r="AL14" i="7"/>
  <c r="AF54" i="7"/>
  <c r="AL34" i="7"/>
  <c r="T54" i="7"/>
  <c r="N24" i="7"/>
  <c r="Z34" i="7"/>
  <c r="Z14" i="7"/>
  <c r="AF60" i="5"/>
  <c r="N14" i="7"/>
  <c r="P22" i="7"/>
  <c r="P32" i="7"/>
  <c r="AB22" i="7"/>
  <c r="P42" i="7"/>
  <c r="AB32" i="7"/>
  <c r="P52" i="7"/>
  <c r="AB42" i="7"/>
  <c r="AB52" i="7"/>
  <c r="J32" i="7"/>
  <c r="V22" i="7"/>
  <c r="J42" i="7"/>
  <c r="V32" i="7"/>
  <c r="AH52" i="7"/>
  <c r="AH22" i="7"/>
  <c r="AH32" i="7"/>
  <c r="V52" i="7"/>
  <c r="AH12" i="7"/>
  <c r="V12" i="7"/>
  <c r="J12" i="7"/>
  <c r="J52" i="7"/>
  <c r="AH42" i="7"/>
  <c r="J22" i="7"/>
  <c r="P12" i="7"/>
  <c r="AF44" i="5"/>
  <c r="V42" i="7"/>
  <c r="AB12" i="7"/>
  <c r="AC18" i="5"/>
  <c r="AB18" i="5"/>
  <c r="AF52" i="7"/>
  <c r="N22" i="7"/>
  <c r="N32" i="7"/>
  <c r="Z22" i="7"/>
  <c r="N42" i="7"/>
  <c r="Z32" i="7"/>
  <c r="AL22" i="7"/>
  <c r="N52" i="7"/>
  <c r="Z42" i="7"/>
  <c r="AL32" i="7"/>
  <c r="Z52" i="7"/>
  <c r="AL42" i="7"/>
  <c r="AL52" i="7"/>
  <c r="T42" i="7"/>
  <c r="AF22" i="7"/>
  <c r="AF32" i="7"/>
  <c r="T52" i="7"/>
  <c r="AF12" i="7"/>
  <c r="T12" i="7"/>
  <c r="T32" i="7"/>
  <c r="T22" i="7"/>
  <c r="Z12" i="7"/>
  <c r="AF42" i="7"/>
  <c r="N12" i="7"/>
  <c r="AF48" i="5"/>
  <c r="AL12" i="7"/>
  <c r="J30" i="7"/>
  <c r="J40" i="7"/>
  <c r="V30" i="7"/>
  <c r="J50" i="7"/>
  <c r="V40" i="7"/>
  <c r="AH30" i="7"/>
  <c r="V50" i="7"/>
  <c r="AH40" i="7"/>
  <c r="AH50" i="7"/>
  <c r="P50" i="7"/>
  <c r="J20" i="7"/>
  <c r="P30" i="7"/>
  <c r="AB20" i="7"/>
  <c r="AH10" i="7"/>
  <c r="V10" i="7"/>
  <c r="J10" i="7"/>
  <c r="AB40" i="7"/>
  <c r="V20" i="7"/>
  <c r="P40" i="7"/>
  <c r="P20" i="7"/>
  <c r="AB50" i="7"/>
  <c r="AF32" i="5"/>
  <c r="AB30" i="7"/>
  <c r="AH20" i="7"/>
  <c r="AB10" i="7"/>
  <c r="P10" i="7"/>
  <c r="W44" i="7"/>
  <c r="AI34" i="7"/>
  <c r="AC54" i="7"/>
  <c r="AI44" i="7"/>
  <c r="K54" i="7"/>
  <c r="Q24" i="7"/>
  <c r="W54" i="7"/>
  <c r="Q34" i="7"/>
  <c r="AC24" i="7"/>
  <c r="Q44" i="7"/>
  <c r="AC34" i="7"/>
  <c r="AI54" i="7"/>
  <c r="AC44" i="7"/>
  <c r="K24" i="7"/>
  <c r="Q54" i="7"/>
  <c r="W34" i="7"/>
  <c r="AI14" i="7"/>
  <c r="W14" i="7"/>
  <c r="K14" i="7"/>
  <c r="K34" i="7"/>
  <c r="AI24" i="7"/>
  <c r="W24" i="7"/>
  <c r="AC14" i="7"/>
  <c r="Q14" i="7"/>
  <c r="AF57" i="5"/>
  <c r="K44" i="7"/>
  <c r="AC49" i="5"/>
  <c r="AB49" i="5"/>
  <c r="AC15" i="5"/>
  <c r="AB15" i="5"/>
  <c r="K30" i="7"/>
  <c r="K40" i="7"/>
  <c r="W30" i="7"/>
  <c r="K50" i="7"/>
  <c r="W40" i="7"/>
  <c r="AI30" i="7"/>
  <c r="W50" i="7"/>
  <c r="AI40" i="7"/>
  <c r="AI50" i="7"/>
  <c r="AI20" i="7"/>
  <c r="Q30" i="7"/>
  <c r="K20" i="7"/>
  <c r="AC20" i="7"/>
  <c r="AI10" i="7"/>
  <c r="W10" i="7"/>
  <c r="K10" i="7"/>
  <c r="AC40" i="7"/>
  <c r="W20" i="7"/>
  <c r="Q40" i="7"/>
  <c r="AC50" i="7"/>
  <c r="AC30" i="7"/>
  <c r="Q50" i="7"/>
  <c r="AC10" i="7"/>
  <c r="AF33" i="5"/>
  <c r="Q10" i="7"/>
  <c r="Q20" i="7"/>
  <c r="AD10" i="5"/>
  <c r="AE11" i="5"/>
  <c r="AC55" i="5"/>
  <c r="AB55" i="5"/>
  <c r="AC16" i="5"/>
  <c r="AB16" i="5"/>
  <c r="AC34" i="5"/>
  <c r="AB34" i="5"/>
  <c r="AK50" i="7"/>
  <c r="Y50" i="7"/>
  <c r="M50" i="7"/>
  <c r="AK40" i="7"/>
  <c r="Y40" i="7"/>
  <c r="M40" i="7"/>
  <c r="AK30" i="7"/>
  <c r="Y30" i="7"/>
  <c r="M30" i="7"/>
  <c r="AK20" i="7"/>
  <c r="Y20" i="7"/>
  <c r="M20" i="7"/>
  <c r="S30" i="7"/>
  <c r="S40" i="7"/>
  <c r="AE30" i="7"/>
  <c r="S50" i="7"/>
  <c r="AE40" i="7"/>
  <c r="AK10" i="7"/>
  <c r="Y10" i="7"/>
  <c r="M10" i="7"/>
  <c r="AE50" i="7"/>
  <c r="AE10" i="7"/>
  <c r="S10" i="7"/>
  <c r="S20" i="7"/>
  <c r="AF35" i="5"/>
  <c r="AE20" i="7"/>
  <c r="AC28" i="5"/>
  <c r="AB28" i="5"/>
  <c r="AC63" i="5"/>
  <c r="AB63" i="5"/>
  <c r="AC46" i="5"/>
  <c r="AB46" i="5"/>
  <c r="AC62" i="5"/>
  <c r="AB62" i="5"/>
  <c r="AC54" i="5"/>
  <c r="AB54" i="5"/>
  <c r="AJ55" i="7"/>
  <c r="AD55" i="7"/>
  <c r="R35" i="7"/>
  <c r="AD25" i="7"/>
  <c r="R45" i="7"/>
  <c r="AD35" i="7"/>
  <c r="L55" i="7"/>
  <c r="AD45" i="7"/>
  <c r="X55" i="7"/>
  <c r="L25" i="7"/>
  <c r="L35" i="7"/>
  <c r="X25" i="7"/>
  <c r="L45" i="7"/>
  <c r="X35" i="7"/>
  <c r="AD15" i="7"/>
  <c r="R15" i="7"/>
  <c r="AJ25" i="7"/>
  <c r="R55" i="7"/>
  <c r="AJ45" i="7"/>
  <c r="X45" i="7"/>
  <c r="AJ15" i="7"/>
  <c r="X15" i="7"/>
  <c r="L15" i="7"/>
  <c r="AJ35" i="7"/>
  <c r="R25" i="7"/>
  <c r="AF64" i="5"/>
  <c r="AC52" i="5"/>
  <c r="AB52" i="5"/>
  <c r="N50" i="7"/>
  <c r="Z40" i="7"/>
  <c r="AL30" i="7"/>
  <c r="Z50" i="7"/>
  <c r="AL40" i="7"/>
  <c r="AL20" i="7"/>
  <c r="Z20" i="7"/>
  <c r="AL50" i="7"/>
  <c r="T30" i="7"/>
  <c r="T40" i="7"/>
  <c r="AF30" i="7"/>
  <c r="T50" i="7"/>
  <c r="AF40" i="7"/>
  <c r="AF50" i="7"/>
  <c r="Z30" i="7"/>
  <c r="N30" i="7"/>
  <c r="AF10" i="7"/>
  <c r="T10" i="7"/>
  <c r="T20" i="7"/>
  <c r="N20" i="7"/>
  <c r="N10" i="7"/>
  <c r="AL10" i="7"/>
  <c r="AF36" i="5"/>
  <c r="AF20" i="7"/>
  <c r="Z10" i="7"/>
  <c r="N40" i="7"/>
  <c r="AM54" i="7"/>
  <c r="AA54" i="7"/>
  <c r="O54" i="7"/>
  <c r="U24" i="7"/>
  <c r="U34" i="7"/>
  <c r="AG24" i="7"/>
  <c r="U44" i="7"/>
  <c r="AG34" i="7"/>
  <c r="AG44" i="7"/>
  <c r="O24" i="7"/>
  <c r="U54" i="7"/>
  <c r="O34" i="7"/>
  <c r="AM44" i="7"/>
  <c r="AM24" i="7"/>
  <c r="AA44" i="7"/>
  <c r="AG14" i="7"/>
  <c r="U14" i="7"/>
  <c r="AA24" i="7"/>
  <c r="O44" i="7"/>
  <c r="AG54" i="7"/>
  <c r="AM34" i="7"/>
  <c r="AM14" i="7"/>
  <c r="AA34" i="7"/>
  <c r="AA14" i="7"/>
  <c r="O14" i="7"/>
  <c r="AF61" i="5"/>
  <c r="AC42" i="5"/>
  <c r="AB42" i="5"/>
  <c r="J51" i="7"/>
  <c r="V41" i="7"/>
  <c r="AH31" i="7"/>
  <c r="V51" i="7"/>
  <c r="AH41" i="7"/>
  <c r="AH51" i="7"/>
  <c r="P31" i="7"/>
  <c r="P41" i="7"/>
  <c r="AB31" i="7"/>
  <c r="P51" i="7"/>
  <c r="AB41" i="7"/>
  <c r="AB51" i="7"/>
  <c r="V21" i="7"/>
  <c r="J41" i="7"/>
  <c r="P21" i="7"/>
  <c r="AB11" i="7"/>
  <c r="P11" i="7"/>
  <c r="V31" i="7"/>
  <c r="AH21" i="7"/>
  <c r="AB21" i="7"/>
  <c r="J21" i="7"/>
  <c r="J31" i="7"/>
  <c r="J11" i="7"/>
  <c r="AH11" i="7"/>
  <c r="AF38" i="5"/>
  <c r="V11" i="7"/>
  <c r="AC39" i="5"/>
  <c r="AB39" i="5"/>
  <c r="AC66" i="5"/>
  <c r="AB66" i="5"/>
  <c r="AC10" i="5"/>
  <c r="AA11" i="5" s="1"/>
  <c r="AB10" i="5"/>
  <c r="AK54" i="7"/>
  <c r="Y54" i="7"/>
  <c r="M54" i="7"/>
  <c r="AK44" i="7"/>
  <c r="Y44" i="7"/>
  <c r="M44" i="7"/>
  <c r="AK34" i="7"/>
  <c r="Y34" i="7"/>
  <c r="M34" i="7"/>
  <c r="AK24" i="7"/>
  <c r="Y24" i="7"/>
  <c r="M24" i="7"/>
  <c r="S24" i="7"/>
  <c r="S34" i="7"/>
  <c r="AE24" i="7"/>
  <c r="S44" i="7"/>
  <c r="AE34" i="7"/>
  <c r="AE44" i="7"/>
  <c r="AK14" i="7"/>
  <c r="Y14" i="7"/>
  <c r="M14" i="7"/>
  <c r="AE14" i="7"/>
  <c r="S14" i="7"/>
  <c r="AE54" i="7"/>
  <c r="AF59" i="5"/>
  <c r="S54" i="7"/>
  <c r="AC43" i="5"/>
  <c r="AB43" i="5"/>
  <c r="AK55" i="7"/>
  <c r="AE55" i="7"/>
  <c r="S55" i="7"/>
  <c r="AE45" i="7"/>
  <c r="S45" i="7"/>
  <c r="AE35" i="7"/>
  <c r="S35" i="7"/>
  <c r="AE25" i="7"/>
  <c r="S25" i="7"/>
  <c r="M55" i="7"/>
  <c r="Y55" i="7"/>
  <c r="M25" i="7"/>
  <c r="M35" i="7"/>
  <c r="Y25" i="7"/>
  <c r="M45" i="7"/>
  <c r="Y35" i="7"/>
  <c r="AK25" i="7"/>
  <c r="Y45" i="7"/>
  <c r="AK35" i="7"/>
  <c r="AE15" i="7"/>
  <c r="S15" i="7"/>
  <c r="AK45" i="7"/>
  <c r="AK15" i="7"/>
  <c r="Y15" i="7"/>
  <c r="M15" i="7"/>
  <c r="AF65" i="5"/>
  <c r="AE49" i="7"/>
  <c r="S49" i="7"/>
  <c r="AE39" i="7"/>
  <c r="S39" i="7"/>
  <c r="AE29" i="7"/>
  <c r="S29" i="7"/>
  <c r="M29" i="7"/>
  <c r="AE19" i="7"/>
  <c r="S19" i="7"/>
  <c r="M39" i="7"/>
  <c r="Y29" i="7"/>
  <c r="M49" i="7"/>
  <c r="Y39" i="7"/>
  <c r="AK29" i="7"/>
  <c r="Y49" i="7"/>
  <c r="AK39" i="7"/>
  <c r="AK49" i="7"/>
  <c r="AE9" i="7"/>
  <c r="S9" i="7"/>
  <c r="Y19" i="7"/>
  <c r="AK19" i="7"/>
  <c r="AK9" i="7"/>
  <c r="Y9" i="7"/>
  <c r="M9" i="7"/>
  <c r="M19" i="7"/>
  <c r="AF29" i="5"/>
  <c r="AB25" i="5"/>
  <c r="AC25" i="5"/>
  <c r="J27" i="7"/>
  <c r="J37" i="7"/>
  <c r="V27" i="7"/>
  <c r="J47" i="7"/>
  <c r="V37" i="7"/>
  <c r="AH27" i="7"/>
  <c r="V47" i="7"/>
  <c r="AH37" i="7"/>
  <c r="AH47" i="7"/>
  <c r="P27" i="7"/>
  <c r="P37" i="7"/>
  <c r="P47" i="7"/>
  <c r="AB17" i="7"/>
  <c r="P17" i="7"/>
  <c r="AB7" i="7"/>
  <c r="P7" i="7"/>
  <c r="AB37" i="7"/>
  <c r="AB27" i="7"/>
  <c r="AB47" i="7"/>
  <c r="J17" i="7"/>
  <c r="V7" i="7"/>
  <c r="AH17" i="7"/>
  <c r="J7" i="7"/>
  <c r="AF14" i="5"/>
  <c r="V17" i="7"/>
  <c r="AH7" i="7"/>
  <c r="AE53" i="7"/>
  <c r="S53" i="7"/>
  <c r="AE43" i="7"/>
  <c r="S43" i="7"/>
  <c r="AE33" i="7"/>
  <c r="S33" i="7"/>
  <c r="AE23" i="7"/>
  <c r="S23" i="7"/>
  <c r="M33" i="7"/>
  <c r="Y23" i="7"/>
  <c r="M43" i="7"/>
  <c r="Y33" i="7"/>
  <c r="AK23" i="7"/>
  <c r="Y43" i="7"/>
  <c r="AK33" i="7"/>
  <c r="M53" i="7"/>
  <c r="AK43" i="7"/>
  <c r="Y53" i="7"/>
  <c r="AK53" i="7"/>
  <c r="M23" i="7"/>
  <c r="AE13" i="7"/>
  <c r="S13" i="7"/>
  <c r="AK13" i="7"/>
  <c r="Y13" i="7"/>
  <c r="M13" i="7"/>
  <c r="AF53" i="5"/>
  <c r="AC51" i="5"/>
  <c r="AB51" i="5"/>
  <c r="P54" i="7"/>
  <c r="J44" i="7"/>
  <c r="V34" i="7"/>
  <c r="AH24" i="7"/>
  <c r="V44" i="7"/>
  <c r="AH34" i="7"/>
  <c r="AB54" i="7"/>
  <c r="AH44" i="7"/>
  <c r="J54" i="7"/>
  <c r="P24" i="7"/>
  <c r="V54" i="7"/>
  <c r="P34" i="7"/>
  <c r="AB24" i="7"/>
  <c r="P44" i="7"/>
  <c r="AB34" i="7"/>
  <c r="J24" i="7"/>
  <c r="AB44" i="7"/>
  <c r="AH14" i="7"/>
  <c r="V14" i="7"/>
  <c r="J14" i="7"/>
  <c r="J34" i="7"/>
  <c r="AH54" i="7"/>
  <c r="V24" i="7"/>
  <c r="AB14" i="7"/>
  <c r="AF56" i="5"/>
  <c r="P14" i="7"/>
  <c r="AC40" i="5"/>
  <c r="AB40" i="5"/>
  <c r="L47" i="7" l="1"/>
  <c r="X37" i="7"/>
  <c r="AJ27" i="7"/>
  <c r="X47" i="7"/>
  <c r="AJ37" i="7"/>
  <c r="AJ47" i="7"/>
  <c r="R27" i="7"/>
  <c r="R37" i="7"/>
  <c r="AD27" i="7"/>
  <c r="R47" i="7"/>
  <c r="AD37" i="7"/>
  <c r="AD47" i="7"/>
  <c r="L37" i="7"/>
  <c r="AD17" i="7"/>
  <c r="R17" i="7"/>
  <c r="AD7" i="7"/>
  <c r="R7" i="7"/>
  <c r="L27" i="7"/>
  <c r="AJ17" i="7"/>
  <c r="X17" i="7"/>
  <c r="L17" i="7"/>
  <c r="AJ7" i="7"/>
  <c r="X7" i="7"/>
  <c r="L7" i="7"/>
  <c r="X27" i="7"/>
  <c r="AF16" i="5"/>
  <c r="R42" i="7"/>
  <c r="AD32" i="7"/>
  <c r="R52" i="7"/>
  <c r="AD42" i="7"/>
  <c r="AD52" i="7"/>
  <c r="L22" i="7"/>
  <c r="L32" i="7"/>
  <c r="X22" i="7"/>
  <c r="L42" i="7"/>
  <c r="X32" i="7"/>
  <c r="AJ22" i="7"/>
  <c r="L52" i="7"/>
  <c r="X42" i="7"/>
  <c r="AJ32" i="7"/>
  <c r="X52" i="7"/>
  <c r="AJ42" i="7"/>
  <c r="AJ12" i="7"/>
  <c r="X12" i="7"/>
  <c r="L12" i="7"/>
  <c r="AD22" i="7"/>
  <c r="AD12" i="7"/>
  <c r="R12" i="7"/>
  <c r="AJ52" i="7"/>
  <c r="R32" i="7"/>
  <c r="R22" i="7"/>
  <c r="AF46" i="5"/>
  <c r="AG53" i="7"/>
  <c r="U53" i="7"/>
  <c r="AA43" i="7"/>
  <c r="AM33" i="7"/>
  <c r="O53" i="7"/>
  <c r="AM43" i="7"/>
  <c r="AA53" i="7"/>
  <c r="U23" i="7"/>
  <c r="AM53" i="7"/>
  <c r="U33" i="7"/>
  <c r="AG23" i="7"/>
  <c r="U43" i="7"/>
  <c r="AG33" i="7"/>
  <c r="AG43" i="7"/>
  <c r="O33" i="7"/>
  <c r="AM23" i="7"/>
  <c r="AM13" i="7"/>
  <c r="AA13" i="7"/>
  <c r="O13" i="7"/>
  <c r="O43" i="7"/>
  <c r="AA23" i="7"/>
  <c r="AG13" i="7"/>
  <c r="U13" i="7"/>
  <c r="AF55" i="5"/>
  <c r="AA33" i="7"/>
  <c r="O23" i="7"/>
  <c r="O36" i="7"/>
  <c r="AA26" i="7"/>
  <c r="O46" i="7"/>
  <c r="AA36" i="7"/>
  <c r="AM26" i="7"/>
  <c r="AA46" i="7"/>
  <c r="AM36" i="7"/>
  <c r="AM46" i="7"/>
  <c r="U26" i="7"/>
  <c r="U36" i="7"/>
  <c r="AG26" i="7"/>
  <c r="U46" i="7"/>
  <c r="AG36" i="7"/>
  <c r="O26" i="7"/>
  <c r="AG16" i="7"/>
  <c r="U16" i="7"/>
  <c r="AG6" i="7"/>
  <c r="U6" i="7"/>
  <c r="AG46" i="7"/>
  <c r="O16" i="7"/>
  <c r="AA6" i="7"/>
  <c r="AM16" i="7"/>
  <c r="O6" i="7"/>
  <c r="AA16" i="7"/>
  <c r="AM6" i="7"/>
  <c r="AD11" i="5"/>
  <c r="AE12" i="5"/>
  <c r="Q49" i="7"/>
  <c r="AC39" i="7"/>
  <c r="AC49" i="7"/>
  <c r="K29" i="7"/>
  <c r="K39" i="7"/>
  <c r="W29" i="7"/>
  <c r="K49" i="7"/>
  <c r="W39" i="7"/>
  <c r="AI29" i="7"/>
  <c r="W49" i="7"/>
  <c r="AI39" i="7"/>
  <c r="K19" i="7"/>
  <c r="Q29" i="7"/>
  <c r="AI49" i="7"/>
  <c r="AC9" i="7"/>
  <c r="Q9" i="7"/>
  <c r="W19" i="7"/>
  <c r="Q39" i="7"/>
  <c r="AI19" i="7"/>
  <c r="Q19" i="7"/>
  <c r="AF27" i="5"/>
  <c r="AI9" i="7"/>
  <c r="AC19" i="7"/>
  <c r="W9" i="7"/>
  <c r="AC29" i="7"/>
  <c r="K9" i="7"/>
  <c r="N29" i="7"/>
  <c r="N39" i="7"/>
  <c r="Z29" i="7"/>
  <c r="N49" i="7"/>
  <c r="Z39" i="7"/>
  <c r="AL29" i="7"/>
  <c r="Z49" i="7"/>
  <c r="AL39" i="7"/>
  <c r="AL49" i="7"/>
  <c r="AF39" i="7"/>
  <c r="Z19" i="7"/>
  <c r="T39" i="7"/>
  <c r="AL19" i="7"/>
  <c r="AF49" i="7"/>
  <c r="T19" i="7"/>
  <c r="AL9" i="7"/>
  <c r="Z9" i="7"/>
  <c r="N9" i="7"/>
  <c r="AF29" i="7"/>
  <c r="AF30" i="5"/>
  <c r="AF19" i="7"/>
  <c r="AF9" i="7"/>
  <c r="T49" i="7"/>
  <c r="N19" i="7"/>
  <c r="T29" i="7"/>
  <c r="T9" i="7"/>
  <c r="AL55" i="7"/>
  <c r="AF55" i="7"/>
  <c r="N55" i="7"/>
  <c r="T45" i="7"/>
  <c r="AF35" i="7"/>
  <c r="AF45" i="7"/>
  <c r="Z55" i="7"/>
  <c r="N25" i="7"/>
  <c r="N35" i="7"/>
  <c r="Z25" i="7"/>
  <c r="N45" i="7"/>
  <c r="Z35" i="7"/>
  <c r="AL25" i="7"/>
  <c r="Z45" i="7"/>
  <c r="AL35" i="7"/>
  <c r="AL45" i="7"/>
  <c r="AF66" i="5"/>
  <c r="T55" i="7"/>
  <c r="T35" i="7"/>
  <c r="AL15" i="7"/>
  <c r="Z15" i="7"/>
  <c r="N15" i="7"/>
  <c r="AF25" i="7"/>
  <c r="T25" i="7"/>
  <c r="AF15" i="7"/>
  <c r="T15" i="7"/>
  <c r="AD53" i="7"/>
  <c r="L23" i="7"/>
  <c r="L33" i="7"/>
  <c r="X23" i="7"/>
  <c r="L43" i="7"/>
  <c r="X33" i="7"/>
  <c r="AJ23" i="7"/>
  <c r="X43" i="7"/>
  <c r="AJ33" i="7"/>
  <c r="L53" i="7"/>
  <c r="AJ43" i="7"/>
  <c r="X53" i="7"/>
  <c r="R23" i="7"/>
  <c r="R33" i="7"/>
  <c r="AD13" i="7"/>
  <c r="R13" i="7"/>
  <c r="AJ53" i="7"/>
  <c r="R43" i="7"/>
  <c r="AD23" i="7"/>
  <c r="AD33" i="7"/>
  <c r="AJ13" i="7"/>
  <c r="X13" i="7"/>
  <c r="L13" i="7"/>
  <c r="AD43" i="7"/>
  <c r="AF52" i="5"/>
  <c r="R53" i="7"/>
  <c r="AD49" i="7"/>
  <c r="L29" i="7"/>
  <c r="AD19" i="7"/>
  <c r="R19" i="7"/>
  <c r="L39" i="7"/>
  <c r="X29" i="7"/>
  <c r="L49" i="7"/>
  <c r="X39" i="7"/>
  <c r="AJ29" i="7"/>
  <c r="X49" i="7"/>
  <c r="AJ39" i="7"/>
  <c r="AJ49" i="7"/>
  <c r="R29" i="7"/>
  <c r="AD39" i="7"/>
  <c r="AD9" i="7"/>
  <c r="R9" i="7"/>
  <c r="X19" i="7"/>
  <c r="R39" i="7"/>
  <c r="AJ19" i="7"/>
  <c r="AJ9" i="7"/>
  <c r="X9" i="7"/>
  <c r="L9" i="7"/>
  <c r="AF28" i="5"/>
  <c r="AD29" i="7"/>
  <c r="R49" i="7"/>
  <c r="L19" i="7"/>
  <c r="AL47" i="7"/>
  <c r="T27" i="7"/>
  <c r="T37" i="7"/>
  <c r="AF27" i="7"/>
  <c r="T47" i="7"/>
  <c r="AF37" i="7"/>
  <c r="AF47" i="7"/>
  <c r="N27" i="7"/>
  <c r="Z47" i="7"/>
  <c r="N47" i="7"/>
  <c r="AL27" i="7"/>
  <c r="AL37" i="7"/>
  <c r="AL17" i="7"/>
  <c r="Z17" i="7"/>
  <c r="N17" i="7"/>
  <c r="AL7" i="7"/>
  <c r="Z7" i="7"/>
  <c r="N7" i="7"/>
  <c r="T17" i="7"/>
  <c r="AF7" i="7"/>
  <c r="AF18" i="5"/>
  <c r="Z27" i="7"/>
  <c r="T7" i="7"/>
  <c r="Z37" i="7"/>
  <c r="N37" i="7"/>
  <c r="AF17" i="7"/>
  <c r="AD54" i="7"/>
  <c r="AJ44" i="7"/>
  <c r="L54" i="7"/>
  <c r="R24" i="7"/>
  <c r="X54" i="7"/>
  <c r="R34" i="7"/>
  <c r="AD24" i="7"/>
  <c r="R44" i="7"/>
  <c r="AD34" i="7"/>
  <c r="AJ54" i="7"/>
  <c r="AD44" i="7"/>
  <c r="R54" i="7"/>
  <c r="X34" i="7"/>
  <c r="AJ14" i="7"/>
  <c r="X14" i="7"/>
  <c r="L14" i="7"/>
  <c r="L34" i="7"/>
  <c r="AJ24" i="7"/>
  <c r="X44" i="7"/>
  <c r="X24" i="7"/>
  <c r="AD14" i="7"/>
  <c r="R14" i="7"/>
  <c r="AJ34" i="7"/>
  <c r="L24" i="7"/>
  <c r="L44" i="7"/>
  <c r="AF58" i="5"/>
  <c r="O29" i="7"/>
  <c r="AG19" i="7"/>
  <c r="U19" i="7"/>
  <c r="O39" i="7"/>
  <c r="AA29" i="7"/>
  <c r="O49" i="7"/>
  <c r="AA39" i="7"/>
  <c r="AM29" i="7"/>
  <c r="AA49" i="7"/>
  <c r="AM39" i="7"/>
  <c r="AM49" i="7"/>
  <c r="U39" i="7"/>
  <c r="AM19" i="7"/>
  <c r="AG49" i="7"/>
  <c r="AM9" i="7"/>
  <c r="AA9" i="7"/>
  <c r="O9" i="7"/>
  <c r="AG29" i="7"/>
  <c r="U49" i="7"/>
  <c r="AG39" i="7"/>
  <c r="AG9" i="7"/>
  <c r="AA19" i="7"/>
  <c r="AF31" i="5"/>
  <c r="O19" i="7"/>
  <c r="U29" i="7"/>
  <c r="U9" i="7"/>
  <c r="AC11" i="5"/>
  <c r="AA12" i="5" s="1"/>
  <c r="AB11" i="5"/>
  <c r="AJ51" i="7"/>
  <c r="R31" i="7"/>
  <c r="R41" i="7"/>
  <c r="AD31" i="7"/>
  <c r="AD21" i="7"/>
  <c r="R21" i="7"/>
  <c r="R51" i="7"/>
  <c r="AD41" i="7"/>
  <c r="AD51" i="7"/>
  <c r="AJ31" i="7"/>
  <c r="X51" i="7"/>
  <c r="AD11" i="7"/>
  <c r="R11" i="7"/>
  <c r="X31" i="7"/>
  <c r="AJ21" i="7"/>
  <c r="L51" i="7"/>
  <c r="AJ41" i="7"/>
  <c r="L21" i="7"/>
  <c r="L31" i="7"/>
  <c r="AJ11" i="7"/>
  <c r="X11" i="7"/>
  <c r="L11" i="7"/>
  <c r="X21" i="7"/>
  <c r="AF40" i="5"/>
  <c r="X41" i="7"/>
  <c r="L41" i="7"/>
  <c r="U48" i="7"/>
  <c r="AG38" i="7"/>
  <c r="AM18" i="7"/>
  <c r="AA18" i="7"/>
  <c r="AG48" i="7"/>
  <c r="O28" i="7"/>
  <c r="O38" i="7"/>
  <c r="AA28" i="7"/>
  <c r="O48" i="7"/>
  <c r="AA38" i="7"/>
  <c r="AM28" i="7"/>
  <c r="AA48" i="7"/>
  <c r="AM38" i="7"/>
  <c r="U38" i="7"/>
  <c r="U18" i="7"/>
  <c r="AG8" i="7"/>
  <c r="U8" i="7"/>
  <c r="AG18" i="7"/>
  <c r="AG28" i="7"/>
  <c r="AM8" i="7"/>
  <c r="U28" i="7"/>
  <c r="O18" i="7"/>
  <c r="AA8" i="7"/>
  <c r="AM48" i="7"/>
  <c r="O8" i="7"/>
  <c r="AF25" i="5"/>
  <c r="R28" i="7"/>
  <c r="R38" i="7"/>
  <c r="AD28" i="7"/>
  <c r="R48" i="7"/>
  <c r="AD38" i="7"/>
  <c r="AJ18" i="7"/>
  <c r="AD48" i="7"/>
  <c r="L28" i="7"/>
  <c r="L38" i="7"/>
  <c r="AJ48" i="7"/>
  <c r="X18" i="7"/>
  <c r="L18" i="7"/>
  <c r="AJ8" i="7"/>
  <c r="X8" i="7"/>
  <c r="L8" i="7"/>
  <c r="X48" i="7"/>
  <c r="AJ28" i="7"/>
  <c r="L48" i="7"/>
  <c r="AJ38" i="7"/>
  <c r="R18" i="7"/>
  <c r="AD8" i="7"/>
  <c r="R8" i="7"/>
  <c r="X38" i="7"/>
  <c r="X28" i="7"/>
  <c r="AD18" i="7"/>
  <c r="AF22" i="5"/>
  <c r="P46" i="7"/>
  <c r="AB36" i="7"/>
  <c r="AB46" i="7"/>
  <c r="J26" i="7"/>
  <c r="J36" i="7"/>
  <c r="V26" i="7"/>
  <c r="J46" i="7"/>
  <c r="V36" i="7"/>
  <c r="AH26" i="7"/>
  <c r="V46" i="7"/>
  <c r="AH36" i="7"/>
  <c r="AH46" i="7"/>
  <c r="P26" i="7"/>
  <c r="AH16" i="7"/>
  <c r="V16" i="7"/>
  <c r="J16" i="7"/>
  <c r="AH6" i="7"/>
  <c r="V6" i="7"/>
  <c r="J6" i="7"/>
  <c r="P6" i="7"/>
  <c r="AF10" i="5"/>
  <c r="AB26" i="7"/>
  <c r="AB16" i="7"/>
  <c r="P36" i="7"/>
  <c r="P16" i="7"/>
  <c r="AB6" i="7"/>
  <c r="W51" i="7"/>
  <c r="AI41" i="7"/>
  <c r="AI51" i="7"/>
  <c r="Q31" i="7"/>
  <c r="Q41" i="7"/>
  <c r="AC31" i="7"/>
  <c r="AC21" i="7"/>
  <c r="Q21" i="7"/>
  <c r="Q51" i="7"/>
  <c r="AC41" i="7"/>
  <c r="AC51" i="7"/>
  <c r="K41" i="7"/>
  <c r="AI31" i="7"/>
  <c r="AC11" i="7"/>
  <c r="Q11" i="7"/>
  <c r="W31" i="7"/>
  <c r="AI21" i="7"/>
  <c r="K51" i="7"/>
  <c r="K21" i="7"/>
  <c r="K31" i="7"/>
  <c r="AF39" i="5"/>
  <c r="K11" i="7"/>
  <c r="W21" i="7"/>
  <c r="AI11" i="7"/>
  <c r="W41" i="7"/>
  <c r="W11" i="7"/>
  <c r="K37" i="7"/>
  <c r="W27" i="7"/>
  <c r="K47" i="7"/>
  <c r="W37" i="7"/>
  <c r="AI27" i="7"/>
  <c r="W47" i="7"/>
  <c r="AI37" i="7"/>
  <c r="AI47" i="7"/>
  <c r="Q27" i="7"/>
  <c r="Q37" i="7"/>
  <c r="AC27" i="7"/>
  <c r="Q47" i="7"/>
  <c r="AC37" i="7"/>
  <c r="AC17" i="7"/>
  <c r="Q17" i="7"/>
  <c r="AC7" i="7"/>
  <c r="Q7" i="7"/>
  <c r="K27" i="7"/>
  <c r="AC47" i="7"/>
  <c r="AF15" i="5"/>
  <c r="K17" i="7"/>
  <c r="W7" i="7"/>
  <c r="AI17" i="7"/>
  <c r="K7" i="7"/>
  <c r="W17" i="7"/>
  <c r="AI7" i="7"/>
  <c r="AC55" i="7"/>
  <c r="Q55" i="7"/>
  <c r="AI55" i="7"/>
  <c r="Q25" i="7"/>
  <c r="Q35" i="7"/>
  <c r="AC25" i="7"/>
  <c r="Q45" i="7"/>
  <c r="AC35" i="7"/>
  <c r="K55" i="7"/>
  <c r="AC45" i="7"/>
  <c r="W55" i="7"/>
  <c r="K25" i="7"/>
  <c r="K35" i="7"/>
  <c r="W35" i="7"/>
  <c r="AC15" i="7"/>
  <c r="Q15" i="7"/>
  <c r="AI25" i="7"/>
  <c r="AI45" i="7"/>
  <c r="W45" i="7"/>
  <c r="W25" i="7"/>
  <c r="AI35" i="7"/>
  <c r="AF63" i="5"/>
  <c r="AI15" i="7"/>
  <c r="W15" i="7"/>
  <c r="K45" i="7"/>
  <c r="K15" i="7"/>
  <c r="N43" i="7"/>
  <c r="Z33" i="7"/>
  <c r="AL23" i="7"/>
  <c r="Z43" i="7"/>
  <c r="AL33" i="7"/>
  <c r="N53" i="7"/>
  <c r="AL43" i="7"/>
  <c r="Z53" i="7"/>
  <c r="T23" i="7"/>
  <c r="AL53" i="7"/>
  <c r="T33" i="7"/>
  <c r="AF23" i="7"/>
  <c r="T43" i="7"/>
  <c r="AF33" i="7"/>
  <c r="N33" i="7"/>
  <c r="AF53" i="7"/>
  <c r="AL13" i="7"/>
  <c r="Z13" i="7"/>
  <c r="N13" i="7"/>
  <c r="T53" i="7"/>
  <c r="Z23" i="7"/>
  <c r="AF43" i="7"/>
  <c r="AF13" i="7"/>
  <c r="AF54" i="5"/>
  <c r="T13" i="7"/>
  <c r="N23" i="7"/>
  <c r="L40" i="7"/>
  <c r="X30" i="7"/>
  <c r="L50" i="7"/>
  <c r="X40" i="7"/>
  <c r="AJ30" i="7"/>
  <c r="X50" i="7"/>
  <c r="AJ40" i="7"/>
  <c r="AJ50" i="7"/>
  <c r="AJ20" i="7"/>
  <c r="X20" i="7"/>
  <c r="L20" i="7"/>
  <c r="R30" i="7"/>
  <c r="R40" i="7"/>
  <c r="AD30" i="7"/>
  <c r="AD20" i="7"/>
  <c r="AJ10" i="7"/>
  <c r="X10" i="7"/>
  <c r="L10" i="7"/>
  <c r="AD40" i="7"/>
  <c r="L30" i="7"/>
  <c r="AD50" i="7"/>
  <c r="AD10" i="7"/>
  <c r="R10" i="7"/>
  <c r="R50" i="7"/>
  <c r="R20" i="7"/>
  <c r="AF34" i="5"/>
  <c r="AM52" i="7"/>
  <c r="O22" i="7"/>
  <c r="O32" i="7"/>
  <c r="AA22" i="7"/>
  <c r="O42" i="7"/>
  <c r="AA32" i="7"/>
  <c r="AM22" i="7"/>
  <c r="O52" i="7"/>
  <c r="AA42" i="7"/>
  <c r="AM32" i="7"/>
  <c r="AA52" i="7"/>
  <c r="AM42" i="7"/>
  <c r="AG52" i="7"/>
  <c r="AG22" i="7"/>
  <c r="AG32" i="7"/>
  <c r="U52" i="7"/>
  <c r="AG12" i="7"/>
  <c r="U12" i="7"/>
  <c r="U32" i="7"/>
  <c r="U22" i="7"/>
  <c r="AA12" i="7"/>
  <c r="AG42" i="7"/>
  <c r="O12" i="7"/>
  <c r="U42" i="7"/>
  <c r="AM12" i="7"/>
  <c r="AF49" i="5"/>
  <c r="AA50" i="7"/>
  <c r="AM40" i="7"/>
  <c r="AM20" i="7"/>
  <c r="AA20" i="7"/>
  <c r="O20" i="7"/>
  <c r="AM50" i="7"/>
  <c r="U30" i="7"/>
  <c r="U40" i="7"/>
  <c r="AG30" i="7"/>
  <c r="U50" i="7"/>
  <c r="AG40" i="7"/>
  <c r="AG50" i="7"/>
  <c r="AA30" i="7"/>
  <c r="O50" i="7"/>
  <c r="O30" i="7"/>
  <c r="AG10" i="7"/>
  <c r="U10" i="7"/>
  <c r="AA40" i="7"/>
  <c r="U20" i="7"/>
  <c r="O10" i="7"/>
  <c r="AM30" i="7"/>
  <c r="AM10" i="7"/>
  <c r="AG20" i="7"/>
  <c r="AA10" i="7"/>
  <c r="O40" i="7"/>
  <c r="AF37" i="5"/>
  <c r="AC53" i="7"/>
  <c r="K23" i="7"/>
  <c r="K33" i="7"/>
  <c r="W23" i="7"/>
  <c r="K43" i="7"/>
  <c r="W33" i="7"/>
  <c r="AI23" i="7"/>
  <c r="W43" i="7"/>
  <c r="AI33" i="7"/>
  <c r="K53" i="7"/>
  <c r="AI43" i="7"/>
  <c r="W53" i="7"/>
  <c r="AC43" i="7"/>
  <c r="AC13" i="7"/>
  <c r="Q13" i="7"/>
  <c r="AI53" i="7"/>
  <c r="Q43" i="7"/>
  <c r="AC23" i="7"/>
  <c r="AC33" i="7"/>
  <c r="AF51" i="5"/>
  <c r="W13" i="7"/>
  <c r="Q23" i="7"/>
  <c r="K13" i="7"/>
  <c r="Q53" i="7"/>
  <c r="Q33" i="7"/>
  <c r="AI13" i="7"/>
  <c r="U31" i="7"/>
  <c r="AG21" i="7"/>
  <c r="U21" i="7"/>
  <c r="U41" i="7"/>
  <c r="AG31" i="7"/>
  <c r="U51" i="7"/>
  <c r="AG41" i="7"/>
  <c r="AG51" i="7"/>
  <c r="O31" i="7"/>
  <c r="O41" i="7"/>
  <c r="AA31" i="7"/>
  <c r="O51" i="7"/>
  <c r="AA41" i="7"/>
  <c r="AM31" i="7"/>
  <c r="AM21" i="7"/>
  <c r="AM41" i="7"/>
  <c r="O21" i="7"/>
  <c r="AM11" i="7"/>
  <c r="AA11" i="7"/>
  <c r="O11" i="7"/>
  <c r="AM51" i="7"/>
  <c r="AA21" i="7"/>
  <c r="AA51" i="7"/>
  <c r="U11" i="7"/>
  <c r="AF43" i="5"/>
  <c r="AG11" i="7"/>
  <c r="T31" i="7"/>
  <c r="AF21" i="7"/>
  <c r="T21" i="7"/>
  <c r="T41" i="7"/>
  <c r="AF31" i="7"/>
  <c r="T51" i="7"/>
  <c r="AF41" i="7"/>
  <c r="AF51" i="7"/>
  <c r="N31" i="7"/>
  <c r="N41" i="7"/>
  <c r="Z31" i="7"/>
  <c r="AL21" i="7"/>
  <c r="N51" i="7"/>
  <c r="AL41" i="7"/>
  <c r="N21" i="7"/>
  <c r="AL11" i="7"/>
  <c r="Z11" i="7"/>
  <c r="N11" i="7"/>
  <c r="Z41" i="7"/>
  <c r="AL31" i="7"/>
  <c r="Z51" i="7"/>
  <c r="T11" i="7"/>
  <c r="AF42" i="5"/>
  <c r="Z21" i="7"/>
  <c r="AF11" i="7"/>
  <c r="AL51" i="7"/>
  <c r="AB55" i="7"/>
  <c r="AH55" i="7"/>
  <c r="P25" i="7"/>
  <c r="P35" i="7"/>
  <c r="AB25" i="7"/>
  <c r="P45" i="7"/>
  <c r="AB35" i="7"/>
  <c r="J55" i="7"/>
  <c r="AB45" i="7"/>
  <c r="V55" i="7"/>
  <c r="AH35" i="7"/>
  <c r="J25" i="7"/>
  <c r="V35" i="7"/>
  <c r="AB15" i="7"/>
  <c r="P15" i="7"/>
  <c r="P55" i="7"/>
  <c r="AH25" i="7"/>
  <c r="AH45" i="7"/>
  <c r="J35" i="7"/>
  <c r="AH15" i="7"/>
  <c r="V45" i="7"/>
  <c r="V15" i="7"/>
  <c r="J45" i="7"/>
  <c r="AF62" i="5"/>
  <c r="V25" i="7"/>
  <c r="J15" i="7"/>
  <c r="U27" i="7"/>
  <c r="U37" i="7"/>
  <c r="AG27" i="7"/>
  <c r="U47" i="7"/>
  <c r="AG37" i="7"/>
  <c r="AG47" i="7"/>
  <c r="AA47" i="7"/>
  <c r="O47" i="7"/>
  <c r="AM27" i="7"/>
  <c r="AM37" i="7"/>
  <c r="AM17" i="7"/>
  <c r="AA17" i="7"/>
  <c r="O17" i="7"/>
  <c r="AM7" i="7"/>
  <c r="AA7" i="7"/>
  <c r="O7" i="7"/>
  <c r="AA37" i="7"/>
  <c r="AA27" i="7"/>
  <c r="U17" i="7"/>
  <c r="AG7" i="7"/>
  <c r="U7" i="7"/>
  <c r="O27" i="7"/>
  <c r="AF19" i="5"/>
  <c r="O37" i="7"/>
  <c r="AG17" i="7"/>
  <c r="AM47" i="7"/>
  <c r="AD12" i="5" l="1"/>
  <c r="AE13" i="5"/>
  <c r="AD13" i="5" s="1"/>
  <c r="AC46" i="7"/>
  <c r="K26" i="7"/>
  <c r="K36" i="7"/>
  <c r="W26" i="7"/>
  <c r="K46" i="7"/>
  <c r="W36" i="7"/>
  <c r="AI26" i="7"/>
  <c r="W46" i="7"/>
  <c r="AI36" i="7"/>
  <c r="AI46" i="7"/>
  <c r="Q46" i="7"/>
  <c r="AI16" i="7"/>
  <c r="W16" i="7"/>
  <c r="K16" i="7"/>
  <c r="AI6" i="7"/>
  <c r="W6" i="7"/>
  <c r="K6" i="7"/>
  <c r="AC36" i="7"/>
  <c r="AC26" i="7"/>
  <c r="Q6" i="7"/>
  <c r="AC16" i="7"/>
  <c r="AF11" i="5"/>
  <c r="Q26" i="7"/>
  <c r="Q36" i="7"/>
  <c r="Q16" i="7"/>
  <c r="AC6" i="7"/>
  <c r="AB12" i="5"/>
  <c r="AC12" i="5"/>
  <c r="AA13" i="5" s="1"/>
  <c r="L26" i="7" l="1"/>
  <c r="L36" i="7"/>
  <c r="X26" i="7"/>
  <c r="L46" i="7"/>
  <c r="X36" i="7"/>
  <c r="AJ26" i="7"/>
  <c r="X46" i="7"/>
  <c r="AJ36" i="7"/>
  <c r="AJ46" i="7"/>
  <c r="R46" i="7"/>
  <c r="AJ16" i="7"/>
  <c r="X16" i="7"/>
  <c r="L16" i="7"/>
  <c r="AJ6" i="7"/>
  <c r="X6" i="7"/>
  <c r="L6" i="7"/>
  <c r="AD36" i="7"/>
  <c r="AD26" i="7"/>
  <c r="R36" i="7"/>
  <c r="AD16" i="7"/>
  <c r="R16" i="7"/>
  <c r="AD6" i="7"/>
  <c r="R6" i="7"/>
  <c r="AD46" i="7"/>
  <c r="R26" i="7"/>
  <c r="AF12" i="5"/>
  <c r="AC13" i="5"/>
  <c r="AB13" i="5"/>
  <c r="AK46" i="7" l="1"/>
  <c r="Y46" i="7"/>
  <c r="M46" i="7"/>
  <c r="AK36" i="7"/>
  <c r="Y36" i="7"/>
  <c r="M36" i="7"/>
  <c r="AK26" i="7"/>
  <c r="Y26" i="7"/>
  <c r="M26" i="7"/>
  <c r="AK16" i="7"/>
  <c r="Y16" i="7"/>
  <c r="M16" i="7"/>
  <c r="AK6" i="7"/>
  <c r="Y6" i="7"/>
  <c r="M6" i="7"/>
  <c r="AE36" i="7"/>
  <c r="AE26" i="7"/>
  <c r="S36" i="7"/>
  <c r="AE16" i="7"/>
  <c r="S16" i="7"/>
  <c r="AE6" i="7"/>
  <c r="S6" i="7"/>
  <c r="AE46" i="7"/>
  <c r="AF13" i="5"/>
  <c r="S46" i="7"/>
  <c r="S2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10" authorId="0" shapeId="0" xr:uid="{00000000-0006-0000-0400-000001000000}">
      <text>
        <r>
          <rPr>
            <sz val="11"/>
            <color theme="1"/>
            <rFont val="Calibri"/>
            <scheme val="minor"/>
          </rPr>
          <t>======
ID#AAABOWPvWhE
Natalia Bulla    (2024-07-09 16:09:32)
Natalia Bulla: número de series por el numero de dias habiles por vigencia</t>
        </r>
      </text>
    </comment>
  </commentList>
</comments>
</file>

<file path=xl/sharedStrings.xml><?xml version="1.0" encoding="utf-8"?>
<sst xmlns="http://schemas.openxmlformats.org/spreadsheetml/2006/main" count="525" uniqueCount="370">
  <si>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</si>
  <si>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</si>
  <si>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</si>
  <si>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</si>
  <si>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</si>
  <si>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</si>
  <si>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</si>
  <si>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</si>
  <si>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</si>
  <si>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</si>
  <si>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</si>
  <si>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</si>
  <si>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</si>
  <si>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</si>
  <si>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</si>
  <si>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</si>
  <si>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</si>
  <si>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</si>
  <si>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</si>
  <si>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</si>
  <si>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</si>
  <si>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</si>
  <si>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</si>
  <si>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</si>
  <si>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</si>
  <si>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</si>
  <si>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</si>
  <si>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</si>
  <si>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</si>
  <si>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</si>
  <si>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</si>
  <si>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</si>
  <si>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</si>
  <si>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</si>
  <si>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</si>
  <si>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</si>
  <si>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</si>
  <si>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</si>
  <si>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</si>
  <si>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</si>
  <si>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</si>
  <si>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</si>
  <si>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</si>
  <si>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</si>
  <si>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</si>
  <si>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</si>
  <si>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</si>
  <si>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</si>
  <si>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</si>
  <si>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</si>
  <si>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</si>
  <si>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</si>
  <si>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</si>
  <si>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</si>
  <si>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</si>
  <si>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</si>
  <si>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</si>
  <si>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</si>
  <si>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</si>
  <si>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</si>
  <si>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</si>
  <si>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 xml:space="preserve">PROCESO: SISTEMA INTEGRADO DE GESTIÓN </t>
  </si>
  <si>
    <t>Codigo:FOR-029-PRO-SIG-01</t>
  </si>
  <si>
    <t>Versión: 01</t>
  </si>
  <si>
    <t>FORMATO: CONTEXTO ESTRATEGICO</t>
  </si>
  <si>
    <t>Fecha: 21/02/2024</t>
  </si>
  <si>
    <t>Pagina:  1 de 1</t>
  </si>
  <si>
    <t xml:space="preserve">CONTEXTO ESTRATEGICO </t>
  </si>
  <si>
    <t>PROCESO: GESTIÓN DOCUMENTAL</t>
  </si>
  <si>
    <t>OBJETIVO: IMPLEMENTAR EL PROGRAMA DE GESTIÓN DOCUMENTAL APLICANDO EL MODELO DE GESTION DOCUMENTAL
Y ADMINISTRACIÓN DE ARCHIVOS (MGDA), PARA GARANTIZAR EL ACCESO A LA INFORMACIÓN EN FORMA
OPORTUNA Y PRESERVAR LA MEMORIA INSTITUCIONAL.</t>
  </si>
  <si>
    <t>FACTORES EXTERNOS</t>
  </si>
  <si>
    <t>CAUSAS</t>
  </si>
  <si>
    <t>FACTORES INTERNOS</t>
  </si>
  <si>
    <t>FACTORES DEL PROCESO</t>
  </si>
  <si>
    <t>LEGALES Y REGLAMENTARIOS</t>
  </si>
  <si>
    <t>Constante cambio de normatividad vigente a nivel nacional</t>
  </si>
  <si>
    <t>FINANCIEROS</t>
  </si>
  <si>
    <t>Baja Asignación  presupuestal de funcionamiento e inversión para administrar la documentación  de la administración municipal</t>
  </si>
  <si>
    <t>TRANSVERSALIDAD</t>
  </si>
  <si>
    <t>Baja aplicación de manuales, procedimientos y formatos en los archivos de gestión establecidos en el proceso de gestión documental por parte de las unidades administrativas</t>
  </si>
  <si>
    <t>POLÍTICOS</t>
  </si>
  <si>
    <t>Cambios de gobierno</t>
  </si>
  <si>
    <t>PERSONAL DE LA ENTIDAD (Capacidad del personal, políticas de manejo del talento humano, idoneidad)</t>
  </si>
  <si>
    <t>Insuficiente competencia e idoneidad del personal contratado frente al manejo del proceso de Gestión Documental en las Unidades Administrativas</t>
  </si>
  <si>
    <t>ARTICULACIÓN DE LOS PROCESOS</t>
  </si>
  <si>
    <t xml:space="preserve"> socialización y publicación  de documentos actualizados</t>
  </si>
  <si>
    <t>SOCIALES Y CULTURALES</t>
  </si>
  <si>
    <t>Idiosincrasia ciudadana -  soborno de ciudadanos para beneficio personal</t>
  </si>
  <si>
    <t>Baja aplicación de los principios y valores establecido en el código y Integridad y Buen Gobierno</t>
  </si>
  <si>
    <t>COMUNICACIÓN ENTRE LOS PROCESOS</t>
  </si>
  <si>
    <t>Deficiente fluidez en los canales de comunicación y respuesta entre los procesos</t>
  </si>
  <si>
    <t>ECONÓMICOS Y FINANCIEROS</t>
  </si>
  <si>
    <t>Presupuesto destinado al proceso</t>
  </si>
  <si>
    <t>TECNOLOGÍA (integridad de datos, disponibilidad de datos y sistemas, desarrollo, producción, mantenimiento de sistemas de información)</t>
  </si>
  <si>
    <t xml:space="preserve">Insuficientes herramientas tecnológicas que garanticen el acceso oportuno, disponibilidad y conservación de la información mantenimiento preventivo a los mismos </t>
  </si>
  <si>
    <t>RESPONSABLES DEL PROCESO</t>
  </si>
  <si>
    <t>Bajo Compromiso con la aplicación de los procesos de gestión documental.</t>
  </si>
  <si>
    <t>TECNOLÓGICOS</t>
  </si>
  <si>
    <t>Constante innovación tecnológica</t>
  </si>
  <si>
    <t>COMMUNICACIÓN INTERNA</t>
  </si>
  <si>
    <t>Diferentes canales de comunicación al interior de la entidad</t>
  </si>
  <si>
    <t>NORMATIVIDAD</t>
  </si>
  <si>
    <t>Debilidades en la aplicación de la normatividad vigente en las unidades administrativas.</t>
  </si>
  <si>
    <t>AMBIENTALES</t>
  </si>
  <si>
    <t>fenómenos
naturales.</t>
  </si>
  <si>
    <t>ESTRATÉGICOS</t>
  </si>
  <si>
    <t>Poca relevancia en la implementación, cumplimiento y seguimiento  del proceso de gestión documental en las unidades administrativas</t>
  </si>
  <si>
    <t>OTROS</t>
  </si>
  <si>
    <t>FACTORES GEOGRÁFICOS (ubicación, espacio,topografía, clima, recursos naturales, etc.)</t>
  </si>
  <si>
    <t>Debilidades en ubicación de depósitos y áreas de archivo</t>
  </si>
  <si>
    <t>Bajo compromiso y responsabilidad de los funcionarios  frente al desarrollo y cumplimiento de las actividades del  proceso en la unidades administrativas.</t>
  </si>
  <si>
    <t>PROCESOS OPERATIVOS</t>
  </si>
  <si>
    <t>Debilidades en el proceso de capacitación, inducción, reinducción en las unidades administrativas en cuanto al  proceso de gestión documental</t>
  </si>
  <si>
    <t>condiciones inadecuadas de almacenamiento</t>
  </si>
  <si>
    <t>Poca capacidad de almacenamiento de archivo dentro de las unidades administrativas</t>
  </si>
  <si>
    <t>FORMATO: PRIORIZACION DE CAUSAS (Amenazas y Debilidades)</t>
  </si>
  <si>
    <t>Fecha:21/02/2024</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</si>
  <si>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</si>
  <si>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</si>
  <si>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</si>
  <si>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</si>
  <si>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</si>
  <si>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</si>
  <si>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</si>
  <si>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</si>
  <si>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</si>
  <si>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</si>
  <si>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</si>
  <si>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</si>
  <si>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</si>
  <si>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</si>
  <si>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</si>
  <si>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</si>
  <si>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</si>
  <si>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</si>
  <si>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</si>
  <si>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</si>
  <si>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x</t>
  </si>
  <si>
    <t>SUMA TOTAL</t>
  </si>
  <si>
    <t xml:space="preserve">Codigo: </t>
  </si>
  <si>
    <t xml:space="preserve">Versión: </t>
  </si>
  <si>
    <t>FORMATO: MATRIZ DOFA</t>
  </si>
  <si>
    <t xml:space="preserve">Fecha: </t>
  </si>
  <si>
    <t xml:space="preserve">Pagina:  </t>
  </si>
  <si>
    <t xml:space="preserve">
MATRIZ DOFA
IDENTIFICACION DE FACTORES 
Y
DEFINICION DE ESTRATEGIAS
</t>
  </si>
  <si>
    <t>NEGATIVOS</t>
  </si>
  <si>
    <t>POSITIVOS</t>
  </si>
  <si>
    <t>DEBILIDADES (D)</t>
  </si>
  <si>
    <t>FORTALEZAS (F)</t>
  </si>
  <si>
    <t>La administración cuenta con un sistema integrado de gestión -SIGAMI implementado con información disponible y de fácil acceso</t>
  </si>
  <si>
    <t xml:space="preserve">La alcaldía cuenta con procesos, procedimientos, manuales documentados, herramientas, formatos actualizados y publicados </t>
  </si>
  <si>
    <t>La entidad cuenta con una política de gestión documental aprobada, publicada,  articuladas con el Modelo Integrado de Planeación – MIPG,  implementando el Modelo de Gestión Documental  y Administración de archivos</t>
  </si>
  <si>
    <t>El grupo de gestión documental esta creado dentro de la estructura orgánica de la administración con personal de planta con perfil idóneo</t>
  </si>
  <si>
    <t>la entidad cuenta con un equipo interno de archivo para aprobación de documentos, formatos en articulación con SIGAMI</t>
  </si>
  <si>
    <t>Se cuenta con una Plataforma Integrada de Sistemas - PISAMI.</t>
  </si>
  <si>
    <t>Se cuenta con un proyecto de inversión pública y rubro presupuestal que garantiza el cubrimiento de las necesidades planeadas en la implementación del proceso</t>
  </si>
  <si>
    <t>Compromiso institucional por parte de la alta dirección de la administración municipal</t>
  </si>
  <si>
    <t xml:space="preserve">La entidad cuenta con la ejecución del Plan Institucional de Capacitación -PIC </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</si>
  <si>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</si>
  <si>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</si>
  <si>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</si>
  <si>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Entidades que brindan procesos de capacitación formal y no formal de fácil accesibilidad dentro de la red interinstitucional de capacitación, ofrecida por instituciones publicas (SENA-ESAP-AGN)</t>
  </si>
  <si>
    <t xml:space="preserve"> Dar a conocer a través de diferentes canales de comunicación institucional la oferta  de   capacitación de la red interinstitucional, las herramientas técnicas y el material de apoyo  disponible de las entidades del Estado  a los funcionarios y contratistas	</t>
  </si>
  <si>
    <t>Gestionar con la dirección de talento humano la inclusión en el PIC de cursos, talleres o diplomados ofertados por la red interinstitucional, en temática de gestión documental</t>
  </si>
  <si>
    <t>Asistencia técnica y acompañamiento por parte del Archivo General de la Nación AGN, a través del enlace territorial</t>
  </si>
  <si>
    <r>
      <rPr>
        <b/>
        <sz val="11"/>
        <color theme="1"/>
        <rFont val="Arial"/>
        <family val="2"/>
      </rPr>
      <t xml:space="preserve"> </t>
    </r>
    <r>
      <rPr>
        <sz val="11"/>
        <color theme="1"/>
        <rFont val="Arial"/>
        <family val="2"/>
      </rPr>
      <t>Vincular personal con perfiles idóneos de acuerdo a las necesidades del proceso de gestión documental</t>
    </r>
  </si>
  <si>
    <r>
      <rPr>
        <b/>
        <sz val="11"/>
        <color theme="1"/>
        <rFont val="Arial"/>
        <family val="2"/>
      </rPr>
      <t xml:space="preserve"> </t>
    </r>
    <r>
      <rPr>
        <sz val="11"/>
        <color theme="1"/>
        <rFont val="Arial"/>
        <family val="2"/>
      </rPr>
      <t>Mantener la vinculación de personal con perfiles idóneos de acuerdo a las necesidades del proceso de gestión documental</t>
    </r>
  </si>
  <si>
    <t>Disponibilidad de herramientas y material de apoyo de gestión documental y otros suministrado por entidades del estado a través del uso de tecnología (paginas web, plataformas)</t>
  </si>
  <si>
    <t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</si>
  <si>
    <t>Hacer uso del beneficio de la asistencia técnica, orientación y acompañamiento del AGN a través del enlace territorial</t>
  </si>
  <si>
    <r>
      <rPr>
        <sz val="11"/>
        <color theme="1"/>
        <rFont val="Arial"/>
        <family val="2"/>
      </rPr>
      <t>Oferta de personal en la región ( profesional, tecnólogo, técnico)  con perfil (bibliotecólogos, otros perfiles</t>
    </r>
    <r>
      <rPr>
        <sz val="11"/>
        <color theme="1"/>
        <rFont val="Arial"/>
        <family val="2"/>
      </rPr>
      <t xml:space="preserve"> ) con </t>
    </r>
    <r>
      <rPr>
        <sz val="11"/>
        <color theme="1"/>
        <rFont val="Arial"/>
        <family val="2"/>
      </rPr>
      <t>competencias y experiencia acorde a las necesidades demandadas</t>
    </r>
  </si>
  <si>
    <t>Adquisición, adecuación de depósitos y dotación de archivo conforme a los requisitos normativos</t>
  </si>
  <si>
    <t>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</si>
  <si>
    <t xml:space="preserve">Constante actualización de instrumentos y herramientas técnicas que facilitan a apropiación del conocimiento  del proceso de gestión documental  </t>
  </si>
  <si>
    <t>Realizar reunión semestral con el grupo de gestión documental para socializar y fomentar los valores del código de integridad y buen gobierno</t>
  </si>
  <si>
    <t>Flexibilidad del estado en la planeación del presupuesto del municipio para el fortalecimiento institucional</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</si>
  <si>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</si>
  <si>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</si>
  <si>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</si>
  <si>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</si>
  <si>
    <t>Fortalecer las competencias, conocimientos y habilidades de los servidores públicos  a través  de  la inclusión  de  capacitaciones  en el PIC , en las siguientes temáticas  ( aplicación de TRD, elaboración  de inventario documental -FUID, hoja de control, uso del formato de control de préstamo de documentos, procedimiento consulta y préstamo de documentos, guía reconstrucción de expedientes</t>
  </si>
  <si>
    <r>
      <rPr>
        <b/>
        <sz val="11"/>
        <color theme="1"/>
        <rFont val="Arial"/>
        <family val="2"/>
      </rPr>
      <t xml:space="preserve"> </t>
    </r>
    <r>
      <rPr>
        <sz val="11"/>
        <color theme="1"/>
        <rFont val="Arial"/>
        <family val="2"/>
      </rPr>
      <t>Coordinar con la dirección de talento Humano el seguimiento a la interiorización de principios y valores del código de integridad que contribuyan a mitigar la causa generadora del riesgo</t>
    </r>
  </si>
  <si>
    <t>Solicitar evidencias de capacitación en la socialización de la  política anti soborno a los servidores públicos, buscando  prevenir y prohibir cualquier intento o acto de soborno en el manejo documental</t>
  </si>
  <si>
    <t>Realizar visitas de  verificación y seguimiento  al proceso y procedimientos de  gestión documental por parte del grupo de gestión documental</t>
  </si>
  <si>
    <t>Realizar la verificación que las unidades administrativas cuenten con archivos de gestión organizados solicitando reportar al correo institucional de gestión documental, los inventarios documentales (FUID) de sus archivos de gestión conforme al procedimiento establecido</t>
  </si>
  <si>
    <t xml:space="preserve">Revisión periodica de la normatividad con el fin de tener actualizado el normograma del proceso </t>
  </si>
  <si>
    <t xml:space="preserve">Formato Mapa Riesgos </t>
  </si>
  <si>
    <t>Proceso:</t>
  </si>
  <si>
    <t>Objetivo:</t>
  </si>
  <si>
    <t>Alcance:</t>
  </si>
  <si>
    <t>INICIA CON LA INTERIORIZACIÓN DE UNA CULTURA ARCHIVISTICA Y LA ARTICULACION DE LAS ACTIVIDADES
RELACIONADAS CON EL DISEÑO, PLANEACIÓN, VERIFICACIÓN, APLICACIÓN, MEJORAMIENTO Y
SOSTENIBILIDAD DE LA GESTIÓN DOCUMENTAL, GENERANDO ESTRATEGIAS ORGANIZACIONALES
FINALIZANDO CON EL SEGUIMIENTO Y EVALUACION DEL PROCESO</t>
  </si>
  <si>
    <t>Identificación del riesgo</t>
  </si>
  <si>
    <t>Análisis del riesgo inherente</t>
  </si>
  <si>
    <t>Evaluación del riesgo - Valoración de los controles</t>
  </si>
  <si>
    <t>Evaluación del riesgo - Nivel del riesgo residual</t>
  </si>
  <si>
    <t>Plan de Acción</t>
  </si>
  <si>
    <t xml:space="preserve">Referencia </t>
  </si>
  <si>
    <t>Subcausas</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</si>
  <si>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</si>
  <si>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</si>
  <si>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</si>
  <si>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</si>
  <si>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</si>
  <si>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</si>
  <si>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</si>
  <si>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</si>
  <si>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</si>
  <si>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</si>
  <si>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</si>
  <si>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</si>
  <si>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</si>
  <si>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</si>
  <si>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</si>
  <si>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</si>
  <si>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 de Riesgos</t>
  </si>
  <si>
    <t>Actividades de Riesgo</t>
  </si>
  <si>
    <t>Tipo</t>
  </si>
  <si>
    <t>Implementación</t>
  </si>
  <si>
    <t>Calificación</t>
  </si>
  <si>
    <t>Documentación</t>
  </si>
  <si>
    <t>Frecuencia</t>
  </si>
  <si>
    <t>Evidencia</t>
  </si>
  <si>
    <t>Reputacional</t>
  </si>
  <si>
    <t>Perdida de Informacion</t>
  </si>
  <si>
    <t xml:space="preserve">
Baja aplicación en los procesos de organización documental a la totalidad de los archivos de la administración Municipal.</t>
  </si>
  <si>
    <t xml:space="preserve"> Bajo compromiso y responsabilidad de los funcionarios frente al desarrollo y cumplimiento de las actividades del proceso en las unidades administrativas.</t>
  </si>
  <si>
    <t xml:space="preserve">
Posibilidad de perdida reputacional debido a la perdida de informacion por la 
Baja aplicación en los procesos de organización documental a la totalidad de los archivos de la administración Municipal.</t>
  </si>
  <si>
    <t>Gestión</t>
  </si>
  <si>
    <t xml:space="preserve">"Politica operacional del proceso Gestion Documental
y
Procedimiento gestion de bienes y servicios para el funcionamiento de la administracion central.                                                         PRO-GD-006 ORGANIZACIÓN DE DOCUMENTOS DE ARCHIVO DE GESTION – EXPEDIENTES FISICOS. 
GUI-GD-04-GUIA PARA EL DILIGECIAMIENTO DEL FUID. 
GUI-GD-05-GUIA PARA LAS TRANSFERENCIAS PRIMARIAS. 
PGR-GD-01 PROGRAMA DE GESTIÓN DOCUMENTAL.  
*DIAGNOSTICO INTEGRAL DE ARCHIVO EN LA ALCALDIA MUNICAAPL DE IBAGUÉ 
*ACTA DE VISITA DE CONTROL ALCALDIA MUNICIPAL DE IBAGUÉ 2024
</t>
  </si>
  <si>
    <t>Ejecucion y Administracion de procesos</t>
  </si>
  <si>
    <t xml:space="preserve">     El riesgo afecta la imagen de de la entidad con efecto publicitario sostenido a nivel de sector administrativo, nivel departamental o municipal</t>
  </si>
  <si>
    <t>El lider de Gestión documental o profesional asignado anualmente realiza seguimiento segun el cronograma   establecido a las unidades administrativas verificando que la documentación cuente con el proceso de organización establecido en el acuerdo  01 del 2024  y acorde al procedimiento de organizacion de documentos de archivo de gestion-Expedientes fisicos  frente a las condiciones fisicas que presentan la documentación, en caso de incumplimiento a los criterios archivisiticos establecidos,  la unidad administrativa debe diligenciar el formato de acciones correctivas y de mejora y posteriormente el grupo de gestión documental reporta a la direccion de fortalecimiento institucional y a la oficina de control interno para su respectivo seguimiento. (detectivo)</t>
  </si>
  <si>
    <t>Detectivo</t>
  </si>
  <si>
    <t>Manual</t>
  </si>
  <si>
    <t>Sin Documentar</t>
  </si>
  <si>
    <t>Continua</t>
  </si>
  <si>
    <t>Con Registro</t>
  </si>
  <si>
    <t>Reducir (mitigar)</t>
  </si>
  <si>
    <t>1. Ejecutar  seguimiento a los archivos de gestion segun cronograma establecido, Verificando que todas las unidades administrativas cuenten con el proceso de organización documental (Ordenación, clasifición y descripción).
2. Solicitar a las unidades administrativas elaborar y reportar al correo institucional de gestión documental, los inventarios documentales.
3. Realizar visitas de asistencia tecnica de acuerdo a la solicitud de los archivos de gestión</t>
  </si>
  <si>
    <t>Grupo de gestion documental</t>
  </si>
  <si>
    <t>01/05/2024 a 28/02/2025</t>
  </si>
  <si>
    <t>30/06/2024
30/08/2024
31/10/2024
31/12/2024
28/02/2025</t>
  </si>
  <si>
    <r>
      <rPr>
        <b/>
        <sz val="12"/>
        <color theme="1"/>
        <rFont val="Arial Narrow"/>
        <family val="2"/>
      </rPr>
      <t>Mayo - Junio 2024</t>
    </r>
    <r>
      <rPr>
        <sz val="12"/>
        <color theme="1"/>
        <rFont val="Arial Narrow"/>
        <family val="2"/>
      </rPr>
      <t xml:space="preserve">
se elabora circular 28 del 22 de mayo del 2024 donde se socializa el cronograma de visitas de seguimiento a las unidades administritivas que presentaron planes de trabajo en la vigencia 2023 Durante este periodo se llevaron a cabo 46 visitas de seguimiento  a las siguientes unidades administrativas: 
</t>
    </r>
    <r>
      <rPr>
        <sz val="12"/>
        <color rgb="FFFF0000"/>
        <rFont val="Arial Narrow"/>
        <family val="2"/>
      </rPr>
      <t>Porcentaje de cumplimiento: 77%</t>
    </r>
    <r>
      <rPr>
        <sz val="12"/>
        <color theme="1"/>
        <rFont val="Arial Narrow"/>
        <family val="2"/>
      </rPr>
      <t xml:space="preserve">
 Despacho Alcalde Oficina de Control Interno Oficina de Control Unico Disciplinario Oficina Jurídica Oficina Contratación Oficina Comunicaciones Grupo Logística y Protocolo Gerencia de Proyectos Despacho Secretaria educativa Grupo Inspección y Vigilancia Dirección Calidad Educativa Grupo Evaluación Dirección Administrativa y Financiera Grupo Talento Humano y SST Despacho planeación Dirección Ordenamiento Territorial Sostenible - OTS Dirección Información y Aplicación de la norma Urbanística - DIANU Dirección planeación del desarollo Dirección Administración del SISBEN Dirección Fortalecimiento Institucional Despacho hacienda Dirección de Presupuesto Dirección Contabilidad Direccion Tecnica Direccion Operativa Despacho administrativa Dirección De Recursos Fìsicos Despacho Cultura Dirección de fomento de las practicas administrativas Despacho gobierno Dirección de justicia Centro de estudios y análisis de convivencia Dirección de participación ciudadana comunitaria Dirección de Infancia, Adolescencia y Juventud Grupo Etnias Despacho secretaria general Dirección de Atención al Ciudadano Despacho TIC Grupo Ciencia Tecnologia e innovaciòn Grupo Infraestructura Tecnologica  
2. Se elabora circualr 005 del 26 de junio de 2024 en donde se solicita planes de trabajo con vigencias 2024 y reportar los inventarior totales de la documentación existente 
3. De acuerdo a circular 35 del 22 de abril del 2024 donde se socializa el cronograma de capaciones en gestión documental 
Durante este periodo se realizan 7 capacitaciones donde se socializa las siguiente tematicas: protocolo para embalaje y traslado de archivos , fundamentos basicos de Gestión Documental e Implementación de TRD: 
Las unidades administrativas capacitadas fueron: GRUPO ALMACEN; GRUPO DE BIENES FISCALES Y DE USO PUBLICO; OFICINA JURIDICA; SECRETARÍA DE SALUD; DIRECCION DE JUSTICIA;  SECRETARÍA DE AMBIENTE Y GESTIÓN 
DEL RIESGO; SECRETARIA DE INFRAESTRUCTURA
</t>
    </r>
    <r>
      <rPr>
        <b/>
        <sz val="12"/>
        <color theme="1"/>
        <rFont val="Arial Narrow"/>
        <family val="2"/>
      </rPr>
      <t xml:space="preserve">JULIO- AGOSTO 2024
</t>
    </r>
    <r>
      <rPr>
        <sz val="12"/>
        <color theme="1"/>
        <rFont val="Arial Narrow"/>
        <family val="2"/>
      </rPr>
      <t xml:space="preserve">Para este periodo se realizarón las visitas de seguimiento que estan pednientes para cumplir el 100% del cronograma estabecido en la circular 28 del 22 de mayo de 2024.
Las unidades administrativas que se visitaron fueron las siguientes ( 13 en total):
Dirección Tesorería
Grupo Cobro Coactivo
Dirección Rentas
Secretaria de desarrollo social- despacho 
Grupo Juventudes
Grupo Etnias
Grupo discapacidad
Grupo Habitante de la Calle
Grupo de Adulto mayor
Grupo Atención y Orientación a las Víctimas del Conflicto Armado
Dirección Mujer, Género y Diversidad Sexual
Grupo LGBTI
Grupo Relaciones Estratégicas
Porcentaje de cumplimiento: 100%
Adicionalmente, para las unidades administrativas que no habian entregado plan de trabajo en la vigencia 2023, se realizo visita de acompañamiento para la contrucción del plan de trabajo 2024, con el fin de brindar apoyo en el cumplimiento de las circulares 005 del 26 de junio y 003 del 27 de junio.
Secretaria de las TIC
grupo SST 
Gerencia de Proyectos Estratégicos
Grupo de Inspección y Vigilancia (Sec. de Educación - Grupo de Cobertura)
Dirección de recursos Fisicos
Grupo de gestión documental
Dirección de Gestión del Riesgo y Atención de Desastres
Despacho secretaria Dirección de Ambiente, Agua y Cambio Climatico
Dirección de Trámites y Servicios
Dirección Asuntos Jurídicos
Dirección Operativa
Secretaria de Salud
EFAC
Dirección de Participación Ciudadana y Grupo de Asuntos Religiosos
Despacho Secretaría de Gobierno
Dirección de Justicia y SEACSPAZ
Dirección de Espacio Público
 Grupo de Acceso Sec. de Educación
direccion cuerpo oficial de bomberos
Secretaría de Cultura
Bienes fiscales 
Dirección de Recursos Físicos ,
Grupo de almacen
Secretaría Administrativa - Despacho
Dirección de Talento Humano
Secretaría de Movilidad-Despacho
Se realizó 26 visitas, las cuales abarcaron las 46 unidades administrativas faltantes para completar visitas al 100% de las unidades administritivas.
</t>
    </r>
    <r>
      <rPr>
        <b/>
        <sz val="12"/>
        <color theme="1"/>
        <rFont val="Arial Narrow"/>
        <family val="2"/>
      </rPr>
      <t>SEPTIEMBRE - OCTUBRE 2024</t>
    </r>
    <r>
      <rPr>
        <b/>
        <sz val="12"/>
        <color rgb="FFFF0000"/>
        <rFont val="Arial Narrow"/>
        <family val="2"/>
      </rPr>
      <t xml:space="preserve">
</t>
    </r>
    <r>
      <rPr>
        <sz val="12"/>
        <color theme="1"/>
        <rFont val="Arial Narrow"/>
        <family val="2"/>
      </rPr>
      <t xml:space="preserve">Se emite circular 58 del 25 de octubre  de 2024 en donde se socializa el cronograma de visitas de seguimiento a todas las unidades administritivas con el fin de hacer segumiento al plan de trabajo planteado para el 2024 y hacer verificación en campo de apropiación de conocimientos adquiridos por medio de las capacitaciones. Es importante mencionar que las visitas se iniciarán en el mes de noviembre. </t>
    </r>
    <r>
      <rPr>
        <sz val="12"/>
        <color rgb="FFFF0000"/>
        <rFont val="Arial Narrow"/>
        <family val="2"/>
      </rPr>
      <t xml:space="preserve">
</t>
    </r>
    <r>
      <rPr>
        <b/>
        <sz val="12"/>
        <color rgb="FFFF0000"/>
        <rFont val="Arial Narrow"/>
        <family val="2"/>
      </rPr>
      <t xml:space="preserve">
NOVIEMBRE- DICIEMBRE 2024
 1. </t>
    </r>
    <r>
      <rPr>
        <sz val="12"/>
        <color rgb="FF000000"/>
        <rFont val="Arial Narrow"/>
        <family val="2"/>
      </rPr>
      <t xml:space="preserve">Conforme a la circular 58 del 25 de octubre , se realizaron 69 visitas las cuales abarcaron el total de las 103  unidades administrativas de la Alcaldía municipal de Ibagué. En estas visitas se reviso  el avance en los planes de trabajo establecidos para el 2024 de cada una de las unidades administrativas y se reviso la correcta aplicación del proceso archivistico. 
Porcentaje de cumplimiento: 100%
</t>
    </r>
    <r>
      <rPr>
        <sz val="12"/>
        <color rgb="FFFF0000"/>
        <rFont val="Arial Narrow"/>
        <family val="2"/>
      </rPr>
      <t>2.</t>
    </r>
    <r>
      <rPr>
        <sz val="12"/>
        <color rgb="FF000000"/>
        <rFont val="Arial Narrow"/>
        <family val="2"/>
      </rPr>
      <t xml:space="preserve"> Esta actividad ya se habia realizado y se registro el avance en el reporte de mayo y junio de 2024
</t>
    </r>
    <r>
      <rPr>
        <sz val="12"/>
        <color rgb="FFFF0000"/>
        <rFont val="Arial Narrow"/>
        <family val="2"/>
      </rPr>
      <t xml:space="preserve">3. </t>
    </r>
    <r>
      <rPr>
        <sz val="12"/>
        <color rgb="FF000000"/>
        <rFont val="Arial Narrow"/>
        <family val="2"/>
      </rPr>
      <t xml:space="preserve">Durante este periodo no se recibieron solicitudes de los archivos de gestión.
</t>
    </r>
  </si>
  <si>
    <t>En curso</t>
  </si>
  <si>
    <t xml:space="preserve">
Incumplimiento al acuerdo 01 de 2024 al titulo 6 conservación y preservación de documentos en relación a los aspectos estructurales y de conservación que deben cumplir los depositos de archivo en arrendamiento.</t>
  </si>
  <si>
    <t>*DIAGNOSTICO INTEGRAL DE ARCHIVO EN LA ALCALDIA MUNICAAPL DE IBAGUÉ 
*ACTA DE VISITA DE CONTROL ALCALDIA MUNICIPAL DE IBAGUÉ 2024</t>
  </si>
  <si>
    <t>El profesional asignado por el director (a) de recursos fisicos para llevar a cabo el proceso contractual para la adquisicion de bienes muebles en arrendamiento y funcionamiento de las unidades administrativas cada vez que se presente una solictud por las areas, verifica  que los bienes muebles a adquirir en arrendamiento cumplan los aspectos estructurales establecidos en la  guia de condiciones fisicas y ambientales para depositos de archivo y el acuerdo 01 del 2024 del AGN  mediante la consulta de los criterios establecidos en los documentos relacionados frente a las condiciones que  presentan en los bienes muebles ofertados, en caso de incumplimiento de estas condiciones se le debe comunicar el rechazo de la oferta al oferente para finalmente dejar como evidencia de aplicacion del control el oficio de aceptación, minuta del contrato y/o estudios previos</t>
  </si>
  <si>
    <t>Preventivo</t>
  </si>
  <si>
    <t>Aleatoria</t>
  </si>
  <si>
    <t xml:space="preserve">
1. Realizar  y presentar informes semestral de ejecucion  del Sistema Integrado de Conservación ( Programa de inspección y mantenimiento  de sistemas de almacenamiento e instalaciones fisicas )  a la Dirección de Recursos Fisicos.
2. Oficiar y realizar seguimiento a las necesidades de mantenimiento en infraestructura a la directora de recursos fisicos  para la respectiva solución.
3. Verificar la aplicación del procedimiento de Gestión del Cambio cada vez que se  vaya a adquirir un bien en arrendamiento.</t>
  </si>
  <si>
    <t xml:space="preserve">"Dirección de Recursos Fisicos
Grupo de Gestión Documental 
</t>
  </si>
  <si>
    <r>
      <rPr>
        <b/>
        <sz val="11"/>
        <color theme="1"/>
        <rFont val="Arial Narrow"/>
        <family val="2"/>
      </rPr>
      <t xml:space="preserve">Mayo - Junio 2024
</t>
    </r>
    <r>
      <rPr>
        <sz val="11"/>
        <color theme="1"/>
        <rFont val="Arial Narrow"/>
        <family val="2"/>
      </rPr>
      <t xml:space="preserve">
1. Se presenta informe semestral de ejecución del SIC  
 2. Se presneta información dentro del informe de ejecución del SIC
 3. No se realizan actividades relacionadas en este periodo
</t>
    </r>
    <r>
      <rPr>
        <b/>
        <sz val="11"/>
        <color theme="1"/>
        <rFont val="Arial Narrow"/>
        <family val="2"/>
      </rPr>
      <t xml:space="preserve">JULIO- AGOSTO 2024
1. </t>
    </r>
    <r>
      <rPr>
        <sz val="11"/>
        <color theme="1"/>
        <rFont val="Arial Narrow"/>
        <family val="2"/>
      </rPr>
      <t>Las actividades realizadas en este periodo se reportara en el informe del semestre N°2</t>
    </r>
    <r>
      <rPr>
        <b/>
        <sz val="11"/>
        <color theme="1"/>
        <rFont val="Arial Narrow"/>
        <family val="2"/>
      </rPr>
      <t xml:space="preserve">
 2. </t>
    </r>
    <r>
      <rPr>
        <sz val="11"/>
        <color theme="1"/>
        <rFont val="Arial Narrow"/>
        <family val="2"/>
      </rPr>
      <t>No se realizan actividades relacionadas en este periodo</t>
    </r>
    <r>
      <rPr>
        <b/>
        <sz val="11"/>
        <color theme="1"/>
        <rFont val="Arial Narrow"/>
        <family val="2"/>
      </rPr>
      <t xml:space="preserve">
 3. </t>
    </r>
    <r>
      <rPr>
        <sz val="11"/>
        <color theme="1"/>
        <rFont val="Arial Narrow"/>
        <family val="2"/>
      </rPr>
      <t xml:space="preserve">No se realizan actividades relacionadas en este periodo
</t>
    </r>
    <r>
      <rPr>
        <b/>
        <sz val="11"/>
        <color theme="1"/>
        <rFont val="Arial Narrow"/>
        <family val="2"/>
      </rPr>
      <t>SEPTIEMBRE - OCTUBRE 2024</t>
    </r>
    <r>
      <rPr>
        <b/>
        <sz val="11"/>
        <color rgb="FFFF0000"/>
        <rFont val="Arial Narrow"/>
        <family val="2"/>
      </rPr>
      <t xml:space="preserve">
</t>
    </r>
    <r>
      <rPr>
        <sz val="11"/>
        <color theme="1"/>
        <rFont val="Arial Narrow"/>
        <family val="2"/>
      </rPr>
      <t xml:space="preserve">1. Aunque la periodicida del informe es semestral, se adjunta informe de ejecución del SIC del tirmestre III 
2. El día 10 de octubre se envia correo al area de mantenimiento solicitando las necesidades indentificadas
3. Para este periodo, la secretaria de movilidad solicita acoompañamiento para la evaluación de las condiciones del nuevo luegar propuesto para el trasaldo de la misma. Para lo anterior se reaiza reliza comite de gestión del cambio en la dirección recursos fisicos el día 4 de septiembre y posterior a esto el día 10 de septiembre se realiza la visita fisica al punto de traslado con todos los intengrantes del comite en donde cada participante deja plasmado en el acta sus observaciones y recomendaciones
</t>
    </r>
    <r>
      <rPr>
        <b/>
        <sz val="11"/>
        <color theme="1"/>
        <rFont val="Arial Narrow"/>
        <family val="2"/>
      </rPr>
      <t xml:space="preserve">
</t>
    </r>
    <r>
      <rPr>
        <b/>
        <sz val="11"/>
        <color rgb="FFFF0000"/>
        <rFont val="Arial Narrow"/>
        <family val="2"/>
      </rPr>
      <t>NOVIEMBRE- DICIEMBRE 2024</t>
    </r>
    <r>
      <rPr>
        <b/>
        <sz val="11"/>
        <color theme="1"/>
        <rFont val="Arial Narrow"/>
        <family val="2"/>
      </rPr>
      <t xml:space="preserve">
1. Se presenta informe del trimestre IV de ejecución del SIC
2. Durante este periodo se realizan los siguientes requerimientos de mantenimeinto:
–Se solicita visita de revisión de mantenimiento al archivo de la 60 en donde se evidencia gotera dentro del archivo
- Se reporta deterioro en la chapa de la puerta del archivo de la 60
- Se solicita inspección en el archivo de las TIC en donde hay tuberia con gotera
3. No se realizan actividades relacionadas en este periodo
</t>
    </r>
  </si>
  <si>
    <t xml:space="preserve">Deficiencia en el control de prestamo de los documentos en las unidades administrativas </t>
  </si>
  <si>
    <t>FOR-13-PRO-GD-04 FORMATO CONTROL PRÉSTAMO.
*DIAGNOSTICO INTEGRAL DE ARCHIVO EN LA ALCALDIA MUNICAAPL DE IBAGUÉ 
*ACTA DE VISITA DE CONTROL ALCALDIA MUNICIPAL DE IBAGUÉ 2024</t>
  </si>
  <si>
    <t>El lider de gestion documental o profesional asignado anualmente ejecuta seguimiento según el cronograma establecido a las unidades administrativas verificando que la persona encargada de la custodia de los archivos diligencie el formato de préstamo de documentos en su totalidad, adicionalmente debe registrar la información del prestamo, ubicando los testigos o fichas de afuera en los espacios de los documentos extraidos de sus gavetas o estantes. de igual manera deberá hacer seguimiento periódico de los préstamos de documentos registrados en el formato de control de consulta y préstamo de documentos, y hacer cumplir el tiempo de devolución establecido (máximo 5 días hábiles) y solicitar su devolución.  En caso de desviacion  el responsable de su custodia o el Jefe de la Unidad administrativa debe colocar denuncia de pérdida ante las autoridades competentes y se deberá informar a la dependencia competente sobre esta situación. Así mismo tendrán la obligación de reconstruir el expediente teniendo en cuenta la guía para la reconstrucción de  los mismos, finalmente queda como evidencia el fomato de Analisis y Evaluación de los archivos de Gestión.</t>
  </si>
  <si>
    <t>Realizar anualmente visitas de seguimiento verificando la correcta aplicación del formato de control de prestamos documentales.</t>
  </si>
  <si>
    <t>Grupo de Gestion Documental</t>
  </si>
  <si>
    <r>
      <rPr>
        <b/>
        <sz val="11"/>
        <color theme="1"/>
        <rFont val="Arial Narrow"/>
        <family val="2"/>
      </rPr>
      <t xml:space="preserve">Mayo - Junio 2024
</t>
    </r>
    <r>
      <rPr>
        <sz val="11"/>
        <color theme="1"/>
        <rFont val="Arial Narrow"/>
        <family val="2"/>
      </rPr>
      <t xml:space="preserve"> 1. No se realizan actividades relacionadas en este periodo
</t>
    </r>
    <r>
      <rPr>
        <b/>
        <sz val="11"/>
        <color theme="1"/>
        <rFont val="Arial Narrow"/>
        <family val="2"/>
      </rPr>
      <t xml:space="preserve">JULIO- AGOSTO 2024
</t>
    </r>
    <r>
      <rPr>
        <sz val="11"/>
        <color theme="1"/>
        <rFont val="Arial Narrow"/>
        <family val="2"/>
      </rPr>
      <t xml:space="preserve">
1. No se realizan actividades relacionadas en este periodo
</t>
    </r>
    <r>
      <rPr>
        <b/>
        <sz val="11"/>
        <color theme="1"/>
        <rFont val="Arial Narrow"/>
        <family val="2"/>
      </rPr>
      <t xml:space="preserve">SEPTIEMBRE - OCTUBRE 2024
</t>
    </r>
    <r>
      <rPr>
        <b/>
        <sz val="11"/>
        <color rgb="FFFF0000"/>
        <rFont val="Arial Narrow"/>
        <family val="2"/>
      </rPr>
      <t xml:space="preserve">
</t>
    </r>
    <r>
      <rPr>
        <sz val="11"/>
        <color theme="1"/>
        <rFont val="Arial Narrow"/>
        <family val="2"/>
      </rPr>
      <t xml:space="preserve">Se emite circular 58 del 25 de octubre  de 2024 en donde se socializa el cronograma de visitas de seguimiento a todas las unidades administritivas dentro de las cuales se realizara la verificación la correcta aplicación del formato de control de prestamos documentales
</t>
    </r>
    <r>
      <rPr>
        <b/>
        <sz val="11"/>
        <color rgb="FFFF0000"/>
        <rFont val="Arial Narrow"/>
        <family val="2"/>
      </rPr>
      <t>NOVIEMBRE- DICIEMBRE 2024</t>
    </r>
    <r>
      <rPr>
        <sz val="11"/>
        <color theme="1"/>
        <rFont val="Arial Narrow"/>
        <family val="2"/>
      </rPr>
      <t xml:space="preserve">
 1. Conforme a la circular 58 del 25 de octubre , se realizaron 69 visitas las cuales abarcaron el total de las 103  unidades administrativas de la Alcaldía municipal de Ibagué. En estas visitas se reviso  el avance en los planes de trabajo establecidos para el 2024 de cada una de las unidades administrativas y se reviso la correcta aplicación del proceso archivistico. 
</t>
    </r>
    <r>
      <rPr>
        <b/>
        <sz val="11"/>
        <color theme="1"/>
        <rFont val="Arial Narrow"/>
        <family val="2"/>
      </rPr>
      <t>Porcentaje de cumplimiento: 100%</t>
    </r>
  </si>
  <si>
    <t>El lider de gestion documental o profesional asignado anualmente ejecutara un plan de capacitaciones en todas las unidades administrativas con el fin de ensibilizar y capacitar al personal encargado de los archivos de gestión en los procesos archivisticos y la importancia del mismo</t>
  </si>
  <si>
    <t xml:space="preserve">
Realizar Socializacion y
Capacitaciones a los
Funcionarios de planta y contrato en la aplicación de los
procesos archivisticos.</t>
  </si>
  <si>
    <r>
      <rPr>
        <b/>
        <sz val="11"/>
        <color rgb="FF000000"/>
        <rFont val="Arial Narrow"/>
        <family val="2"/>
      </rPr>
      <t>Mayo - Junio 2024</t>
    </r>
    <r>
      <rPr>
        <b/>
        <sz val="11"/>
        <color rgb="FFFF0000"/>
        <rFont val="Arial Narrow"/>
        <family val="2"/>
      </rPr>
      <t xml:space="preserve">
</t>
    </r>
    <r>
      <rPr>
        <b/>
        <sz val="11"/>
        <color theme="1"/>
        <rFont val="Arial Narrow"/>
        <family val="2"/>
      </rPr>
      <t xml:space="preserve">
</t>
    </r>
    <r>
      <rPr>
        <sz val="11"/>
        <color theme="1"/>
        <rFont val="Arial Narrow"/>
        <family val="2"/>
      </rPr>
      <t xml:space="preserve">Se elabora circualr 005 del 26 de junio de 2024 en donde se solicita planes de trabajo con vigencias 2024 y reportar los inventarior totales de la documentación existente 
3. De acuerdo a circular 35 del 22 de abril del 2024 donde se socializa el cronograma de capaciones en gestión documental 
Durante este periodo se realizan 7 capacitaciones donde se socializa las siguiente tematicas: protocolo para embalaje y traslado de archivos , fundamentos basicos de Gestión Documental e Implementación de TRD: 
</t>
    </r>
    <r>
      <rPr>
        <sz val="11"/>
        <color rgb="FFFF0000"/>
        <rFont val="Arial Narrow"/>
        <family val="2"/>
      </rPr>
      <t>Porcentaje de cumplimiento: 100%</t>
    </r>
    <r>
      <rPr>
        <sz val="11"/>
        <color theme="1"/>
        <rFont val="Arial Narrow"/>
        <family val="2"/>
      </rPr>
      <t xml:space="preserve">
Las unidades administrativas capacitadas fueron: GRUPO ALMACEN; GRUPO DE BIENES FISCALES Y DE USO PUBLICO; OFICINA JURIDICA; SECRETARÍA DE SALUD; DIRECCION DE JUSTICIA;  SECRETARÍA DE AMBIENTE Y GESTIÓN 
DEL RIESGO; SECRETARIA DE INFRAESTRUCTURA
</t>
    </r>
    <r>
      <rPr>
        <b/>
        <sz val="11"/>
        <color rgb="FF000000"/>
        <rFont val="Arial Narrow"/>
        <family val="2"/>
      </rPr>
      <t>Julio - Agosto 2024</t>
    </r>
    <r>
      <rPr>
        <b/>
        <sz val="11"/>
        <color theme="1"/>
        <rFont val="Arial Narrow"/>
        <family val="2"/>
      </rPr>
      <t xml:space="preserve">
</t>
    </r>
    <r>
      <rPr>
        <sz val="11"/>
        <color theme="1"/>
        <rFont val="Arial Narrow"/>
        <family val="2"/>
      </rPr>
      <t xml:space="preserve">Se elabora memorando 33711 del 5 de agosto de 2024 en donde se solicializa cronograma de capacitaciones a las 104 unidades administrativas en temas de criterios de organización de archivos de gestión; Aplicación TRD; Diligenciamientos de hojas de control e inventarios documentales:
</t>
    </r>
    <r>
      <rPr>
        <b/>
        <sz val="11"/>
        <color rgb="FFFF0000"/>
        <rFont val="Arial Narrow"/>
        <family val="2"/>
      </rPr>
      <t xml:space="preserve">Porcentaje de cumplimiento: 86,6%
</t>
    </r>
    <r>
      <rPr>
        <sz val="11"/>
        <color theme="1"/>
        <rFont val="Arial Narrow"/>
        <family val="2"/>
      </rPr>
      <t xml:space="preserve">Se progamaron 15 capacitaciones que cubren el 100% de Las unidades administrativas. Las unidades administrativas capacitadas fueron:
Dirección de Cobertura,
 Grupo Acceso,
 Grupo cobertura 
Oficina de control interno, 
Oficina de control unico disciplinario, 
Gerencia de proyectos estrategicos
SECRETARIA DESARROLLO ECONOMICO
Despacho, Grupo inspección y vigilancia
Dirección calidad educativa, grupo mejoramiento, grupo Evaluación
Despacho del alcalde/ Oficina Jurídica/Oficina de comunicaciones/ Secretaría general
Secretaría de Hacienda
SECRETARÍA ADMINISTRATIVA – SECRETARÍA DE GOBIERNO
Secretaría TIC, Oficina de contratación
Dirección de justicia
Dirección de espacio público
secretaria de planeación
Dirección Administrativa y financiera, Dirección de calidad
</t>
    </r>
    <r>
      <rPr>
        <b/>
        <sz val="11"/>
        <color rgb="FF000000"/>
        <rFont val="Arial Narrow"/>
        <family val="2"/>
      </rPr>
      <t xml:space="preserve">SEPTIEMBRE - OCTUBRE 2024
</t>
    </r>
    <r>
      <rPr>
        <b/>
        <sz val="11"/>
        <color rgb="FFFF0000"/>
        <rFont val="Arial Narrow"/>
        <family val="2"/>
      </rPr>
      <t xml:space="preserve">
</t>
    </r>
    <r>
      <rPr>
        <sz val="11"/>
        <color theme="1"/>
        <rFont val="Arial Narrow"/>
        <family val="2"/>
      </rPr>
      <t xml:space="preserve">Se realizan las ultimas 3 capacitaciones pendientes para cumplir el 100% del cronograma establecido en el memorando 33711 del 5 de agosto de 2024 y las unidades capacitadas so las siguientes:
Secretaria de infraestructura 
 secretaria de agricultura
 direcciòn de catastro multiproposito
Secretaria de gobierno
 Direcciòn de participaciòn ciudadana
Secretaria de salud
</t>
    </r>
    <r>
      <rPr>
        <sz val="11"/>
        <color rgb="FFFF0000"/>
        <rFont val="Arial Narrow"/>
        <family val="2"/>
      </rPr>
      <t xml:space="preserve">Porcentaje de cumplimiento: 100%
</t>
    </r>
    <r>
      <rPr>
        <b/>
        <sz val="11"/>
        <color rgb="FFFF0000"/>
        <rFont val="Arial Narrow"/>
        <family val="2"/>
      </rPr>
      <t>NOVIEMBRE - DICIEMBRE 2024</t>
    </r>
    <r>
      <rPr>
        <b/>
        <sz val="11"/>
        <color rgb="FF000000"/>
        <rFont val="Arial Narrow"/>
        <family val="2"/>
      </rPr>
      <t xml:space="preserve">
</t>
    </r>
    <r>
      <rPr>
        <sz val="11"/>
        <color rgb="FF000000"/>
        <rFont val="Arial Narrow"/>
        <family val="2"/>
      </rPr>
      <t>Durante este periodo no se realizan capacitaciones ya que en el més de octubre se completaron y reportaron las actividades programadas para el año 2024 en temas de capacitaciones</t>
    </r>
    <r>
      <rPr>
        <sz val="11"/>
        <color rgb="FFFF0000"/>
        <rFont val="Arial Narrow"/>
        <family val="2"/>
      </rPr>
      <t xml:space="preserve">
</t>
    </r>
    <r>
      <rPr>
        <sz val="11"/>
        <color theme="1"/>
        <rFont val="Arial Narrow"/>
        <family val="2"/>
      </rPr>
      <t xml:space="preserve">
</t>
    </r>
  </si>
  <si>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</si>
  <si>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</si>
  <si>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</si>
  <si>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</si>
  <si>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</si>
  <si>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</si>
  <si>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</si>
  <si>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</si>
  <si>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</si>
  <si>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</si>
  <si>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</si>
  <si>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</si>
  <si>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</si>
  <si>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</si>
  <si>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</si>
  <si>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</si>
  <si>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</si>
  <si>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</si>
  <si>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</si>
  <si>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</si>
  <si>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</si>
  <si>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</si>
  <si>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</si>
  <si>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</si>
  <si>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</si>
  <si>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</si>
  <si>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</si>
  <si>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</si>
  <si>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</si>
  <si>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</si>
  <si>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</si>
  <si>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</si>
  <si>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</si>
  <si>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</si>
  <si>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</si>
  <si>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</si>
  <si>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Afectación menor a 200 SMLMV</t>
  </si>
  <si>
    <t>El riesgo afecta la imagen de alguna área de la organización</t>
  </si>
  <si>
    <t>Menor</t>
  </si>
  <si>
    <t xml:space="preserve">Menor-40% </t>
  </si>
  <si>
    <t>Entre 200 y 1000 SMLMV</t>
  </si>
  <si>
    <t>El riesgo afecta la imagen de la entidad internamente, de conocimiento general, nivel interno, de junta dircetiva y accionistas y/o de provedores</t>
  </si>
  <si>
    <t>Moderado 60%</t>
  </si>
  <si>
    <t xml:space="preserve">Entre 1000 y 5000 SMLMV </t>
  </si>
  <si>
    <t>El riesgo afecta la imagen de la entidad con algunos usuarios de relevancia frente al logro de los objetivos</t>
  </si>
  <si>
    <t>Mayor</t>
  </si>
  <si>
    <t>Mayor 80%</t>
  </si>
  <si>
    <t>Entre 5000 y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</si>
  <si>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</si>
  <si>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</si>
  <si>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</si>
  <si>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</si>
  <si>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</si>
  <si>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</si>
  <si>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 xml:space="preserve">     Afectación menor a 200 SMLMV</t>
  </si>
  <si>
    <t xml:space="preserve">     El riesgo afecta la imagen de alguna área de la organización</t>
  </si>
  <si>
    <t>Pérdida_Reputacional</t>
  </si>
  <si>
    <t xml:space="preserve">     Entre 200 y 1000 SMLMV</t>
  </si>
  <si>
    <t xml:space="preserve">     El riesgo afecta la imagen de la entidad internamente, de conocimiento general, nivel interno, de junta dircetiva y accionistas y/o de provedores</t>
  </si>
  <si>
    <t xml:space="preserve">     Entre 1000 y 5000 SMLMV </t>
  </si>
  <si>
    <t xml:space="preserve">     El riesgo afecta la imagen de la entidad con algunos usuarios de relevancia frente al logro de los objetivos</t>
  </si>
  <si>
    <t xml:space="preserve">     Entre 5000 y 10000 SMLMV</t>
  </si>
  <si>
    <t xml:space="preserve">     Mayor a 10000 SMLMV</t>
  </si>
  <si>
    <t xml:space="preserve">     El riesgo afecta la imagen de la entidad a nivel nacional, con efecto publicitarios sostenible a nivel país</t>
  </si>
  <si>
    <t>Criterios</t>
  </si>
  <si>
    <t>Subcriterios</t>
  </si>
  <si>
    <t>Afectación Económica o presupuestal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</si>
  <si>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</si>
  <si>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</si>
  <si>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</si>
  <si>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</si>
  <si>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</si>
  <si>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</si>
  <si>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</si>
  <si>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</si>
  <si>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</si>
  <si>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</si>
  <si>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</si>
  <si>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</si>
  <si>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</si>
  <si>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</si>
  <si>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</si>
  <si>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</si>
  <si>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</si>
  <si>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</si>
  <si>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</si>
  <si>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</si>
  <si>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</si>
  <si>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</si>
  <si>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</si>
  <si>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</si>
  <si>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</si>
  <si>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</si>
  <si>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</si>
  <si>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</si>
  <si>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</si>
  <si>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</si>
  <si>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Plan de accion (solo para la opción reducir)</t>
  </si>
  <si>
    <t>Finalizado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</si>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</sst>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0"/>
    <numFmt numFmtId="166" formatCode="0.0%"/>
    <numFmt numFmtId="167" formatCode="d/m/yyyy"/>
  </numFmts>
  <fonts count="69" x14ac:knownFonts="1">
    <font>
      <sz val="11"/>
      <color theme="1"/>
      <name val="Calibri"/>
      <scheme val="minor"/>
    </font>
    <font>
      <sz val="11"/>
      <color theme="1"/>
      <name val="Calibri"/>
      <family val="2"/>
    </font>
    <font>
      <b/>
      <sz val="14"/>
      <color theme="1"/>
      <name val="Arial Narrow"/>
      <family val="2"/>
    </font>
    <font>
      <sz val="11"/>
      <name val="Calibri"/>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12"/>
      <color rgb="FF000000"/>
      <name val="Arial"/>
      <family val="2"/>
    </font>
    <font>
      <b/>
      <sz val="11"/>
      <color rgb="FF000000"/>
      <name val="Arial"/>
      <family val="2"/>
    </font>
    <font>
      <sz val="11"/>
      <color theme="1"/>
      <name val="Arial"/>
      <family val="2"/>
    </font>
    <font>
      <b/>
      <sz val="11"/>
      <color rgb="FF008000"/>
      <name val="Arial"/>
      <family val="2"/>
    </font>
    <font>
      <b/>
      <sz val="12"/>
      <color theme="1"/>
      <name val="Arial"/>
      <family val="2"/>
    </font>
    <font>
      <sz val="11"/>
      <color rgb="FF000000"/>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font>
    <font>
      <b/>
      <sz val="11"/>
      <color theme="1"/>
      <name val="Calibri"/>
      <family val="2"/>
    </font>
    <font>
      <b/>
      <sz val="20"/>
      <color theme="1"/>
      <name val="Arial"/>
      <family val="2"/>
    </font>
    <font>
      <b/>
      <sz val="14"/>
      <color theme="1"/>
      <name val="Arial"/>
      <family val="2"/>
    </font>
    <font>
      <b/>
      <sz val="22"/>
      <color theme="1"/>
      <name val="Arial Narrow"/>
      <family val="2"/>
    </font>
    <font>
      <b/>
      <sz val="18"/>
      <color theme="1"/>
      <name val="Arial Narrow"/>
      <family val="2"/>
    </font>
    <font>
      <sz val="12"/>
      <color theme="1"/>
      <name val="Arial Narrow"/>
      <family val="2"/>
    </font>
    <font>
      <b/>
      <sz val="12"/>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theme="1"/>
      <name val="Arial Narrow"/>
      <family val="2"/>
    </font>
    <font>
      <sz val="26"/>
      <color theme="1"/>
      <name val="Arial Narrow"/>
      <family val="2"/>
    </font>
    <font>
      <sz val="11"/>
      <color theme="0"/>
      <name val="Calibri"/>
      <family val="2"/>
    </font>
    <font>
      <sz val="16"/>
      <color theme="0"/>
      <name val="Arial Narrow"/>
      <family val="2"/>
    </font>
    <font>
      <b/>
      <sz val="11"/>
      <color theme="0"/>
      <name val="Arial Narrow"/>
      <family val="2"/>
    </font>
    <font>
      <sz val="16"/>
      <color theme="0"/>
      <name val="Calibri"/>
      <family val="2"/>
    </font>
    <font>
      <sz val="11"/>
      <color theme="0"/>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sz val="12"/>
      <color rgb="FFFF0000"/>
      <name val="Arial Narrow"/>
      <family val="2"/>
    </font>
    <font>
      <b/>
      <sz val="12"/>
      <color rgb="FFFF0000"/>
      <name val="Arial Narrow"/>
      <family val="2"/>
    </font>
    <font>
      <b/>
      <sz val="11"/>
      <color rgb="FFFF0000"/>
      <name val="Arial Narrow"/>
      <family val="2"/>
    </font>
    <font>
      <b/>
      <sz val="11"/>
      <color rgb="FF000000"/>
      <name val="Arial Narrow"/>
      <family val="2"/>
    </font>
    <font>
      <sz val="11"/>
      <color rgb="FFFF0000"/>
      <name val="Arial Narrow"/>
      <family val="2"/>
    </font>
    <font>
      <sz val="11"/>
      <color rgb="FF000000"/>
      <name val="Arial Narrow"/>
      <family val="2"/>
    </font>
    <font>
      <b/>
      <sz val="12"/>
      <color rgb="FFE36C09"/>
      <name val="Arial Narrow"/>
      <family val="2"/>
    </font>
  </fonts>
  <fills count="21">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DDD9C3"/>
        <bgColor rgb="FFDDD9C3"/>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C000"/>
        <bgColor rgb="FFFFC000"/>
      </patternFill>
    </fill>
    <fill>
      <patternFill patternType="solid">
        <fgColor rgb="FFFBD4B4"/>
        <bgColor rgb="FFFBD4B4"/>
      </patternFill>
    </fill>
    <fill>
      <patternFill patternType="solid">
        <fgColor rgb="FFFFFF00"/>
        <bgColor rgb="FFFFFF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FDE9D9"/>
        <bgColor rgb="FFFDE9D9"/>
      </patternFill>
    </fill>
  </fills>
  <borders count="175">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right style="thin">
        <color rgb="FF000000"/>
      </right>
      <top style="medium">
        <color rgb="FF000000"/>
      </top>
      <bottom style="thin">
        <color rgb="FF000000"/>
      </bottom>
      <diagonal/>
    </border>
    <border>
      <left style="medium">
        <color rgb="FF000000"/>
      </left>
      <right/>
      <top/>
      <bottom style="medium">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style="dotted">
        <color rgb="FFE36C09"/>
      </right>
      <top/>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dotted">
        <color rgb="FFE36C09"/>
      </left>
      <right/>
      <top/>
      <bottom/>
      <diagonal/>
    </border>
    <border>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425">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4" fillId="0" borderId="47" xfId="0" applyFont="1" applyBorder="1" applyAlignment="1">
      <alignment vertical="center" wrapText="1"/>
    </xf>
    <xf numFmtId="0" fontId="12" fillId="0" borderId="0" xfId="0" applyFont="1" applyAlignment="1">
      <alignment vertical="center" wrapText="1"/>
    </xf>
    <xf numFmtId="0" fontId="14" fillId="0" borderId="0" xfId="0" applyFont="1"/>
    <xf numFmtId="0" fontId="12" fillId="0" borderId="0" xfId="0" applyFont="1" applyAlignment="1">
      <alignment horizontal="center" vertical="center" wrapText="1"/>
    </xf>
    <xf numFmtId="0" fontId="14" fillId="0" borderId="52" xfId="0" applyFont="1" applyBorder="1" applyAlignment="1">
      <alignment vertical="center" wrapText="1"/>
    </xf>
    <xf numFmtId="0" fontId="16" fillId="5" borderId="69" xfId="0" applyFont="1" applyFill="1" applyBorder="1" applyAlignment="1">
      <alignment vertical="center"/>
    </xf>
    <xf numFmtId="0" fontId="16" fillId="5" borderId="70" xfId="0" applyFont="1" applyFill="1" applyBorder="1" applyAlignment="1">
      <alignment horizontal="center" vertical="center"/>
    </xf>
    <xf numFmtId="0" fontId="16" fillId="5" borderId="71" xfId="0" applyFont="1" applyFill="1" applyBorder="1" applyAlignment="1">
      <alignment horizontal="center" vertical="center"/>
    </xf>
    <xf numFmtId="0" fontId="14" fillId="6" borderId="72" xfId="0" applyFont="1" applyFill="1" applyBorder="1" applyAlignment="1">
      <alignment vertical="center" wrapText="1"/>
    </xf>
    <xf numFmtId="0" fontId="14" fillId="0" borderId="47" xfId="0" applyFont="1" applyBorder="1" applyAlignment="1">
      <alignment horizontal="left" vertical="center" wrapText="1"/>
    </xf>
    <xf numFmtId="0" fontId="14" fillId="6" borderId="47" xfId="0" applyFont="1" applyFill="1" applyBorder="1" applyAlignment="1">
      <alignment vertical="center" wrapText="1"/>
    </xf>
    <xf numFmtId="0" fontId="14" fillId="0" borderId="73" xfId="0" applyFont="1" applyBorder="1" applyAlignment="1">
      <alignment horizontal="left" vertical="center" wrapText="1"/>
    </xf>
    <xf numFmtId="0" fontId="14" fillId="6" borderId="74" xfId="0" applyFont="1" applyFill="1" applyBorder="1" applyAlignment="1">
      <alignment vertical="center" wrapText="1"/>
    </xf>
    <xf numFmtId="0" fontId="14" fillId="2" borderId="52" xfId="0" applyFont="1" applyFill="1" applyBorder="1" applyAlignment="1">
      <alignment horizontal="left" vertical="center" wrapText="1"/>
    </xf>
    <xf numFmtId="0" fontId="14" fillId="6" borderId="52" xfId="0" applyFont="1" applyFill="1" applyBorder="1" applyAlignment="1">
      <alignment vertical="center" wrapText="1"/>
    </xf>
    <xf numFmtId="0" fontId="14" fillId="0" borderId="52" xfId="0" applyFont="1" applyBorder="1" applyAlignment="1">
      <alignment horizontal="left" vertical="center" wrapText="1"/>
    </xf>
    <xf numFmtId="0" fontId="14" fillId="0" borderId="75" xfId="0" applyFont="1" applyBorder="1" applyAlignment="1">
      <alignment horizontal="left" vertical="center" wrapText="1"/>
    </xf>
    <xf numFmtId="0" fontId="14" fillId="6" borderId="76" xfId="0" applyFont="1" applyFill="1" applyBorder="1" applyAlignment="1">
      <alignment vertical="center" wrapText="1"/>
    </xf>
    <xf numFmtId="0" fontId="14" fillId="0" borderId="77" xfId="0" applyFont="1" applyBorder="1" applyAlignment="1">
      <alignment horizontal="left" vertical="center" wrapText="1"/>
    </xf>
    <xf numFmtId="0" fontId="14" fillId="6" borderId="77" xfId="0" applyFont="1" applyFill="1" applyBorder="1" applyAlignment="1">
      <alignment vertical="center" wrapText="1"/>
    </xf>
    <xf numFmtId="0" fontId="14" fillId="0" borderId="78" xfId="0" applyFont="1" applyBorder="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4" fillId="0" borderId="9" xfId="0" applyFont="1" applyBorder="1" applyAlignment="1">
      <alignment horizontal="left" vertical="center" wrapText="1"/>
    </xf>
    <xf numFmtId="0" fontId="14" fillId="0" borderId="9" xfId="0" applyFont="1" applyBorder="1"/>
    <xf numFmtId="0" fontId="14" fillId="0" borderId="85" xfId="0" applyFont="1" applyBorder="1"/>
    <xf numFmtId="0" fontId="14" fillId="0" borderId="86" xfId="0" applyFont="1" applyBorder="1"/>
    <xf numFmtId="0" fontId="14" fillId="2" borderId="1" xfId="0" applyFont="1" applyFill="1" applyBorder="1" applyAlignment="1">
      <alignment horizontal="left" vertical="center" wrapText="1"/>
    </xf>
    <xf numFmtId="0" fontId="14" fillId="2" borderId="87" xfId="0" applyFont="1" applyFill="1" applyBorder="1" applyAlignment="1">
      <alignment horizontal="left" vertical="center" wrapText="1"/>
    </xf>
    <xf numFmtId="0" fontId="14" fillId="0" borderId="88" xfId="0" applyFont="1" applyBorder="1"/>
    <xf numFmtId="0" fontId="20" fillId="7" borderId="92" xfId="0" applyFont="1" applyFill="1" applyBorder="1" applyAlignment="1">
      <alignment horizontal="center" vertical="center" wrapText="1"/>
    </xf>
    <xf numFmtId="0" fontId="19" fillId="7" borderId="92" xfId="0" applyFont="1" applyFill="1" applyBorder="1" applyAlignment="1">
      <alignment horizontal="center" vertical="center" wrapText="1"/>
    </xf>
    <xf numFmtId="0" fontId="21" fillId="7" borderId="92" xfId="0" applyFont="1" applyFill="1" applyBorder="1" applyAlignment="1">
      <alignment horizontal="center" vertical="center" wrapText="1"/>
    </xf>
    <xf numFmtId="164" fontId="21" fillId="7" borderId="93" xfId="0" applyNumberFormat="1" applyFont="1" applyFill="1" applyBorder="1" applyAlignment="1">
      <alignment horizontal="center" vertical="center" wrapText="1"/>
    </xf>
    <xf numFmtId="0" fontId="22" fillId="7" borderId="94" xfId="0" applyFont="1" applyFill="1" applyBorder="1" applyAlignment="1">
      <alignment horizontal="center" vertical="center" wrapText="1"/>
    </xf>
    <xf numFmtId="0" fontId="23" fillId="0" borderId="0" xfId="0" applyFont="1" applyAlignment="1">
      <alignment horizontal="center" vertical="center" wrapText="1"/>
    </xf>
    <xf numFmtId="0" fontId="14" fillId="0" borderId="52" xfId="0" applyFont="1" applyBorder="1" applyAlignment="1">
      <alignment horizontal="center" vertical="center"/>
    </xf>
    <xf numFmtId="165" fontId="14" fillId="0" borderId="81" xfId="0" applyNumberFormat="1" applyFont="1" applyBorder="1" applyAlignment="1">
      <alignment horizontal="center" vertical="center"/>
    </xf>
    <xf numFmtId="0" fontId="1" fillId="0" borderId="95" xfId="0" applyFont="1" applyBorder="1" applyAlignment="1">
      <alignment horizontal="center" vertical="center"/>
    </xf>
    <xf numFmtId="0" fontId="1" fillId="0" borderId="96" xfId="0" applyFont="1" applyBorder="1" applyAlignment="1">
      <alignment horizontal="center" vertical="center"/>
    </xf>
    <xf numFmtId="0" fontId="17" fillId="0" borderId="52" xfId="0" applyFont="1" applyBorder="1" applyAlignment="1">
      <alignment horizontal="center" vertical="center"/>
    </xf>
    <xf numFmtId="0" fontId="17" fillId="0" borderId="82" xfId="0" applyFont="1" applyBorder="1" applyAlignment="1">
      <alignment horizontal="center" vertical="center"/>
    </xf>
    <xf numFmtId="0" fontId="1" fillId="0" borderId="96" xfId="0" applyFont="1" applyBorder="1" applyAlignment="1">
      <alignment horizontal="center"/>
    </xf>
    <xf numFmtId="164" fontId="14" fillId="0" borderId="81" xfId="0" applyNumberFormat="1" applyFont="1" applyBorder="1" applyAlignment="1">
      <alignment horizontal="center" vertical="center"/>
    </xf>
    <xf numFmtId="0" fontId="1" fillId="0" borderId="96" xfId="0" applyFont="1" applyBorder="1"/>
    <xf numFmtId="0" fontId="14" fillId="0" borderId="97" xfId="0" applyFont="1" applyBorder="1" applyAlignment="1">
      <alignment horizontal="center" vertical="center"/>
    </xf>
    <xf numFmtId="0" fontId="14" fillId="0" borderId="97" xfId="0" applyFont="1" applyBorder="1" applyAlignment="1">
      <alignment horizontal="left" vertical="center" wrapText="1"/>
    </xf>
    <xf numFmtId="164" fontId="14" fillId="0" borderId="54" xfId="0" applyNumberFormat="1" applyFont="1" applyBorder="1" applyAlignment="1">
      <alignment horizontal="center" vertical="center"/>
    </xf>
    <xf numFmtId="0" fontId="1" fillId="0" borderId="98" xfId="0" applyFont="1" applyBorder="1"/>
    <xf numFmtId="164" fontId="14" fillId="8" borderId="73" xfId="0" applyNumberFormat="1" applyFont="1" applyFill="1" applyBorder="1" applyAlignment="1">
      <alignment vertical="center"/>
    </xf>
    <xf numFmtId="164" fontId="14" fillId="9" borderId="78" xfId="0" applyNumberFormat="1" applyFont="1" applyFill="1" applyBorder="1" applyAlignment="1">
      <alignment vertical="center"/>
    </xf>
    <xf numFmtId="0" fontId="1" fillId="0" borderId="0" xfId="0" applyFont="1" applyAlignment="1">
      <alignment horizontal="center"/>
    </xf>
    <xf numFmtId="0" fontId="1" fillId="0" borderId="0" xfId="0" applyFont="1"/>
    <xf numFmtId="164" fontId="1" fillId="0" borderId="0" xfId="0" applyNumberFormat="1" applyFont="1"/>
    <xf numFmtId="0" fontId="18" fillId="2" borderId="1" xfId="0" applyFont="1" applyFill="1" applyBorder="1" applyAlignment="1">
      <alignment horizontal="left"/>
    </xf>
    <xf numFmtId="0" fontId="6"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8" fillId="10" borderId="125" xfId="0" applyFont="1" applyFill="1" applyBorder="1" applyAlignment="1">
      <alignment horizontal="center" vertical="center"/>
    </xf>
    <xf numFmtId="0" fontId="8" fillId="10" borderId="130" xfId="0" applyFont="1" applyFill="1" applyBorder="1" applyAlignment="1">
      <alignment horizontal="center" vertical="center" textRotation="90"/>
    </xf>
    <xf numFmtId="0" fontId="8" fillId="2" borderId="1" xfId="0" applyFont="1" applyFill="1" applyBorder="1" applyAlignment="1">
      <alignment horizontal="center" vertical="center"/>
    </xf>
    <xf numFmtId="0" fontId="8" fillId="2" borderId="130" xfId="0" applyFont="1" applyFill="1" applyBorder="1" applyAlignment="1">
      <alignment vertical="center" wrapText="1"/>
    </xf>
    <xf numFmtId="0" fontId="28" fillId="0" borderId="123" xfId="0" applyFont="1" applyBorder="1" applyAlignment="1">
      <alignment vertical="top" wrapText="1"/>
    </xf>
    <xf numFmtId="0" fontId="6" fillId="0" borderId="130" xfId="0" applyFont="1" applyBorder="1" applyAlignment="1">
      <alignment horizontal="center" vertical="top"/>
    </xf>
    <xf numFmtId="0" fontId="6" fillId="0" borderId="130" xfId="0" applyFont="1" applyBorder="1" applyAlignment="1">
      <alignment horizontal="left" vertical="top" wrapText="1"/>
    </xf>
    <xf numFmtId="0" fontId="28" fillId="0" borderId="130" xfId="0" applyFont="1" applyBorder="1" applyAlignment="1">
      <alignment horizontal="center" vertical="top" textRotation="90"/>
    </xf>
    <xf numFmtId="9" fontId="28" fillId="0" borderId="130" xfId="0" applyNumberFormat="1" applyFont="1" applyBorder="1" applyAlignment="1">
      <alignment horizontal="center" vertical="top"/>
    </xf>
    <xf numFmtId="166" fontId="6" fillId="0" borderId="130" xfId="0" applyNumberFormat="1" applyFont="1" applyBorder="1" applyAlignment="1">
      <alignment horizontal="center" vertical="top"/>
    </xf>
    <xf numFmtId="0" fontId="29" fillId="0" borderId="130" xfId="0" applyFont="1" applyBorder="1" applyAlignment="1">
      <alignment horizontal="center" vertical="top" textRotation="90" wrapText="1"/>
    </xf>
    <xf numFmtId="9" fontId="28" fillId="0" borderId="123" xfId="0" applyNumberFormat="1" applyFont="1" applyBorder="1" applyAlignment="1">
      <alignment horizontal="center" vertical="top"/>
    </xf>
    <xf numFmtId="0" fontId="29" fillId="0" borderId="130" xfId="0" applyFont="1" applyBorder="1" applyAlignment="1">
      <alignment horizontal="center" vertical="top" textRotation="90"/>
    </xf>
    <xf numFmtId="0" fontId="28" fillId="0" borderId="123" xfId="0" applyFont="1" applyBorder="1" applyAlignment="1">
      <alignment horizontal="center" vertical="top" textRotation="90"/>
    </xf>
    <xf numFmtId="0" fontId="28" fillId="0" borderId="130" xfId="0" applyFont="1" applyBorder="1" applyAlignment="1">
      <alignment horizontal="center" vertical="top" wrapText="1"/>
    </xf>
    <xf numFmtId="167" fontId="28" fillId="11" borderId="130" xfId="0" applyNumberFormat="1" applyFont="1" applyFill="1" applyBorder="1" applyAlignment="1">
      <alignment horizontal="center" vertical="top" wrapText="1"/>
    </xf>
    <xf numFmtId="167" fontId="28" fillId="0" borderId="130" xfId="0" applyNumberFormat="1" applyFont="1" applyBorder="1" applyAlignment="1">
      <alignment horizontal="center" vertical="top" wrapText="1"/>
    </xf>
    <xf numFmtId="0" fontId="28" fillId="0" borderId="130" xfId="0" applyFont="1" applyBorder="1" applyAlignment="1">
      <alignment horizontal="center" vertical="top"/>
    </xf>
    <xf numFmtId="0" fontId="6" fillId="2" borderId="1" xfId="0" applyFont="1" applyFill="1" applyBorder="1" applyAlignment="1">
      <alignment vertical="center"/>
    </xf>
    <xf numFmtId="0" fontId="8" fillId="0" borderId="130" xfId="0" applyFont="1" applyBorder="1" applyAlignment="1">
      <alignment vertical="center" wrapText="1"/>
    </xf>
    <xf numFmtId="0" fontId="1" fillId="0" borderId="131" xfId="0" applyFont="1" applyBorder="1" applyAlignment="1">
      <alignment wrapText="1"/>
    </xf>
    <xf numFmtId="0" fontId="4" fillId="0" borderId="130" xfId="0" applyFont="1" applyBorder="1" applyAlignment="1">
      <alignment horizontal="left" vertical="top" wrapText="1"/>
    </xf>
    <xf numFmtId="0" fontId="6" fillId="0" borderId="130" xfId="0" applyFont="1" applyBorder="1" applyAlignment="1">
      <alignment horizontal="center" vertical="top" wrapText="1"/>
    </xf>
    <xf numFmtId="0" fontId="1" fillId="0" borderId="131" xfId="0" applyFont="1" applyBorder="1" applyAlignment="1">
      <alignment horizontal="left" vertical="center" wrapText="1"/>
    </xf>
    <xf numFmtId="0" fontId="8" fillId="0" borderId="130" xfId="0" applyFont="1" applyBorder="1" applyAlignment="1">
      <alignment horizontal="center" vertical="top" wrapText="1"/>
    </xf>
    <xf numFmtId="167" fontId="6" fillId="0" borderId="130" xfId="0" applyNumberFormat="1" applyFont="1" applyBorder="1" applyAlignment="1">
      <alignment horizontal="center" vertical="top"/>
    </xf>
    <xf numFmtId="0" fontId="6" fillId="0" borderId="123" xfId="0" applyFont="1" applyBorder="1" applyAlignment="1">
      <alignment horizontal="center" vertical="top" wrapText="1"/>
    </xf>
    <xf numFmtId="0" fontId="6" fillId="0" borderId="130" xfId="0" applyFont="1" applyBorder="1" applyAlignment="1">
      <alignment horizontal="left" vertical="top"/>
    </xf>
    <xf numFmtId="0" fontId="6" fillId="0" borderId="131" xfId="0" applyFont="1" applyBorder="1" applyAlignment="1">
      <alignment horizontal="center" vertical="top" wrapText="1"/>
    </xf>
    <xf numFmtId="0" fontId="6" fillId="0" borderId="127" xfId="0" applyFont="1" applyBorder="1" applyAlignment="1">
      <alignment horizontal="center" vertical="top" wrapText="1"/>
    </xf>
    <xf numFmtId="0" fontId="6" fillId="0" borderId="0" xfId="0" applyFont="1"/>
    <xf numFmtId="0" fontId="6" fillId="0" borderId="13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left" vertical="center"/>
    </xf>
    <xf numFmtId="0" fontId="34" fillId="2" borderId="1" xfId="0" applyFont="1" applyFill="1" applyBorder="1" applyAlignment="1">
      <alignment vertical="center"/>
    </xf>
    <xf numFmtId="0" fontId="37" fillId="13" borderId="159" xfId="0" applyFont="1" applyFill="1" applyBorder="1" applyAlignment="1">
      <alignment horizontal="center" vertical="center" wrapText="1" readingOrder="1"/>
    </xf>
    <xf numFmtId="0" fontId="37" fillId="13" borderId="160" xfId="0" applyFont="1" applyFill="1" applyBorder="1" applyAlignment="1">
      <alignment horizontal="center" vertical="center" wrapText="1" readingOrder="1"/>
    </xf>
    <xf numFmtId="0" fontId="37" fillId="13" borderId="161" xfId="0" applyFont="1" applyFill="1" applyBorder="1" applyAlignment="1">
      <alignment horizontal="center" vertical="center" wrapText="1" readingOrder="1"/>
    </xf>
    <xf numFmtId="0" fontId="37" fillId="14" borderId="159" xfId="0" applyFont="1" applyFill="1" applyBorder="1" applyAlignment="1">
      <alignment horizontal="center" wrapText="1" readingOrder="1"/>
    </xf>
    <xf numFmtId="0" fontId="37" fillId="14" borderId="160" xfId="0" applyFont="1" applyFill="1" applyBorder="1" applyAlignment="1">
      <alignment horizontal="center" wrapText="1" readingOrder="1"/>
    </xf>
    <xf numFmtId="0" fontId="37" fillId="14" borderId="161" xfId="0" applyFont="1" applyFill="1" applyBorder="1" applyAlignment="1">
      <alignment horizontal="center" wrapText="1" readingOrder="1"/>
    </xf>
    <xf numFmtId="0" fontId="37" fillId="13" borderId="19" xfId="0" applyFont="1" applyFill="1" applyBorder="1" applyAlignment="1">
      <alignment horizontal="center" vertical="center" wrapText="1" readingOrder="1"/>
    </xf>
    <xf numFmtId="0" fontId="37" fillId="13" borderId="1" xfId="0" applyFont="1" applyFill="1" applyBorder="1" applyAlignment="1">
      <alignment horizontal="center" vertical="center" wrapText="1" readingOrder="1"/>
    </xf>
    <xf numFmtId="0" fontId="37" fillId="13" borderId="20" xfId="0" applyFont="1" applyFill="1" applyBorder="1" applyAlignment="1">
      <alignment horizontal="center" vertical="center" wrapText="1" readingOrder="1"/>
    </xf>
    <xf numFmtId="0" fontId="37" fillId="14" borderId="19" xfId="0" applyFont="1" applyFill="1" applyBorder="1" applyAlignment="1">
      <alignment horizontal="center" wrapText="1" readingOrder="1"/>
    </xf>
    <xf numFmtId="0" fontId="37" fillId="14" borderId="1" xfId="0" applyFont="1" applyFill="1" applyBorder="1" applyAlignment="1">
      <alignment horizontal="center" wrapText="1" readingOrder="1"/>
    </xf>
    <xf numFmtId="0" fontId="37" fillId="14" borderId="20" xfId="0" applyFont="1" applyFill="1" applyBorder="1" applyAlignment="1">
      <alignment horizontal="center" wrapText="1" readingOrder="1"/>
    </xf>
    <xf numFmtId="0" fontId="37" fillId="13" borderId="40" xfId="0" applyFont="1" applyFill="1" applyBorder="1" applyAlignment="1">
      <alignment horizontal="center" vertical="center" wrapText="1" readingOrder="1"/>
    </xf>
    <xf numFmtId="0" fontId="37" fillId="13" borderId="41" xfId="0" applyFont="1" applyFill="1" applyBorder="1" applyAlignment="1">
      <alignment horizontal="center" vertical="center" wrapText="1" readingOrder="1"/>
    </xf>
    <xf numFmtId="0" fontId="37" fillId="13" borderId="42" xfId="0" applyFont="1" applyFill="1" applyBorder="1" applyAlignment="1">
      <alignment horizontal="center" vertical="center" wrapText="1" readingOrder="1"/>
    </xf>
    <xf numFmtId="0" fontId="37" fillId="14" borderId="40" xfId="0" applyFont="1" applyFill="1" applyBorder="1" applyAlignment="1">
      <alignment horizontal="center" wrapText="1" readingOrder="1"/>
    </xf>
    <xf numFmtId="0" fontId="37" fillId="14" borderId="41" xfId="0" applyFont="1" applyFill="1" applyBorder="1" applyAlignment="1">
      <alignment horizontal="center" wrapText="1" readingOrder="1"/>
    </xf>
    <xf numFmtId="0" fontId="37" fillId="14" borderId="42" xfId="0" applyFont="1" applyFill="1" applyBorder="1" applyAlignment="1">
      <alignment horizontal="center" wrapText="1" readingOrder="1"/>
    </xf>
    <xf numFmtId="0" fontId="37" fillId="11" borderId="159" xfId="0" applyFont="1" applyFill="1" applyBorder="1" applyAlignment="1">
      <alignment horizontal="center" wrapText="1" readingOrder="1"/>
    </xf>
    <xf numFmtId="0" fontId="37" fillId="11" borderId="160" xfId="0" applyFont="1" applyFill="1" applyBorder="1" applyAlignment="1">
      <alignment horizontal="center" wrapText="1" readingOrder="1"/>
    </xf>
    <xf numFmtId="0" fontId="37" fillId="11" borderId="161" xfId="0" applyFont="1" applyFill="1" applyBorder="1" applyAlignment="1">
      <alignment horizontal="center" wrapText="1" readingOrder="1"/>
    </xf>
    <xf numFmtId="0" fontId="37" fillId="11" borderId="19" xfId="0" applyFont="1" applyFill="1" applyBorder="1" applyAlignment="1">
      <alignment horizontal="center" wrapText="1" readingOrder="1"/>
    </xf>
    <xf numFmtId="0" fontId="37" fillId="11" borderId="1" xfId="0" applyFont="1" applyFill="1" applyBorder="1" applyAlignment="1">
      <alignment horizontal="center" wrapText="1" readingOrder="1"/>
    </xf>
    <xf numFmtId="0" fontId="37" fillId="11" borderId="20" xfId="0" applyFont="1" applyFill="1" applyBorder="1" applyAlignment="1">
      <alignment horizontal="center" wrapText="1" readingOrder="1"/>
    </xf>
    <xf numFmtId="0" fontId="37" fillId="11" borderId="40" xfId="0" applyFont="1" applyFill="1" applyBorder="1" applyAlignment="1">
      <alignment horizontal="center" wrapText="1" readingOrder="1"/>
    </xf>
    <xf numFmtId="0" fontId="37" fillId="11" borderId="41" xfId="0" applyFont="1" applyFill="1" applyBorder="1" applyAlignment="1">
      <alignment horizontal="center" wrapText="1" readingOrder="1"/>
    </xf>
    <xf numFmtId="0" fontId="37" fillId="11" borderId="42" xfId="0" applyFont="1" applyFill="1" applyBorder="1" applyAlignment="1">
      <alignment horizontal="center" wrapText="1" readingOrder="1"/>
    </xf>
    <xf numFmtId="0" fontId="37" fillId="15" borderId="159" xfId="0" applyFont="1" applyFill="1" applyBorder="1" applyAlignment="1">
      <alignment horizontal="center" wrapText="1" readingOrder="1"/>
    </xf>
    <xf numFmtId="0" fontId="37" fillId="15" borderId="160" xfId="0" applyFont="1" applyFill="1" applyBorder="1" applyAlignment="1">
      <alignment horizontal="center" wrapText="1" readingOrder="1"/>
    </xf>
    <xf numFmtId="0" fontId="37" fillId="15" borderId="161" xfId="0" applyFont="1" applyFill="1" applyBorder="1" applyAlignment="1">
      <alignment horizontal="center" wrapText="1" readingOrder="1"/>
    </xf>
    <xf numFmtId="0" fontId="37" fillId="15" borderId="19" xfId="0" applyFont="1" applyFill="1" applyBorder="1" applyAlignment="1">
      <alignment horizontal="center" wrapText="1" readingOrder="1"/>
    </xf>
    <xf numFmtId="0" fontId="37" fillId="15" borderId="1" xfId="0" applyFont="1" applyFill="1" applyBorder="1" applyAlignment="1">
      <alignment horizontal="center" wrapText="1" readingOrder="1"/>
    </xf>
    <xf numFmtId="0" fontId="37" fillId="15" borderId="20" xfId="0" applyFont="1" applyFill="1" applyBorder="1" applyAlignment="1">
      <alignment horizontal="center" wrapText="1" readingOrder="1"/>
    </xf>
    <xf numFmtId="0" fontId="37" fillId="15" borderId="40" xfId="0" applyFont="1" applyFill="1" applyBorder="1" applyAlignment="1">
      <alignment horizontal="center" wrapText="1" readingOrder="1"/>
    </xf>
    <xf numFmtId="0" fontId="37" fillId="15" borderId="41" xfId="0" applyFont="1" applyFill="1" applyBorder="1" applyAlignment="1">
      <alignment horizontal="center" wrapText="1" readingOrder="1"/>
    </xf>
    <xf numFmtId="0" fontId="37" fillId="15" borderId="42" xfId="0" applyFont="1" applyFill="1" applyBorder="1" applyAlignment="1">
      <alignment horizontal="center" wrapText="1" readingOrder="1"/>
    </xf>
    <xf numFmtId="0" fontId="39" fillId="11" borderId="160" xfId="0" applyFont="1" applyFill="1" applyBorder="1" applyAlignment="1">
      <alignment horizontal="center" wrapText="1" readingOrder="1"/>
    </xf>
    <xf numFmtId="0" fontId="40" fillId="0" borderId="0" xfId="0" applyFont="1" applyAlignment="1">
      <alignment horizontal="center" vertical="center" wrapText="1"/>
    </xf>
    <xf numFmtId="0" fontId="41" fillId="16" borderId="1" xfId="0" applyFont="1" applyFill="1" applyBorder="1" applyAlignment="1">
      <alignment horizontal="center" vertical="center" wrapText="1" readingOrder="1"/>
    </xf>
    <xf numFmtId="0" fontId="42" fillId="15" borderId="162" xfId="0" applyFont="1" applyFill="1" applyBorder="1" applyAlignment="1">
      <alignment horizontal="center" vertical="center" wrapText="1" readingOrder="1"/>
    </xf>
    <xf numFmtId="0" fontId="42" fillId="0" borderId="163" xfId="0" applyFont="1" applyBorder="1" applyAlignment="1">
      <alignment horizontal="left" vertical="center" wrapText="1" readingOrder="1"/>
    </xf>
    <xf numFmtId="9" fontId="42" fillId="0" borderId="163" xfId="0" applyNumberFormat="1" applyFont="1" applyBorder="1" applyAlignment="1">
      <alignment horizontal="center" vertical="center" wrapText="1" readingOrder="1"/>
    </xf>
    <xf numFmtId="0" fontId="42" fillId="17" borderId="164" xfId="0" applyFont="1" applyFill="1" applyBorder="1" applyAlignment="1">
      <alignment horizontal="center" vertical="center" wrapText="1" readingOrder="1"/>
    </xf>
    <xf numFmtId="0" fontId="42" fillId="0" borderId="164" xfId="0" applyFont="1" applyBorder="1" applyAlignment="1">
      <alignment horizontal="left" vertical="center" wrapText="1" readingOrder="1"/>
    </xf>
    <xf numFmtId="9" fontId="42" fillId="0" borderId="164" xfId="0" applyNumberFormat="1" applyFont="1" applyBorder="1" applyAlignment="1">
      <alignment horizontal="center" vertical="center" wrapText="1" readingOrder="1"/>
    </xf>
    <xf numFmtId="0" fontId="42" fillId="18" borderId="164" xfId="0" applyFont="1" applyFill="1" applyBorder="1" applyAlignment="1">
      <alignment horizontal="center" vertical="center" wrapText="1" readingOrder="1"/>
    </xf>
    <xf numFmtId="0" fontId="42" fillId="9" borderId="164" xfId="0" applyFont="1" applyFill="1" applyBorder="1" applyAlignment="1">
      <alignment horizontal="center" vertical="center" wrapText="1" readingOrder="1"/>
    </xf>
    <xf numFmtId="0" fontId="43" fillId="19" borderId="164"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45" fillId="2" borderId="1" xfId="0" applyFont="1" applyFill="1" applyBorder="1" applyAlignment="1">
      <alignment horizontal="center" vertical="center" wrapText="1"/>
    </xf>
    <xf numFmtId="0" fontId="46" fillId="16" borderId="1" xfId="0" applyFont="1" applyFill="1" applyBorder="1" applyAlignment="1">
      <alignment horizontal="center" vertical="center" wrapText="1" readingOrder="1"/>
    </xf>
    <xf numFmtId="0" fontId="47" fillId="15" borderId="162" xfId="0" applyFont="1" applyFill="1" applyBorder="1" applyAlignment="1">
      <alignment horizontal="center" vertical="center" wrapText="1" readingOrder="1"/>
    </xf>
    <xf numFmtId="0" fontId="47" fillId="0" borderId="163" xfId="0" applyFont="1" applyBorder="1" applyAlignment="1">
      <alignment horizontal="center" vertical="center" wrapText="1" readingOrder="1"/>
    </xf>
    <xf numFmtId="0" fontId="47" fillId="0" borderId="163" xfId="0" applyFont="1" applyBorder="1" applyAlignment="1">
      <alignment horizontal="left" vertical="center" wrapText="1" readingOrder="1"/>
    </xf>
    <xf numFmtId="0" fontId="47" fillId="17" borderId="164" xfId="0" applyFont="1" applyFill="1" applyBorder="1" applyAlignment="1">
      <alignment horizontal="center" vertical="center" wrapText="1" readingOrder="1"/>
    </xf>
    <xf numFmtId="0" fontId="47" fillId="0" borderId="164" xfId="0" applyFont="1" applyBorder="1" applyAlignment="1">
      <alignment horizontal="center" vertical="center" wrapText="1" readingOrder="1"/>
    </xf>
    <xf numFmtId="0" fontId="47" fillId="0" borderId="164" xfId="0" applyFont="1" applyBorder="1" applyAlignment="1">
      <alignment horizontal="left" vertical="center" wrapText="1" readingOrder="1"/>
    </xf>
    <xf numFmtId="0" fontId="47" fillId="18" borderId="164" xfId="0" applyFont="1" applyFill="1" applyBorder="1" applyAlignment="1">
      <alignment horizontal="center" vertical="center" wrapText="1" readingOrder="1"/>
    </xf>
    <xf numFmtId="0" fontId="47" fillId="9" borderId="164" xfId="0" applyFont="1" applyFill="1" applyBorder="1" applyAlignment="1">
      <alignment horizontal="center" vertical="center" wrapText="1" readingOrder="1"/>
    </xf>
    <xf numFmtId="0" fontId="47" fillId="19" borderId="164" xfId="0" applyFont="1" applyFill="1" applyBorder="1" applyAlignment="1">
      <alignment horizontal="center" vertical="center" wrapText="1" readingOrder="1"/>
    </xf>
    <xf numFmtId="0" fontId="48" fillId="2" borderId="1" xfId="0" applyFont="1" applyFill="1" applyBorder="1"/>
    <xf numFmtId="0" fontId="49" fillId="2" borderId="1" xfId="0" applyFont="1" applyFill="1" applyBorder="1" applyAlignment="1">
      <alignment horizontal="left" vertical="center" wrapText="1" readingOrder="1"/>
    </xf>
    <xf numFmtId="0" fontId="48" fillId="0" borderId="0" xfId="0" applyFont="1"/>
    <xf numFmtId="0" fontId="50" fillId="2" borderId="1" xfId="0" applyFont="1" applyFill="1" applyBorder="1" applyAlignment="1">
      <alignment vertical="center"/>
    </xf>
    <xf numFmtId="0" fontId="49" fillId="0" borderId="0" xfId="0" applyFont="1" applyAlignment="1">
      <alignment horizontal="left" vertical="center" wrapText="1" readingOrder="1"/>
    </xf>
    <xf numFmtId="0" fontId="49" fillId="0" borderId="0" xfId="0" applyFont="1" applyAlignment="1">
      <alignment vertical="center"/>
    </xf>
    <xf numFmtId="0" fontId="51" fillId="0" borderId="0" xfId="0" applyFont="1" applyAlignment="1">
      <alignment horizontal="center" wrapText="1"/>
    </xf>
    <xf numFmtId="0" fontId="52" fillId="0" borderId="0" xfId="0" applyFont="1"/>
    <xf numFmtId="0" fontId="53" fillId="2" borderId="1" xfId="0" applyFont="1" applyFill="1" applyBorder="1"/>
    <xf numFmtId="0" fontId="55" fillId="2" borderId="1" xfId="0" applyFont="1" applyFill="1" applyBorder="1"/>
    <xf numFmtId="0" fontId="56" fillId="20" borderId="167" xfId="0" applyFont="1" applyFill="1" applyBorder="1" applyAlignment="1">
      <alignment horizontal="center" vertical="center" wrapText="1" readingOrder="1"/>
    </xf>
    <xf numFmtId="0" fontId="56" fillId="20" borderId="168" xfId="0" applyFont="1" applyFill="1" applyBorder="1" applyAlignment="1">
      <alignment horizontal="center" vertical="center" wrapText="1" readingOrder="1"/>
    </xf>
    <xf numFmtId="0" fontId="56" fillId="2" borderId="92" xfId="0" applyFont="1" applyFill="1" applyBorder="1" applyAlignment="1">
      <alignment horizontal="center" vertical="center" wrapText="1" readingOrder="1"/>
    </xf>
    <xf numFmtId="0" fontId="57" fillId="2" borderId="92" xfId="0" applyFont="1" applyFill="1" applyBorder="1" applyAlignment="1">
      <alignment horizontal="left" vertical="center" wrapText="1" readingOrder="1"/>
    </xf>
    <xf numFmtId="9" fontId="56" fillId="2" borderId="171" xfId="0" applyNumberFormat="1" applyFont="1" applyFill="1" applyBorder="1" applyAlignment="1">
      <alignment horizontal="center" vertical="center" wrapText="1" readingOrder="1"/>
    </xf>
    <xf numFmtId="0" fontId="56" fillId="2" borderId="52" xfId="0" applyFont="1" applyFill="1" applyBorder="1" applyAlignment="1">
      <alignment horizontal="center" vertical="center" wrapText="1" readingOrder="1"/>
    </xf>
    <xf numFmtId="0" fontId="57" fillId="2" borderId="52" xfId="0" applyFont="1" applyFill="1" applyBorder="1" applyAlignment="1">
      <alignment horizontal="left" vertical="center" wrapText="1" readingOrder="1"/>
    </xf>
    <xf numFmtId="9" fontId="56" fillId="2" borderId="75" xfId="0" applyNumberFormat="1" applyFont="1" applyFill="1" applyBorder="1" applyAlignment="1">
      <alignment horizontal="center" vertical="center" wrapText="1" readingOrder="1"/>
    </xf>
    <xf numFmtId="0" fontId="57" fillId="2" borderId="75" xfId="0" applyFont="1" applyFill="1" applyBorder="1" applyAlignment="1">
      <alignment horizontal="center" vertical="center" wrapText="1" readingOrder="1"/>
    </xf>
    <xf numFmtId="0" fontId="56" fillId="2" borderId="77" xfId="0" applyFont="1" applyFill="1" applyBorder="1" applyAlignment="1">
      <alignment horizontal="center" vertical="center" wrapText="1" readingOrder="1"/>
    </xf>
    <xf numFmtId="0" fontId="57" fillId="2" borderId="77" xfId="0" applyFont="1" applyFill="1" applyBorder="1" applyAlignment="1">
      <alignment horizontal="left" vertical="center" wrapText="1" readingOrder="1"/>
    </xf>
    <xf numFmtId="0" fontId="57" fillId="2" borderId="78" xfId="0" applyFont="1" applyFill="1" applyBorder="1" applyAlignment="1">
      <alignment horizontal="center" vertical="center" wrapText="1" readingOrder="1"/>
    </xf>
    <xf numFmtId="0" fontId="10" fillId="2" borderId="1" xfId="0" applyFont="1" applyFill="1" applyBorder="1"/>
    <xf numFmtId="0" fontId="53" fillId="0" borderId="0" xfId="0" applyFont="1"/>
    <xf numFmtId="0" fontId="58" fillId="0" borderId="164" xfId="0" applyFont="1" applyBorder="1" applyAlignment="1">
      <alignment horizontal="left" vertical="center" wrapText="1" readingOrder="1"/>
    </xf>
    <xf numFmtId="0" fontId="10" fillId="2" borderId="29" xfId="0" applyFont="1" applyFill="1" applyBorder="1" applyAlignment="1">
      <alignment horizontal="left" vertical="center" wrapText="1"/>
    </xf>
    <xf numFmtId="0" fontId="3" fillId="0" borderId="30" xfId="0" applyFont="1" applyBorder="1"/>
    <xf numFmtId="0" fontId="10" fillId="2" borderId="33" xfId="0" applyFont="1" applyFill="1" applyBorder="1" applyAlignment="1">
      <alignment horizontal="left" vertical="center" wrapText="1"/>
    </xf>
    <xf numFmtId="0" fontId="3" fillId="0" borderId="3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4" fillId="4" borderId="59" xfId="0" applyFont="1" applyFill="1" applyBorder="1" applyAlignment="1">
      <alignment horizontal="left" vertical="center"/>
    </xf>
    <xf numFmtId="0" fontId="3" fillId="0" borderId="60" xfId="0" applyFont="1" applyBorder="1"/>
    <xf numFmtId="0" fontId="3" fillId="0" borderId="61" xfId="0" applyFont="1" applyBorder="1"/>
    <xf numFmtId="0" fontId="17" fillId="4" borderId="64" xfId="0" applyFont="1" applyFill="1" applyBorder="1" applyAlignment="1">
      <alignment horizontal="left" vertical="top" wrapText="1"/>
    </xf>
    <xf numFmtId="0" fontId="3" fillId="0" borderId="65" xfId="0" applyFont="1" applyBorder="1"/>
    <xf numFmtId="0" fontId="3" fillId="0" borderId="66" xfId="0" applyFont="1" applyBorder="1"/>
    <xf numFmtId="0" fontId="17" fillId="2" borderId="67" xfId="0" applyFont="1" applyFill="1" applyBorder="1" applyAlignment="1">
      <alignment horizontal="center" vertical="center" wrapText="1"/>
    </xf>
    <xf numFmtId="0" fontId="3" fillId="0" borderId="68" xfId="0" applyFont="1" applyBorder="1"/>
    <xf numFmtId="0" fontId="12" fillId="0" borderId="43" xfId="0" applyFont="1" applyBorder="1" applyAlignment="1">
      <alignment vertical="center" wrapText="1"/>
    </xf>
    <xf numFmtId="0" fontId="3" fillId="0" borderId="49" xfId="0" applyFont="1" applyBorder="1"/>
    <xf numFmtId="0" fontId="3" fillId="0" borderId="57" xfId="0" applyFont="1" applyBorder="1"/>
    <xf numFmtId="0" fontId="13" fillId="0" borderId="44" xfId="0" applyFont="1" applyBorder="1" applyAlignment="1">
      <alignment horizontal="center" vertical="center" wrapText="1"/>
    </xf>
    <xf numFmtId="0" fontId="3" fillId="0" borderId="45" xfId="0" applyFont="1" applyBorder="1"/>
    <xf numFmtId="0" fontId="3" fillId="0" borderId="46" xfId="0" applyFont="1" applyBorder="1"/>
    <xf numFmtId="0" fontId="3" fillId="0" borderId="50" xfId="0" applyFont="1" applyBorder="1"/>
    <xf numFmtId="0" fontId="3" fillId="0" borderId="51" xfId="0" applyFont="1" applyBorder="1"/>
    <xf numFmtId="0" fontId="15" fillId="0" borderId="48" xfId="0" applyFont="1" applyBorder="1" applyAlignment="1">
      <alignment horizontal="center" vertical="center" wrapText="1"/>
    </xf>
    <xf numFmtId="0" fontId="3" fillId="0" borderId="53" xfId="0" applyFont="1" applyBorder="1"/>
    <xf numFmtId="0" fontId="3" fillId="0" borderId="58" xfId="0" applyFont="1" applyBorder="1"/>
    <xf numFmtId="0" fontId="12" fillId="0" borderId="0" xfId="0" applyFont="1" applyAlignment="1">
      <alignment horizontal="center" vertical="center" wrapText="1"/>
    </xf>
    <xf numFmtId="0" fontId="13" fillId="0" borderId="54" xfId="0" applyFont="1" applyBorder="1" applyAlignment="1">
      <alignment horizontal="center" vertical="center" wrapText="1"/>
    </xf>
    <xf numFmtId="0" fontId="3" fillId="0" borderId="55" xfId="0" applyFont="1" applyBorder="1"/>
    <xf numFmtId="0" fontId="3" fillId="0" borderId="56" xfId="0" applyFont="1" applyBorder="1"/>
    <xf numFmtId="0" fontId="12" fillId="0" borderId="59" xfId="0" applyFont="1" applyBorder="1" applyAlignment="1">
      <alignment horizontal="center" vertical="center" wrapText="1"/>
    </xf>
    <xf numFmtId="0" fontId="16" fillId="4" borderId="62" xfId="0" applyFont="1" applyFill="1" applyBorder="1" applyAlignment="1">
      <alignment horizontal="center" vertical="center" wrapText="1"/>
    </xf>
    <xf numFmtId="0" fontId="3" fillId="0" borderId="63" xfId="0" applyFont="1" applyBorder="1"/>
    <xf numFmtId="0" fontId="1" fillId="0" borderId="11" xfId="0" applyFont="1" applyBorder="1" applyAlignment="1">
      <alignment horizontal="center"/>
    </xf>
    <xf numFmtId="0" fontId="14" fillId="4" borderId="81" xfId="0" applyFont="1" applyFill="1" applyBorder="1" applyAlignment="1">
      <alignment vertical="center"/>
    </xf>
    <xf numFmtId="0" fontId="3" fillId="0" borderId="82" xfId="0" applyFont="1" applyBorder="1"/>
    <xf numFmtId="0" fontId="14" fillId="4" borderId="83" xfId="0" applyFont="1" applyFill="1" applyBorder="1" applyAlignment="1">
      <alignment horizontal="left" vertical="center" wrapText="1"/>
    </xf>
    <xf numFmtId="0" fontId="3" fillId="0" borderId="84" xfId="0" applyFont="1" applyBorder="1"/>
    <xf numFmtId="0" fontId="19" fillId="7" borderId="89" xfId="0" applyFont="1" applyFill="1" applyBorder="1" applyAlignment="1">
      <alignment horizontal="center" vertical="center" wrapText="1"/>
    </xf>
    <xf numFmtId="0" fontId="3" fillId="0" borderId="90" xfId="0" applyFont="1" applyBorder="1"/>
    <xf numFmtId="0" fontId="3" fillId="0" borderId="91" xfId="0" applyFont="1" applyBorder="1"/>
    <xf numFmtId="0" fontId="19" fillId="8" borderId="99" xfId="0" applyFont="1" applyFill="1" applyBorder="1" applyAlignment="1">
      <alignment horizontal="right" vertical="center"/>
    </xf>
    <xf numFmtId="0" fontId="3" fillId="0" borderId="100" xfId="0" applyFont="1" applyBorder="1"/>
    <xf numFmtId="0" fontId="3" fillId="0" borderId="101" xfId="0" applyFont="1" applyBorder="1"/>
    <xf numFmtId="0" fontId="19" fillId="8" borderId="64" xfId="0" applyFont="1" applyFill="1" applyBorder="1" applyAlignment="1">
      <alignment horizontal="right" vertical="center"/>
    </xf>
    <xf numFmtId="0" fontId="1" fillId="0" borderId="45" xfId="0" applyFont="1" applyBorder="1" applyAlignment="1">
      <alignment horizontal="center"/>
    </xf>
    <xf numFmtId="0" fontId="13" fillId="0" borderId="45" xfId="0" applyFont="1" applyBorder="1" applyAlignment="1">
      <alignment horizontal="center" vertical="center" wrapText="1"/>
    </xf>
    <xf numFmtId="0" fontId="3" fillId="0" borderId="80" xfId="0" applyFont="1" applyBorder="1"/>
    <xf numFmtId="0" fontId="14" fillId="0" borderId="79" xfId="0" applyFont="1" applyBorder="1" applyAlignment="1">
      <alignment horizontal="left" vertical="center" wrapText="1"/>
    </xf>
    <xf numFmtId="0" fontId="14" fillId="0" borderId="81" xfId="0" applyFont="1" applyBorder="1" applyAlignment="1">
      <alignment horizontal="left" vertical="center" wrapText="1"/>
    </xf>
    <xf numFmtId="0" fontId="13" fillId="0" borderId="0" xfId="0" applyFont="1" applyAlignment="1">
      <alignment horizontal="center" vertical="center" wrapText="1"/>
    </xf>
    <xf numFmtId="0" fontId="18" fillId="2" borderId="81" xfId="0" applyFont="1" applyFill="1" applyBorder="1" applyAlignment="1">
      <alignment horizontal="left" vertical="center"/>
    </xf>
    <xf numFmtId="0" fontId="18" fillId="2" borderId="67" xfId="0" applyFont="1" applyFill="1" applyBorder="1" applyAlignment="1">
      <alignment horizontal="left"/>
    </xf>
    <xf numFmtId="0" fontId="14" fillId="0" borderId="0" xfId="0" applyFont="1" applyAlignment="1">
      <alignment horizontal="center"/>
    </xf>
    <xf numFmtId="0" fontId="18" fillId="0" borderId="81" xfId="0" applyFont="1" applyBorder="1" applyAlignment="1">
      <alignment horizontal="left" vertical="center" wrapText="1"/>
    </xf>
    <xf numFmtId="0" fontId="18" fillId="0" borderId="81" xfId="0" applyFont="1" applyBorder="1" applyAlignment="1">
      <alignment horizontal="left" vertical="center"/>
    </xf>
    <xf numFmtId="0" fontId="18" fillId="0" borderId="81" xfId="0" applyFont="1" applyBorder="1" applyAlignment="1">
      <alignment horizontal="center" vertical="center"/>
    </xf>
    <xf numFmtId="0" fontId="13" fillId="0" borderId="8" xfId="0" applyFont="1" applyBorder="1" applyAlignment="1">
      <alignment horizontal="center" vertical="center" wrapText="1"/>
    </xf>
    <xf numFmtId="0" fontId="13" fillId="0" borderId="59" xfId="0" applyFont="1" applyBorder="1" applyAlignment="1">
      <alignment horizontal="center" vertical="center" wrapText="1"/>
    </xf>
    <xf numFmtId="0" fontId="19" fillId="8" borderId="62" xfId="0" applyFont="1" applyFill="1" applyBorder="1" applyAlignment="1">
      <alignment horizontal="left" vertical="center"/>
    </xf>
    <xf numFmtId="0" fontId="3" fillId="0" borderId="104" xfId="0" applyFont="1" applyBorder="1"/>
    <xf numFmtId="0" fontId="3" fillId="0" borderId="85" xfId="0" applyFont="1" applyBorder="1"/>
    <xf numFmtId="0" fontId="3" fillId="0" borderId="86" xfId="0" applyFont="1" applyBorder="1"/>
    <xf numFmtId="0" fontId="24" fillId="7" borderId="54" xfId="0" applyFont="1" applyFill="1" applyBorder="1" applyAlignment="1">
      <alignment horizontal="center" vertical="center" wrapText="1"/>
    </xf>
    <xf numFmtId="0" fontId="3" fillId="0" borderId="105" xfId="0" applyFont="1" applyBorder="1"/>
    <xf numFmtId="0" fontId="25" fillId="7" borderId="81" xfId="0" applyFont="1" applyFill="1" applyBorder="1" applyAlignment="1">
      <alignment horizontal="center" vertical="center" wrapText="1"/>
    </xf>
    <xf numFmtId="0" fontId="19" fillId="2" borderId="81" xfId="0" applyFont="1" applyFill="1" applyBorder="1" applyAlignment="1">
      <alignment horizontal="left" vertical="center" wrapText="1"/>
    </xf>
    <xf numFmtId="0" fontId="18" fillId="2" borderId="108" xfId="0" applyFont="1" applyFill="1" applyBorder="1" applyAlignment="1">
      <alignment horizontal="left" vertical="center"/>
    </xf>
    <xf numFmtId="0" fontId="3" fillId="0" borderId="109" xfId="0" applyFont="1" applyBorder="1"/>
    <xf numFmtId="0" fontId="25" fillId="7" borderId="81" xfId="0" applyFont="1" applyFill="1" applyBorder="1" applyAlignment="1">
      <alignment horizontal="center" vertical="top" wrapText="1"/>
    </xf>
    <xf numFmtId="0" fontId="25" fillId="7" borderId="81" xfId="0" applyFont="1" applyFill="1" applyBorder="1" applyAlignment="1">
      <alignment horizontal="center" vertical="center"/>
    </xf>
    <xf numFmtId="0" fontId="18" fillId="2" borderId="81" xfId="0" applyFont="1" applyFill="1" applyBorder="1" applyAlignment="1">
      <alignment horizontal="left" vertical="center" wrapText="1"/>
    </xf>
    <xf numFmtId="0" fontId="18" fillId="2" borderId="81" xfId="0" applyFont="1" applyFill="1" applyBorder="1" applyAlignment="1">
      <alignment horizontal="center" vertical="center"/>
    </xf>
    <xf numFmtId="0" fontId="25" fillId="7" borderId="97" xfId="0" applyFont="1" applyFill="1" applyBorder="1" applyAlignment="1">
      <alignment horizontal="center" vertical="center" textRotation="255"/>
    </xf>
    <xf numFmtId="0" fontId="3" fillId="0" borderId="106" xfId="0" applyFont="1" applyBorder="1"/>
    <xf numFmtId="0" fontId="3" fillId="0" borderId="107" xfId="0" applyFont="1" applyBorder="1"/>
    <xf numFmtId="0" fontId="25" fillId="7" borderId="81" xfId="0" applyFont="1" applyFill="1" applyBorder="1" applyAlignment="1">
      <alignment horizontal="center" wrapText="1"/>
    </xf>
    <xf numFmtId="0" fontId="13" fillId="0" borderId="102" xfId="0" applyFont="1" applyBorder="1" applyAlignment="1">
      <alignment horizontal="center" vertical="center" wrapText="1"/>
    </xf>
    <xf numFmtId="0" fontId="3" fillId="0" borderId="103" xfId="0" applyFont="1" applyBorder="1"/>
    <xf numFmtId="0" fontId="14" fillId="0" borderId="48" xfId="0" applyFont="1" applyBorder="1" applyAlignment="1">
      <alignment horizontal="center" vertical="center" wrapText="1"/>
    </xf>
    <xf numFmtId="0" fontId="25" fillId="7" borderId="81" xfId="0" applyFont="1" applyFill="1" applyBorder="1" applyAlignment="1">
      <alignment horizontal="center"/>
    </xf>
    <xf numFmtId="0" fontId="14" fillId="2" borderId="81" xfId="0" applyFont="1" applyFill="1" applyBorder="1" applyAlignment="1">
      <alignment horizontal="left" vertical="center" wrapText="1"/>
    </xf>
    <xf numFmtId="0" fontId="20" fillId="2" borderId="81" xfId="0" applyFont="1" applyFill="1" applyBorder="1" applyAlignment="1">
      <alignment horizontal="left" vertical="center" wrapText="1"/>
    </xf>
    <xf numFmtId="0" fontId="6" fillId="0" borderId="123" xfId="0" applyFont="1" applyBorder="1" applyAlignment="1">
      <alignment horizontal="center" vertical="top"/>
    </xf>
    <xf numFmtId="0" fontId="3" fillId="0" borderId="131" xfId="0" applyFont="1" applyBorder="1"/>
    <xf numFmtId="0" fontId="3" fillId="0" borderId="127" xfId="0" applyFont="1" applyBorder="1"/>
    <xf numFmtId="0" fontId="8" fillId="0" borderId="123" xfId="0" applyFont="1" applyBorder="1" applyAlignment="1">
      <alignment horizontal="center" vertical="top" wrapText="1"/>
    </xf>
    <xf numFmtId="9" fontId="6" fillId="0" borderId="123" xfId="0" applyNumberFormat="1" applyFont="1" applyBorder="1" applyAlignment="1">
      <alignment horizontal="center" vertical="top" wrapText="1"/>
    </xf>
    <xf numFmtId="0" fontId="8" fillId="0" borderId="123" xfId="0" applyFont="1" applyBorder="1" applyAlignment="1">
      <alignment horizontal="center" vertical="top"/>
    </xf>
    <xf numFmtId="0" fontId="6" fillId="0" borderId="123" xfId="0" applyFont="1" applyBorder="1" applyAlignment="1">
      <alignment horizontal="center" vertical="center"/>
    </xf>
    <xf numFmtId="0" fontId="6" fillId="0" borderId="123" xfId="0" applyFont="1" applyBorder="1" applyAlignment="1">
      <alignment horizontal="center" vertical="top" wrapText="1"/>
    </xf>
    <xf numFmtId="0" fontId="28" fillId="0" borderId="123" xfId="0" applyFont="1" applyBorder="1" applyAlignment="1">
      <alignment horizontal="center" vertical="top" wrapText="1"/>
    </xf>
    <xf numFmtId="9" fontId="28" fillId="0" borderId="123" xfId="0" applyNumberFormat="1" applyFont="1" applyBorder="1" applyAlignment="1">
      <alignment horizontal="center" vertical="top" wrapText="1"/>
    </xf>
    <xf numFmtId="0" fontId="28" fillId="0" borderId="112" xfId="0" applyFont="1" applyBorder="1" applyAlignment="1">
      <alignment horizontal="center" vertical="top" wrapText="1"/>
    </xf>
    <xf numFmtId="0" fontId="3" fillId="0" borderId="133" xfId="0" applyFont="1" applyBorder="1"/>
    <xf numFmtId="0" fontId="3" fillId="0" borderId="115" xfId="0" applyFont="1" applyBorder="1"/>
    <xf numFmtId="0" fontId="6" fillId="0" borderId="112" xfId="0" applyFont="1" applyBorder="1" applyAlignment="1">
      <alignment horizontal="center" vertical="top" wrapText="1"/>
    </xf>
    <xf numFmtId="0" fontId="6" fillId="0" borderId="110" xfId="0" applyFont="1" applyBorder="1" applyAlignment="1">
      <alignment horizontal="center" vertical="top" wrapText="1"/>
    </xf>
    <xf numFmtId="0" fontId="3" fillId="0" borderId="132" xfId="0" applyFont="1" applyBorder="1"/>
    <xf numFmtId="0" fontId="3" fillId="0" borderId="113" xfId="0" applyFont="1" applyBorder="1"/>
    <xf numFmtId="0" fontId="26" fillId="10" borderId="110" xfId="0" applyFont="1" applyFill="1" applyBorder="1" applyAlignment="1">
      <alignment horizontal="center" vertical="center"/>
    </xf>
    <xf numFmtId="0" fontId="3" fillId="0" borderId="111" xfId="0" applyFont="1" applyBorder="1"/>
    <xf numFmtId="0" fontId="3" fillId="0" borderId="112" xfId="0" applyFont="1" applyBorder="1"/>
    <xf numFmtId="0" fontId="3" fillId="0" borderId="114" xfId="0" applyFont="1" applyBorder="1"/>
    <xf numFmtId="0" fontId="27" fillId="10" borderId="116" xfId="0" applyFont="1" applyFill="1" applyBorder="1" applyAlignment="1">
      <alignment horizontal="left" vertical="center"/>
    </xf>
    <xf numFmtId="0" fontId="3" fillId="0" borderId="117" xfId="0" applyFont="1" applyBorder="1"/>
    <xf numFmtId="0" fontId="28" fillId="2" borderId="116" xfId="0" applyFont="1" applyFill="1" applyBorder="1" applyAlignment="1">
      <alignment horizontal="left" vertical="center"/>
    </xf>
    <xf numFmtId="0" fontId="3" fillId="0" borderId="118" xfId="0" applyFont="1" applyBorder="1"/>
    <xf numFmtId="0" fontId="3" fillId="0" borderId="119" xfId="0" applyFont="1" applyBorder="1"/>
    <xf numFmtId="0" fontId="28" fillId="2" borderId="116" xfId="0" applyFont="1" applyFill="1" applyBorder="1" applyAlignment="1">
      <alignment horizontal="left" vertical="center" wrapText="1"/>
    </xf>
    <xf numFmtId="0" fontId="8" fillId="10" borderId="124" xfId="0" applyFont="1" applyFill="1" applyBorder="1" applyAlignment="1">
      <alignment horizontal="center" vertical="center" wrapText="1"/>
    </xf>
    <xf numFmtId="0" fontId="8" fillId="10" borderId="123" xfId="0" applyFont="1" applyFill="1" applyBorder="1" applyAlignment="1">
      <alignment horizontal="center" vertical="center" wrapText="1"/>
    </xf>
    <xf numFmtId="0" fontId="3" fillId="0" borderId="128" xfId="0" applyFont="1" applyBorder="1"/>
    <xf numFmtId="0" fontId="8" fillId="10" borderId="124" xfId="0" applyFont="1" applyFill="1" applyBorder="1" applyAlignment="1">
      <alignment horizontal="center" vertical="center"/>
    </xf>
    <xf numFmtId="0" fontId="8" fillId="10" borderId="126" xfId="0" applyFont="1" applyFill="1" applyBorder="1" applyAlignment="1">
      <alignment horizontal="center" vertical="center"/>
    </xf>
    <xf numFmtId="0" fontId="3" fillId="0" borderId="129" xfId="0" applyFont="1" applyBorder="1"/>
    <xf numFmtId="0" fontId="8" fillId="10" borderId="126" xfId="0" applyFont="1" applyFill="1" applyBorder="1" applyAlignment="1">
      <alignment horizontal="center" vertical="center" wrapText="1"/>
    </xf>
    <xf numFmtId="0" fontId="8" fillId="10" borderId="123" xfId="0" applyFont="1" applyFill="1" applyBorder="1" applyAlignment="1">
      <alignment horizontal="center" vertical="center" textRotation="90" wrapText="1"/>
    </xf>
    <xf numFmtId="0" fontId="8" fillId="10" borderId="116" xfId="0" applyFont="1" applyFill="1" applyBorder="1" applyAlignment="1">
      <alignment horizontal="center" vertical="center"/>
    </xf>
    <xf numFmtId="0" fontId="8" fillId="10" borderId="120" xfId="0" applyFont="1" applyFill="1" applyBorder="1" applyAlignment="1">
      <alignment horizontal="center" vertical="center"/>
    </xf>
    <xf numFmtId="0" fontId="3" fillId="0" borderId="121" xfId="0" applyFont="1" applyBorder="1"/>
    <xf numFmtId="0" fontId="3" fillId="0" borderId="122" xfId="0" applyFont="1" applyBorder="1"/>
    <xf numFmtId="0" fontId="2" fillId="10" borderId="123" xfId="0" applyFont="1" applyFill="1" applyBorder="1" applyAlignment="1">
      <alignment horizontal="center" vertical="center" textRotation="90"/>
    </xf>
    <xf numFmtId="0" fontId="8" fillId="10" borderId="123" xfId="0" applyFont="1" applyFill="1" applyBorder="1" applyAlignment="1">
      <alignment horizontal="center" vertical="center"/>
    </xf>
    <xf numFmtId="0" fontId="28" fillId="0" borderId="123" xfId="0" applyFont="1" applyBorder="1" applyAlignment="1">
      <alignment horizontal="center" vertical="top"/>
    </xf>
    <xf numFmtId="0" fontId="29" fillId="0" borderId="123" xfId="0" applyFont="1" applyBorder="1" applyAlignment="1">
      <alignment horizontal="center" vertical="top" wrapText="1"/>
    </xf>
    <xf numFmtId="0" fontId="29" fillId="0" borderId="123" xfId="0" applyFont="1" applyBorder="1" applyAlignment="1">
      <alignment horizontal="center" vertical="top"/>
    </xf>
    <xf numFmtId="0" fontId="8" fillId="10" borderId="116" xfId="0" applyFont="1" applyFill="1" applyBorder="1" applyAlignment="1">
      <alignment horizontal="center" vertical="center" wrapText="1"/>
    </xf>
    <xf numFmtId="0" fontId="28" fillId="0" borderId="110" xfId="0" applyFont="1" applyBorder="1" applyAlignment="1">
      <alignment horizontal="center" vertical="top" wrapText="1"/>
    </xf>
    <xf numFmtId="0" fontId="28" fillId="0" borderId="123" xfId="0" applyFont="1" applyBorder="1" applyAlignment="1">
      <alignment horizontal="center" vertical="center" wrapText="1"/>
    </xf>
    <xf numFmtId="0" fontId="6" fillId="0" borderId="131" xfId="0" applyFont="1" applyBorder="1" applyAlignment="1">
      <alignment horizontal="center" vertical="top" wrapText="1"/>
    </xf>
    <xf numFmtId="0" fontId="6" fillId="0" borderId="116" xfId="0" applyFont="1" applyBorder="1" applyAlignment="1">
      <alignment horizontal="left" vertical="center" wrapText="1"/>
    </xf>
    <xf numFmtId="0" fontId="32" fillId="13" borderId="134" xfId="0" applyFont="1" applyFill="1" applyBorder="1" applyAlignment="1">
      <alignment horizontal="center" vertical="center" wrapText="1" readingOrder="1"/>
    </xf>
    <xf numFmtId="0" fontId="3" fillId="0" borderId="142" xfId="0" applyFont="1" applyBorder="1"/>
    <xf numFmtId="0" fontId="3" fillId="0" borderId="139" xfId="0" applyFont="1" applyBorder="1"/>
    <xf numFmtId="0" fontId="3" fillId="0" borderId="150" xfId="0" applyFont="1" applyBorder="1"/>
    <xf numFmtId="0" fontId="32" fillId="13" borderId="153" xfId="0" applyFont="1" applyFill="1" applyBorder="1" applyAlignment="1">
      <alignment horizontal="center" vertical="center" wrapText="1" readingOrder="1"/>
    </xf>
    <xf numFmtId="0" fontId="3" fillId="0" borderId="136" xfId="0" applyFont="1" applyBorder="1"/>
    <xf numFmtId="0" fontId="3" fillId="0" borderId="149" xfId="0" applyFont="1" applyBorder="1"/>
    <xf numFmtId="0" fontId="3" fillId="0" borderId="141" xfId="0" applyFont="1" applyBorder="1"/>
    <xf numFmtId="0" fontId="32" fillId="14" borderId="153" xfId="0" applyFont="1" applyFill="1" applyBorder="1" applyAlignment="1">
      <alignment horizontal="center" wrapText="1" readingOrder="1"/>
    </xf>
    <xf numFmtId="0" fontId="32" fillId="14" borderId="134" xfId="0" applyFont="1" applyFill="1" applyBorder="1" applyAlignment="1">
      <alignment horizontal="center" wrapText="1" readingOrder="1"/>
    </xf>
    <xf numFmtId="0" fontId="32" fillId="13" borderId="102" xfId="0" applyFont="1" applyFill="1" applyBorder="1" applyAlignment="1">
      <alignment horizontal="center" vertical="center" wrapText="1" readingOrder="1"/>
    </xf>
    <xf numFmtId="0" fontId="3" fillId="0" borderId="144" xfId="0" applyFont="1" applyBorder="1"/>
    <xf numFmtId="0" fontId="32" fillId="13" borderId="145" xfId="0" applyFont="1" applyFill="1" applyBorder="1" applyAlignment="1">
      <alignment horizontal="center" vertical="center" wrapText="1" readingOrder="1"/>
    </xf>
    <xf numFmtId="0" fontId="3" fillId="0" borderId="154" xfId="0" applyFont="1" applyBorder="1"/>
    <xf numFmtId="0" fontId="3" fillId="0" borderId="155" xfId="0" applyFont="1" applyBorder="1"/>
    <xf numFmtId="0" fontId="32" fillId="11" borderId="145" xfId="0" applyFont="1" applyFill="1" applyBorder="1" applyAlignment="1">
      <alignment horizontal="center" wrapText="1" readingOrder="1"/>
    </xf>
    <xf numFmtId="0" fontId="3" fillId="0" borderId="143" xfId="0" applyFont="1" applyBorder="1"/>
    <xf numFmtId="0" fontId="32" fillId="11" borderId="102" xfId="0" applyFont="1" applyFill="1" applyBorder="1" applyAlignment="1">
      <alignment horizontal="center" wrapText="1" readingOrder="1"/>
    </xf>
    <xf numFmtId="0" fontId="32" fillId="14" borderId="102" xfId="0" applyFont="1" applyFill="1" applyBorder="1" applyAlignment="1">
      <alignment horizontal="center" wrapText="1" readingOrder="1"/>
    </xf>
    <xf numFmtId="0" fontId="32" fillId="14" borderId="145" xfId="0" applyFont="1" applyFill="1" applyBorder="1" applyAlignment="1">
      <alignment horizontal="center" wrapText="1" readingOrder="1"/>
    </xf>
    <xf numFmtId="0" fontId="32" fillId="11" borderId="134" xfId="0" applyFont="1" applyFill="1" applyBorder="1" applyAlignment="1">
      <alignment horizontal="center" wrapText="1" readingOrder="1"/>
    </xf>
    <xf numFmtId="0" fontId="32" fillId="11" borderId="153" xfId="0" applyFont="1" applyFill="1" applyBorder="1" applyAlignment="1">
      <alignment horizontal="center" wrapText="1" readingOrder="1"/>
    </xf>
    <xf numFmtId="0" fontId="33" fillId="15" borderId="146" xfId="0" applyFont="1" applyFill="1" applyBorder="1" applyAlignment="1">
      <alignment horizontal="center" vertical="center" wrapText="1" readingOrder="1"/>
    </xf>
    <xf numFmtId="0" fontId="3" fillId="0" borderId="147" xfId="0" applyFont="1" applyBorder="1"/>
    <xf numFmtId="0" fontId="3" fillId="0" borderId="148" xfId="0" applyFont="1" applyBorder="1"/>
    <xf numFmtId="0" fontId="3" fillId="0" borderId="151" xfId="0" applyFont="1" applyBorder="1"/>
    <xf numFmtId="0" fontId="3" fillId="0" borderId="152" xfId="0" applyFont="1" applyBorder="1"/>
    <xf numFmtId="0" fontId="3" fillId="0" borderId="156" xfId="0" applyFont="1" applyBorder="1"/>
    <xf numFmtId="0" fontId="3" fillId="0" borderId="157" xfId="0" applyFont="1" applyBorder="1"/>
    <xf numFmtId="0" fontId="3" fillId="0" borderId="158" xfId="0" applyFont="1" applyBorder="1"/>
    <xf numFmtId="0" fontId="33" fillId="14" borderId="146" xfId="0" applyFont="1" applyFill="1" applyBorder="1" applyAlignment="1">
      <alignment horizontal="center" vertical="center" wrapText="1" readingOrder="1"/>
    </xf>
    <xf numFmtId="0" fontId="33" fillId="13" borderId="146" xfId="0" applyFont="1" applyFill="1" applyBorder="1" applyAlignment="1">
      <alignment horizontal="center" vertical="center" wrapText="1" readingOrder="1"/>
    </xf>
    <xf numFmtId="0" fontId="33" fillId="11" borderId="146" xfId="0" applyFont="1" applyFill="1" applyBorder="1" applyAlignment="1">
      <alignment horizontal="center" vertical="center" wrapText="1" readingOrder="1"/>
    </xf>
    <xf numFmtId="0" fontId="32" fillId="15" borderId="134" xfId="0" applyFont="1" applyFill="1" applyBorder="1" applyAlignment="1">
      <alignment horizontal="center" wrapText="1" readingOrder="1"/>
    </xf>
    <xf numFmtId="0" fontId="31" fillId="0" borderId="102" xfId="0" applyFont="1" applyBorder="1" applyAlignment="1">
      <alignment horizontal="center" vertical="center" wrapText="1"/>
    </xf>
    <xf numFmtId="0" fontId="32" fillId="15" borderId="102" xfId="0" applyFont="1" applyFill="1" applyBorder="1" applyAlignment="1">
      <alignment horizontal="center" wrapText="1" readingOrder="1"/>
    </xf>
    <xf numFmtId="0" fontId="32" fillId="15" borderId="153" xfId="0" applyFont="1" applyFill="1" applyBorder="1" applyAlignment="1">
      <alignment horizontal="center" wrapText="1" readingOrder="1"/>
    </xf>
    <xf numFmtId="0" fontId="32" fillId="15" borderId="145" xfId="0" applyFont="1" applyFill="1" applyBorder="1" applyAlignment="1">
      <alignment horizontal="center" wrapText="1" readingOrder="1"/>
    </xf>
    <xf numFmtId="0" fontId="26" fillId="0" borderId="0" xfId="0" applyFont="1" applyAlignment="1">
      <alignment horizontal="center" vertical="center" wrapText="1"/>
    </xf>
    <xf numFmtId="0" fontId="30" fillId="12" borderId="134" xfId="0" applyFont="1" applyFill="1" applyBorder="1" applyAlignment="1">
      <alignment horizontal="center" vertical="center" wrapText="1" readingOrder="1"/>
    </xf>
    <xf numFmtId="0" fontId="3" fillId="0" borderId="135" xfId="0" applyFont="1" applyBorder="1"/>
    <xf numFmtId="0" fontId="3" fillId="0" borderId="137" xfId="0" applyFont="1" applyBorder="1"/>
    <xf numFmtId="0" fontId="3" fillId="0" borderId="138" xfId="0" applyFont="1" applyBorder="1"/>
    <xf numFmtId="0" fontId="3" fillId="0" borderId="140" xfId="0" applyFont="1" applyBorder="1"/>
    <xf numFmtId="0" fontId="30" fillId="12" borderId="134" xfId="0" applyFont="1" applyFill="1" applyBorder="1" applyAlignment="1">
      <alignment horizontal="center" vertical="center" textRotation="90" wrapText="1" readingOrder="1"/>
    </xf>
    <xf numFmtId="0" fontId="38" fillId="13" borderId="146" xfId="0" applyFont="1" applyFill="1" applyBorder="1" applyAlignment="1">
      <alignment horizontal="center" vertical="center" wrapText="1" readingOrder="1"/>
    </xf>
    <xf numFmtId="0" fontId="38" fillId="11" borderId="146" xfId="0" applyFont="1" applyFill="1" applyBorder="1" applyAlignment="1">
      <alignment horizontal="center" vertical="center" wrapText="1" readingOrder="1"/>
    </xf>
    <xf numFmtId="0" fontId="38" fillId="14" borderId="146" xfId="0" applyFont="1" applyFill="1" applyBorder="1" applyAlignment="1">
      <alignment horizontal="center" vertical="center" wrapText="1" readingOrder="1"/>
    </xf>
    <xf numFmtId="0" fontId="38" fillId="15" borderId="146" xfId="0" applyFont="1" applyFill="1" applyBorder="1" applyAlignment="1">
      <alignment horizontal="center" vertical="center" wrapText="1" readingOrder="1"/>
    </xf>
    <xf numFmtId="0" fontId="36" fillId="0" borderId="102" xfId="0" applyFont="1" applyBorder="1" applyAlignment="1">
      <alignment horizontal="center" vertical="center" wrapText="1"/>
    </xf>
    <xf numFmtId="0" fontId="35" fillId="0" borderId="0" xfId="0" applyFont="1" applyAlignment="1">
      <alignment horizontal="center" vertical="center" wrapText="1"/>
    </xf>
    <xf numFmtId="0" fontId="27" fillId="0" borderId="0" xfId="0" applyFont="1" applyAlignment="1">
      <alignment horizontal="center" vertical="center"/>
    </xf>
    <xf numFmtId="0" fontId="44" fillId="0" borderId="0" xfId="0" applyFont="1" applyAlignment="1">
      <alignment horizontal="center" vertical="center"/>
    </xf>
    <xf numFmtId="0" fontId="56" fillId="2" borderId="97" xfId="0" applyFont="1" applyFill="1" applyBorder="1" applyAlignment="1">
      <alignment horizontal="center" vertical="center" wrapText="1" readingOrder="1"/>
    </xf>
    <xf numFmtId="0" fontId="3" fillId="0" borderId="174" xfId="0" applyFont="1" applyBorder="1"/>
    <xf numFmtId="0" fontId="54" fillId="20" borderId="165" xfId="0" applyFont="1" applyFill="1" applyBorder="1" applyAlignment="1">
      <alignment horizontal="center" vertical="center" wrapText="1" readingOrder="1"/>
    </xf>
    <xf numFmtId="0" fontId="56" fillId="20" borderId="165" xfId="0" applyFont="1" applyFill="1" applyBorder="1" applyAlignment="1">
      <alignment horizontal="center" vertical="center" wrapText="1" readingOrder="1"/>
    </xf>
    <xf numFmtId="0" fontId="3" fillId="0" borderId="166" xfId="0" applyFont="1" applyBorder="1"/>
    <xf numFmtId="0" fontId="56" fillId="2" borderId="169" xfId="0" applyFont="1" applyFill="1" applyBorder="1" applyAlignment="1">
      <alignment horizontal="center" vertical="center" wrapText="1" readingOrder="1"/>
    </xf>
    <xf numFmtId="0" fontId="56" fillId="2" borderId="170" xfId="0" applyFont="1" applyFill="1" applyBorder="1" applyAlignment="1">
      <alignment horizontal="center" vertical="center" wrapText="1" readingOrder="1"/>
    </xf>
    <xf numFmtId="0" fontId="56" fillId="2" borderId="172" xfId="0" applyFont="1" applyFill="1" applyBorder="1" applyAlignment="1">
      <alignment horizontal="center" vertical="center" wrapText="1" readingOrder="1"/>
    </xf>
    <xf numFmtId="0" fontId="3" fillId="0" borderId="173" xfId="0" applyFont="1" applyBorder="1"/>
    <xf numFmtId="0" fontId="28" fillId="2" borderId="67" xfId="0" applyFont="1" applyFill="1" applyBorder="1" applyAlignment="1">
      <alignment horizontal="left" vertical="center" wrapText="1"/>
    </xf>
  </cellXfs>
  <cellStyles count="1">
    <cellStyle name="Normal" xfId="0" builtinId="0"/>
  </cellStyles>
  <dxfs count="22">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21"/>
      <tableStyleElement type="firstRowStripe" dxfId="20"/>
      <tableStyleElement type="secondRowStrip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733425</xdr:colOff>
      <xdr:row>0</xdr:row>
      <xdr:rowOff>38100</xdr:rowOff>
    </xdr:from>
    <xdr:ext cx="514350" cy="676275"/>
    <xdr:pic>
      <xdr:nvPicPr>
        <xdr:cNvPr id="2" name="image1.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943100" cy="714375"/>
    <xdr:pic>
      <xdr:nvPicPr>
        <xdr:cNvPr id="3" name="image3.jpg" title="Imagen">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25</xdr:row>
      <xdr:rowOff>257175</xdr:rowOff>
    </xdr:from>
    <xdr:ext cx="66675" cy="7915275"/>
    <xdr:sp macro="" textlink="">
      <xdr:nvSpPr>
        <xdr:cNvPr id="3" name="Shape 3">
          <a:extLst>
            <a:ext uri="{FF2B5EF4-FFF2-40B4-BE49-F238E27FC236}">
              <a16:creationId xmlns:a16="http://schemas.microsoft.com/office/drawing/2014/main" id="{00000000-0008-0000-0200-000003000000}"/>
            </a:ext>
          </a:extLst>
        </xdr:cNvPr>
        <xdr:cNvSpPr txBox="1"/>
      </xdr:nvSpPr>
      <xdr:spPr>
        <a:xfrm rot="-5400000">
          <a:off x="1393125" y="3751425"/>
          <a:ext cx="7905750" cy="571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0</xdr:col>
      <xdr:colOff>-19050</xdr:colOff>
      <xdr:row>40</xdr:row>
      <xdr:rowOff>-19050</xdr:rowOff>
    </xdr:from>
    <xdr:ext cx="57150" cy="57150"/>
    <xdr:sp macro="" textlink="">
      <xdr:nvSpPr>
        <xdr:cNvPr id="4" name="Shape 4">
          <a:extLst>
            <a:ext uri="{FF2B5EF4-FFF2-40B4-BE49-F238E27FC236}">
              <a16:creationId xmlns:a16="http://schemas.microsoft.com/office/drawing/2014/main" id="{00000000-0008-0000-0200-000004000000}"/>
            </a:ext>
          </a:extLst>
        </xdr:cNvPr>
        <xdr:cNvSpPr txBox="1"/>
      </xdr:nvSpPr>
      <xdr:spPr>
        <a:xfrm>
          <a:off x="5322188" y="3756188"/>
          <a:ext cx="47625" cy="476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18</xdr:col>
      <xdr:colOff>133350</xdr:colOff>
      <xdr:row>0</xdr:row>
      <xdr:rowOff>190500</xdr:rowOff>
    </xdr:from>
    <xdr:ext cx="542925" cy="7810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0</xdr:row>
      <xdr:rowOff>200025</xdr:rowOff>
    </xdr:from>
    <xdr:ext cx="1943100" cy="714375"/>
    <xdr:pic>
      <xdr:nvPicPr>
        <xdr:cNvPr id="5" name="image3.jpg" title="Imagen">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76275"/>
    <xdr:pic>
      <xdr:nvPicPr>
        <xdr:cNvPr id="2" name="image1.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943100" cy="714375"/>
    <xdr:pic>
      <xdr:nvPicPr>
        <xdr:cNvPr id="3" name="image3.jpg" title="Imagen">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4140625" defaultRowHeight="15" customHeight="1" x14ac:dyDescent="0.3"/>
  <cols>
    <col min="1" max="1" width="2.88671875" customWidth="1"/>
    <col min="2" max="3" width="24.6640625" customWidth="1"/>
    <col min="4" max="4" width="16" customWidth="1"/>
    <col min="5" max="5" width="24.6640625" customWidth="1"/>
    <col min="6" max="6" width="27.6640625" customWidth="1"/>
    <col min="7" max="8" width="24.6640625" customWidth="1"/>
    <col min="9" max="25" width="11.44140625" customWidth="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14.4" x14ac:dyDescent="0.3">
      <c r="A2" s="1"/>
      <c r="B2" s="205" t="s">
        <v>0</v>
      </c>
      <c r="C2" s="206"/>
      <c r="D2" s="206"/>
      <c r="E2" s="206"/>
      <c r="F2" s="206"/>
      <c r="G2" s="206"/>
      <c r="H2" s="207"/>
      <c r="I2" s="1"/>
      <c r="J2" s="1"/>
      <c r="K2" s="1"/>
      <c r="L2" s="1"/>
      <c r="M2" s="1"/>
      <c r="N2" s="1"/>
      <c r="O2" s="1"/>
      <c r="P2" s="1"/>
      <c r="Q2" s="1"/>
      <c r="R2" s="1"/>
      <c r="S2" s="1"/>
      <c r="T2" s="1"/>
      <c r="U2" s="1"/>
      <c r="V2" s="1"/>
      <c r="W2" s="1"/>
      <c r="X2" s="1"/>
      <c r="Y2" s="1"/>
      <c r="Z2" s="1"/>
    </row>
    <row r="3" spans="1:26" ht="14.4" x14ac:dyDescent="0.3">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3">
      <c r="A4" s="1"/>
      <c r="B4" s="208" t="s">
        <v>1</v>
      </c>
      <c r="C4" s="209"/>
      <c r="D4" s="209"/>
      <c r="E4" s="209"/>
      <c r="F4" s="209"/>
      <c r="G4" s="209"/>
      <c r="H4" s="210"/>
      <c r="I4" s="1"/>
      <c r="J4" s="1"/>
      <c r="K4" s="1"/>
      <c r="L4" s="1"/>
      <c r="M4" s="1"/>
      <c r="N4" s="1"/>
      <c r="O4" s="1"/>
      <c r="P4" s="1"/>
      <c r="Q4" s="1"/>
      <c r="R4" s="1"/>
      <c r="S4" s="1"/>
      <c r="T4" s="1"/>
      <c r="U4" s="1"/>
      <c r="V4" s="1"/>
      <c r="W4" s="1"/>
      <c r="X4" s="1"/>
      <c r="Y4" s="1"/>
      <c r="Z4" s="1"/>
    </row>
    <row r="5" spans="1:26" ht="63" customHeight="1" x14ac:dyDescent="0.3">
      <c r="A5" s="1"/>
      <c r="B5" s="211"/>
      <c r="C5" s="212"/>
      <c r="D5" s="212"/>
      <c r="E5" s="212"/>
      <c r="F5" s="212"/>
      <c r="G5" s="212"/>
      <c r="H5" s="213"/>
      <c r="I5" s="1"/>
      <c r="J5" s="1"/>
      <c r="K5" s="1"/>
      <c r="L5" s="1"/>
      <c r="M5" s="1"/>
      <c r="N5" s="1"/>
      <c r="O5" s="1"/>
      <c r="P5" s="1"/>
      <c r="Q5" s="1"/>
      <c r="R5" s="1"/>
      <c r="S5" s="1"/>
      <c r="T5" s="1"/>
      <c r="U5" s="1"/>
      <c r="V5" s="1"/>
      <c r="W5" s="1"/>
      <c r="X5" s="1"/>
      <c r="Y5" s="1"/>
      <c r="Z5" s="1"/>
    </row>
    <row r="6" spans="1:26" ht="14.4" x14ac:dyDescent="0.3">
      <c r="A6" s="1"/>
      <c r="B6" s="214" t="s">
        <v>2</v>
      </c>
      <c r="C6" s="215"/>
      <c r="D6" s="215"/>
      <c r="E6" s="215"/>
      <c r="F6" s="215"/>
      <c r="G6" s="215"/>
      <c r="H6" s="216"/>
      <c r="I6" s="1"/>
      <c r="J6" s="1"/>
      <c r="K6" s="1"/>
      <c r="L6" s="1"/>
      <c r="M6" s="1"/>
      <c r="N6" s="1"/>
      <c r="O6" s="1"/>
      <c r="P6" s="1"/>
      <c r="Q6" s="1"/>
      <c r="R6" s="1"/>
      <c r="S6" s="1"/>
      <c r="T6" s="1"/>
      <c r="U6" s="1"/>
      <c r="V6" s="1"/>
      <c r="W6" s="1"/>
      <c r="X6" s="1"/>
      <c r="Y6" s="1"/>
      <c r="Z6" s="1"/>
    </row>
    <row r="7" spans="1:26" ht="95.25" customHeight="1" x14ac:dyDescent="0.3">
      <c r="A7" s="1"/>
      <c r="B7" s="217" t="s">
        <v>3</v>
      </c>
      <c r="C7" s="218"/>
      <c r="D7" s="218"/>
      <c r="E7" s="218"/>
      <c r="F7" s="218"/>
      <c r="G7" s="218"/>
      <c r="H7" s="219"/>
      <c r="I7" s="1"/>
      <c r="J7" s="1"/>
      <c r="K7" s="1"/>
      <c r="L7" s="1"/>
      <c r="M7" s="1"/>
      <c r="N7" s="1"/>
      <c r="O7" s="1"/>
      <c r="P7" s="1"/>
      <c r="Q7" s="1"/>
      <c r="R7" s="1"/>
      <c r="S7" s="1"/>
      <c r="T7" s="1"/>
      <c r="U7" s="1"/>
      <c r="V7" s="1"/>
      <c r="W7" s="1"/>
      <c r="X7" s="1"/>
      <c r="Y7" s="1"/>
      <c r="Z7" s="1"/>
    </row>
    <row r="8" spans="1:26" ht="14.4" x14ac:dyDescent="0.3">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3">
      <c r="A9" s="1"/>
      <c r="B9" s="220" t="s">
        <v>4</v>
      </c>
      <c r="C9" s="209"/>
      <c r="D9" s="209"/>
      <c r="E9" s="209"/>
      <c r="F9" s="209"/>
      <c r="G9" s="209"/>
      <c r="H9" s="210"/>
      <c r="I9" s="1"/>
      <c r="J9" s="1"/>
      <c r="K9" s="1"/>
      <c r="L9" s="1"/>
      <c r="M9" s="1"/>
      <c r="N9" s="1"/>
      <c r="O9" s="1"/>
      <c r="P9" s="1"/>
      <c r="Q9" s="1"/>
      <c r="R9" s="1"/>
      <c r="S9" s="1"/>
      <c r="T9" s="1"/>
      <c r="U9" s="1"/>
      <c r="V9" s="1"/>
      <c r="W9" s="1"/>
      <c r="X9" s="1"/>
      <c r="Y9" s="1"/>
      <c r="Z9" s="1"/>
    </row>
    <row r="10" spans="1:26" ht="44.25" customHeight="1" x14ac:dyDescent="0.3">
      <c r="A10" s="1"/>
      <c r="B10" s="221"/>
      <c r="C10" s="209"/>
      <c r="D10" s="209"/>
      <c r="E10" s="209"/>
      <c r="F10" s="209"/>
      <c r="G10" s="209"/>
      <c r="H10" s="210"/>
      <c r="I10" s="1"/>
      <c r="J10" s="1"/>
      <c r="K10" s="1"/>
      <c r="L10" s="1"/>
      <c r="M10" s="1"/>
      <c r="N10" s="1"/>
      <c r="O10" s="1"/>
      <c r="P10" s="1"/>
      <c r="Q10" s="1"/>
      <c r="R10" s="1"/>
      <c r="S10" s="1"/>
      <c r="T10" s="1"/>
      <c r="U10" s="1"/>
      <c r="V10" s="1"/>
      <c r="W10" s="1"/>
      <c r="X10" s="1"/>
      <c r="Y10" s="1"/>
      <c r="Z10" s="1"/>
    </row>
    <row r="11" spans="1:26" ht="14.4" x14ac:dyDescent="0.3">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ht="14.4" x14ac:dyDescent="0.3">
      <c r="A12" s="1"/>
      <c r="B12" s="8"/>
      <c r="C12" s="222" t="s">
        <v>5</v>
      </c>
      <c r="D12" s="223"/>
      <c r="E12" s="224" t="s">
        <v>6</v>
      </c>
      <c r="F12" s="225"/>
      <c r="G12" s="9"/>
      <c r="H12" s="12"/>
      <c r="I12" s="1"/>
      <c r="J12" s="1"/>
      <c r="K12" s="1"/>
      <c r="L12" s="1"/>
      <c r="M12" s="1"/>
      <c r="N12" s="1"/>
      <c r="O12" s="1"/>
      <c r="P12" s="1"/>
      <c r="Q12" s="1"/>
      <c r="R12" s="1"/>
      <c r="S12" s="1"/>
      <c r="T12" s="1"/>
      <c r="U12" s="1"/>
      <c r="V12" s="1"/>
      <c r="W12" s="1"/>
      <c r="X12" s="1"/>
      <c r="Y12" s="1"/>
      <c r="Z12" s="1"/>
    </row>
    <row r="13" spans="1:26" ht="35.25" customHeight="1" x14ac:dyDescent="0.3">
      <c r="A13" s="1"/>
      <c r="B13" s="8"/>
      <c r="C13" s="226" t="s">
        <v>7</v>
      </c>
      <c r="D13" s="227"/>
      <c r="E13" s="228" t="s">
        <v>8</v>
      </c>
      <c r="F13" s="229"/>
      <c r="G13" s="9"/>
      <c r="H13" s="12"/>
      <c r="I13" s="1"/>
      <c r="J13" s="1"/>
      <c r="K13" s="1"/>
      <c r="L13" s="1"/>
      <c r="M13" s="1"/>
      <c r="N13" s="1"/>
      <c r="O13" s="1"/>
      <c r="P13" s="1"/>
      <c r="Q13" s="1"/>
      <c r="R13" s="1"/>
      <c r="S13" s="1"/>
      <c r="T13" s="1"/>
      <c r="U13" s="1"/>
      <c r="V13" s="1"/>
      <c r="W13" s="1"/>
      <c r="X13" s="1"/>
      <c r="Y13" s="1"/>
      <c r="Z13" s="1"/>
    </row>
    <row r="14" spans="1:26" ht="17.25" customHeight="1" x14ac:dyDescent="0.3">
      <c r="A14" s="1"/>
      <c r="B14" s="8"/>
      <c r="C14" s="226" t="s">
        <v>9</v>
      </c>
      <c r="D14" s="227"/>
      <c r="E14" s="228" t="s">
        <v>10</v>
      </c>
      <c r="F14" s="229"/>
      <c r="G14" s="9"/>
      <c r="H14" s="12"/>
      <c r="I14" s="1"/>
      <c r="J14" s="1"/>
      <c r="K14" s="1"/>
      <c r="L14" s="1"/>
      <c r="M14" s="1"/>
      <c r="N14" s="1"/>
      <c r="O14" s="1"/>
      <c r="P14" s="1"/>
      <c r="Q14" s="1"/>
      <c r="R14" s="1"/>
      <c r="S14" s="1"/>
      <c r="T14" s="1"/>
      <c r="U14" s="1"/>
      <c r="V14" s="1"/>
      <c r="W14" s="1"/>
      <c r="X14" s="1"/>
      <c r="Y14" s="1"/>
      <c r="Z14" s="1"/>
    </row>
    <row r="15" spans="1:26" ht="19.5" customHeight="1" x14ac:dyDescent="0.3">
      <c r="A15" s="1"/>
      <c r="B15" s="8"/>
      <c r="C15" s="226" t="s">
        <v>11</v>
      </c>
      <c r="D15" s="227"/>
      <c r="E15" s="228" t="s">
        <v>12</v>
      </c>
      <c r="F15" s="229"/>
      <c r="G15" s="9"/>
      <c r="H15" s="12"/>
      <c r="I15" s="1"/>
      <c r="J15" s="1"/>
      <c r="K15" s="1"/>
      <c r="L15" s="1"/>
      <c r="M15" s="1"/>
      <c r="N15" s="1"/>
      <c r="O15" s="1"/>
      <c r="P15" s="1"/>
      <c r="Q15" s="1"/>
      <c r="R15" s="1"/>
      <c r="S15" s="1"/>
      <c r="T15" s="1"/>
      <c r="U15" s="1"/>
      <c r="V15" s="1"/>
      <c r="W15" s="1"/>
      <c r="X15" s="1"/>
      <c r="Y15" s="1"/>
      <c r="Z15" s="1"/>
    </row>
    <row r="16" spans="1:26" ht="69.75" customHeight="1" x14ac:dyDescent="0.3">
      <c r="A16" s="1"/>
      <c r="B16" s="8"/>
      <c r="C16" s="226" t="s">
        <v>13</v>
      </c>
      <c r="D16" s="227"/>
      <c r="E16" s="228" t="s">
        <v>14</v>
      </c>
      <c r="F16" s="229"/>
      <c r="G16" s="9"/>
      <c r="H16" s="12"/>
      <c r="I16" s="1"/>
      <c r="J16" s="1"/>
      <c r="K16" s="1"/>
      <c r="L16" s="1"/>
      <c r="M16" s="1"/>
      <c r="N16" s="1"/>
      <c r="O16" s="1"/>
      <c r="P16" s="1"/>
      <c r="Q16" s="1"/>
      <c r="R16" s="1"/>
      <c r="S16" s="1"/>
      <c r="T16" s="1"/>
      <c r="U16" s="1"/>
      <c r="V16" s="1"/>
      <c r="W16" s="1"/>
      <c r="X16" s="1"/>
      <c r="Y16" s="1"/>
      <c r="Z16" s="1"/>
    </row>
    <row r="17" spans="1:26" ht="34.5" customHeight="1" x14ac:dyDescent="0.3">
      <c r="A17" s="1"/>
      <c r="B17" s="8"/>
      <c r="C17" s="201" t="s">
        <v>15</v>
      </c>
      <c r="D17" s="202"/>
      <c r="E17" s="230" t="s">
        <v>16</v>
      </c>
      <c r="F17" s="231"/>
      <c r="G17" s="9"/>
      <c r="H17" s="12"/>
      <c r="I17" s="1"/>
      <c r="J17" s="1"/>
      <c r="K17" s="1"/>
      <c r="L17" s="1"/>
      <c r="M17" s="1"/>
      <c r="N17" s="1"/>
      <c r="O17" s="1"/>
      <c r="P17" s="1"/>
      <c r="Q17" s="1"/>
      <c r="R17" s="1"/>
      <c r="S17" s="1"/>
      <c r="T17" s="1"/>
      <c r="U17" s="1"/>
      <c r="V17" s="1"/>
      <c r="W17" s="1"/>
      <c r="X17" s="1"/>
      <c r="Y17" s="1"/>
      <c r="Z17" s="1"/>
    </row>
    <row r="18" spans="1:26" ht="27.75" customHeight="1" x14ac:dyDescent="0.3">
      <c r="A18" s="1"/>
      <c r="B18" s="8"/>
      <c r="C18" s="201" t="s">
        <v>17</v>
      </c>
      <c r="D18" s="202"/>
      <c r="E18" s="230" t="s">
        <v>18</v>
      </c>
      <c r="F18" s="231"/>
      <c r="G18" s="9"/>
      <c r="H18" s="12"/>
      <c r="I18" s="1"/>
      <c r="J18" s="1"/>
      <c r="K18" s="1"/>
      <c r="L18" s="1"/>
      <c r="M18" s="1"/>
      <c r="N18" s="1"/>
      <c r="O18" s="1"/>
      <c r="P18" s="1"/>
      <c r="Q18" s="1"/>
      <c r="R18" s="1"/>
      <c r="S18" s="1"/>
      <c r="T18" s="1"/>
      <c r="U18" s="1"/>
      <c r="V18" s="1"/>
      <c r="W18" s="1"/>
      <c r="X18" s="1"/>
      <c r="Y18" s="1"/>
      <c r="Z18" s="1"/>
    </row>
    <row r="19" spans="1:26" ht="28.5" customHeight="1" x14ac:dyDescent="0.3">
      <c r="A19" s="1"/>
      <c r="B19" s="8"/>
      <c r="C19" s="201" t="s">
        <v>19</v>
      </c>
      <c r="D19" s="202"/>
      <c r="E19" s="230" t="s">
        <v>20</v>
      </c>
      <c r="F19" s="231"/>
      <c r="G19" s="9"/>
      <c r="H19" s="12"/>
      <c r="I19" s="1"/>
      <c r="J19" s="1"/>
      <c r="K19" s="1"/>
      <c r="L19" s="1"/>
      <c r="M19" s="1"/>
      <c r="N19" s="1"/>
      <c r="O19" s="1"/>
      <c r="P19" s="1"/>
      <c r="Q19" s="1"/>
      <c r="R19" s="1"/>
      <c r="S19" s="1"/>
      <c r="T19" s="1"/>
      <c r="U19" s="1"/>
      <c r="V19" s="1"/>
      <c r="W19" s="1"/>
      <c r="X19" s="1"/>
      <c r="Y19" s="1"/>
      <c r="Z19" s="1"/>
    </row>
    <row r="20" spans="1:26" ht="72.75" customHeight="1" x14ac:dyDescent="0.3">
      <c r="A20" s="1"/>
      <c r="B20" s="8"/>
      <c r="C20" s="201" t="s">
        <v>21</v>
      </c>
      <c r="D20" s="202"/>
      <c r="E20" s="230" t="s">
        <v>22</v>
      </c>
      <c r="F20" s="231"/>
      <c r="G20" s="9"/>
      <c r="H20" s="12"/>
      <c r="I20" s="1"/>
      <c r="J20" s="1"/>
      <c r="K20" s="1"/>
      <c r="L20" s="1"/>
      <c r="M20" s="1"/>
      <c r="N20" s="1"/>
      <c r="O20" s="1"/>
      <c r="P20" s="1"/>
      <c r="Q20" s="1"/>
      <c r="R20" s="1"/>
      <c r="S20" s="1"/>
      <c r="T20" s="1"/>
      <c r="U20" s="1"/>
      <c r="V20" s="1"/>
      <c r="W20" s="1"/>
      <c r="X20" s="1"/>
      <c r="Y20" s="1"/>
      <c r="Z20" s="1"/>
    </row>
    <row r="21" spans="1:26" ht="64.5" customHeight="1" x14ac:dyDescent="0.3">
      <c r="A21" s="1"/>
      <c r="B21" s="8"/>
      <c r="C21" s="201" t="s">
        <v>23</v>
      </c>
      <c r="D21" s="202"/>
      <c r="E21" s="230" t="s">
        <v>24</v>
      </c>
      <c r="F21" s="231"/>
      <c r="G21" s="9"/>
      <c r="H21" s="12"/>
      <c r="I21" s="1"/>
      <c r="J21" s="1"/>
      <c r="K21" s="1"/>
      <c r="L21" s="1"/>
      <c r="M21" s="1"/>
      <c r="N21" s="1"/>
      <c r="O21" s="1"/>
      <c r="P21" s="1"/>
      <c r="Q21" s="1"/>
      <c r="R21" s="1"/>
      <c r="S21" s="1"/>
      <c r="T21" s="1"/>
      <c r="U21" s="1"/>
      <c r="V21" s="1"/>
      <c r="W21" s="1"/>
      <c r="X21" s="1"/>
      <c r="Y21" s="1"/>
      <c r="Z21" s="1"/>
    </row>
    <row r="22" spans="1:26" ht="71.25" customHeight="1" x14ac:dyDescent="0.3">
      <c r="A22" s="1"/>
      <c r="B22" s="8"/>
      <c r="C22" s="201" t="s">
        <v>25</v>
      </c>
      <c r="D22" s="202"/>
      <c r="E22" s="230" t="s">
        <v>26</v>
      </c>
      <c r="F22" s="231"/>
      <c r="G22" s="9"/>
      <c r="H22" s="12"/>
      <c r="I22" s="1"/>
      <c r="J22" s="1"/>
      <c r="K22" s="1"/>
      <c r="L22" s="1"/>
      <c r="M22" s="1"/>
      <c r="N22" s="1"/>
      <c r="O22" s="1"/>
      <c r="P22" s="1"/>
      <c r="Q22" s="1"/>
      <c r="R22" s="1"/>
      <c r="S22" s="1"/>
      <c r="T22" s="1"/>
      <c r="U22" s="1"/>
      <c r="V22" s="1"/>
      <c r="W22" s="1"/>
      <c r="X22" s="1"/>
      <c r="Y22" s="1"/>
      <c r="Z22" s="1"/>
    </row>
    <row r="23" spans="1:26" ht="55.5" customHeight="1" x14ac:dyDescent="0.3">
      <c r="A23" s="1"/>
      <c r="B23" s="8"/>
      <c r="C23" s="201" t="s">
        <v>27</v>
      </c>
      <c r="D23" s="202"/>
      <c r="E23" s="230" t="s">
        <v>28</v>
      </c>
      <c r="F23" s="231"/>
      <c r="G23" s="9"/>
      <c r="H23" s="12"/>
      <c r="I23" s="1"/>
      <c r="J23" s="1"/>
      <c r="K23" s="1"/>
      <c r="L23" s="1"/>
      <c r="M23" s="1"/>
      <c r="N23" s="1"/>
      <c r="O23" s="1"/>
      <c r="P23" s="1"/>
      <c r="Q23" s="1"/>
      <c r="R23" s="1"/>
      <c r="S23" s="1"/>
      <c r="T23" s="1"/>
      <c r="U23" s="1"/>
      <c r="V23" s="1"/>
      <c r="W23" s="1"/>
      <c r="X23" s="1"/>
      <c r="Y23" s="1"/>
      <c r="Z23" s="1"/>
    </row>
    <row r="24" spans="1:26" ht="42" customHeight="1" x14ac:dyDescent="0.3">
      <c r="A24" s="1"/>
      <c r="B24" s="8"/>
      <c r="C24" s="201" t="s">
        <v>29</v>
      </c>
      <c r="D24" s="202"/>
      <c r="E24" s="230" t="s">
        <v>30</v>
      </c>
      <c r="F24" s="231"/>
      <c r="G24" s="9"/>
      <c r="H24" s="12"/>
      <c r="I24" s="1"/>
      <c r="J24" s="1"/>
      <c r="K24" s="1"/>
      <c r="L24" s="1"/>
      <c r="M24" s="1"/>
      <c r="N24" s="1"/>
      <c r="O24" s="1"/>
      <c r="P24" s="1"/>
      <c r="Q24" s="1"/>
      <c r="R24" s="1"/>
      <c r="S24" s="1"/>
      <c r="T24" s="1"/>
      <c r="U24" s="1"/>
      <c r="V24" s="1"/>
      <c r="W24" s="1"/>
      <c r="X24" s="1"/>
      <c r="Y24" s="1"/>
      <c r="Z24" s="1"/>
    </row>
    <row r="25" spans="1:26" ht="59.25" customHeight="1" x14ac:dyDescent="0.3">
      <c r="A25" s="1"/>
      <c r="B25" s="8"/>
      <c r="C25" s="201" t="s">
        <v>31</v>
      </c>
      <c r="D25" s="202"/>
      <c r="E25" s="230" t="s">
        <v>32</v>
      </c>
      <c r="F25" s="231"/>
      <c r="G25" s="9"/>
      <c r="H25" s="12"/>
      <c r="I25" s="1"/>
      <c r="J25" s="1"/>
      <c r="K25" s="1"/>
      <c r="L25" s="1"/>
      <c r="M25" s="1"/>
      <c r="N25" s="1"/>
      <c r="O25" s="1"/>
      <c r="P25" s="1"/>
      <c r="Q25" s="1"/>
      <c r="R25" s="1"/>
      <c r="S25" s="1"/>
      <c r="T25" s="1"/>
      <c r="U25" s="1"/>
      <c r="V25" s="1"/>
      <c r="W25" s="1"/>
      <c r="X25" s="1"/>
      <c r="Y25" s="1"/>
      <c r="Z25" s="1"/>
    </row>
    <row r="26" spans="1:26" ht="23.25" customHeight="1" x14ac:dyDescent="0.3">
      <c r="A26" s="1"/>
      <c r="B26" s="8"/>
      <c r="C26" s="201" t="s">
        <v>33</v>
      </c>
      <c r="D26" s="202"/>
      <c r="E26" s="230" t="s">
        <v>34</v>
      </c>
      <c r="F26" s="231"/>
      <c r="G26" s="9"/>
      <c r="H26" s="12"/>
      <c r="I26" s="1"/>
      <c r="J26" s="1"/>
      <c r="K26" s="1"/>
      <c r="L26" s="1"/>
      <c r="M26" s="1"/>
      <c r="N26" s="1"/>
      <c r="O26" s="1"/>
      <c r="P26" s="1"/>
      <c r="Q26" s="1"/>
      <c r="R26" s="1"/>
      <c r="S26" s="1"/>
      <c r="T26" s="1"/>
      <c r="U26" s="1"/>
      <c r="V26" s="1"/>
      <c r="W26" s="1"/>
      <c r="X26" s="1"/>
      <c r="Y26" s="1"/>
      <c r="Z26" s="1"/>
    </row>
    <row r="27" spans="1:26" ht="30.75" customHeight="1" x14ac:dyDescent="0.3">
      <c r="A27" s="1"/>
      <c r="B27" s="8"/>
      <c r="C27" s="201" t="s">
        <v>35</v>
      </c>
      <c r="D27" s="202"/>
      <c r="E27" s="230" t="s">
        <v>36</v>
      </c>
      <c r="F27" s="231"/>
      <c r="G27" s="9"/>
      <c r="H27" s="12"/>
      <c r="I27" s="1"/>
      <c r="J27" s="1"/>
      <c r="K27" s="1"/>
      <c r="L27" s="1"/>
      <c r="M27" s="1"/>
      <c r="N27" s="1"/>
      <c r="O27" s="1"/>
      <c r="P27" s="1"/>
      <c r="Q27" s="1"/>
      <c r="R27" s="1"/>
      <c r="S27" s="1"/>
      <c r="T27" s="1"/>
      <c r="U27" s="1"/>
      <c r="V27" s="1"/>
      <c r="W27" s="1"/>
      <c r="X27" s="1"/>
      <c r="Y27" s="1"/>
      <c r="Z27" s="1"/>
    </row>
    <row r="28" spans="1:26" ht="35.25" customHeight="1" x14ac:dyDescent="0.3">
      <c r="A28" s="1"/>
      <c r="B28" s="8"/>
      <c r="C28" s="201" t="s">
        <v>37</v>
      </c>
      <c r="D28" s="202"/>
      <c r="E28" s="230" t="s">
        <v>38</v>
      </c>
      <c r="F28" s="231"/>
      <c r="G28" s="9"/>
      <c r="H28" s="12"/>
      <c r="I28" s="1"/>
      <c r="J28" s="1"/>
      <c r="K28" s="1"/>
      <c r="L28" s="1"/>
      <c r="M28" s="1"/>
      <c r="N28" s="1"/>
      <c r="O28" s="1"/>
      <c r="P28" s="1"/>
      <c r="Q28" s="1"/>
      <c r="R28" s="1"/>
      <c r="S28" s="1"/>
      <c r="T28" s="1"/>
      <c r="U28" s="1"/>
      <c r="V28" s="1"/>
      <c r="W28" s="1"/>
      <c r="X28" s="1"/>
      <c r="Y28" s="1"/>
      <c r="Z28" s="1"/>
    </row>
    <row r="29" spans="1:26" ht="33" customHeight="1" x14ac:dyDescent="0.3">
      <c r="A29" s="1"/>
      <c r="B29" s="8"/>
      <c r="C29" s="201" t="s">
        <v>39</v>
      </c>
      <c r="D29" s="202"/>
      <c r="E29" s="230" t="s">
        <v>38</v>
      </c>
      <c r="F29" s="231"/>
      <c r="G29" s="9"/>
      <c r="H29" s="12"/>
      <c r="I29" s="1"/>
      <c r="J29" s="1"/>
      <c r="K29" s="1"/>
      <c r="L29" s="1"/>
      <c r="M29" s="1"/>
      <c r="N29" s="1"/>
      <c r="O29" s="1"/>
      <c r="P29" s="1"/>
      <c r="Q29" s="1"/>
      <c r="R29" s="1"/>
      <c r="S29" s="1"/>
      <c r="T29" s="1"/>
      <c r="U29" s="1"/>
      <c r="V29" s="1"/>
      <c r="W29" s="1"/>
      <c r="X29" s="1"/>
      <c r="Y29" s="1"/>
      <c r="Z29" s="1"/>
    </row>
    <row r="30" spans="1:26" ht="30" customHeight="1" x14ac:dyDescent="0.3">
      <c r="A30" s="1"/>
      <c r="B30" s="8"/>
      <c r="C30" s="201" t="s">
        <v>40</v>
      </c>
      <c r="D30" s="202"/>
      <c r="E30" s="230" t="s">
        <v>41</v>
      </c>
      <c r="F30" s="231"/>
      <c r="G30" s="9"/>
      <c r="H30" s="12"/>
      <c r="I30" s="1"/>
      <c r="J30" s="1"/>
      <c r="K30" s="1"/>
      <c r="L30" s="1"/>
      <c r="M30" s="1"/>
      <c r="N30" s="1"/>
      <c r="O30" s="1"/>
      <c r="P30" s="1"/>
      <c r="Q30" s="1"/>
      <c r="R30" s="1"/>
      <c r="S30" s="1"/>
      <c r="T30" s="1"/>
      <c r="U30" s="1"/>
      <c r="V30" s="1"/>
      <c r="W30" s="1"/>
      <c r="X30" s="1"/>
      <c r="Y30" s="1"/>
      <c r="Z30" s="1"/>
    </row>
    <row r="31" spans="1:26" ht="35.25" customHeight="1" x14ac:dyDescent="0.3">
      <c r="A31" s="1"/>
      <c r="B31" s="8"/>
      <c r="C31" s="201" t="s">
        <v>42</v>
      </c>
      <c r="D31" s="202"/>
      <c r="E31" s="230" t="s">
        <v>43</v>
      </c>
      <c r="F31" s="231"/>
      <c r="G31" s="9"/>
      <c r="H31" s="12"/>
      <c r="I31" s="1"/>
      <c r="J31" s="1"/>
      <c r="K31" s="1"/>
      <c r="L31" s="1"/>
      <c r="M31" s="1"/>
      <c r="N31" s="1"/>
      <c r="O31" s="1"/>
      <c r="P31" s="1"/>
      <c r="Q31" s="1"/>
      <c r="R31" s="1"/>
      <c r="S31" s="1"/>
      <c r="T31" s="1"/>
      <c r="U31" s="1"/>
      <c r="V31" s="1"/>
      <c r="W31" s="1"/>
      <c r="X31" s="1"/>
      <c r="Y31" s="1"/>
      <c r="Z31" s="1"/>
    </row>
    <row r="32" spans="1:26" ht="31.5" customHeight="1" x14ac:dyDescent="0.3">
      <c r="A32" s="1"/>
      <c r="B32" s="8"/>
      <c r="C32" s="201" t="s">
        <v>44</v>
      </c>
      <c r="D32" s="202"/>
      <c r="E32" s="230" t="s">
        <v>45</v>
      </c>
      <c r="F32" s="231"/>
      <c r="G32" s="9"/>
      <c r="H32" s="12"/>
      <c r="I32" s="1"/>
      <c r="J32" s="1"/>
      <c r="K32" s="1"/>
      <c r="L32" s="1"/>
      <c r="M32" s="1"/>
      <c r="N32" s="1"/>
      <c r="O32" s="1"/>
      <c r="P32" s="1"/>
      <c r="Q32" s="1"/>
      <c r="R32" s="1"/>
      <c r="S32" s="1"/>
      <c r="T32" s="1"/>
      <c r="U32" s="1"/>
      <c r="V32" s="1"/>
      <c r="W32" s="1"/>
      <c r="X32" s="1"/>
      <c r="Y32" s="1"/>
      <c r="Z32" s="1"/>
    </row>
    <row r="33" spans="1:26" ht="35.25" customHeight="1" x14ac:dyDescent="0.3">
      <c r="A33" s="1"/>
      <c r="B33" s="8"/>
      <c r="C33" s="201" t="s">
        <v>46</v>
      </c>
      <c r="D33" s="202"/>
      <c r="E33" s="230" t="s">
        <v>47</v>
      </c>
      <c r="F33" s="231"/>
      <c r="G33" s="9"/>
      <c r="H33" s="12"/>
      <c r="I33" s="1"/>
      <c r="J33" s="1"/>
      <c r="K33" s="1"/>
      <c r="L33" s="1"/>
      <c r="M33" s="1"/>
      <c r="N33" s="1"/>
      <c r="O33" s="1"/>
      <c r="P33" s="1"/>
      <c r="Q33" s="1"/>
      <c r="R33" s="1"/>
      <c r="S33" s="1"/>
      <c r="T33" s="1"/>
      <c r="U33" s="1"/>
      <c r="V33" s="1"/>
      <c r="W33" s="1"/>
      <c r="X33" s="1"/>
      <c r="Y33" s="1"/>
      <c r="Z33" s="1"/>
    </row>
    <row r="34" spans="1:26" ht="59.25" customHeight="1" x14ac:dyDescent="0.3">
      <c r="A34" s="1"/>
      <c r="B34" s="8"/>
      <c r="C34" s="201" t="s">
        <v>48</v>
      </c>
      <c r="D34" s="202"/>
      <c r="E34" s="230" t="s">
        <v>49</v>
      </c>
      <c r="F34" s="231"/>
      <c r="G34" s="9"/>
      <c r="H34" s="12"/>
      <c r="I34" s="1"/>
      <c r="J34" s="1"/>
      <c r="K34" s="1"/>
      <c r="L34" s="1"/>
      <c r="M34" s="1"/>
      <c r="N34" s="1"/>
      <c r="O34" s="1"/>
      <c r="P34" s="1"/>
      <c r="Q34" s="1"/>
      <c r="R34" s="1"/>
      <c r="S34" s="1"/>
      <c r="T34" s="1"/>
      <c r="U34" s="1"/>
      <c r="V34" s="1"/>
      <c r="W34" s="1"/>
      <c r="X34" s="1"/>
      <c r="Y34" s="1"/>
      <c r="Z34" s="1"/>
    </row>
    <row r="35" spans="1:26" ht="29.25" customHeight="1" x14ac:dyDescent="0.3">
      <c r="A35" s="1"/>
      <c r="B35" s="8"/>
      <c r="C35" s="201" t="s">
        <v>50</v>
      </c>
      <c r="D35" s="202"/>
      <c r="E35" s="230" t="s">
        <v>51</v>
      </c>
      <c r="F35" s="231"/>
      <c r="G35" s="9"/>
      <c r="H35" s="12"/>
      <c r="I35" s="1"/>
      <c r="J35" s="1"/>
      <c r="K35" s="1"/>
      <c r="L35" s="1"/>
      <c r="M35" s="1"/>
      <c r="N35" s="1"/>
      <c r="O35" s="1"/>
      <c r="P35" s="1"/>
      <c r="Q35" s="1"/>
      <c r="R35" s="1"/>
      <c r="S35" s="1"/>
      <c r="T35" s="1"/>
      <c r="U35" s="1"/>
      <c r="V35" s="1"/>
      <c r="W35" s="1"/>
      <c r="X35" s="1"/>
      <c r="Y35" s="1"/>
      <c r="Z35" s="1"/>
    </row>
    <row r="36" spans="1:26" ht="82.5" customHeight="1" x14ac:dyDescent="0.3">
      <c r="A36" s="1"/>
      <c r="B36" s="8"/>
      <c r="C36" s="201" t="s">
        <v>52</v>
      </c>
      <c r="D36" s="202"/>
      <c r="E36" s="230" t="s">
        <v>53</v>
      </c>
      <c r="F36" s="231"/>
      <c r="G36" s="9"/>
      <c r="H36" s="12"/>
      <c r="I36" s="1"/>
      <c r="J36" s="1"/>
      <c r="K36" s="1"/>
      <c r="L36" s="1"/>
      <c r="M36" s="1"/>
      <c r="N36" s="1"/>
      <c r="O36" s="1"/>
      <c r="P36" s="1"/>
      <c r="Q36" s="1"/>
      <c r="R36" s="1"/>
      <c r="S36" s="1"/>
      <c r="T36" s="1"/>
      <c r="U36" s="1"/>
      <c r="V36" s="1"/>
      <c r="W36" s="1"/>
      <c r="X36" s="1"/>
      <c r="Y36" s="1"/>
      <c r="Z36" s="1"/>
    </row>
    <row r="37" spans="1:26" ht="46.5" customHeight="1" x14ac:dyDescent="0.3">
      <c r="A37" s="1"/>
      <c r="B37" s="8"/>
      <c r="C37" s="201" t="s">
        <v>54</v>
      </c>
      <c r="D37" s="202"/>
      <c r="E37" s="230" t="s">
        <v>55</v>
      </c>
      <c r="F37" s="231"/>
      <c r="G37" s="9"/>
      <c r="H37" s="12"/>
      <c r="I37" s="1"/>
      <c r="J37" s="1"/>
      <c r="K37" s="1"/>
      <c r="L37" s="1"/>
      <c r="M37" s="1"/>
      <c r="N37" s="1"/>
      <c r="O37" s="1"/>
      <c r="P37" s="1"/>
      <c r="Q37" s="1"/>
      <c r="R37" s="1"/>
      <c r="S37" s="1"/>
      <c r="T37" s="1"/>
      <c r="U37" s="1"/>
      <c r="V37" s="1"/>
      <c r="W37" s="1"/>
      <c r="X37" s="1"/>
      <c r="Y37" s="1"/>
      <c r="Z37" s="1"/>
    </row>
    <row r="38" spans="1:26" ht="6.75" customHeight="1" x14ac:dyDescent="0.3">
      <c r="A38" s="1"/>
      <c r="B38" s="8"/>
      <c r="C38" s="203"/>
      <c r="D38" s="204"/>
      <c r="E38" s="232"/>
      <c r="F38" s="233"/>
      <c r="G38" s="9"/>
      <c r="H38" s="12"/>
      <c r="I38" s="1"/>
      <c r="J38" s="1"/>
      <c r="K38" s="1"/>
      <c r="L38" s="1"/>
      <c r="M38" s="1"/>
      <c r="N38" s="1"/>
      <c r="O38" s="1"/>
      <c r="P38" s="1"/>
      <c r="Q38" s="1"/>
      <c r="R38" s="1"/>
      <c r="S38" s="1"/>
      <c r="T38" s="1"/>
      <c r="U38" s="1"/>
      <c r="V38" s="1"/>
      <c r="W38" s="1"/>
      <c r="X38" s="1"/>
      <c r="Y38" s="1"/>
      <c r="Z38" s="1"/>
    </row>
    <row r="39" spans="1:26" ht="15.75" customHeight="1" x14ac:dyDescent="0.3">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3">
      <c r="A40" s="1"/>
      <c r="B40" s="234" t="s">
        <v>56</v>
      </c>
      <c r="C40" s="235"/>
      <c r="D40" s="235"/>
      <c r="E40" s="235"/>
      <c r="F40" s="235"/>
      <c r="G40" s="235"/>
      <c r="H40" s="236"/>
      <c r="I40" s="1"/>
      <c r="J40" s="1"/>
      <c r="K40" s="1"/>
      <c r="L40" s="1"/>
      <c r="M40" s="1"/>
      <c r="N40" s="1"/>
      <c r="O40" s="1"/>
      <c r="P40" s="1"/>
      <c r="Q40" s="1"/>
      <c r="R40" s="1"/>
      <c r="S40" s="1"/>
      <c r="T40" s="1"/>
      <c r="U40" s="1"/>
      <c r="V40" s="1"/>
      <c r="W40" s="1"/>
      <c r="X40" s="1"/>
      <c r="Y40" s="1"/>
      <c r="Z40" s="1"/>
    </row>
    <row r="41" spans="1:26" ht="20.25" customHeight="1" x14ac:dyDescent="0.3">
      <c r="A41" s="1"/>
      <c r="B41" s="234" t="s">
        <v>57</v>
      </c>
      <c r="C41" s="235"/>
      <c r="D41" s="235"/>
      <c r="E41" s="235"/>
      <c r="F41" s="235"/>
      <c r="G41" s="235"/>
      <c r="H41" s="236"/>
      <c r="I41" s="1"/>
      <c r="J41" s="1"/>
      <c r="K41" s="1"/>
      <c r="L41" s="1"/>
      <c r="M41" s="1"/>
      <c r="N41" s="1"/>
      <c r="O41" s="1"/>
      <c r="P41" s="1"/>
      <c r="Q41" s="1"/>
      <c r="R41" s="1"/>
      <c r="S41" s="1"/>
      <c r="T41" s="1"/>
      <c r="U41" s="1"/>
      <c r="V41" s="1"/>
      <c r="W41" s="1"/>
      <c r="X41" s="1"/>
      <c r="Y41" s="1"/>
      <c r="Z41" s="1"/>
    </row>
    <row r="42" spans="1:26" ht="20.25" customHeight="1" x14ac:dyDescent="0.3">
      <c r="A42" s="1"/>
      <c r="B42" s="234" t="s">
        <v>58</v>
      </c>
      <c r="C42" s="235"/>
      <c r="D42" s="235"/>
      <c r="E42" s="235"/>
      <c r="F42" s="235"/>
      <c r="G42" s="235"/>
      <c r="H42" s="236"/>
      <c r="I42" s="1"/>
      <c r="J42" s="1"/>
      <c r="K42" s="1"/>
      <c r="L42" s="1"/>
      <c r="M42" s="1"/>
      <c r="N42" s="1"/>
      <c r="O42" s="1"/>
      <c r="P42" s="1"/>
      <c r="Q42" s="1"/>
      <c r="R42" s="1"/>
      <c r="S42" s="1"/>
      <c r="T42" s="1"/>
      <c r="U42" s="1"/>
      <c r="V42" s="1"/>
      <c r="W42" s="1"/>
      <c r="X42" s="1"/>
      <c r="Y42" s="1"/>
      <c r="Z42" s="1"/>
    </row>
    <row r="43" spans="1:26" ht="20.25" customHeight="1" x14ac:dyDescent="0.3">
      <c r="A43" s="1"/>
      <c r="B43" s="234" t="s">
        <v>59</v>
      </c>
      <c r="C43" s="235"/>
      <c r="D43" s="235"/>
      <c r="E43" s="235"/>
      <c r="F43" s="235"/>
      <c r="G43" s="235"/>
      <c r="H43" s="236"/>
      <c r="I43" s="1"/>
      <c r="J43" s="1"/>
      <c r="K43" s="1"/>
      <c r="L43" s="1"/>
      <c r="M43" s="1"/>
      <c r="N43" s="1"/>
      <c r="O43" s="1"/>
      <c r="P43" s="1"/>
      <c r="Q43" s="1"/>
      <c r="R43" s="1"/>
      <c r="S43" s="1"/>
      <c r="T43" s="1"/>
      <c r="U43" s="1"/>
      <c r="V43" s="1"/>
      <c r="W43" s="1"/>
      <c r="X43" s="1"/>
      <c r="Y43" s="1"/>
      <c r="Z43" s="1"/>
    </row>
    <row r="44" spans="1:26" ht="15.75" customHeight="1" x14ac:dyDescent="0.3">
      <c r="A44" s="1"/>
      <c r="B44" s="234" t="s">
        <v>60</v>
      </c>
      <c r="C44" s="235"/>
      <c r="D44" s="235"/>
      <c r="E44" s="235"/>
      <c r="F44" s="235"/>
      <c r="G44" s="235"/>
      <c r="H44" s="236"/>
      <c r="I44" s="1"/>
      <c r="J44" s="1"/>
      <c r="K44" s="1"/>
      <c r="L44" s="1"/>
      <c r="M44" s="1"/>
      <c r="N44" s="1"/>
      <c r="O44" s="1"/>
      <c r="P44" s="1"/>
      <c r="Q44" s="1"/>
      <c r="R44" s="1"/>
      <c r="S44" s="1"/>
      <c r="T44" s="1"/>
      <c r="U44" s="1"/>
      <c r="V44" s="1"/>
      <c r="W44" s="1"/>
      <c r="X44" s="1"/>
      <c r="Y44" s="1"/>
      <c r="Z44" s="1"/>
    </row>
    <row r="45" spans="1:26" ht="15.75" customHeight="1" x14ac:dyDescent="0.3">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row r="246" spans="1:26" ht="15.75" customHeight="1" x14ac:dyDescent="0.3"/>
    <row r="247" spans="1:26" ht="15.75" customHeight="1" x14ac:dyDescent="0.3"/>
    <row r="248" spans="1:26" ht="15.75" customHeight="1" x14ac:dyDescent="0.3"/>
    <row r="249" spans="1:26" ht="15.75" customHeight="1" x14ac:dyDescent="0.3"/>
    <row r="250" spans="1:26" ht="15.75" customHeight="1" x14ac:dyDescent="0.3"/>
    <row r="251" spans="1:26" ht="15.75" customHeight="1" x14ac:dyDescent="0.3"/>
    <row r="252" spans="1:26" ht="15.75" customHeight="1" x14ac:dyDescent="0.3"/>
    <row r="253" spans="1:26" ht="15.75" customHeight="1" x14ac:dyDescent="0.3"/>
    <row r="254" spans="1:26" ht="15.75" customHeight="1" x14ac:dyDescent="0.3"/>
    <row r="255" spans="1:26" ht="15.75" customHeight="1" x14ac:dyDescent="0.3"/>
    <row r="256" spans="1:2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 ref="C37:D37"/>
    <mergeCell ref="C38:D38"/>
    <mergeCell ref="C30:D30"/>
    <mergeCell ref="C31:D31"/>
    <mergeCell ref="C32:D32"/>
    <mergeCell ref="C33:D33"/>
    <mergeCell ref="C34:D34"/>
    <mergeCell ref="C35:D35"/>
    <mergeCell ref="C36:D3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A4"/>
    </sheetView>
  </sheetViews>
  <sheetFormatPr baseColWidth="10" defaultColWidth="14.44140625" defaultRowHeight="15" customHeight="1" x14ac:dyDescent="0.3"/>
  <cols>
    <col min="1" max="1" width="29.44140625" customWidth="1"/>
    <col min="2" max="2" width="29.109375" customWidth="1"/>
    <col min="3" max="3" width="30.33203125" customWidth="1"/>
    <col min="4" max="4" width="31.88671875" customWidth="1"/>
    <col min="5" max="5" width="32.44140625" customWidth="1"/>
    <col min="6" max="6" width="32" customWidth="1"/>
    <col min="7" max="26" width="11.44140625" customWidth="1"/>
  </cols>
  <sheetData>
    <row r="1" spans="1:26" ht="15" customHeight="1" x14ac:dyDescent="0.3">
      <c r="A1" s="245"/>
      <c r="B1" s="248" t="s">
        <v>61</v>
      </c>
      <c r="C1" s="249"/>
      <c r="D1" s="250"/>
      <c r="E1" s="18" t="s">
        <v>62</v>
      </c>
      <c r="F1" s="253"/>
      <c r="G1" s="19"/>
      <c r="H1" s="20"/>
      <c r="I1" s="20"/>
      <c r="J1" s="256"/>
      <c r="K1" s="20"/>
      <c r="L1" s="20"/>
      <c r="M1" s="20"/>
      <c r="N1" s="20"/>
      <c r="O1" s="20"/>
      <c r="P1" s="20"/>
      <c r="Q1" s="20"/>
      <c r="R1" s="20"/>
      <c r="S1" s="20"/>
      <c r="T1" s="20"/>
      <c r="U1" s="20"/>
      <c r="V1" s="20"/>
      <c r="W1" s="20"/>
      <c r="X1" s="20"/>
      <c r="Y1" s="20"/>
      <c r="Z1" s="20"/>
    </row>
    <row r="2" spans="1:26" ht="15" customHeight="1" x14ac:dyDescent="0.3">
      <c r="A2" s="246"/>
      <c r="B2" s="251"/>
      <c r="C2" s="212"/>
      <c r="D2" s="252"/>
      <c r="E2" s="22" t="s">
        <v>63</v>
      </c>
      <c r="F2" s="254"/>
      <c r="G2" s="19"/>
      <c r="H2" s="20"/>
      <c r="I2" s="20"/>
      <c r="J2" s="209"/>
      <c r="K2" s="20"/>
      <c r="L2" s="20"/>
      <c r="M2" s="20"/>
      <c r="N2" s="20"/>
      <c r="O2" s="20"/>
      <c r="P2" s="20"/>
      <c r="Q2" s="20"/>
      <c r="R2" s="20"/>
      <c r="S2" s="20"/>
      <c r="T2" s="20"/>
      <c r="U2" s="20"/>
      <c r="V2" s="20"/>
      <c r="W2" s="20"/>
      <c r="X2" s="20"/>
      <c r="Y2" s="20"/>
      <c r="Z2" s="20"/>
    </row>
    <row r="3" spans="1:26" ht="15" customHeight="1" x14ac:dyDescent="0.3">
      <c r="A3" s="246"/>
      <c r="B3" s="257" t="s">
        <v>64</v>
      </c>
      <c r="C3" s="258"/>
      <c r="D3" s="259"/>
      <c r="E3" s="22" t="s">
        <v>65</v>
      </c>
      <c r="F3" s="254"/>
      <c r="G3" s="19"/>
      <c r="H3" s="20"/>
      <c r="I3" s="20"/>
      <c r="J3" s="209"/>
      <c r="K3" s="20"/>
      <c r="L3" s="20"/>
      <c r="M3" s="20"/>
      <c r="N3" s="20"/>
      <c r="O3" s="20"/>
      <c r="P3" s="20"/>
      <c r="Q3" s="20"/>
      <c r="R3" s="20"/>
      <c r="S3" s="20"/>
      <c r="T3" s="20"/>
      <c r="U3" s="20"/>
      <c r="V3" s="20"/>
      <c r="W3" s="20"/>
      <c r="X3" s="20"/>
      <c r="Y3" s="20"/>
      <c r="Z3" s="20"/>
    </row>
    <row r="4" spans="1:26" ht="15.75" customHeight="1" x14ac:dyDescent="0.3">
      <c r="A4" s="247"/>
      <c r="B4" s="251"/>
      <c r="C4" s="212"/>
      <c r="D4" s="252"/>
      <c r="E4" s="22" t="s">
        <v>66</v>
      </c>
      <c r="F4" s="255"/>
      <c r="G4" s="19"/>
      <c r="H4" s="20"/>
      <c r="I4" s="20"/>
      <c r="J4" s="209"/>
      <c r="K4" s="20"/>
      <c r="L4" s="20"/>
      <c r="M4" s="20"/>
      <c r="N4" s="20"/>
      <c r="O4" s="20"/>
      <c r="P4" s="20"/>
      <c r="Q4" s="20"/>
      <c r="R4" s="20"/>
      <c r="S4" s="20"/>
      <c r="T4" s="20"/>
      <c r="U4" s="20"/>
      <c r="V4" s="20"/>
      <c r="W4" s="20"/>
      <c r="X4" s="20"/>
      <c r="Y4" s="20"/>
      <c r="Z4" s="20"/>
    </row>
    <row r="5" spans="1:26" ht="15.75" customHeight="1" x14ac:dyDescent="0.3">
      <c r="A5" s="260"/>
      <c r="B5" s="238"/>
      <c r="C5" s="238"/>
      <c r="D5" s="238"/>
      <c r="E5" s="238"/>
      <c r="F5" s="239"/>
      <c r="G5" s="19"/>
      <c r="H5" s="20"/>
      <c r="I5" s="20"/>
      <c r="J5" s="21"/>
      <c r="K5" s="20"/>
      <c r="L5" s="20"/>
      <c r="M5" s="20"/>
      <c r="N5" s="20"/>
      <c r="O5" s="20"/>
      <c r="P5" s="20"/>
      <c r="Q5" s="20"/>
      <c r="R5" s="20"/>
      <c r="S5" s="20"/>
      <c r="T5" s="20"/>
      <c r="U5" s="20"/>
      <c r="V5" s="20"/>
      <c r="W5" s="20"/>
      <c r="X5" s="20"/>
      <c r="Y5" s="20"/>
      <c r="Z5" s="20"/>
    </row>
    <row r="6" spans="1:26" ht="15" customHeight="1" x14ac:dyDescent="0.3">
      <c r="A6" s="261" t="s">
        <v>67</v>
      </c>
      <c r="B6" s="258"/>
      <c r="C6" s="258"/>
      <c r="D6" s="258"/>
      <c r="E6" s="258"/>
      <c r="F6" s="262"/>
      <c r="G6" s="20"/>
      <c r="H6" s="20"/>
      <c r="I6" s="20"/>
      <c r="J6" s="20"/>
      <c r="K6" s="20"/>
      <c r="L6" s="20"/>
      <c r="M6" s="20"/>
      <c r="N6" s="20"/>
      <c r="O6" s="20"/>
      <c r="P6" s="20"/>
      <c r="Q6" s="20"/>
      <c r="R6" s="20"/>
      <c r="S6" s="20"/>
      <c r="T6" s="20"/>
      <c r="U6" s="20"/>
      <c r="V6" s="20"/>
      <c r="W6" s="20"/>
      <c r="X6" s="20"/>
      <c r="Y6" s="20"/>
      <c r="Z6" s="20"/>
    </row>
    <row r="7" spans="1:26" ht="15.75" customHeight="1" x14ac:dyDescent="0.3">
      <c r="A7" s="211"/>
      <c r="B7" s="212"/>
      <c r="C7" s="212"/>
      <c r="D7" s="212"/>
      <c r="E7" s="212"/>
      <c r="F7" s="213"/>
      <c r="G7" s="20"/>
      <c r="H7" s="20"/>
      <c r="I7" s="20"/>
      <c r="J7" s="20"/>
      <c r="K7" s="20"/>
      <c r="L7" s="20"/>
      <c r="M7" s="20"/>
      <c r="N7" s="20"/>
      <c r="O7" s="20"/>
      <c r="P7" s="20"/>
      <c r="Q7" s="20"/>
      <c r="R7" s="20"/>
      <c r="S7" s="20"/>
      <c r="T7" s="20"/>
      <c r="U7" s="20"/>
      <c r="V7" s="20"/>
      <c r="W7" s="20"/>
      <c r="X7" s="20"/>
      <c r="Y7" s="20"/>
      <c r="Z7" s="20"/>
    </row>
    <row r="8" spans="1:26" ht="27" customHeight="1" x14ac:dyDescent="0.3">
      <c r="A8" s="237" t="s">
        <v>68</v>
      </c>
      <c r="B8" s="238"/>
      <c r="C8" s="238"/>
      <c r="D8" s="238"/>
      <c r="E8" s="238"/>
      <c r="F8" s="239"/>
      <c r="G8" s="20"/>
      <c r="H8" s="20"/>
      <c r="I8" s="20"/>
      <c r="J8" s="20"/>
      <c r="K8" s="20"/>
      <c r="L8" s="20"/>
      <c r="M8" s="20"/>
      <c r="N8" s="20"/>
      <c r="O8" s="20"/>
      <c r="P8" s="20"/>
      <c r="Q8" s="20"/>
      <c r="R8" s="20"/>
      <c r="S8" s="20"/>
      <c r="T8" s="20"/>
      <c r="U8" s="20"/>
      <c r="V8" s="20"/>
      <c r="W8" s="20"/>
      <c r="X8" s="20"/>
      <c r="Y8" s="20"/>
      <c r="Z8" s="20"/>
    </row>
    <row r="9" spans="1:26" ht="77.25" customHeight="1" x14ac:dyDescent="0.3">
      <c r="A9" s="240" t="s">
        <v>69</v>
      </c>
      <c r="B9" s="241"/>
      <c r="C9" s="241"/>
      <c r="D9" s="241"/>
      <c r="E9" s="241"/>
      <c r="F9" s="242"/>
      <c r="G9" s="20"/>
      <c r="H9" s="20"/>
      <c r="I9" s="20"/>
      <c r="J9" s="20"/>
      <c r="K9" s="20"/>
      <c r="L9" s="20"/>
      <c r="M9" s="20"/>
      <c r="N9" s="20"/>
      <c r="O9" s="20"/>
      <c r="P9" s="20"/>
      <c r="Q9" s="20"/>
      <c r="R9" s="20"/>
      <c r="S9" s="20"/>
      <c r="T9" s="20"/>
      <c r="U9" s="20"/>
      <c r="V9" s="20"/>
      <c r="W9" s="20"/>
      <c r="X9" s="20"/>
      <c r="Y9" s="20"/>
      <c r="Z9" s="20"/>
    </row>
    <row r="10" spans="1:26" ht="18.75" customHeight="1" x14ac:dyDescent="0.3">
      <c r="A10" s="243"/>
      <c r="B10" s="235"/>
      <c r="C10" s="235"/>
      <c r="D10" s="235"/>
      <c r="E10" s="235"/>
      <c r="F10" s="244"/>
      <c r="G10" s="20"/>
      <c r="H10" s="20"/>
      <c r="I10" s="20"/>
      <c r="J10" s="20"/>
      <c r="K10" s="20"/>
      <c r="L10" s="20"/>
      <c r="M10" s="20"/>
      <c r="N10" s="20"/>
      <c r="O10" s="20"/>
      <c r="P10" s="20"/>
      <c r="Q10" s="20"/>
      <c r="R10" s="20"/>
      <c r="S10" s="20"/>
      <c r="T10" s="20"/>
      <c r="U10" s="20"/>
      <c r="V10" s="20"/>
      <c r="W10" s="20"/>
      <c r="X10" s="20"/>
      <c r="Y10" s="20"/>
      <c r="Z10" s="20"/>
    </row>
    <row r="11" spans="1:26" ht="22.5" customHeight="1" x14ac:dyDescent="0.3">
      <c r="A11" s="23" t="s">
        <v>70</v>
      </c>
      <c r="B11" s="24" t="s">
        <v>71</v>
      </c>
      <c r="C11" s="24" t="s">
        <v>72</v>
      </c>
      <c r="D11" s="24" t="s">
        <v>71</v>
      </c>
      <c r="E11" s="24" t="s">
        <v>73</v>
      </c>
      <c r="F11" s="25" t="s">
        <v>71</v>
      </c>
      <c r="G11" s="20"/>
      <c r="H11" s="20"/>
      <c r="I11" s="20"/>
      <c r="J11" s="20"/>
      <c r="K11" s="20"/>
      <c r="L11" s="20"/>
      <c r="M11" s="20"/>
      <c r="N11" s="20"/>
      <c r="O11" s="20"/>
      <c r="P11" s="20"/>
      <c r="Q11" s="20"/>
      <c r="R11" s="20"/>
      <c r="S11" s="20"/>
      <c r="T11" s="20"/>
      <c r="U11" s="20"/>
      <c r="V11" s="20"/>
      <c r="W11" s="20"/>
      <c r="X11" s="20"/>
      <c r="Y11" s="20"/>
      <c r="Z11" s="20"/>
    </row>
    <row r="12" spans="1:26" ht="75" customHeight="1" x14ac:dyDescent="0.3">
      <c r="A12" s="26" t="s">
        <v>74</v>
      </c>
      <c r="B12" s="27" t="s">
        <v>75</v>
      </c>
      <c r="C12" s="28" t="s">
        <v>76</v>
      </c>
      <c r="D12" s="27" t="s">
        <v>77</v>
      </c>
      <c r="E12" s="28" t="s">
        <v>78</v>
      </c>
      <c r="F12" s="29" t="s">
        <v>79</v>
      </c>
      <c r="G12" s="20"/>
      <c r="H12" s="20"/>
      <c r="I12" s="20"/>
      <c r="J12" s="20"/>
      <c r="K12" s="20"/>
      <c r="L12" s="20"/>
      <c r="M12" s="20"/>
      <c r="N12" s="20"/>
      <c r="O12" s="20"/>
      <c r="P12" s="20"/>
      <c r="Q12" s="20"/>
      <c r="R12" s="20"/>
      <c r="S12" s="20"/>
      <c r="T12" s="20"/>
      <c r="U12" s="20"/>
      <c r="V12" s="20"/>
      <c r="W12" s="20"/>
      <c r="X12" s="20"/>
      <c r="Y12" s="20"/>
      <c r="Z12" s="20"/>
    </row>
    <row r="13" spans="1:26" ht="60" customHeight="1" x14ac:dyDescent="0.3">
      <c r="A13" s="30" t="s">
        <v>80</v>
      </c>
      <c r="B13" s="31" t="s">
        <v>81</v>
      </c>
      <c r="C13" s="32" t="s">
        <v>82</v>
      </c>
      <c r="D13" s="33" t="s">
        <v>83</v>
      </c>
      <c r="E13" s="32" t="s">
        <v>84</v>
      </c>
      <c r="F13" s="34" t="s">
        <v>85</v>
      </c>
      <c r="G13" s="20"/>
      <c r="H13" s="20"/>
      <c r="I13" s="20"/>
      <c r="J13" s="20"/>
      <c r="K13" s="20"/>
      <c r="L13" s="20"/>
      <c r="M13" s="20"/>
      <c r="N13" s="20"/>
      <c r="O13" s="20"/>
      <c r="P13" s="20"/>
      <c r="Q13" s="20"/>
      <c r="R13" s="20"/>
      <c r="S13" s="20"/>
      <c r="T13" s="20"/>
      <c r="U13" s="20"/>
      <c r="V13" s="20"/>
      <c r="W13" s="20"/>
      <c r="X13" s="20"/>
      <c r="Y13" s="20"/>
      <c r="Z13" s="20"/>
    </row>
    <row r="14" spans="1:26" ht="82.5" customHeight="1" x14ac:dyDescent="0.3">
      <c r="A14" s="30" t="s">
        <v>86</v>
      </c>
      <c r="B14" s="31" t="s">
        <v>87</v>
      </c>
      <c r="C14" s="32" t="s">
        <v>82</v>
      </c>
      <c r="D14" s="33" t="s">
        <v>88</v>
      </c>
      <c r="E14" s="32" t="s">
        <v>89</v>
      </c>
      <c r="F14" s="34" t="s">
        <v>90</v>
      </c>
      <c r="G14" s="20"/>
      <c r="H14" s="20"/>
      <c r="I14" s="20"/>
      <c r="J14" s="20"/>
      <c r="K14" s="20"/>
      <c r="L14" s="20"/>
      <c r="M14" s="20"/>
      <c r="N14" s="20"/>
      <c r="O14" s="20"/>
      <c r="P14" s="20"/>
      <c r="Q14" s="20"/>
      <c r="R14" s="20"/>
      <c r="S14" s="20"/>
      <c r="T14" s="20"/>
      <c r="U14" s="20"/>
      <c r="V14" s="20"/>
      <c r="W14" s="20"/>
      <c r="X14" s="20"/>
      <c r="Y14" s="20"/>
      <c r="Z14" s="20"/>
    </row>
    <row r="15" spans="1:26" ht="73.5" customHeight="1" x14ac:dyDescent="0.3">
      <c r="A15" s="30" t="s">
        <v>91</v>
      </c>
      <c r="B15" s="33" t="s">
        <v>92</v>
      </c>
      <c r="C15" s="32" t="s">
        <v>93</v>
      </c>
      <c r="D15" s="33" t="s">
        <v>94</v>
      </c>
      <c r="E15" s="32" t="s">
        <v>95</v>
      </c>
      <c r="F15" s="34" t="s">
        <v>96</v>
      </c>
      <c r="G15" s="20"/>
      <c r="H15" s="20"/>
      <c r="I15" s="20"/>
      <c r="J15" s="20"/>
      <c r="K15" s="20"/>
      <c r="L15" s="20"/>
      <c r="M15" s="20"/>
      <c r="N15" s="20"/>
      <c r="O15" s="20"/>
      <c r="P15" s="20"/>
      <c r="Q15" s="20"/>
      <c r="R15" s="20"/>
      <c r="S15" s="20"/>
      <c r="T15" s="20"/>
      <c r="U15" s="20"/>
      <c r="V15" s="20"/>
      <c r="W15" s="20"/>
      <c r="X15" s="20"/>
      <c r="Y15" s="20"/>
      <c r="Z15" s="20"/>
    </row>
    <row r="16" spans="1:26" ht="59.25" customHeight="1" x14ac:dyDescent="0.3">
      <c r="A16" s="30" t="s">
        <v>97</v>
      </c>
      <c r="B16" s="33" t="s">
        <v>98</v>
      </c>
      <c r="C16" s="32" t="s">
        <v>99</v>
      </c>
      <c r="D16" s="33" t="s">
        <v>100</v>
      </c>
      <c r="E16" s="32" t="s">
        <v>101</v>
      </c>
      <c r="F16" s="34" t="s">
        <v>102</v>
      </c>
      <c r="G16" s="20"/>
      <c r="H16" s="20"/>
      <c r="I16" s="20"/>
      <c r="J16" s="20"/>
      <c r="K16" s="20"/>
      <c r="L16" s="20"/>
      <c r="M16" s="20"/>
      <c r="N16" s="20"/>
      <c r="O16" s="20"/>
      <c r="P16" s="20"/>
      <c r="Q16" s="20"/>
      <c r="R16" s="20"/>
      <c r="S16" s="20"/>
      <c r="T16" s="20"/>
      <c r="U16" s="20"/>
      <c r="V16" s="20"/>
      <c r="W16" s="20"/>
      <c r="X16" s="20"/>
      <c r="Y16" s="20"/>
      <c r="Z16" s="20"/>
    </row>
    <row r="17" spans="1:26" ht="69.75" customHeight="1" x14ac:dyDescent="0.3">
      <c r="A17" s="30" t="s">
        <v>103</v>
      </c>
      <c r="B17" s="33" t="s">
        <v>104</v>
      </c>
      <c r="C17" s="32" t="s">
        <v>105</v>
      </c>
      <c r="D17" s="33" t="s">
        <v>106</v>
      </c>
      <c r="E17" s="32"/>
      <c r="F17" s="34"/>
      <c r="G17" s="20"/>
      <c r="H17" s="20"/>
      <c r="I17" s="20"/>
      <c r="J17" s="20"/>
      <c r="K17" s="20"/>
      <c r="L17" s="20"/>
      <c r="M17" s="20"/>
      <c r="N17" s="20"/>
      <c r="O17" s="20"/>
      <c r="P17" s="20"/>
      <c r="Q17" s="20"/>
      <c r="R17" s="20"/>
      <c r="S17" s="20"/>
      <c r="T17" s="20"/>
      <c r="U17" s="20"/>
      <c r="V17" s="20"/>
      <c r="W17" s="20"/>
      <c r="X17" s="20"/>
      <c r="Y17" s="20"/>
      <c r="Z17" s="20"/>
    </row>
    <row r="18" spans="1:26" ht="66.75" customHeight="1" x14ac:dyDescent="0.3">
      <c r="A18" s="30" t="s">
        <v>107</v>
      </c>
      <c r="B18" s="33"/>
      <c r="C18" s="32" t="s">
        <v>108</v>
      </c>
      <c r="D18" s="33" t="s">
        <v>109</v>
      </c>
      <c r="E18" s="32"/>
      <c r="F18" s="34"/>
      <c r="G18" s="20"/>
      <c r="H18" s="20"/>
      <c r="I18" s="20"/>
      <c r="J18" s="20"/>
      <c r="K18" s="20"/>
      <c r="L18" s="20"/>
      <c r="M18" s="20"/>
      <c r="N18" s="20"/>
      <c r="O18" s="20"/>
      <c r="P18" s="20"/>
      <c r="Q18" s="20"/>
      <c r="R18" s="20"/>
      <c r="S18" s="20"/>
      <c r="T18" s="20"/>
      <c r="U18" s="20"/>
      <c r="V18" s="20"/>
      <c r="W18" s="20"/>
      <c r="X18" s="20"/>
      <c r="Y18" s="20"/>
      <c r="Z18" s="20"/>
    </row>
    <row r="19" spans="1:26" ht="73.5" customHeight="1" x14ac:dyDescent="0.3">
      <c r="A19" s="30"/>
      <c r="B19" s="33"/>
      <c r="C19" s="32" t="s">
        <v>82</v>
      </c>
      <c r="D19" s="33" t="s">
        <v>110</v>
      </c>
      <c r="E19" s="32"/>
      <c r="F19" s="34"/>
      <c r="G19" s="20"/>
      <c r="H19" s="20"/>
      <c r="I19" s="20"/>
      <c r="J19" s="20"/>
      <c r="K19" s="20"/>
      <c r="L19" s="20"/>
      <c r="M19" s="20"/>
      <c r="N19" s="20"/>
      <c r="O19" s="20"/>
      <c r="P19" s="20"/>
      <c r="Q19" s="20"/>
      <c r="R19" s="20"/>
      <c r="S19" s="20"/>
      <c r="T19" s="20"/>
      <c r="U19" s="20"/>
      <c r="V19" s="20"/>
      <c r="W19" s="20"/>
      <c r="X19" s="20"/>
      <c r="Y19" s="20"/>
      <c r="Z19" s="20"/>
    </row>
    <row r="20" spans="1:26" ht="65.25" customHeight="1" x14ac:dyDescent="0.3">
      <c r="A20" s="30"/>
      <c r="B20" s="33"/>
      <c r="C20" s="32" t="s">
        <v>111</v>
      </c>
      <c r="D20" s="33" t="s">
        <v>112</v>
      </c>
      <c r="E20" s="32"/>
      <c r="F20" s="34"/>
      <c r="G20" s="20"/>
      <c r="H20" s="20"/>
      <c r="I20" s="20"/>
      <c r="J20" s="20"/>
      <c r="K20" s="20"/>
      <c r="L20" s="20"/>
      <c r="M20" s="20"/>
      <c r="N20" s="20"/>
      <c r="O20" s="20"/>
      <c r="P20" s="20"/>
      <c r="Q20" s="20"/>
      <c r="R20" s="20"/>
      <c r="S20" s="20"/>
      <c r="T20" s="20"/>
      <c r="U20" s="20"/>
      <c r="V20" s="20"/>
      <c r="W20" s="20"/>
      <c r="X20" s="20"/>
      <c r="Y20" s="20"/>
      <c r="Z20" s="20"/>
    </row>
    <row r="21" spans="1:26" ht="66.75" customHeight="1" x14ac:dyDescent="0.3">
      <c r="A21" s="30"/>
      <c r="B21" s="33"/>
      <c r="C21" s="32" t="s">
        <v>107</v>
      </c>
      <c r="D21" s="33" t="s">
        <v>113</v>
      </c>
      <c r="E21" s="32"/>
      <c r="F21" s="34"/>
      <c r="G21" s="20"/>
      <c r="H21" s="20"/>
      <c r="I21" s="20"/>
      <c r="J21" s="20"/>
      <c r="K21" s="20"/>
      <c r="L21" s="20"/>
      <c r="M21" s="20"/>
      <c r="N21" s="20"/>
      <c r="O21" s="20"/>
      <c r="P21" s="20"/>
      <c r="Q21" s="20"/>
      <c r="R21" s="20"/>
      <c r="S21" s="20"/>
      <c r="T21" s="20"/>
      <c r="U21" s="20"/>
      <c r="V21" s="20"/>
      <c r="W21" s="20"/>
      <c r="X21" s="20"/>
      <c r="Y21" s="20"/>
      <c r="Z21" s="20"/>
    </row>
    <row r="22" spans="1:26" ht="69" customHeight="1" x14ac:dyDescent="0.3">
      <c r="A22" s="30"/>
      <c r="B22" s="33"/>
      <c r="C22" s="32" t="s">
        <v>107</v>
      </c>
      <c r="D22" s="33" t="s">
        <v>114</v>
      </c>
      <c r="E22" s="32"/>
      <c r="F22" s="34"/>
      <c r="G22" s="20"/>
      <c r="H22" s="20"/>
      <c r="I22" s="20"/>
      <c r="J22" s="20"/>
      <c r="K22" s="20"/>
      <c r="L22" s="20"/>
      <c r="M22" s="20"/>
      <c r="N22" s="20"/>
      <c r="O22" s="20"/>
      <c r="P22" s="20"/>
      <c r="Q22" s="20"/>
      <c r="R22" s="20"/>
      <c r="S22" s="20"/>
      <c r="T22" s="20"/>
      <c r="U22" s="20"/>
      <c r="V22" s="20"/>
      <c r="W22" s="20"/>
      <c r="X22" s="20"/>
      <c r="Y22" s="20"/>
      <c r="Z22" s="20"/>
    </row>
    <row r="23" spans="1:26" ht="61.5" customHeight="1" x14ac:dyDescent="0.3">
      <c r="A23" s="30"/>
      <c r="B23" s="33"/>
      <c r="C23" s="32"/>
      <c r="D23" s="33"/>
      <c r="E23" s="32"/>
      <c r="F23" s="34"/>
      <c r="G23" s="20"/>
      <c r="H23" s="20"/>
      <c r="I23" s="20"/>
      <c r="J23" s="20"/>
      <c r="K23" s="20"/>
      <c r="L23" s="20"/>
      <c r="M23" s="20"/>
      <c r="N23" s="20"/>
      <c r="O23" s="20"/>
      <c r="P23" s="20"/>
      <c r="Q23" s="20"/>
      <c r="R23" s="20"/>
      <c r="S23" s="20"/>
      <c r="T23" s="20"/>
      <c r="U23" s="20"/>
      <c r="V23" s="20"/>
      <c r="W23" s="20"/>
      <c r="X23" s="20"/>
      <c r="Y23" s="20"/>
      <c r="Z23" s="20"/>
    </row>
    <row r="24" spans="1:26" ht="57.75" customHeight="1" x14ac:dyDescent="0.3">
      <c r="A24" s="30"/>
      <c r="B24" s="33"/>
      <c r="C24" s="32"/>
      <c r="D24" s="33"/>
      <c r="E24" s="32"/>
      <c r="F24" s="34"/>
      <c r="G24" s="20"/>
      <c r="H24" s="20"/>
      <c r="I24" s="20"/>
      <c r="J24" s="20"/>
      <c r="K24" s="20"/>
      <c r="L24" s="20"/>
      <c r="M24" s="20"/>
      <c r="N24" s="20"/>
      <c r="O24" s="20"/>
      <c r="P24" s="20"/>
      <c r="Q24" s="20"/>
      <c r="R24" s="20"/>
      <c r="S24" s="20"/>
      <c r="T24" s="20"/>
      <c r="U24" s="20"/>
      <c r="V24" s="20"/>
      <c r="W24" s="20"/>
      <c r="X24" s="20"/>
      <c r="Y24" s="20"/>
      <c r="Z24" s="20"/>
    </row>
    <row r="25" spans="1:26" ht="62.25" customHeight="1" x14ac:dyDescent="0.3">
      <c r="A25" s="30"/>
      <c r="B25" s="33"/>
      <c r="C25" s="32"/>
      <c r="D25" s="33"/>
      <c r="E25" s="32"/>
      <c r="F25" s="34"/>
      <c r="G25" s="20"/>
      <c r="H25" s="20"/>
      <c r="I25" s="20"/>
      <c r="J25" s="20"/>
      <c r="K25" s="20"/>
      <c r="L25" s="20"/>
      <c r="M25" s="20"/>
      <c r="N25" s="20"/>
      <c r="O25" s="20"/>
      <c r="P25" s="20"/>
      <c r="Q25" s="20"/>
      <c r="R25" s="20"/>
      <c r="S25" s="20"/>
      <c r="T25" s="20"/>
      <c r="U25" s="20"/>
      <c r="V25" s="20"/>
      <c r="W25" s="20"/>
      <c r="X25" s="20"/>
      <c r="Y25" s="20"/>
      <c r="Z25" s="20"/>
    </row>
    <row r="26" spans="1:26" ht="56.25" customHeight="1" x14ac:dyDescent="0.3">
      <c r="A26" s="35"/>
      <c r="B26" s="36"/>
      <c r="C26" s="37"/>
      <c r="D26" s="36"/>
      <c r="E26" s="37"/>
      <c r="F26" s="38"/>
      <c r="G26" s="20"/>
      <c r="H26" s="20"/>
      <c r="I26" s="20"/>
      <c r="J26" s="20"/>
      <c r="K26" s="20"/>
      <c r="L26" s="20"/>
      <c r="M26" s="20"/>
      <c r="N26" s="20"/>
      <c r="O26" s="20"/>
      <c r="P26" s="20"/>
      <c r="Q26" s="20"/>
      <c r="R26" s="20"/>
      <c r="S26" s="20"/>
      <c r="T26" s="20"/>
      <c r="U26" s="20"/>
      <c r="V26" s="20"/>
      <c r="W26" s="20"/>
      <c r="X26" s="20"/>
      <c r="Y26" s="20"/>
      <c r="Z26" s="20"/>
    </row>
    <row r="27" spans="1:26" ht="65.25" customHeight="1" x14ac:dyDescent="0.3">
      <c r="A27" s="39"/>
      <c r="B27" s="40"/>
      <c r="C27" s="39"/>
      <c r="D27" s="41"/>
      <c r="E27" s="39"/>
      <c r="F27" s="41"/>
      <c r="G27" s="20"/>
      <c r="H27" s="20"/>
      <c r="I27" s="20"/>
      <c r="J27" s="20"/>
      <c r="K27" s="20"/>
      <c r="L27" s="20"/>
      <c r="M27" s="20"/>
      <c r="N27" s="20"/>
      <c r="O27" s="20"/>
      <c r="P27" s="20"/>
      <c r="Q27" s="20"/>
      <c r="R27" s="20"/>
      <c r="S27" s="20"/>
      <c r="T27" s="20"/>
      <c r="U27" s="20"/>
      <c r="V27" s="20"/>
      <c r="W27" s="20"/>
      <c r="X27" s="20"/>
      <c r="Y27" s="20"/>
      <c r="Z27" s="20"/>
    </row>
    <row r="28" spans="1:26" ht="62.25" customHeight="1" x14ac:dyDescent="0.3">
      <c r="A28" s="39"/>
      <c r="B28" s="40"/>
      <c r="C28" s="39"/>
      <c r="D28" s="41"/>
      <c r="E28" s="39"/>
      <c r="F28" s="41"/>
      <c r="G28" s="20"/>
      <c r="H28" s="20"/>
      <c r="I28" s="20"/>
      <c r="J28" s="20"/>
      <c r="K28" s="20"/>
      <c r="L28" s="20"/>
      <c r="M28" s="20"/>
      <c r="N28" s="20"/>
      <c r="O28" s="20"/>
      <c r="P28" s="20"/>
      <c r="Q28" s="20"/>
      <c r="R28" s="20"/>
      <c r="S28" s="20"/>
      <c r="T28" s="20"/>
      <c r="U28" s="20"/>
      <c r="V28" s="20"/>
      <c r="W28" s="20"/>
      <c r="X28" s="20"/>
      <c r="Y28" s="20"/>
      <c r="Z28" s="20"/>
    </row>
    <row r="29" spans="1:26" ht="63" customHeight="1" x14ac:dyDescent="0.3">
      <c r="A29" s="39"/>
      <c r="B29" s="40"/>
      <c r="C29" s="39"/>
      <c r="D29" s="41"/>
      <c r="E29" s="39"/>
      <c r="F29" s="40"/>
      <c r="G29" s="20"/>
      <c r="H29" s="20"/>
      <c r="I29" s="20"/>
      <c r="J29" s="20"/>
      <c r="K29" s="20"/>
      <c r="L29" s="20"/>
      <c r="M29" s="20"/>
      <c r="N29" s="20"/>
      <c r="O29" s="20"/>
      <c r="P29" s="20"/>
      <c r="Q29" s="20"/>
      <c r="R29" s="20"/>
      <c r="S29" s="20"/>
      <c r="T29" s="20"/>
      <c r="U29" s="20"/>
      <c r="V29" s="20"/>
      <c r="W29" s="20"/>
      <c r="X29" s="20"/>
      <c r="Y29" s="20"/>
      <c r="Z29" s="20"/>
    </row>
    <row r="30" spans="1:26" ht="51.75" customHeight="1" x14ac:dyDescent="0.3">
      <c r="A30" s="39"/>
      <c r="B30" s="40"/>
      <c r="C30" s="39"/>
      <c r="D30" s="41"/>
      <c r="E30" s="39"/>
      <c r="F30" s="40"/>
      <c r="G30" s="20"/>
      <c r="H30" s="20"/>
      <c r="I30" s="20"/>
      <c r="J30" s="20"/>
      <c r="K30" s="20"/>
      <c r="L30" s="20"/>
      <c r="M30" s="20"/>
      <c r="N30" s="20"/>
      <c r="O30" s="20"/>
      <c r="P30" s="20"/>
      <c r="Q30" s="20"/>
      <c r="R30" s="20"/>
      <c r="S30" s="20"/>
      <c r="T30" s="20"/>
      <c r="U30" s="20"/>
      <c r="V30" s="20"/>
      <c r="W30" s="20"/>
      <c r="X30" s="20"/>
      <c r="Y30" s="20"/>
      <c r="Z30" s="20"/>
    </row>
    <row r="31" spans="1:26" ht="52.5" customHeight="1" x14ac:dyDescent="0.3">
      <c r="A31" s="39"/>
      <c r="B31" s="41"/>
      <c r="C31" s="39"/>
      <c r="D31" s="41"/>
      <c r="E31" s="39"/>
      <c r="F31" s="41"/>
      <c r="G31" s="20"/>
      <c r="H31" s="20"/>
      <c r="I31" s="20"/>
      <c r="J31" s="20"/>
      <c r="K31" s="20"/>
      <c r="L31" s="20"/>
      <c r="M31" s="20"/>
      <c r="N31" s="20"/>
      <c r="O31" s="20"/>
      <c r="P31" s="20"/>
      <c r="Q31" s="20"/>
      <c r="R31" s="20"/>
      <c r="S31" s="20"/>
      <c r="T31" s="20"/>
      <c r="U31" s="20"/>
      <c r="V31" s="20"/>
      <c r="W31" s="20"/>
      <c r="X31" s="20"/>
      <c r="Y31" s="20"/>
      <c r="Z31" s="20"/>
    </row>
    <row r="32" spans="1:26" ht="63.75" customHeight="1" x14ac:dyDescent="0.3">
      <c r="A32" s="39"/>
      <c r="B32" s="41"/>
      <c r="C32" s="39"/>
      <c r="D32" s="41"/>
      <c r="E32" s="39"/>
      <c r="F32" s="41"/>
      <c r="G32" s="20"/>
      <c r="H32" s="20"/>
      <c r="I32" s="20"/>
      <c r="J32" s="20"/>
      <c r="K32" s="20"/>
      <c r="L32" s="20"/>
      <c r="M32" s="20"/>
      <c r="N32" s="20"/>
      <c r="O32" s="20"/>
      <c r="P32" s="20"/>
      <c r="Q32" s="20"/>
      <c r="R32" s="20"/>
      <c r="S32" s="20"/>
      <c r="T32" s="20"/>
      <c r="U32" s="20"/>
      <c r="V32" s="20"/>
      <c r="W32" s="20"/>
      <c r="X32" s="20"/>
      <c r="Y32" s="20"/>
      <c r="Z32" s="20"/>
    </row>
    <row r="33" spans="1:26" ht="66" customHeight="1" x14ac:dyDescent="0.3">
      <c r="A33" s="39"/>
      <c r="B33" s="42"/>
      <c r="C33" s="39"/>
      <c r="D33" s="42"/>
      <c r="E33" s="39"/>
      <c r="F33" s="42"/>
      <c r="G33" s="20"/>
      <c r="H33" s="20"/>
      <c r="I33" s="20"/>
      <c r="J33" s="20"/>
      <c r="K33" s="20"/>
      <c r="L33" s="20"/>
      <c r="M33" s="20"/>
      <c r="N33" s="20"/>
      <c r="O33" s="20"/>
      <c r="P33" s="20"/>
      <c r="Q33" s="20"/>
      <c r="R33" s="20"/>
      <c r="S33" s="20"/>
      <c r="T33" s="20"/>
      <c r="U33" s="20"/>
      <c r="V33" s="20"/>
      <c r="W33" s="20"/>
      <c r="X33" s="20"/>
      <c r="Y33" s="20"/>
      <c r="Z33" s="20"/>
    </row>
    <row r="34" spans="1:26" ht="55.5" customHeight="1" x14ac:dyDescent="0.3">
      <c r="A34" s="39"/>
      <c r="B34" s="42"/>
      <c r="C34" s="39"/>
      <c r="D34" s="42"/>
      <c r="E34" s="39"/>
      <c r="F34" s="43"/>
      <c r="G34" s="20"/>
      <c r="H34" s="20"/>
      <c r="I34" s="20"/>
      <c r="J34" s="20"/>
      <c r="K34" s="20"/>
      <c r="L34" s="20"/>
      <c r="M34" s="20"/>
      <c r="N34" s="20"/>
      <c r="O34" s="20"/>
      <c r="P34" s="20"/>
      <c r="Q34" s="20"/>
      <c r="R34" s="20"/>
      <c r="S34" s="20"/>
      <c r="T34" s="20"/>
      <c r="U34" s="20"/>
      <c r="V34" s="20"/>
      <c r="W34" s="20"/>
      <c r="X34" s="20"/>
      <c r="Y34" s="20"/>
      <c r="Z34" s="20"/>
    </row>
    <row r="35" spans="1:26" ht="51.75" customHeight="1" x14ac:dyDescent="0.3">
      <c r="A35" s="39"/>
      <c r="B35" s="43"/>
      <c r="C35" s="39"/>
      <c r="D35" s="43"/>
      <c r="E35" s="39"/>
      <c r="F35" s="43"/>
      <c r="G35" s="20"/>
      <c r="H35" s="20"/>
      <c r="I35" s="20"/>
      <c r="J35" s="20"/>
      <c r="K35" s="20"/>
      <c r="L35" s="20"/>
      <c r="M35" s="20"/>
      <c r="N35" s="20"/>
      <c r="O35" s="20"/>
      <c r="P35" s="20"/>
      <c r="Q35" s="20"/>
      <c r="R35" s="20"/>
      <c r="S35" s="20"/>
      <c r="T35" s="20"/>
      <c r="U35" s="20"/>
      <c r="V35" s="20"/>
      <c r="W35" s="20"/>
      <c r="X35" s="20"/>
      <c r="Y35" s="20"/>
      <c r="Z35" s="20"/>
    </row>
    <row r="36" spans="1:26" ht="55.5" customHeight="1" x14ac:dyDescent="0.3">
      <c r="A36" s="39"/>
      <c r="B36" s="43"/>
      <c r="C36" s="39"/>
      <c r="D36" s="43"/>
      <c r="E36" s="39"/>
      <c r="F36" s="43"/>
      <c r="G36" s="20"/>
      <c r="H36" s="20"/>
      <c r="I36" s="20"/>
      <c r="J36" s="20"/>
      <c r="K36" s="20"/>
      <c r="L36" s="20"/>
      <c r="M36" s="20"/>
      <c r="N36" s="20"/>
      <c r="O36" s="20"/>
      <c r="P36" s="20"/>
      <c r="Q36" s="20"/>
      <c r="R36" s="20"/>
      <c r="S36" s="20"/>
      <c r="T36" s="20"/>
      <c r="U36" s="20"/>
      <c r="V36" s="20"/>
      <c r="W36" s="20"/>
      <c r="X36" s="20"/>
      <c r="Y36" s="20"/>
      <c r="Z36" s="20"/>
    </row>
    <row r="37" spans="1:26" ht="55.5" customHeight="1" x14ac:dyDescent="0.3">
      <c r="A37" s="39"/>
      <c r="B37" s="43"/>
      <c r="C37" s="39"/>
      <c r="D37" s="43"/>
      <c r="E37" s="39"/>
      <c r="F37" s="43"/>
      <c r="G37" s="20"/>
      <c r="H37" s="20"/>
      <c r="I37" s="20"/>
      <c r="J37" s="20"/>
      <c r="K37" s="20"/>
      <c r="L37" s="20"/>
      <c r="M37" s="20"/>
      <c r="N37" s="20"/>
      <c r="O37" s="20"/>
      <c r="P37" s="20"/>
      <c r="Q37" s="20"/>
      <c r="R37" s="20"/>
      <c r="S37" s="20"/>
      <c r="T37" s="20"/>
      <c r="U37" s="20"/>
      <c r="V37" s="20"/>
      <c r="W37" s="20"/>
      <c r="X37" s="20"/>
      <c r="Y37" s="20"/>
      <c r="Z37" s="20"/>
    </row>
    <row r="38" spans="1:26" ht="54.75" customHeight="1" x14ac:dyDescent="0.3">
      <c r="A38" s="39"/>
      <c r="B38" s="43"/>
      <c r="C38" s="39"/>
      <c r="D38" s="43"/>
      <c r="E38" s="39"/>
      <c r="F38" s="43"/>
      <c r="G38" s="20"/>
      <c r="H38" s="20"/>
      <c r="I38" s="20"/>
      <c r="J38" s="20"/>
      <c r="K38" s="20"/>
      <c r="L38" s="20"/>
      <c r="M38" s="20"/>
      <c r="N38" s="20"/>
      <c r="O38" s="20"/>
      <c r="P38" s="20"/>
      <c r="Q38" s="20"/>
      <c r="R38" s="20"/>
      <c r="S38" s="20"/>
      <c r="T38" s="20"/>
      <c r="U38" s="20"/>
      <c r="V38" s="20"/>
      <c r="W38" s="20"/>
      <c r="X38" s="20"/>
      <c r="Y38" s="20"/>
      <c r="Z38" s="20"/>
    </row>
    <row r="39" spans="1:26" ht="56.25" customHeight="1" x14ac:dyDescent="0.3">
      <c r="A39" s="39"/>
      <c r="B39" s="43"/>
      <c r="C39" s="39"/>
      <c r="D39" s="43"/>
      <c r="E39" s="39"/>
      <c r="F39" s="43"/>
      <c r="G39" s="20"/>
      <c r="H39" s="20"/>
      <c r="I39" s="20"/>
      <c r="J39" s="20"/>
      <c r="K39" s="20"/>
      <c r="L39" s="20"/>
      <c r="M39" s="20"/>
      <c r="N39" s="20"/>
      <c r="O39" s="20"/>
      <c r="P39" s="20"/>
      <c r="Q39" s="20"/>
      <c r="R39" s="20"/>
      <c r="S39" s="20"/>
      <c r="T39" s="20"/>
      <c r="U39" s="20"/>
      <c r="V39" s="20"/>
      <c r="W39" s="20"/>
      <c r="X39" s="20"/>
      <c r="Y39" s="20"/>
      <c r="Z39" s="20"/>
    </row>
    <row r="40" spans="1:26" ht="54.75" customHeight="1" x14ac:dyDescent="0.3">
      <c r="A40" s="39"/>
      <c r="B40" s="42"/>
      <c r="C40" s="39"/>
      <c r="D40" s="42"/>
      <c r="E40" s="39"/>
      <c r="F40" s="42"/>
      <c r="G40" s="20"/>
      <c r="H40" s="20"/>
      <c r="I40" s="20"/>
      <c r="J40" s="20"/>
      <c r="K40" s="20"/>
      <c r="L40" s="20"/>
      <c r="M40" s="20"/>
      <c r="N40" s="20"/>
      <c r="O40" s="20"/>
      <c r="P40" s="20"/>
      <c r="Q40" s="20"/>
      <c r="R40" s="20"/>
      <c r="S40" s="20"/>
      <c r="T40" s="20"/>
      <c r="U40" s="20"/>
      <c r="V40" s="20"/>
      <c r="W40" s="20"/>
      <c r="X40" s="20"/>
      <c r="Y40" s="20"/>
      <c r="Z40" s="20"/>
    </row>
    <row r="41" spans="1:26" ht="55.5" customHeight="1" x14ac:dyDescent="0.3">
      <c r="A41" s="39"/>
      <c r="B41" s="42"/>
      <c r="C41" s="39"/>
      <c r="D41" s="42"/>
      <c r="E41" s="39"/>
      <c r="F41" s="43"/>
      <c r="G41" s="20"/>
      <c r="H41" s="20"/>
      <c r="I41" s="20"/>
      <c r="J41" s="20"/>
      <c r="K41" s="20"/>
      <c r="L41" s="20"/>
      <c r="M41" s="20"/>
      <c r="N41" s="20"/>
      <c r="O41" s="20"/>
      <c r="P41" s="20"/>
      <c r="Q41" s="20"/>
      <c r="R41" s="20"/>
      <c r="S41" s="20"/>
      <c r="T41" s="20"/>
      <c r="U41" s="20"/>
      <c r="V41" s="20"/>
      <c r="W41" s="20"/>
      <c r="X41" s="20"/>
      <c r="Y41" s="20"/>
      <c r="Z41" s="20"/>
    </row>
    <row r="42" spans="1:26" ht="54.75" customHeight="1" x14ac:dyDescent="0.3">
      <c r="A42" s="39"/>
      <c r="B42" s="43"/>
      <c r="C42" s="39"/>
      <c r="D42" s="43"/>
      <c r="E42" s="39"/>
      <c r="F42" s="43"/>
      <c r="G42" s="20"/>
      <c r="H42" s="20"/>
      <c r="I42" s="20"/>
      <c r="J42" s="20"/>
      <c r="K42" s="20"/>
      <c r="L42" s="20"/>
      <c r="M42" s="20"/>
      <c r="N42" s="20"/>
      <c r="O42" s="20"/>
      <c r="P42" s="20"/>
      <c r="Q42" s="20"/>
      <c r="R42" s="20"/>
      <c r="S42" s="20"/>
      <c r="T42" s="20"/>
      <c r="U42" s="20"/>
      <c r="V42" s="20"/>
      <c r="W42" s="20"/>
      <c r="X42" s="20"/>
      <c r="Y42" s="20"/>
      <c r="Z42" s="20"/>
    </row>
    <row r="43" spans="1:26" ht="55.5" customHeight="1" x14ac:dyDescent="0.3">
      <c r="A43" s="39"/>
      <c r="B43" s="43"/>
      <c r="C43" s="39"/>
      <c r="D43" s="43"/>
      <c r="E43" s="39"/>
      <c r="F43" s="43"/>
      <c r="G43" s="20"/>
      <c r="H43" s="20"/>
      <c r="I43" s="20"/>
      <c r="J43" s="20"/>
      <c r="K43" s="20"/>
      <c r="L43" s="20"/>
      <c r="M43" s="20"/>
      <c r="N43" s="20"/>
      <c r="O43" s="20"/>
      <c r="P43" s="20"/>
      <c r="Q43" s="20"/>
      <c r="R43" s="20"/>
      <c r="S43" s="20"/>
      <c r="T43" s="20"/>
      <c r="U43" s="20"/>
      <c r="V43" s="20"/>
      <c r="W43" s="20"/>
      <c r="X43" s="20"/>
      <c r="Y43" s="20"/>
      <c r="Z43" s="20"/>
    </row>
    <row r="44" spans="1:26" ht="56.25" customHeight="1" x14ac:dyDescent="0.3">
      <c r="A44" s="39"/>
      <c r="B44" s="43"/>
      <c r="C44" s="39"/>
      <c r="D44" s="43"/>
      <c r="E44" s="39"/>
      <c r="F44" s="43"/>
      <c r="G44" s="20"/>
      <c r="H44" s="20"/>
      <c r="I44" s="20"/>
      <c r="J44" s="20"/>
      <c r="K44" s="20"/>
      <c r="L44" s="20"/>
      <c r="M44" s="20"/>
      <c r="N44" s="20"/>
      <c r="O44" s="20"/>
      <c r="P44" s="20"/>
      <c r="Q44" s="20"/>
      <c r="R44" s="20"/>
      <c r="S44" s="20"/>
      <c r="T44" s="20"/>
      <c r="U44" s="20"/>
      <c r="V44" s="20"/>
      <c r="W44" s="20"/>
      <c r="X44" s="20"/>
      <c r="Y44" s="20"/>
      <c r="Z44" s="20"/>
    </row>
    <row r="45" spans="1:26" ht="59.25" customHeight="1" x14ac:dyDescent="0.3">
      <c r="A45" s="39"/>
      <c r="B45" s="43"/>
      <c r="C45" s="39"/>
      <c r="D45" s="43"/>
      <c r="E45" s="39"/>
      <c r="F45" s="43"/>
      <c r="G45" s="20"/>
      <c r="H45" s="20"/>
      <c r="I45" s="20"/>
      <c r="J45" s="20"/>
      <c r="K45" s="20"/>
      <c r="L45" s="20"/>
      <c r="M45" s="20"/>
      <c r="N45" s="20"/>
      <c r="O45" s="20"/>
      <c r="P45" s="20"/>
      <c r="Q45" s="20"/>
      <c r="R45" s="20"/>
      <c r="S45" s="20"/>
      <c r="T45" s="20"/>
      <c r="U45" s="20"/>
      <c r="V45" s="20"/>
      <c r="W45" s="20"/>
      <c r="X45" s="20"/>
      <c r="Y45" s="20"/>
      <c r="Z45" s="20"/>
    </row>
    <row r="46" spans="1:26" ht="55.5" customHeight="1" x14ac:dyDescent="0.3">
      <c r="A46" s="39"/>
      <c r="B46" s="43"/>
      <c r="C46" s="39"/>
      <c r="D46" s="43"/>
      <c r="E46" s="39"/>
      <c r="F46" s="43"/>
      <c r="G46" s="20"/>
      <c r="H46" s="20"/>
      <c r="I46" s="20"/>
      <c r="J46" s="20"/>
      <c r="K46" s="20"/>
      <c r="L46" s="20"/>
      <c r="M46" s="20"/>
      <c r="N46" s="20"/>
      <c r="O46" s="20"/>
      <c r="P46" s="20"/>
      <c r="Q46" s="20"/>
      <c r="R46" s="20"/>
      <c r="S46" s="20"/>
      <c r="T46" s="20"/>
      <c r="U46" s="20"/>
      <c r="V46" s="20"/>
      <c r="W46" s="20"/>
      <c r="X46" s="20"/>
      <c r="Y46" s="20"/>
      <c r="Z46" s="20"/>
    </row>
    <row r="47" spans="1:26" ht="55.5" customHeight="1" x14ac:dyDescent="0.3">
      <c r="A47" s="39"/>
      <c r="B47" s="42"/>
      <c r="C47" s="39"/>
      <c r="D47" s="42"/>
      <c r="E47" s="39"/>
      <c r="F47" s="42"/>
      <c r="G47" s="20"/>
      <c r="H47" s="20"/>
      <c r="I47" s="20"/>
      <c r="J47" s="20"/>
      <c r="K47" s="20"/>
      <c r="L47" s="20"/>
      <c r="M47" s="20"/>
      <c r="N47" s="20"/>
      <c r="O47" s="20"/>
      <c r="P47" s="20"/>
      <c r="Q47" s="20"/>
      <c r="R47" s="20"/>
      <c r="S47" s="20"/>
      <c r="T47" s="20"/>
      <c r="U47" s="20"/>
      <c r="V47" s="20"/>
      <c r="W47" s="20"/>
      <c r="X47" s="20"/>
      <c r="Y47" s="20"/>
      <c r="Z47" s="20"/>
    </row>
    <row r="48" spans="1:26" ht="56.25" customHeight="1" x14ac:dyDescent="0.3">
      <c r="A48" s="39"/>
      <c r="B48" s="42"/>
      <c r="C48" s="39"/>
      <c r="D48" s="42"/>
      <c r="E48" s="39"/>
      <c r="F48" s="43"/>
      <c r="G48" s="20"/>
      <c r="H48" s="20"/>
      <c r="I48" s="20"/>
      <c r="J48" s="20"/>
      <c r="K48" s="20"/>
      <c r="L48" s="20"/>
      <c r="M48" s="20"/>
      <c r="N48" s="20"/>
      <c r="O48" s="20"/>
      <c r="P48" s="20"/>
      <c r="Q48" s="20"/>
      <c r="R48" s="20"/>
      <c r="S48" s="20"/>
      <c r="T48" s="20"/>
      <c r="U48" s="20"/>
      <c r="V48" s="20"/>
      <c r="W48" s="20"/>
      <c r="X48" s="20"/>
      <c r="Y48" s="20"/>
      <c r="Z48" s="20"/>
    </row>
    <row r="49" spans="1:26" ht="54" customHeight="1" x14ac:dyDescent="0.3">
      <c r="A49" s="39"/>
      <c r="B49" s="43"/>
      <c r="C49" s="39"/>
      <c r="D49" s="43"/>
      <c r="E49" s="39"/>
      <c r="F49" s="43"/>
      <c r="G49" s="20"/>
      <c r="H49" s="20"/>
      <c r="I49" s="20"/>
      <c r="J49" s="20"/>
      <c r="K49" s="20"/>
      <c r="L49" s="20"/>
      <c r="M49" s="20"/>
      <c r="N49" s="20"/>
      <c r="O49" s="20"/>
      <c r="P49" s="20"/>
      <c r="Q49" s="20"/>
      <c r="R49" s="20"/>
      <c r="S49" s="20"/>
      <c r="T49" s="20"/>
      <c r="U49" s="20"/>
      <c r="V49" s="20"/>
      <c r="W49" s="20"/>
      <c r="X49" s="20"/>
      <c r="Y49" s="20"/>
      <c r="Z49" s="20"/>
    </row>
    <row r="50" spans="1:26" ht="56.25" customHeight="1" x14ac:dyDescent="0.3">
      <c r="A50" s="39"/>
      <c r="B50" s="43"/>
      <c r="C50" s="39"/>
      <c r="D50" s="43"/>
      <c r="E50" s="39"/>
      <c r="F50" s="43"/>
      <c r="G50" s="20"/>
      <c r="H50" s="20"/>
      <c r="I50" s="20"/>
      <c r="J50" s="20"/>
      <c r="K50" s="20"/>
      <c r="L50" s="20"/>
      <c r="M50" s="20"/>
      <c r="N50" s="20"/>
      <c r="O50" s="20"/>
      <c r="P50" s="20"/>
      <c r="Q50" s="20"/>
      <c r="R50" s="20"/>
      <c r="S50" s="20"/>
      <c r="T50" s="20"/>
      <c r="U50" s="20"/>
      <c r="V50" s="20"/>
      <c r="W50" s="20"/>
      <c r="X50" s="20"/>
      <c r="Y50" s="20"/>
      <c r="Z50" s="20"/>
    </row>
    <row r="51" spans="1:26" ht="59.25" customHeight="1" x14ac:dyDescent="0.3">
      <c r="A51" s="39"/>
      <c r="B51" s="43"/>
      <c r="C51" s="39"/>
      <c r="D51" s="43"/>
      <c r="E51" s="39"/>
      <c r="F51" s="43"/>
      <c r="G51" s="20"/>
      <c r="H51" s="20"/>
      <c r="I51" s="20"/>
      <c r="J51" s="20"/>
      <c r="K51" s="20"/>
      <c r="L51" s="20"/>
      <c r="M51" s="20"/>
      <c r="N51" s="20"/>
      <c r="O51" s="20"/>
      <c r="P51" s="20"/>
      <c r="Q51" s="20"/>
      <c r="R51" s="20"/>
      <c r="S51" s="20"/>
      <c r="T51" s="20"/>
      <c r="U51" s="20"/>
      <c r="V51" s="20"/>
      <c r="W51" s="20"/>
      <c r="X51" s="20"/>
      <c r="Y51" s="20"/>
      <c r="Z51" s="20"/>
    </row>
    <row r="52" spans="1:26" ht="54.75" customHeight="1" x14ac:dyDescent="0.3">
      <c r="A52" s="39"/>
      <c r="B52" s="43"/>
      <c r="C52" s="39"/>
      <c r="D52" s="43"/>
      <c r="E52" s="39"/>
      <c r="F52" s="43"/>
      <c r="G52" s="20"/>
      <c r="H52" s="20"/>
      <c r="I52" s="20"/>
      <c r="J52" s="20"/>
      <c r="K52" s="20"/>
      <c r="L52" s="20"/>
      <c r="M52" s="20"/>
      <c r="N52" s="20"/>
      <c r="O52" s="20"/>
      <c r="P52" s="20"/>
      <c r="Q52" s="20"/>
      <c r="R52" s="20"/>
      <c r="S52" s="20"/>
      <c r="T52" s="20"/>
      <c r="U52" s="20"/>
      <c r="V52" s="20"/>
      <c r="W52" s="20"/>
      <c r="X52" s="20"/>
      <c r="Y52" s="20"/>
      <c r="Z52" s="20"/>
    </row>
    <row r="53" spans="1:26" ht="55.5" customHeight="1" x14ac:dyDescent="0.3">
      <c r="A53" s="39"/>
      <c r="B53" s="43"/>
      <c r="C53" s="39"/>
      <c r="D53" s="43"/>
      <c r="E53" s="39"/>
      <c r="F53" s="43"/>
      <c r="G53" s="20"/>
      <c r="H53" s="20"/>
      <c r="I53" s="20"/>
      <c r="J53" s="20"/>
      <c r="K53" s="20"/>
      <c r="L53" s="20"/>
      <c r="M53" s="20"/>
      <c r="N53" s="20"/>
      <c r="O53" s="20"/>
      <c r="P53" s="20"/>
      <c r="Q53" s="20"/>
      <c r="R53" s="20"/>
      <c r="S53" s="20"/>
      <c r="T53" s="20"/>
      <c r="U53" s="20"/>
      <c r="V53" s="20"/>
      <c r="W53" s="20"/>
      <c r="X53" s="20"/>
      <c r="Y53" s="20"/>
      <c r="Z53" s="20"/>
    </row>
    <row r="54" spans="1:26" ht="13.5" customHeight="1" x14ac:dyDescent="0.3">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3.5" customHeight="1" x14ac:dyDescent="0.3">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3.5" customHeight="1" x14ac:dyDescent="0.3">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3.5" customHeight="1" x14ac:dyDescent="0.3">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3.5" customHeight="1" x14ac:dyDescent="0.3">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3.5" customHeight="1" x14ac:dyDescent="0.3">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3.5" customHeight="1" x14ac:dyDescent="0.3">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3.5" customHeight="1" x14ac:dyDescent="0.3">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3.5" customHeight="1" x14ac:dyDescent="0.3">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3.5" customHeight="1" x14ac:dyDescent="0.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3.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3.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3.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3.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3.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3.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3.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3.5" customHeight="1" x14ac:dyDescent="0.3">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3.5" customHeight="1" x14ac:dyDescent="0.3">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3.5" customHeight="1" x14ac:dyDescent="0.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3.5" customHeight="1" x14ac:dyDescent="0.3">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3.5" customHeight="1" x14ac:dyDescent="0.3">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3.5" customHeight="1" x14ac:dyDescent="0.3">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3.5" customHeight="1" x14ac:dyDescent="0.3">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3.5" customHeight="1" x14ac:dyDescent="0.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3.5" customHeight="1" x14ac:dyDescent="0.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3.5" customHeight="1" x14ac:dyDescent="0.3">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3.5" customHeight="1" x14ac:dyDescent="0.3">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3.5" customHeight="1" x14ac:dyDescent="0.3">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3.5" customHeight="1" x14ac:dyDescent="0.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3.5" customHeight="1" x14ac:dyDescent="0.3">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3.5" customHeight="1" x14ac:dyDescent="0.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3.5" customHeight="1"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3.5" customHeight="1" x14ac:dyDescent="0.3">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3.5" customHeight="1" x14ac:dyDescent="0.3">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3.5" customHeight="1" x14ac:dyDescent="0.3">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3.5" customHeight="1" x14ac:dyDescent="0.3">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3.5" customHeight="1" x14ac:dyDescent="0.3">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3.5" customHeight="1" x14ac:dyDescent="0.3">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3.5" customHeight="1" x14ac:dyDescent="0.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3.5" customHeight="1" x14ac:dyDescent="0.3">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3.5" customHeight="1" x14ac:dyDescent="0.3">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3.5" customHeight="1" x14ac:dyDescent="0.3">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3.5" customHeight="1" x14ac:dyDescent="0.3">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3.5" customHeight="1" x14ac:dyDescent="0.3">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3.5" customHeight="1" x14ac:dyDescent="0.3">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3.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3.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3.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3.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3.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3.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3.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3.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3.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3.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3.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3.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3.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3.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3.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3.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3.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3.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3.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3.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3.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3.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3.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3.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3.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3.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3.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3.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3.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3.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3.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3.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3.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3.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3.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3.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3.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3.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3.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3.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3.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3.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3.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3.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3.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3.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3.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3.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3.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3.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3.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3.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3.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3.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3.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3.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3.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3.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3.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3.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3.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3.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3.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3.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3.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3.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3.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3.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3.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3.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3.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3.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3.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3.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3.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3.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3.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3.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3.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3.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3.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3.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3.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3.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3.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3.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3.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3.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3.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3.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3.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3.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3.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3.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3.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3.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3.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3.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3.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3.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3.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3.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3.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3.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3.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3.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3.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3.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3.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3.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3.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3.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3.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3.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3.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3.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3.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3.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3.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3.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3.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3.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3.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0">
    <mergeCell ref="J1:J4"/>
    <mergeCell ref="B3:D4"/>
    <mergeCell ref="A5:F5"/>
    <mergeCell ref="A6:F7"/>
    <mergeCell ref="A8:F8"/>
    <mergeCell ref="A9:F9"/>
    <mergeCell ref="A10:F10"/>
    <mergeCell ref="A1:A4"/>
    <mergeCell ref="B1:D2"/>
    <mergeCell ref="F1:F4"/>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sqref="A1:A4"/>
    </sheetView>
  </sheetViews>
  <sheetFormatPr baseColWidth="10" defaultColWidth="14.44140625" defaultRowHeight="15" customHeight="1" x14ac:dyDescent="0.3"/>
  <cols>
    <col min="1" max="1" width="5.109375" customWidth="1"/>
    <col min="2" max="2" width="40.44140625" customWidth="1"/>
    <col min="3" max="17" width="6.44140625" customWidth="1"/>
    <col min="18" max="18" width="8.109375" customWidth="1"/>
    <col min="19" max="19" width="13" customWidth="1"/>
    <col min="20" max="20" width="19.6640625" customWidth="1"/>
    <col min="21" max="23" width="11.44140625" hidden="1" customWidth="1"/>
    <col min="24" max="26" width="11.44140625" customWidth="1"/>
  </cols>
  <sheetData>
    <row r="1" spans="1:26" ht="30.75" customHeight="1" x14ac:dyDescent="0.3">
      <c r="A1" s="275"/>
      <c r="B1" s="276" t="str">
        <f>+Contexto!B1</f>
        <v xml:space="preserve">PROCESO: SISTEMA INTEGRADO DE GESTIÓN </v>
      </c>
      <c r="C1" s="249"/>
      <c r="D1" s="249"/>
      <c r="E1" s="249"/>
      <c r="F1" s="249"/>
      <c r="G1" s="249"/>
      <c r="H1" s="249"/>
      <c r="I1" s="249"/>
      <c r="J1" s="249"/>
      <c r="K1" s="249"/>
      <c r="L1" s="249"/>
      <c r="M1" s="249"/>
      <c r="N1" s="249"/>
      <c r="O1" s="249"/>
      <c r="P1" s="249"/>
      <c r="Q1" s="249"/>
      <c r="R1" s="249"/>
      <c r="S1" s="250"/>
      <c r="T1" s="278" t="s">
        <v>62</v>
      </c>
      <c r="U1" s="206"/>
      <c r="V1" s="206"/>
      <c r="W1" s="207"/>
    </row>
    <row r="2" spans="1:26" ht="25.5" customHeight="1" x14ac:dyDescent="0.3">
      <c r="A2" s="209"/>
      <c r="B2" s="209"/>
      <c r="C2" s="209"/>
      <c r="D2" s="209"/>
      <c r="E2" s="209"/>
      <c r="F2" s="209"/>
      <c r="G2" s="209"/>
      <c r="H2" s="209"/>
      <c r="I2" s="209"/>
      <c r="J2" s="209"/>
      <c r="K2" s="209"/>
      <c r="L2" s="209"/>
      <c r="M2" s="209"/>
      <c r="N2" s="209"/>
      <c r="O2" s="209"/>
      <c r="P2" s="209"/>
      <c r="Q2" s="209"/>
      <c r="R2" s="209"/>
      <c r="S2" s="277"/>
      <c r="T2" s="279" t="s">
        <v>63</v>
      </c>
      <c r="U2" s="238"/>
      <c r="V2" s="238"/>
      <c r="W2" s="239"/>
    </row>
    <row r="3" spans="1:26" ht="15" customHeight="1" x14ac:dyDescent="0.3">
      <c r="A3" s="209"/>
      <c r="B3" s="280" t="s">
        <v>115</v>
      </c>
      <c r="C3" s="209"/>
      <c r="D3" s="209"/>
      <c r="E3" s="209"/>
      <c r="F3" s="209"/>
      <c r="G3" s="209"/>
      <c r="H3" s="209"/>
      <c r="I3" s="209"/>
      <c r="J3" s="209"/>
      <c r="K3" s="209"/>
      <c r="L3" s="209"/>
      <c r="M3" s="209"/>
      <c r="N3" s="209"/>
      <c r="O3" s="209"/>
      <c r="P3" s="209"/>
      <c r="Q3" s="209"/>
      <c r="R3" s="209"/>
      <c r="S3" s="277"/>
      <c r="T3" s="279" t="s">
        <v>116</v>
      </c>
      <c r="U3" s="238"/>
      <c r="V3" s="238"/>
      <c r="W3" s="239"/>
    </row>
    <row r="4" spans="1:26" ht="15.75" customHeight="1" x14ac:dyDescent="0.3">
      <c r="A4" s="212"/>
      <c r="B4" s="212"/>
      <c r="C4" s="212"/>
      <c r="D4" s="212"/>
      <c r="E4" s="212"/>
      <c r="F4" s="212"/>
      <c r="G4" s="212"/>
      <c r="H4" s="212"/>
      <c r="I4" s="212"/>
      <c r="J4" s="212"/>
      <c r="K4" s="212"/>
      <c r="L4" s="212"/>
      <c r="M4" s="212"/>
      <c r="N4" s="212"/>
      <c r="O4" s="212"/>
      <c r="P4" s="212"/>
      <c r="Q4" s="212"/>
      <c r="R4" s="212"/>
      <c r="S4" s="252"/>
      <c r="T4" s="279" t="s">
        <v>66</v>
      </c>
      <c r="U4" s="238"/>
      <c r="V4" s="238"/>
      <c r="W4" s="239"/>
    </row>
    <row r="5" spans="1:26" ht="15.75" customHeight="1" x14ac:dyDescent="0.3">
      <c r="A5" s="263"/>
      <c r="B5" s="212"/>
      <c r="C5" s="212"/>
      <c r="D5" s="212"/>
      <c r="E5" s="212"/>
      <c r="F5" s="212"/>
      <c r="G5" s="212"/>
      <c r="H5" s="212"/>
      <c r="I5" s="212"/>
      <c r="J5" s="212"/>
      <c r="K5" s="212"/>
      <c r="L5" s="212"/>
      <c r="M5" s="212"/>
      <c r="N5" s="212"/>
      <c r="O5" s="212"/>
      <c r="P5" s="212"/>
      <c r="Q5" s="212"/>
      <c r="R5" s="212"/>
      <c r="S5" s="212"/>
      <c r="T5" s="252"/>
      <c r="U5" s="40"/>
      <c r="V5" s="40"/>
      <c r="W5" s="44"/>
    </row>
    <row r="6" spans="1:26" ht="27" customHeight="1" x14ac:dyDescent="0.3">
      <c r="A6" s="264" t="str">
        <f>+Contexto!A8</f>
        <v>PROCESO: GESTIÓN DOCUMENTAL</v>
      </c>
      <c r="B6" s="238"/>
      <c r="C6" s="238"/>
      <c r="D6" s="238"/>
      <c r="E6" s="238"/>
      <c r="F6" s="238"/>
      <c r="G6" s="238"/>
      <c r="H6" s="238"/>
      <c r="I6" s="238"/>
      <c r="J6" s="238"/>
      <c r="K6" s="238"/>
      <c r="L6" s="238"/>
      <c r="M6" s="238"/>
      <c r="N6" s="238"/>
      <c r="O6" s="238"/>
      <c r="P6" s="238"/>
      <c r="Q6" s="238"/>
      <c r="R6" s="238"/>
      <c r="S6" s="238"/>
      <c r="T6" s="265"/>
      <c r="U6" s="20"/>
      <c r="V6" s="20"/>
      <c r="W6" s="45"/>
      <c r="X6" s="20"/>
      <c r="Y6" s="20"/>
      <c r="Z6" s="20"/>
    </row>
    <row r="7" spans="1:26" ht="81" customHeight="1" x14ac:dyDescent="0.3">
      <c r="A7" s="266" t="str">
        <f>+Contexto!A9</f>
        <v>OBJETIVO: IMPLEMENTAR EL PROGRAMA DE GESTIÓN DOCUMENTAL APLICANDO EL MODELO DE GESTION DOCUMENTAL
Y ADMINISTRACIÓN DE ARCHIVOS (MGDA), PARA GARANTIZAR EL ACCESO A LA INFORMACIÓN EN FORMA
OPORTUNA Y PRESERVAR LA MEMORIA INSTITUCIONAL.</v>
      </c>
      <c r="B7" s="241"/>
      <c r="C7" s="241"/>
      <c r="D7" s="241"/>
      <c r="E7" s="241"/>
      <c r="F7" s="241"/>
      <c r="G7" s="241"/>
      <c r="H7" s="241"/>
      <c r="I7" s="241"/>
      <c r="J7" s="241"/>
      <c r="K7" s="241"/>
      <c r="L7" s="241"/>
      <c r="M7" s="241"/>
      <c r="N7" s="241"/>
      <c r="O7" s="241"/>
      <c r="P7" s="241"/>
      <c r="Q7" s="241"/>
      <c r="R7" s="241"/>
      <c r="S7" s="241"/>
      <c r="T7" s="267"/>
      <c r="U7" s="46"/>
      <c r="V7" s="46"/>
      <c r="W7" s="47"/>
      <c r="X7" s="20"/>
      <c r="Y7" s="20"/>
      <c r="Z7" s="20"/>
    </row>
    <row r="8" spans="1:26" ht="26.25" customHeight="1" x14ac:dyDescent="0.3">
      <c r="A8" s="48"/>
      <c r="B8" s="48"/>
      <c r="C8" s="48"/>
      <c r="D8" s="48"/>
      <c r="E8" s="48"/>
      <c r="F8" s="48"/>
      <c r="G8" s="48"/>
      <c r="H8" s="48"/>
      <c r="I8" s="48"/>
      <c r="J8" s="48"/>
      <c r="K8" s="48"/>
      <c r="L8" s="48"/>
      <c r="M8" s="48"/>
      <c r="N8" s="48"/>
      <c r="O8" s="48"/>
      <c r="P8" s="48"/>
      <c r="Q8" s="48"/>
      <c r="R8" s="48"/>
      <c r="S8" s="48"/>
      <c r="T8" s="49"/>
      <c r="U8" s="20"/>
      <c r="V8" s="20"/>
      <c r="W8" s="20"/>
      <c r="X8" s="50"/>
      <c r="Y8" s="20"/>
      <c r="Z8" s="20"/>
    </row>
    <row r="9" spans="1:26" ht="39.75" customHeight="1" x14ac:dyDescent="0.3">
      <c r="A9" s="268" t="b">
        <v>0</v>
      </c>
      <c r="B9" s="269"/>
      <c r="C9" s="269"/>
      <c r="D9" s="269"/>
      <c r="E9" s="269"/>
      <c r="F9" s="269"/>
      <c r="G9" s="269"/>
      <c r="H9" s="269"/>
      <c r="I9" s="269"/>
      <c r="J9" s="269"/>
      <c r="K9" s="269"/>
      <c r="L9" s="269"/>
      <c r="M9" s="269"/>
      <c r="N9" s="269"/>
      <c r="O9" s="269"/>
      <c r="P9" s="269"/>
      <c r="Q9" s="269"/>
      <c r="R9" s="269"/>
      <c r="S9" s="269"/>
      <c r="T9" s="270"/>
      <c r="U9" s="20"/>
      <c r="V9" s="20"/>
      <c r="W9" s="20"/>
      <c r="X9" s="20"/>
      <c r="Y9" s="20"/>
      <c r="Z9" s="20"/>
    </row>
    <row r="10" spans="1:26" ht="32.25" customHeight="1" x14ac:dyDescent="0.3">
      <c r="A10" s="51" t="s">
        <v>117</v>
      </c>
      <c r="B10" s="52" t="s">
        <v>118</v>
      </c>
      <c r="C10" s="52" t="s">
        <v>119</v>
      </c>
      <c r="D10" s="52" t="s">
        <v>120</v>
      </c>
      <c r="E10" s="52" t="s">
        <v>121</v>
      </c>
      <c r="F10" s="52" t="s">
        <v>122</v>
      </c>
      <c r="G10" s="52" t="s">
        <v>123</v>
      </c>
      <c r="H10" s="52" t="s">
        <v>124</v>
      </c>
      <c r="I10" s="52" t="s">
        <v>125</v>
      </c>
      <c r="J10" s="52" t="s">
        <v>126</v>
      </c>
      <c r="K10" s="52" t="s">
        <v>127</v>
      </c>
      <c r="L10" s="52" t="s">
        <v>128</v>
      </c>
      <c r="M10" s="52" t="s">
        <v>129</v>
      </c>
      <c r="N10" s="52" t="s">
        <v>130</v>
      </c>
      <c r="O10" s="52" t="s">
        <v>131</v>
      </c>
      <c r="P10" s="52" t="s">
        <v>132</v>
      </c>
      <c r="Q10" s="52" t="s">
        <v>133</v>
      </c>
      <c r="R10" s="53" t="s">
        <v>134</v>
      </c>
      <c r="S10" s="54" t="s">
        <v>135</v>
      </c>
      <c r="T10" s="55" t="s">
        <v>136</v>
      </c>
      <c r="U10" s="56"/>
      <c r="V10" s="56"/>
      <c r="W10" s="56"/>
      <c r="X10" s="56"/>
      <c r="Y10" s="56"/>
      <c r="Z10" s="56"/>
    </row>
    <row r="11" spans="1:26" ht="39.75" customHeight="1" x14ac:dyDescent="0.3">
      <c r="A11" s="57">
        <v>1</v>
      </c>
      <c r="B11" s="33" t="str">
        <f>+Contexto!B12</f>
        <v>Constante cambio de normatividad vigente a nivel nacional</v>
      </c>
      <c r="C11" s="57">
        <v>3</v>
      </c>
      <c r="D11" s="57">
        <v>4</v>
      </c>
      <c r="E11" s="57">
        <v>5</v>
      </c>
      <c r="F11" s="57">
        <v>3</v>
      </c>
      <c r="G11" s="57">
        <v>4</v>
      </c>
      <c r="H11" s="57">
        <v>5</v>
      </c>
      <c r="I11" s="57">
        <v>4</v>
      </c>
      <c r="J11" s="57"/>
      <c r="K11" s="57"/>
      <c r="L11" s="57"/>
      <c r="M11" s="57"/>
      <c r="N11" s="57"/>
      <c r="O11" s="57"/>
      <c r="P11" s="57"/>
      <c r="Q11" s="57"/>
      <c r="R11" s="57">
        <f t="shared" ref="R11:R32" si="0">+SUM(C11:Q11)</f>
        <v>28</v>
      </c>
      <c r="S11" s="58">
        <f t="shared" ref="S11:S32" si="1">+R11/(COUNT(C11:Q11))</f>
        <v>4</v>
      </c>
      <c r="T11" s="59" t="s">
        <v>137</v>
      </c>
    </row>
    <row r="12" spans="1:26" ht="45.75" customHeight="1" x14ac:dyDescent="0.3">
      <c r="A12" s="57">
        <v>2</v>
      </c>
      <c r="B12" s="33" t="str">
        <f>+Contexto!B13</f>
        <v>Cambios de gobierno</v>
      </c>
      <c r="C12" s="57">
        <v>2</v>
      </c>
      <c r="D12" s="57">
        <v>3</v>
      </c>
      <c r="E12" s="57">
        <v>4</v>
      </c>
      <c r="F12" s="57">
        <v>5</v>
      </c>
      <c r="G12" s="57">
        <v>5</v>
      </c>
      <c r="H12" s="57">
        <v>5</v>
      </c>
      <c r="I12" s="57">
        <v>4</v>
      </c>
      <c r="J12" s="57"/>
      <c r="K12" s="57"/>
      <c r="L12" s="57"/>
      <c r="M12" s="57"/>
      <c r="N12" s="57"/>
      <c r="O12" s="57"/>
      <c r="P12" s="57"/>
      <c r="Q12" s="57"/>
      <c r="R12" s="57">
        <f t="shared" si="0"/>
        <v>28</v>
      </c>
      <c r="S12" s="58">
        <f t="shared" si="1"/>
        <v>4</v>
      </c>
      <c r="T12" s="60" t="s">
        <v>137</v>
      </c>
    </row>
    <row r="13" spans="1:26" ht="65.25" customHeight="1" x14ac:dyDescent="0.3">
      <c r="A13" s="57">
        <v>3</v>
      </c>
      <c r="B13" s="33" t="str">
        <f>+Contexto!B14</f>
        <v>Idiosincrasia ciudadana -  soborno de ciudadanos para beneficio personal</v>
      </c>
      <c r="C13" s="57">
        <v>2</v>
      </c>
      <c r="D13" s="57">
        <v>4</v>
      </c>
      <c r="E13" s="57">
        <v>5</v>
      </c>
      <c r="F13" s="57">
        <v>5</v>
      </c>
      <c r="G13" s="57">
        <v>5</v>
      </c>
      <c r="H13" s="57">
        <v>5</v>
      </c>
      <c r="I13" s="57">
        <v>4</v>
      </c>
      <c r="J13" s="57"/>
      <c r="K13" s="57"/>
      <c r="L13" s="57"/>
      <c r="M13" s="57"/>
      <c r="N13" s="57"/>
      <c r="O13" s="57"/>
      <c r="P13" s="57"/>
      <c r="Q13" s="57"/>
      <c r="R13" s="57">
        <f t="shared" si="0"/>
        <v>30</v>
      </c>
      <c r="S13" s="58">
        <f t="shared" si="1"/>
        <v>4.2857142857142856</v>
      </c>
      <c r="T13" s="60" t="s">
        <v>137</v>
      </c>
    </row>
    <row r="14" spans="1:26" ht="39.75" customHeight="1" x14ac:dyDescent="0.3">
      <c r="A14" s="57">
        <v>4</v>
      </c>
      <c r="B14" s="33" t="str">
        <f>+Contexto!B15</f>
        <v>Presupuesto destinado al proceso</v>
      </c>
      <c r="C14" s="57">
        <v>2</v>
      </c>
      <c r="D14" s="57">
        <v>3</v>
      </c>
      <c r="E14" s="57">
        <v>3</v>
      </c>
      <c r="F14" s="57">
        <v>3</v>
      </c>
      <c r="G14" s="57">
        <v>3</v>
      </c>
      <c r="H14" s="57">
        <v>4</v>
      </c>
      <c r="I14" s="57">
        <v>4</v>
      </c>
      <c r="J14" s="57"/>
      <c r="K14" s="57"/>
      <c r="L14" s="57"/>
      <c r="M14" s="57"/>
      <c r="N14" s="57"/>
      <c r="O14" s="57"/>
      <c r="P14" s="57"/>
      <c r="Q14" s="57"/>
      <c r="R14" s="57">
        <f t="shared" si="0"/>
        <v>22</v>
      </c>
      <c r="S14" s="58">
        <f t="shared" si="1"/>
        <v>3.1428571428571428</v>
      </c>
      <c r="T14" s="60"/>
    </row>
    <row r="15" spans="1:26" ht="39.75" customHeight="1" x14ac:dyDescent="0.3">
      <c r="A15" s="57">
        <v>5</v>
      </c>
      <c r="B15" s="33" t="str">
        <f>+Contexto!B16</f>
        <v>Constante innovación tecnológica</v>
      </c>
      <c r="C15" s="57">
        <v>3</v>
      </c>
      <c r="D15" s="61">
        <v>4</v>
      </c>
      <c r="E15" s="62">
        <v>4</v>
      </c>
      <c r="F15" s="62">
        <v>3</v>
      </c>
      <c r="G15" s="62">
        <v>3</v>
      </c>
      <c r="H15" s="62">
        <v>3</v>
      </c>
      <c r="I15" s="62">
        <v>3</v>
      </c>
      <c r="J15" s="57"/>
      <c r="K15" s="57"/>
      <c r="L15" s="57"/>
      <c r="M15" s="57"/>
      <c r="N15" s="57"/>
      <c r="O15" s="57"/>
      <c r="P15" s="57"/>
      <c r="Q15" s="57"/>
      <c r="R15" s="57">
        <f t="shared" si="0"/>
        <v>23</v>
      </c>
      <c r="S15" s="58">
        <f t="shared" si="1"/>
        <v>3.2857142857142856</v>
      </c>
      <c r="T15" s="60"/>
    </row>
    <row r="16" spans="1:26" ht="39.75" customHeight="1" x14ac:dyDescent="0.3">
      <c r="A16" s="57">
        <v>6</v>
      </c>
      <c r="B16" s="33" t="str">
        <f>+Contexto!B17</f>
        <v>fenómenos
naturales.</v>
      </c>
      <c r="C16" s="57">
        <v>4</v>
      </c>
      <c r="D16" s="61">
        <v>5</v>
      </c>
      <c r="E16" s="62">
        <v>5</v>
      </c>
      <c r="F16" s="62">
        <v>4</v>
      </c>
      <c r="G16" s="62">
        <v>5</v>
      </c>
      <c r="H16" s="62">
        <v>5</v>
      </c>
      <c r="I16" s="62">
        <v>4</v>
      </c>
      <c r="J16" s="57"/>
      <c r="K16" s="57"/>
      <c r="L16" s="57"/>
      <c r="M16" s="57"/>
      <c r="N16" s="57"/>
      <c r="O16" s="57"/>
      <c r="P16" s="57"/>
      <c r="Q16" s="57"/>
      <c r="R16" s="57">
        <f t="shared" si="0"/>
        <v>32</v>
      </c>
      <c r="S16" s="58">
        <f t="shared" si="1"/>
        <v>4.5714285714285712</v>
      </c>
      <c r="T16" s="60" t="s">
        <v>137</v>
      </c>
    </row>
    <row r="17" spans="1:20" ht="39.75" customHeight="1" x14ac:dyDescent="0.3">
      <c r="A17" s="57">
        <v>7</v>
      </c>
      <c r="B17" s="33" t="str">
        <f>+Contexto!D12</f>
        <v>Baja Asignación  presupuestal de funcionamiento e inversión para administrar la documentación  de la administración municipal</v>
      </c>
      <c r="C17" s="57">
        <v>5</v>
      </c>
      <c r="D17" s="57">
        <v>4</v>
      </c>
      <c r="E17" s="57">
        <v>4</v>
      </c>
      <c r="F17" s="57">
        <v>5</v>
      </c>
      <c r="G17" s="57">
        <v>4</v>
      </c>
      <c r="H17" s="57">
        <v>4</v>
      </c>
      <c r="I17" s="57">
        <v>4</v>
      </c>
      <c r="J17" s="57"/>
      <c r="K17" s="57"/>
      <c r="L17" s="57"/>
      <c r="M17" s="57"/>
      <c r="N17" s="57"/>
      <c r="O17" s="57"/>
      <c r="P17" s="57"/>
      <c r="Q17" s="57"/>
      <c r="R17" s="57">
        <f t="shared" si="0"/>
        <v>30</v>
      </c>
      <c r="S17" s="58">
        <f t="shared" si="1"/>
        <v>4.2857142857142856</v>
      </c>
      <c r="T17" s="60" t="s">
        <v>137</v>
      </c>
    </row>
    <row r="18" spans="1:20" ht="46.5" customHeight="1" x14ac:dyDescent="0.3">
      <c r="A18" s="57">
        <v>8</v>
      </c>
      <c r="B18" s="33" t="str">
        <f>+Contexto!D13</f>
        <v>Insuficiente competencia e idoneidad del personal contratado frente al manejo del proceso de Gestión Documental en las Unidades Administrativas</v>
      </c>
      <c r="C18" s="57">
        <v>4</v>
      </c>
      <c r="D18" s="57">
        <v>5</v>
      </c>
      <c r="E18" s="57">
        <v>5</v>
      </c>
      <c r="F18" s="57">
        <v>4</v>
      </c>
      <c r="G18" s="57">
        <v>5</v>
      </c>
      <c r="H18" s="57">
        <v>5</v>
      </c>
      <c r="I18" s="57">
        <v>5</v>
      </c>
      <c r="J18" s="57"/>
      <c r="K18" s="57"/>
      <c r="L18" s="57"/>
      <c r="M18" s="57"/>
      <c r="N18" s="57"/>
      <c r="O18" s="57"/>
      <c r="P18" s="57"/>
      <c r="Q18" s="57"/>
      <c r="R18" s="57">
        <f t="shared" si="0"/>
        <v>33</v>
      </c>
      <c r="S18" s="58">
        <f t="shared" si="1"/>
        <v>4.7142857142857144</v>
      </c>
      <c r="T18" s="60" t="s">
        <v>137</v>
      </c>
    </row>
    <row r="19" spans="1:20" ht="47.25" customHeight="1" x14ac:dyDescent="0.3">
      <c r="A19" s="57">
        <v>9</v>
      </c>
      <c r="B19" s="33" t="str">
        <f>+Contexto!D14</f>
        <v>Baja aplicación de los principios y valores establecido en el código y Integridad y Buen Gobierno</v>
      </c>
      <c r="C19" s="57">
        <v>4</v>
      </c>
      <c r="D19" s="57">
        <v>4</v>
      </c>
      <c r="E19" s="57">
        <v>4</v>
      </c>
      <c r="F19" s="57">
        <v>3</v>
      </c>
      <c r="G19" s="57">
        <v>4</v>
      </c>
      <c r="H19" s="57">
        <v>4</v>
      </c>
      <c r="I19" s="57">
        <v>4</v>
      </c>
      <c r="J19" s="57"/>
      <c r="K19" s="57"/>
      <c r="L19" s="57"/>
      <c r="M19" s="57"/>
      <c r="N19" s="57"/>
      <c r="O19" s="57"/>
      <c r="P19" s="57"/>
      <c r="Q19" s="57"/>
      <c r="R19" s="57">
        <f t="shared" si="0"/>
        <v>27</v>
      </c>
      <c r="S19" s="58">
        <f t="shared" si="1"/>
        <v>3.8571428571428572</v>
      </c>
      <c r="T19" s="60" t="s">
        <v>137</v>
      </c>
    </row>
    <row r="20" spans="1:20" ht="39.75" customHeight="1" x14ac:dyDescent="0.3">
      <c r="A20" s="57">
        <v>10</v>
      </c>
      <c r="B20" s="33" t="str">
        <f>+Contexto!D15</f>
        <v xml:space="preserve">Insuficientes herramientas tecnológicas que garanticen el acceso oportuno, disponibilidad y conservación de la información mantenimiento preventivo a los mismos </v>
      </c>
      <c r="C20" s="57">
        <v>3</v>
      </c>
      <c r="D20" s="57">
        <v>3</v>
      </c>
      <c r="E20" s="57">
        <v>3</v>
      </c>
      <c r="F20" s="57">
        <v>3</v>
      </c>
      <c r="G20" s="57">
        <v>4</v>
      </c>
      <c r="H20" s="57">
        <v>4</v>
      </c>
      <c r="I20" s="57">
        <v>4</v>
      </c>
      <c r="J20" s="57"/>
      <c r="K20" s="57"/>
      <c r="L20" s="57"/>
      <c r="M20" s="57"/>
      <c r="N20" s="57"/>
      <c r="O20" s="57"/>
      <c r="P20" s="57"/>
      <c r="Q20" s="57"/>
      <c r="R20" s="57">
        <f t="shared" si="0"/>
        <v>24</v>
      </c>
      <c r="S20" s="58">
        <f t="shared" si="1"/>
        <v>3.4285714285714284</v>
      </c>
      <c r="T20" s="60"/>
    </row>
    <row r="21" spans="1:20" ht="39.75" customHeight="1" x14ac:dyDescent="0.3">
      <c r="A21" s="57">
        <v>11</v>
      </c>
      <c r="B21" s="33" t="str">
        <f>+Contexto!D16</f>
        <v>Diferentes canales de comunicación al interior de la entidad</v>
      </c>
      <c r="C21" s="57">
        <v>5</v>
      </c>
      <c r="D21" s="57">
        <v>5</v>
      </c>
      <c r="E21" s="57">
        <v>4</v>
      </c>
      <c r="F21" s="57">
        <v>5</v>
      </c>
      <c r="G21" s="57">
        <v>4</v>
      </c>
      <c r="H21" s="57">
        <v>5</v>
      </c>
      <c r="I21" s="57">
        <v>4</v>
      </c>
      <c r="J21" s="57"/>
      <c r="K21" s="57"/>
      <c r="L21" s="57"/>
      <c r="M21" s="57"/>
      <c r="N21" s="57"/>
      <c r="O21" s="57"/>
      <c r="P21" s="57"/>
      <c r="Q21" s="57"/>
      <c r="R21" s="57">
        <f t="shared" si="0"/>
        <v>32</v>
      </c>
      <c r="S21" s="58">
        <f t="shared" si="1"/>
        <v>4.5714285714285712</v>
      </c>
      <c r="T21" s="60" t="s">
        <v>137</v>
      </c>
    </row>
    <row r="22" spans="1:20" ht="45.75" customHeight="1" x14ac:dyDescent="0.3">
      <c r="A22" s="57">
        <v>12</v>
      </c>
      <c r="B22" s="33" t="str">
        <f>+Contexto!D17</f>
        <v>Poca relevancia en la implementación, cumplimiento y seguimiento  del proceso de gestión documental en las unidades administrativas</v>
      </c>
      <c r="C22" s="57">
        <v>4</v>
      </c>
      <c r="D22" s="57">
        <v>3</v>
      </c>
      <c r="E22" s="57">
        <v>3</v>
      </c>
      <c r="F22" s="57">
        <v>3</v>
      </c>
      <c r="G22" s="57">
        <v>4</v>
      </c>
      <c r="H22" s="57">
        <v>4</v>
      </c>
      <c r="I22" s="57">
        <v>4</v>
      </c>
      <c r="J22" s="57"/>
      <c r="K22" s="57"/>
      <c r="L22" s="57"/>
      <c r="M22" s="57"/>
      <c r="N22" s="57"/>
      <c r="O22" s="57"/>
      <c r="P22" s="57"/>
      <c r="Q22" s="57"/>
      <c r="R22" s="57">
        <f t="shared" si="0"/>
        <v>25</v>
      </c>
      <c r="S22" s="58">
        <f t="shared" si="1"/>
        <v>3.5714285714285716</v>
      </c>
      <c r="T22" s="63"/>
    </row>
    <row r="23" spans="1:20" ht="49.5" customHeight="1" x14ac:dyDescent="0.3">
      <c r="A23" s="57">
        <v>13</v>
      </c>
      <c r="B23" s="33" t="str">
        <f>+Contexto!D18</f>
        <v>Debilidades en ubicación de depósitos y áreas de archivo</v>
      </c>
      <c r="C23" s="57">
        <v>5</v>
      </c>
      <c r="D23" s="57">
        <v>4</v>
      </c>
      <c r="E23" s="57">
        <v>4</v>
      </c>
      <c r="F23" s="57">
        <v>5</v>
      </c>
      <c r="G23" s="57">
        <v>4</v>
      </c>
      <c r="H23" s="57">
        <v>5</v>
      </c>
      <c r="I23" s="57">
        <v>5</v>
      </c>
      <c r="J23" s="57"/>
      <c r="K23" s="57"/>
      <c r="L23" s="57"/>
      <c r="M23" s="57"/>
      <c r="N23" s="57"/>
      <c r="O23" s="57"/>
      <c r="P23" s="57"/>
      <c r="Q23" s="57"/>
      <c r="R23" s="57">
        <f t="shared" si="0"/>
        <v>32</v>
      </c>
      <c r="S23" s="58">
        <f t="shared" si="1"/>
        <v>4.5714285714285712</v>
      </c>
      <c r="T23" s="63" t="s">
        <v>137</v>
      </c>
    </row>
    <row r="24" spans="1:20" ht="39.75" customHeight="1" x14ac:dyDescent="0.3">
      <c r="A24" s="57">
        <v>14</v>
      </c>
      <c r="B24" s="33" t="str">
        <f>+Contexto!D19</f>
        <v>Bajo compromiso y responsabilidad de los funcionarios  frente al desarrollo y cumplimiento de las actividades del  proceso en la unidades administrativas.</v>
      </c>
      <c r="C24" s="57">
        <v>4</v>
      </c>
      <c r="D24" s="57">
        <v>5</v>
      </c>
      <c r="E24" s="57">
        <v>5</v>
      </c>
      <c r="F24" s="57">
        <v>4</v>
      </c>
      <c r="G24" s="57">
        <v>5</v>
      </c>
      <c r="H24" s="57">
        <v>5</v>
      </c>
      <c r="I24" s="57">
        <v>4</v>
      </c>
      <c r="J24" s="57"/>
      <c r="K24" s="57"/>
      <c r="L24" s="57"/>
      <c r="M24" s="57"/>
      <c r="N24" s="57"/>
      <c r="O24" s="57"/>
      <c r="P24" s="57"/>
      <c r="Q24" s="57"/>
      <c r="R24" s="57">
        <f t="shared" si="0"/>
        <v>32</v>
      </c>
      <c r="S24" s="58">
        <f t="shared" si="1"/>
        <v>4.5714285714285712</v>
      </c>
      <c r="T24" s="63" t="s">
        <v>137</v>
      </c>
    </row>
    <row r="25" spans="1:20" ht="39.75" customHeight="1" x14ac:dyDescent="0.3">
      <c r="A25" s="57">
        <v>15</v>
      </c>
      <c r="B25" s="33" t="str">
        <f>+Contexto!D20</f>
        <v>Debilidades en el proceso de capacitación, inducción, reinducción en las unidades administrativas en cuanto al  proceso de gestión documental</v>
      </c>
      <c r="C25" s="57">
        <v>4</v>
      </c>
      <c r="D25" s="57">
        <v>3</v>
      </c>
      <c r="E25" s="57">
        <v>3</v>
      </c>
      <c r="F25" s="57">
        <v>3</v>
      </c>
      <c r="G25" s="57">
        <v>3</v>
      </c>
      <c r="H25" s="57">
        <v>3</v>
      </c>
      <c r="I25" s="57">
        <v>3</v>
      </c>
      <c r="J25" s="57"/>
      <c r="K25" s="57"/>
      <c r="L25" s="57"/>
      <c r="M25" s="57"/>
      <c r="N25" s="57"/>
      <c r="O25" s="57"/>
      <c r="P25" s="57"/>
      <c r="Q25" s="57"/>
      <c r="R25" s="57">
        <f t="shared" si="0"/>
        <v>22</v>
      </c>
      <c r="S25" s="58">
        <f t="shared" si="1"/>
        <v>3.1428571428571428</v>
      </c>
      <c r="T25" s="63"/>
    </row>
    <row r="26" spans="1:20" ht="48.75" customHeight="1" x14ac:dyDescent="0.3">
      <c r="A26" s="57">
        <v>16</v>
      </c>
      <c r="B26" s="33" t="str">
        <f>+Contexto!D21</f>
        <v>condiciones inadecuadas de almacenamiento</v>
      </c>
      <c r="C26" s="57">
        <v>4</v>
      </c>
      <c r="D26" s="57">
        <v>4</v>
      </c>
      <c r="E26" s="57">
        <v>4</v>
      </c>
      <c r="F26" s="57">
        <v>3</v>
      </c>
      <c r="G26" s="57">
        <v>4</v>
      </c>
      <c r="H26" s="57">
        <v>3</v>
      </c>
      <c r="I26" s="57">
        <v>3</v>
      </c>
      <c r="J26" s="57"/>
      <c r="K26" s="57"/>
      <c r="L26" s="57"/>
      <c r="M26" s="57"/>
      <c r="N26" s="57"/>
      <c r="O26" s="57"/>
      <c r="P26" s="57"/>
      <c r="Q26" s="57"/>
      <c r="R26" s="57">
        <f t="shared" si="0"/>
        <v>25</v>
      </c>
      <c r="S26" s="58">
        <f t="shared" si="1"/>
        <v>3.5714285714285716</v>
      </c>
      <c r="T26" s="63"/>
    </row>
    <row r="27" spans="1:20" ht="39.75" customHeight="1" x14ac:dyDescent="0.3">
      <c r="A27" s="57">
        <v>17</v>
      </c>
      <c r="B27" s="33" t="str">
        <f>+Contexto!D22</f>
        <v>Poca capacidad de almacenamiento de archivo dentro de las unidades administrativas</v>
      </c>
      <c r="C27" s="57">
        <v>4</v>
      </c>
      <c r="D27" s="57">
        <v>5</v>
      </c>
      <c r="E27" s="57">
        <v>4</v>
      </c>
      <c r="F27" s="57">
        <v>5</v>
      </c>
      <c r="G27" s="57">
        <v>4</v>
      </c>
      <c r="H27" s="57">
        <v>5</v>
      </c>
      <c r="I27" s="57">
        <v>4</v>
      </c>
      <c r="J27" s="57"/>
      <c r="K27" s="57"/>
      <c r="L27" s="57"/>
      <c r="M27" s="57"/>
      <c r="N27" s="57"/>
      <c r="O27" s="57"/>
      <c r="P27" s="57"/>
      <c r="Q27" s="57"/>
      <c r="R27" s="57">
        <f t="shared" si="0"/>
        <v>31</v>
      </c>
      <c r="S27" s="58">
        <f t="shared" si="1"/>
        <v>4.4285714285714288</v>
      </c>
      <c r="T27" s="63" t="s">
        <v>137</v>
      </c>
    </row>
    <row r="28" spans="1:20" ht="39.75" customHeight="1" x14ac:dyDescent="0.3">
      <c r="A28" s="57">
        <v>18</v>
      </c>
      <c r="B28" s="33" t="str">
        <f>+Contexto!F12</f>
        <v>Baja aplicación de manuales, procedimientos y formatos en los archivos de gestión establecidos en el proceso de gestión documental por parte de las unidades administrativas</v>
      </c>
      <c r="C28" s="57">
        <v>3</v>
      </c>
      <c r="D28" s="57">
        <v>3</v>
      </c>
      <c r="E28" s="57">
        <v>3</v>
      </c>
      <c r="F28" s="57">
        <v>2</v>
      </c>
      <c r="G28" s="57">
        <v>3</v>
      </c>
      <c r="H28" s="57">
        <v>2</v>
      </c>
      <c r="I28" s="57">
        <v>3</v>
      </c>
      <c r="J28" s="57"/>
      <c r="K28" s="57"/>
      <c r="L28" s="57"/>
      <c r="M28" s="57"/>
      <c r="N28" s="57"/>
      <c r="O28" s="57"/>
      <c r="P28" s="57"/>
      <c r="Q28" s="57"/>
      <c r="R28" s="57">
        <f t="shared" si="0"/>
        <v>19</v>
      </c>
      <c r="S28" s="58">
        <f t="shared" si="1"/>
        <v>2.7142857142857144</v>
      </c>
      <c r="T28" s="63"/>
    </row>
    <row r="29" spans="1:20" ht="48" customHeight="1" x14ac:dyDescent="0.3">
      <c r="A29" s="57">
        <v>19</v>
      </c>
      <c r="B29" s="33" t="str">
        <f>+Contexto!F13</f>
        <v xml:space="preserve"> socialización y publicación  de documentos actualizados</v>
      </c>
      <c r="C29" s="57">
        <v>3</v>
      </c>
      <c r="D29" s="57">
        <v>4</v>
      </c>
      <c r="E29" s="57">
        <v>4</v>
      </c>
      <c r="F29" s="57">
        <v>3</v>
      </c>
      <c r="G29" s="57">
        <v>4</v>
      </c>
      <c r="H29" s="57">
        <v>5</v>
      </c>
      <c r="I29" s="57">
        <v>5</v>
      </c>
      <c r="J29" s="57"/>
      <c r="K29" s="57"/>
      <c r="L29" s="57"/>
      <c r="M29" s="57"/>
      <c r="N29" s="57"/>
      <c r="O29" s="57"/>
      <c r="P29" s="57"/>
      <c r="Q29" s="57"/>
      <c r="R29" s="57">
        <f t="shared" si="0"/>
        <v>28</v>
      </c>
      <c r="S29" s="58">
        <f t="shared" si="1"/>
        <v>4</v>
      </c>
      <c r="T29" s="63" t="s">
        <v>137</v>
      </c>
    </row>
    <row r="30" spans="1:20" ht="39.75" customHeight="1" x14ac:dyDescent="0.3">
      <c r="A30" s="57">
        <v>20</v>
      </c>
      <c r="B30" s="33" t="str">
        <f>+Contexto!F14</f>
        <v>Deficiente fluidez en los canales de comunicación y respuesta entre los procesos</v>
      </c>
      <c r="C30" s="57">
        <v>4</v>
      </c>
      <c r="D30" s="57">
        <v>5</v>
      </c>
      <c r="E30" s="57">
        <v>4</v>
      </c>
      <c r="F30" s="57">
        <v>3</v>
      </c>
      <c r="G30" s="57">
        <v>5</v>
      </c>
      <c r="H30" s="57">
        <v>3</v>
      </c>
      <c r="I30" s="57">
        <v>5</v>
      </c>
      <c r="J30" s="57"/>
      <c r="K30" s="57"/>
      <c r="L30" s="57"/>
      <c r="M30" s="57"/>
      <c r="N30" s="57"/>
      <c r="O30" s="57"/>
      <c r="P30" s="57"/>
      <c r="Q30" s="57"/>
      <c r="R30" s="57">
        <f t="shared" si="0"/>
        <v>29</v>
      </c>
      <c r="S30" s="58">
        <f t="shared" si="1"/>
        <v>4.1428571428571432</v>
      </c>
      <c r="T30" s="63" t="s">
        <v>137</v>
      </c>
    </row>
    <row r="31" spans="1:20" ht="49.5" customHeight="1" x14ac:dyDescent="0.3">
      <c r="A31" s="57">
        <v>21</v>
      </c>
      <c r="B31" s="33" t="str">
        <f>+Contexto!F15</f>
        <v>Bajo Compromiso con la aplicación de los procesos de gestión documental.</v>
      </c>
      <c r="C31" s="57">
        <v>4</v>
      </c>
      <c r="D31" s="57">
        <v>3</v>
      </c>
      <c r="E31" s="57">
        <v>4</v>
      </c>
      <c r="F31" s="57">
        <v>4</v>
      </c>
      <c r="G31" s="57">
        <v>4</v>
      </c>
      <c r="H31" s="57">
        <v>3</v>
      </c>
      <c r="I31" s="57">
        <v>5</v>
      </c>
      <c r="J31" s="57"/>
      <c r="K31" s="57"/>
      <c r="L31" s="57"/>
      <c r="M31" s="57"/>
      <c r="N31" s="57"/>
      <c r="O31" s="57"/>
      <c r="P31" s="57"/>
      <c r="Q31" s="57"/>
      <c r="R31" s="57">
        <f t="shared" si="0"/>
        <v>27</v>
      </c>
      <c r="S31" s="58">
        <f t="shared" si="1"/>
        <v>3.8571428571428572</v>
      </c>
      <c r="T31" s="63" t="s">
        <v>137</v>
      </c>
    </row>
    <row r="32" spans="1:20" ht="42" customHeight="1" x14ac:dyDescent="0.3">
      <c r="A32" s="57">
        <v>22</v>
      </c>
      <c r="B32" s="33" t="str">
        <f>+Contexto!F16</f>
        <v>Debilidades en la aplicación de la normatividad vigente en las unidades administrativas.</v>
      </c>
      <c r="C32" s="57">
        <v>4</v>
      </c>
      <c r="D32" s="57">
        <v>4</v>
      </c>
      <c r="E32" s="57">
        <v>3</v>
      </c>
      <c r="F32" s="57">
        <v>5</v>
      </c>
      <c r="G32" s="57">
        <v>3</v>
      </c>
      <c r="H32" s="57">
        <v>3</v>
      </c>
      <c r="I32" s="57">
        <v>4</v>
      </c>
      <c r="J32" s="57"/>
      <c r="K32" s="57"/>
      <c r="L32" s="57"/>
      <c r="M32" s="57"/>
      <c r="N32" s="57"/>
      <c r="O32" s="57"/>
      <c r="P32" s="57"/>
      <c r="Q32" s="57"/>
      <c r="R32" s="57">
        <f t="shared" si="0"/>
        <v>26</v>
      </c>
      <c r="S32" s="64">
        <f t="shared" si="1"/>
        <v>3.7142857142857144</v>
      </c>
      <c r="T32" s="65"/>
    </row>
    <row r="33" spans="1:20" ht="48" customHeight="1" x14ac:dyDescent="0.3">
      <c r="A33" s="57">
        <v>23</v>
      </c>
      <c r="B33" s="33"/>
      <c r="C33" s="57"/>
      <c r="D33" s="57"/>
      <c r="E33" s="57"/>
      <c r="F33" s="57"/>
      <c r="G33" s="57"/>
      <c r="H33" s="57"/>
      <c r="I33" s="57"/>
      <c r="J33" s="57"/>
      <c r="K33" s="57"/>
      <c r="L33" s="57"/>
      <c r="M33" s="57"/>
      <c r="N33" s="57"/>
      <c r="O33" s="57"/>
      <c r="P33" s="57"/>
      <c r="Q33" s="57"/>
      <c r="R33" s="57"/>
      <c r="S33" s="64"/>
      <c r="T33" s="65"/>
    </row>
    <row r="34" spans="1:20" ht="46.5" customHeight="1" x14ac:dyDescent="0.3">
      <c r="A34" s="57">
        <v>24</v>
      </c>
      <c r="B34" s="33"/>
      <c r="C34" s="57"/>
      <c r="D34" s="57"/>
      <c r="E34" s="57"/>
      <c r="F34" s="57"/>
      <c r="G34" s="57"/>
      <c r="H34" s="57"/>
      <c r="I34" s="57"/>
      <c r="J34" s="57"/>
      <c r="K34" s="57"/>
      <c r="L34" s="57"/>
      <c r="M34" s="57"/>
      <c r="N34" s="57"/>
      <c r="O34" s="57"/>
      <c r="P34" s="57"/>
      <c r="Q34" s="57"/>
      <c r="R34" s="57"/>
      <c r="S34" s="64"/>
      <c r="T34" s="65"/>
    </row>
    <row r="35" spans="1:20" ht="44.25" customHeight="1" x14ac:dyDescent="0.3">
      <c r="A35" s="57">
        <v>25</v>
      </c>
      <c r="B35" s="33"/>
      <c r="C35" s="57"/>
      <c r="D35" s="57"/>
      <c r="E35" s="57"/>
      <c r="F35" s="57"/>
      <c r="G35" s="57"/>
      <c r="H35" s="57"/>
      <c r="I35" s="57"/>
      <c r="J35" s="57"/>
      <c r="K35" s="57"/>
      <c r="L35" s="57"/>
      <c r="M35" s="57"/>
      <c r="N35" s="57"/>
      <c r="O35" s="57"/>
      <c r="P35" s="57"/>
      <c r="Q35" s="57"/>
      <c r="R35" s="57"/>
      <c r="S35" s="64"/>
      <c r="T35" s="65"/>
    </row>
    <row r="36" spans="1:20" ht="42.75" customHeight="1" x14ac:dyDescent="0.3">
      <c r="A36" s="57">
        <v>26</v>
      </c>
      <c r="B36" s="33"/>
      <c r="C36" s="57"/>
      <c r="D36" s="57"/>
      <c r="E36" s="57"/>
      <c r="F36" s="57"/>
      <c r="G36" s="57"/>
      <c r="H36" s="57"/>
      <c r="I36" s="57"/>
      <c r="J36" s="57"/>
      <c r="K36" s="57"/>
      <c r="L36" s="57"/>
      <c r="M36" s="57"/>
      <c r="N36" s="57"/>
      <c r="O36" s="57"/>
      <c r="P36" s="57"/>
      <c r="Q36" s="57"/>
      <c r="R36" s="57"/>
      <c r="S36" s="64"/>
      <c r="T36" s="65"/>
    </row>
    <row r="37" spans="1:20" ht="42" customHeight="1" x14ac:dyDescent="0.3">
      <c r="A37" s="57">
        <v>27</v>
      </c>
      <c r="B37" s="33"/>
      <c r="C37" s="57"/>
      <c r="D37" s="57"/>
      <c r="E37" s="57"/>
      <c r="F37" s="57"/>
      <c r="G37" s="57"/>
      <c r="H37" s="57"/>
      <c r="I37" s="57"/>
      <c r="J37" s="57"/>
      <c r="K37" s="57"/>
      <c r="L37" s="57"/>
      <c r="M37" s="57"/>
      <c r="N37" s="57"/>
      <c r="O37" s="57"/>
      <c r="P37" s="57"/>
      <c r="Q37" s="57"/>
      <c r="R37" s="57"/>
      <c r="S37" s="64"/>
      <c r="T37" s="65"/>
    </row>
    <row r="38" spans="1:20" ht="42.75" customHeight="1" x14ac:dyDescent="0.3">
      <c r="A38" s="57">
        <v>28</v>
      </c>
      <c r="B38" s="33"/>
      <c r="C38" s="57"/>
      <c r="D38" s="57"/>
      <c r="E38" s="57"/>
      <c r="F38" s="57"/>
      <c r="G38" s="57"/>
      <c r="H38" s="57"/>
      <c r="I38" s="57"/>
      <c r="J38" s="57"/>
      <c r="K38" s="57"/>
      <c r="L38" s="57"/>
      <c r="M38" s="57"/>
      <c r="N38" s="57"/>
      <c r="O38" s="57"/>
      <c r="P38" s="57"/>
      <c r="Q38" s="57"/>
      <c r="R38" s="57"/>
      <c r="S38" s="64"/>
      <c r="T38" s="65"/>
    </row>
    <row r="39" spans="1:20" ht="47.25" customHeight="1" x14ac:dyDescent="0.3">
      <c r="A39" s="57">
        <v>29</v>
      </c>
      <c r="B39" s="33"/>
      <c r="C39" s="57"/>
      <c r="D39" s="57"/>
      <c r="E39" s="57"/>
      <c r="F39" s="57"/>
      <c r="G39" s="57"/>
      <c r="H39" s="57"/>
      <c r="I39" s="57"/>
      <c r="J39" s="57"/>
      <c r="K39" s="57"/>
      <c r="L39" s="57"/>
      <c r="M39" s="57"/>
      <c r="N39" s="57"/>
      <c r="O39" s="57"/>
      <c r="P39" s="57"/>
      <c r="Q39" s="57"/>
      <c r="R39" s="57"/>
      <c r="S39" s="64"/>
      <c r="T39" s="65"/>
    </row>
    <row r="40" spans="1:20" ht="50.25" customHeight="1" x14ac:dyDescent="0.3">
      <c r="A40" s="66">
        <v>30</v>
      </c>
      <c r="B40" s="67"/>
      <c r="C40" s="66"/>
      <c r="D40" s="66"/>
      <c r="E40" s="66"/>
      <c r="F40" s="66"/>
      <c r="G40" s="66"/>
      <c r="H40" s="66"/>
      <c r="I40" s="66"/>
      <c r="J40" s="66"/>
      <c r="K40" s="66"/>
      <c r="L40" s="66"/>
      <c r="M40" s="66"/>
      <c r="N40" s="66"/>
      <c r="O40" s="66"/>
      <c r="P40" s="66"/>
      <c r="Q40" s="66"/>
      <c r="R40" s="66"/>
      <c r="S40" s="68"/>
      <c r="T40" s="69"/>
    </row>
    <row r="41" spans="1:20" ht="24" customHeight="1" x14ac:dyDescent="0.3">
      <c r="A41" s="271" t="s">
        <v>138</v>
      </c>
      <c r="B41" s="272"/>
      <c r="C41" s="272"/>
      <c r="D41" s="272"/>
      <c r="E41" s="272"/>
      <c r="F41" s="272"/>
      <c r="G41" s="272"/>
      <c r="H41" s="272"/>
      <c r="I41" s="272"/>
      <c r="J41" s="272"/>
      <c r="K41" s="272"/>
      <c r="L41" s="272"/>
      <c r="M41" s="272"/>
      <c r="N41" s="272"/>
      <c r="O41" s="272"/>
      <c r="P41" s="272"/>
      <c r="Q41" s="272"/>
      <c r="R41" s="273"/>
      <c r="S41" s="70">
        <f>SUM(S11:S40)</f>
        <v>86.428571428571402</v>
      </c>
    </row>
    <row r="42" spans="1:20" ht="28.5" customHeight="1" x14ac:dyDescent="0.3">
      <c r="A42" s="274" t="s">
        <v>135</v>
      </c>
      <c r="B42" s="241"/>
      <c r="C42" s="241"/>
      <c r="D42" s="241"/>
      <c r="E42" s="241"/>
      <c r="F42" s="241"/>
      <c r="G42" s="241"/>
      <c r="H42" s="241"/>
      <c r="I42" s="241"/>
      <c r="J42" s="241"/>
      <c r="K42" s="241"/>
      <c r="L42" s="241"/>
      <c r="M42" s="241"/>
      <c r="N42" s="241"/>
      <c r="O42" s="241"/>
      <c r="P42" s="241"/>
      <c r="Q42" s="241"/>
      <c r="R42" s="267"/>
      <c r="S42" s="71">
        <f>S41/A31</f>
        <v>4.1156462585033999</v>
      </c>
    </row>
    <row r="43" spans="1:20" ht="15.75" customHeight="1" x14ac:dyDescent="0.3">
      <c r="A43" s="72"/>
      <c r="B43" s="73"/>
      <c r="C43" s="73"/>
      <c r="D43" s="73"/>
      <c r="E43" s="73"/>
      <c r="F43" s="73"/>
      <c r="G43" s="73"/>
      <c r="H43" s="73"/>
      <c r="I43" s="73"/>
      <c r="J43" s="73"/>
      <c r="K43" s="73"/>
      <c r="L43" s="73"/>
      <c r="M43" s="73"/>
      <c r="N43" s="73"/>
      <c r="O43" s="73"/>
      <c r="P43" s="73"/>
      <c r="Q43" s="73"/>
      <c r="R43" s="73"/>
      <c r="S43" s="74"/>
    </row>
    <row r="44" spans="1:20" ht="15.75" customHeight="1" x14ac:dyDescent="0.3">
      <c r="A44" s="72"/>
      <c r="B44" s="73"/>
      <c r="C44" s="73"/>
      <c r="D44" s="73"/>
      <c r="E44" s="73"/>
      <c r="F44" s="73"/>
      <c r="G44" s="73"/>
      <c r="H44" s="73"/>
      <c r="I44" s="73"/>
      <c r="J44" s="73"/>
      <c r="K44" s="73"/>
      <c r="L44" s="73"/>
      <c r="M44" s="73"/>
      <c r="N44" s="73"/>
      <c r="O44" s="73"/>
      <c r="P44" s="73"/>
      <c r="Q44" s="73"/>
      <c r="R44" s="73"/>
      <c r="S44" s="74"/>
    </row>
    <row r="45" spans="1:20" ht="15.75" customHeight="1" x14ac:dyDescent="0.3">
      <c r="A45" s="72"/>
      <c r="B45" s="73"/>
      <c r="C45" s="73"/>
      <c r="D45" s="73"/>
      <c r="E45" s="73"/>
      <c r="F45" s="73"/>
      <c r="G45" s="73"/>
      <c r="H45" s="73"/>
      <c r="I45" s="73"/>
      <c r="J45" s="73"/>
      <c r="K45" s="73"/>
      <c r="L45" s="73"/>
      <c r="M45" s="73"/>
      <c r="N45" s="73"/>
      <c r="O45" s="73"/>
      <c r="P45" s="73"/>
      <c r="Q45" s="73"/>
      <c r="R45" s="73"/>
      <c r="S45" s="74"/>
    </row>
    <row r="46" spans="1:20" ht="15.75" customHeight="1" x14ac:dyDescent="0.3">
      <c r="A46" s="72"/>
      <c r="B46" s="73"/>
      <c r="C46" s="73"/>
      <c r="D46" s="73"/>
      <c r="E46" s="73"/>
      <c r="F46" s="73"/>
      <c r="G46" s="73"/>
      <c r="H46" s="73"/>
      <c r="I46" s="73"/>
      <c r="J46" s="73"/>
      <c r="K46" s="73"/>
      <c r="L46" s="73"/>
      <c r="M46" s="73"/>
      <c r="N46" s="73"/>
      <c r="O46" s="73"/>
      <c r="P46" s="73"/>
      <c r="Q46" s="73"/>
      <c r="R46" s="73"/>
      <c r="S46" s="74"/>
    </row>
    <row r="47" spans="1:20" ht="15.75" customHeight="1" x14ac:dyDescent="0.3">
      <c r="A47" s="72"/>
      <c r="B47" s="73"/>
      <c r="C47" s="73"/>
      <c r="D47" s="73"/>
      <c r="E47" s="73"/>
      <c r="F47" s="73"/>
      <c r="G47" s="73"/>
      <c r="H47" s="73"/>
      <c r="I47" s="73"/>
      <c r="J47" s="73"/>
      <c r="K47" s="73"/>
      <c r="L47" s="73"/>
      <c r="M47" s="73"/>
      <c r="N47" s="73"/>
      <c r="O47" s="73"/>
      <c r="P47" s="73"/>
      <c r="Q47" s="73"/>
      <c r="R47" s="73"/>
      <c r="S47" s="74"/>
    </row>
    <row r="48" spans="1:20" ht="15.75" customHeight="1" x14ac:dyDescent="0.3">
      <c r="A48" s="72"/>
      <c r="B48" s="73"/>
      <c r="C48" s="73"/>
      <c r="D48" s="73"/>
      <c r="E48" s="73"/>
      <c r="F48" s="73"/>
      <c r="G48" s="73"/>
      <c r="H48" s="73"/>
      <c r="I48" s="73"/>
      <c r="J48" s="73"/>
      <c r="K48" s="73"/>
      <c r="L48" s="73"/>
      <c r="M48" s="73"/>
      <c r="N48" s="73"/>
      <c r="O48" s="73"/>
      <c r="P48" s="73"/>
      <c r="Q48" s="73"/>
      <c r="R48" s="73"/>
      <c r="S48" s="74"/>
    </row>
    <row r="49" spans="1:19" ht="15.75" customHeight="1" x14ac:dyDescent="0.3">
      <c r="A49" s="72"/>
      <c r="B49" s="73"/>
      <c r="C49" s="73"/>
      <c r="D49" s="73"/>
      <c r="E49" s="73"/>
      <c r="F49" s="73"/>
      <c r="G49" s="73"/>
      <c r="H49" s="73"/>
      <c r="I49" s="73"/>
      <c r="J49" s="73"/>
      <c r="K49" s="73"/>
      <c r="L49" s="73"/>
      <c r="M49" s="73"/>
      <c r="N49" s="73"/>
      <c r="O49" s="73"/>
      <c r="P49" s="73"/>
      <c r="Q49" s="73"/>
      <c r="R49" s="73"/>
      <c r="S49" s="74"/>
    </row>
    <row r="50" spans="1:19" ht="15.75" customHeight="1" x14ac:dyDescent="0.3">
      <c r="A50" s="72"/>
      <c r="B50" s="73"/>
      <c r="C50" s="73"/>
      <c r="D50" s="73"/>
      <c r="E50" s="73"/>
      <c r="F50" s="73"/>
      <c r="G50" s="73"/>
      <c r="H50" s="73"/>
      <c r="I50" s="73"/>
      <c r="J50" s="73"/>
      <c r="K50" s="73"/>
      <c r="L50" s="73"/>
      <c r="M50" s="73"/>
      <c r="N50" s="73"/>
      <c r="O50" s="73"/>
      <c r="P50" s="73"/>
      <c r="Q50" s="73"/>
      <c r="R50" s="73"/>
      <c r="S50" s="74"/>
    </row>
    <row r="51" spans="1:19" ht="15.75" customHeight="1" x14ac:dyDescent="0.3">
      <c r="A51" s="72"/>
      <c r="B51" s="73"/>
      <c r="C51" s="73"/>
      <c r="D51" s="73"/>
      <c r="E51" s="73"/>
      <c r="F51" s="73"/>
      <c r="G51" s="73"/>
      <c r="H51" s="73"/>
      <c r="I51" s="73"/>
      <c r="J51" s="73"/>
      <c r="K51" s="73"/>
      <c r="L51" s="73"/>
      <c r="M51" s="73"/>
      <c r="N51" s="73"/>
      <c r="O51" s="73"/>
      <c r="P51" s="73"/>
      <c r="Q51" s="73"/>
      <c r="R51" s="73"/>
      <c r="S51" s="74"/>
    </row>
    <row r="52" spans="1:19" ht="15.75" customHeight="1" x14ac:dyDescent="0.3">
      <c r="A52" s="72"/>
      <c r="B52" s="73"/>
      <c r="C52" s="73"/>
      <c r="D52" s="73"/>
      <c r="E52" s="73"/>
      <c r="F52" s="73"/>
      <c r="G52" s="73"/>
      <c r="H52" s="73"/>
      <c r="I52" s="73"/>
      <c r="J52" s="73"/>
      <c r="K52" s="73"/>
      <c r="L52" s="73"/>
      <c r="M52" s="73"/>
      <c r="N52" s="73"/>
      <c r="O52" s="73"/>
      <c r="P52" s="73"/>
      <c r="Q52" s="73"/>
      <c r="R52" s="73"/>
      <c r="S52" s="74"/>
    </row>
    <row r="53" spans="1:19" ht="15.75" customHeight="1" x14ac:dyDescent="0.3">
      <c r="A53" s="72"/>
      <c r="B53" s="73"/>
      <c r="C53" s="73"/>
      <c r="D53" s="73"/>
      <c r="E53" s="73"/>
      <c r="F53" s="73"/>
      <c r="G53" s="73"/>
      <c r="H53" s="73"/>
      <c r="I53" s="73"/>
      <c r="J53" s="73"/>
      <c r="K53" s="73"/>
      <c r="L53" s="73"/>
      <c r="M53" s="73"/>
      <c r="N53" s="73"/>
      <c r="O53" s="73"/>
      <c r="P53" s="73"/>
      <c r="Q53" s="73"/>
      <c r="R53" s="73"/>
      <c r="S53" s="74"/>
    </row>
    <row r="54" spans="1:19" ht="15.75" customHeight="1" x14ac:dyDescent="0.3">
      <c r="A54" s="72"/>
      <c r="B54" s="73"/>
      <c r="C54" s="73"/>
      <c r="D54" s="73"/>
      <c r="E54" s="73"/>
      <c r="F54" s="73"/>
      <c r="G54" s="73"/>
      <c r="H54" s="73"/>
      <c r="I54" s="73"/>
      <c r="J54" s="73"/>
      <c r="K54" s="73"/>
      <c r="L54" s="73"/>
      <c r="M54" s="73"/>
      <c r="N54" s="73"/>
      <c r="O54" s="73"/>
      <c r="P54" s="73"/>
      <c r="Q54" s="73"/>
      <c r="R54" s="73"/>
      <c r="S54" s="74"/>
    </row>
    <row r="55" spans="1:19" ht="15.75" customHeight="1" x14ac:dyDescent="0.3">
      <c r="A55" s="72"/>
      <c r="B55" s="73"/>
      <c r="C55" s="73"/>
      <c r="D55" s="73"/>
      <c r="E55" s="73"/>
      <c r="F55" s="73"/>
      <c r="G55" s="73"/>
      <c r="H55" s="73"/>
      <c r="I55" s="73"/>
      <c r="J55" s="73"/>
      <c r="K55" s="73"/>
      <c r="L55" s="73"/>
      <c r="M55" s="73"/>
      <c r="N55" s="73"/>
      <c r="O55" s="73"/>
      <c r="P55" s="73"/>
      <c r="Q55" s="73"/>
      <c r="R55" s="73"/>
      <c r="S55" s="74"/>
    </row>
    <row r="56" spans="1:19" ht="15.75" customHeight="1" x14ac:dyDescent="0.3">
      <c r="A56" s="72"/>
      <c r="B56" s="73"/>
      <c r="C56" s="73"/>
      <c r="D56" s="73"/>
      <c r="E56" s="73"/>
      <c r="F56" s="73"/>
      <c r="G56" s="73"/>
      <c r="H56" s="73"/>
      <c r="I56" s="73"/>
      <c r="J56" s="73"/>
      <c r="K56" s="73"/>
      <c r="L56" s="73"/>
      <c r="M56" s="73"/>
      <c r="N56" s="73"/>
      <c r="O56" s="73"/>
      <c r="P56" s="73"/>
      <c r="Q56" s="73"/>
      <c r="R56" s="73"/>
      <c r="S56" s="74"/>
    </row>
    <row r="57" spans="1:19" ht="15.75" customHeight="1" x14ac:dyDescent="0.3">
      <c r="A57" s="72"/>
      <c r="B57" s="73"/>
      <c r="C57" s="73"/>
      <c r="D57" s="73"/>
      <c r="E57" s="73"/>
      <c r="F57" s="73"/>
      <c r="G57" s="73"/>
      <c r="H57" s="73"/>
      <c r="I57" s="73"/>
      <c r="J57" s="73"/>
      <c r="K57" s="73"/>
      <c r="L57" s="73"/>
      <c r="M57" s="73"/>
      <c r="N57" s="73"/>
      <c r="O57" s="73"/>
      <c r="P57" s="73"/>
      <c r="Q57" s="73"/>
      <c r="R57" s="73"/>
      <c r="S57" s="74"/>
    </row>
    <row r="58" spans="1:19" ht="15.75" customHeight="1" x14ac:dyDescent="0.3">
      <c r="A58" s="72"/>
      <c r="B58" s="73"/>
      <c r="C58" s="73"/>
      <c r="D58" s="73"/>
      <c r="E58" s="73"/>
      <c r="F58" s="73"/>
      <c r="G58" s="73"/>
      <c r="H58" s="73"/>
      <c r="I58" s="73"/>
      <c r="J58" s="73"/>
      <c r="K58" s="73"/>
      <c r="L58" s="73"/>
      <c r="M58" s="73"/>
      <c r="N58" s="73"/>
      <c r="O58" s="73"/>
      <c r="P58" s="73"/>
      <c r="Q58" s="73"/>
      <c r="R58" s="73"/>
      <c r="S58" s="74"/>
    </row>
    <row r="59" spans="1:19" ht="15.75" customHeight="1" x14ac:dyDescent="0.3">
      <c r="A59" s="72"/>
      <c r="B59" s="73"/>
      <c r="C59" s="73"/>
      <c r="D59" s="73"/>
      <c r="E59" s="73"/>
      <c r="F59" s="73"/>
      <c r="G59" s="73"/>
      <c r="H59" s="73"/>
      <c r="I59" s="73"/>
      <c r="J59" s="73"/>
      <c r="K59" s="73"/>
      <c r="L59" s="73"/>
      <c r="M59" s="73"/>
      <c r="N59" s="73"/>
      <c r="O59" s="73"/>
      <c r="P59" s="73"/>
      <c r="Q59" s="73"/>
      <c r="R59" s="73"/>
      <c r="S59" s="74"/>
    </row>
    <row r="60" spans="1:19" ht="15.75" customHeight="1" x14ac:dyDescent="0.3">
      <c r="A60" s="72"/>
      <c r="B60" s="73"/>
      <c r="C60" s="73"/>
      <c r="D60" s="73"/>
      <c r="E60" s="73"/>
      <c r="F60" s="73"/>
      <c r="G60" s="73"/>
      <c r="H60" s="73"/>
      <c r="I60" s="73"/>
      <c r="J60" s="73"/>
      <c r="K60" s="73"/>
      <c r="L60" s="73"/>
      <c r="M60" s="73"/>
      <c r="N60" s="73"/>
      <c r="O60" s="73"/>
      <c r="P60" s="73"/>
      <c r="Q60" s="73"/>
      <c r="R60" s="73"/>
      <c r="S60" s="74"/>
    </row>
    <row r="61" spans="1:19" ht="15.75" customHeight="1" x14ac:dyDescent="0.3">
      <c r="A61" s="72"/>
      <c r="B61" s="73"/>
      <c r="C61" s="73"/>
      <c r="D61" s="73"/>
      <c r="E61" s="73"/>
      <c r="F61" s="73"/>
      <c r="G61" s="73"/>
      <c r="H61" s="73"/>
      <c r="I61" s="73"/>
      <c r="J61" s="73"/>
      <c r="K61" s="73"/>
      <c r="L61" s="73"/>
      <c r="M61" s="73"/>
      <c r="N61" s="73"/>
      <c r="O61" s="73"/>
      <c r="P61" s="73"/>
      <c r="Q61" s="73"/>
      <c r="R61" s="73"/>
      <c r="S61" s="74"/>
    </row>
    <row r="62" spans="1:19" ht="15.75" customHeight="1" x14ac:dyDescent="0.3">
      <c r="A62" s="72"/>
      <c r="B62" s="73"/>
      <c r="C62" s="73"/>
      <c r="D62" s="73"/>
      <c r="E62" s="73"/>
      <c r="F62" s="73"/>
      <c r="G62" s="73"/>
      <c r="H62" s="73"/>
      <c r="I62" s="73"/>
      <c r="J62" s="73"/>
      <c r="K62" s="73"/>
      <c r="L62" s="73"/>
      <c r="M62" s="73"/>
      <c r="N62" s="73"/>
      <c r="O62" s="73"/>
      <c r="P62" s="73"/>
      <c r="Q62" s="73"/>
      <c r="R62" s="73"/>
      <c r="S62" s="74"/>
    </row>
    <row r="63" spans="1:19" ht="15.75" customHeight="1" x14ac:dyDescent="0.3">
      <c r="A63" s="72"/>
      <c r="B63" s="73"/>
      <c r="C63" s="73"/>
      <c r="D63" s="73"/>
      <c r="E63" s="73"/>
      <c r="F63" s="73"/>
      <c r="G63" s="73"/>
      <c r="H63" s="73"/>
      <c r="I63" s="73"/>
      <c r="J63" s="73"/>
      <c r="K63" s="73"/>
      <c r="L63" s="73"/>
      <c r="M63" s="73"/>
      <c r="N63" s="73"/>
      <c r="O63" s="73"/>
      <c r="P63" s="73"/>
      <c r="Q63" s="73"/>
      <c r="R63" s="73"/>
      <c r="S63" s="74"/>
    </row>
    <row r="64" spans="1:19" ht="15.75" customHeight="1" x14ac:dyDescent="0.3">
      <c r="A64" s="72"/>
      <c r="B64" s="73"/>
      <c r="C64" s="73"/>
      <c r="D64" s="73"/>
      <c r="E64" s="73"/>
      <c r="F64" s="73"/>
      <c r="G64" s="73"/>
      <c r="H64" s="73"/>
      <c r="I64" s="73"/>
      <c r="J64" s="73"/>
      <c r="K64" s="73"/>
      <c r="L64" s="73"/>
      <c r="M64" s="73"/>
      <c r="N64" s="73"/>
      <c r="O64" s="73"/>
      <c r="P64" s="73"/>
      <c r="Q64" s="73"/>
      <c r="R64" s="73"/>
      <c r="S64" s="74"/>
    </row>
    <row r="65" spans="1:19" ht="15.75" customHeight="1" x14ac:dyDescent="0.3">
      <c r="A65" s="72"/>
      <c r="B65" s="73"/>
      <c r="C65" s="73"/>
      <c r="D65" s="73"/>
      <c r="E65" s="73"/>
      <c r="F65" s="73"/>
      <c r="G65" s="73"/>
      <c r="H65" s="73"/>
      <c r="I65" s="73"/>
      <c r="J65" s="73"/>
      <c r="K65" s="73"/>
      <c r="L65" s="73"/>
      <c r="M65" s="73"/>
      <c r="N65" s="73"/>
      <c r="O65" s="73"/>
      <c r="P65" s="73"/>
      <c r="Q65" s="73"/>
      <c r="R65" s="73"/>
      <c r="S65" s="74"/>
    </row>
    <row r="66" spans="1:19" ht="15.75" customHeight="1" x14ac:dyDescent="0.3">
      <c r="A66" s="72"/>
      <c r="B66" s="73"/>
      <c r="C66" s="73"/>
      <c r="D66" s="73"/>
      <c r="E66" s="73"/>
      <c r="F66" s="73"/>
      <c r="G66" s="73"/>
      <c r="H66" s="73"/>
      <c r="I66" s="73"/>
      <c r="J66" s="73"/>
      <c r="K66" s="73"/>
      <c r="L66" s="73"/>
      <c r="M66" s="73"/>
      <c r="N66" s="73"/>
      <c r="O66" s="73"/>
      <c r="P66" s="73"/>
      <c r="Q66" s="73"/>
      <c r="R66" s="73"/>
      <c r="S66" s="74"/>
    </row>
    <row r="67" spans="1:19" ht="15.75" customHeight="1" x14ac:dyDescent="0.3">
      <c r="A67" s="72"/>
      <c r="B67" s="73"/>
      <c r="C67" s="73"/>
      <c r="D67" s="73"/>
      <c r="E67" s="73"/>
      <c r="F67" s="73"/>
      <c r="G67" s="73"/>
      <c r="H67" s="73"/>
      <c r="I67" s="73"/>
      <c r="J67" s="73"/>
      <c r="K67" s="73"/>
      <c r="L67" s="73"/>
      <c r="M67" s="73"/>
      <c r="N67" s="73"/>
      <c r="O67" s="73"/>
      <c r="P67" s="73"/>
      <c r="Q67" s="73"/>
      <c r="R67" s="73"/>
      <c r="S67" s="74"/>
    </row>
    <row r="68" spans="1:19" ht="15.75" customHeight="1" x14ac:dyDescent="0.3">
      <c r="A68" s="72"/>
      <c r="B68" s="73"/>
      <c r="C68" s="73"/>
      <c r="D68" s="73"/>
      <c r="E68" s="73"/>
      <c r="F68" s="73"/>
      <c r="G68" s="73"/>
      <c r="H68" s="73"/>
      <c r="I68" s="73"/>
      <c r="J68" s="73"/>
      <c r="K68" s="73"/>
      <c r="L68" s="73"/>
      <c r="M68" s="73"/>
      <c r="N68" s="73"/>
      <c r="O68" s="73"/>
      <c r="P68" s="73"/>
      <c r="Q68" s="73"/>
      <c r="R68" s="73"/>
      <c r="S68" s="74"/>
    </row>
    <row r="69" spans="1:19" ht="15.75" customHeight="1" x14ac:dyDescent="0.3">
      <c r="A69" s="72"/>
      <c r="B69" s="73"/>
      <c r="C69" s="73"/>
      <c r="D69" s="73"/>
      <c r="E69" s="73"/>
      <c r="F69" s="73"/>
      <c r="G69" s="73"/>
      <c r="H69" s="73"/>
      <c r="I69" s="73"/>
      <c r="J69" s="73"/>
      <c r="K69" s="73"/>
      <c r="L69" s="73"/>
      <c r="M69" s="73"/>
      <c r="N69" s="73"/>
      <c r="O69" s="73"/>
      <c r="P69" s="73"/>
      <c r="Q69" s="73"/>
      <c r="R69" s="73"/>
      <c r="S69" s="74"/>
    </row>
    <row r="70" spans="1:19" ht="15.75" customHeight="1" x14ac:dyDescent="0.3">
      <c r="A70" s="72"/>
      <c r="B70" s="73"/>
      <c r="C70" s="73"/>
      <c r="D70" s="73"/>
      <c r="E70" s="73"/>
      <c r="F70" s="73"/>
      <c r="G70" s="73"/>
      <c r="H70" s="73"/>
      <c r="I70" s="73"/>
      <c r="J70" s="73"/>
      <c r="K70" s="73"/>
      <c r="L70" s="73"/>
      <c r="M70" s="73"/>
      <c r="N70" s="73"/>
      <c r="O70" s="73"/>
      <c r="P70" s="73"/>
      <c r="Q70" s="73"/>
      <c r="R70" s="73"/>
      <c r="S70" s="74"/>
    </row>
    <row r="71" spans="1:19" ht="15.75" customHeight="1" x14ac:dyDescent="0.3">
      <c r="A71" s="72"/>
      <c r="B71" s="73"/>
      <c r="C71" s="73"/>
      <c r="D71" s="73"/>
      <c r="E71" s="73"/>
      <c r="F71" s="73"/>
      <c r="G71" s="73"/>
      <c r="H71" s="73"/>
      <c r="I71" s="73"/>
      <c r="J71" s="73"/>
      <c r="K71" s="73"/>
      <c r="L71" s="73"/>
      <c r="M71" s="73"/>
      <c r="N71" s="73"/>
      <c r="O71" s="73"/>
      <c r="P71" s="73"/>
      <c r="Q71" s="73"/>
      <c r="R71" s="73"/>
      <c r="S71" s="74"/>
    </row>
    <row r="72" spans="1:19" ht="15.75" customHeight="1" x14ac:dyDescent="0.3">
      <c r="A72" s="72"/>
      <c r="B72" s="73"/>
      <c r="C72" s="73"/>
      <c r="D72" s="73"/>
      <c r="E72" s="73"/>
      <c r="F72" s="73"/>
      <c r="G72" s="73"/>
      <c r="H72" s="73"/>
      <c r="I72" s="73"/>
      <c r="J72" s="73"/>
      <c r="K72" s="73"/>
      <c r="L72" s="73"/>
      <c r="M72" s="73"/>
      <c r="N72" s="73"/>
      <c r="O72" s="73"/>
      <c r="P72" s="73"/>
      <c r="Q72" s="73"/>
      <c r="R72" s="73"/>
      <c r="S72" s="74"/>
    </row>
    <row r="73" spans="1:19" ht="15.75" customHeight="1" x14ac:dyDescent="0.3">
      <c r="A73" s="72"/>
      <c r="B73" s="73"/>
      <c r="C73" s="73"/>
      <c r="D73" s="73"/>
      <c r="E73" s="73"/>
      <c r="F73" s="73"/>
      <c r="G73" s="73"/>
      <c r="H73" s="73"/>
      <c r="I73" s="73"/>
      <c r="J73" s="73"/>
      <c r="K73" s="73"/>
      <c r="L73" s="73"/>
      <c r="M73" s="73"/>
      <c r="N73" s="73"/>
      <c r="O73" s="73"/>
      <c r="P73" s="73"/>
      <c r="Q73" s="73"/>
      <c r="R73" s="73"/>
      <c r="S73" s="74"/>
    </row>
    <row r="74" spans="1:19" ht="15.75" customHeight="1" x14ac:dyDescent="0.3">
      <c r="A74" s="72"/>
      <c r="B74" s="73"/>
      <c r="C74" s="73"/>
      <c r="D74" s="73"/>
      <c r="E74" s="73"/>
      <c r="F74" s="73"/>
      <c r="G74" s="73"/>
      <c r="H74" s="73"/>
      <c r="I74" s="73"/>
      <c r="J74" s="73"/>
      <c r="K74" s="73"/>
      <c r="L74" s="73"/>
      <c r="M74" s="73"/>
      <c r="N74" s="73"/>
      <c r="O74" s="73"/>
      <c r="P74" s="73"/>
      <c r="Q74" s="73"/>
      <c r="R74" s="73"/>
      <c r="S74" s="74"/>
    </row>
    <row r="75" spans="1:19" ht="15.75" customHeight="1" x14ac:dyDescent="0.3">
      <c r="A75" s="72"/>
      <c r="B75" s="73"/>
      <c r="C75" s="73"/>
      <c r="D75" s="73"/>
      <c r="E75" s="73"/>
      <c r="F75" s="73"/>
      <c r="G75" s="73"/>
      <c r="H75" s="73"/>
      <c r="I75" s="73"/>
      <c r="J75" s="73"/>
      <c r="K75" s="73"/>
      <c r="L75" s="73"/>
      <c r="M75" s="73"/>
      <c r="N75" s="73"/>
      <c r="O75" s="73"/>
      <c r="P75" s="73"/>
      <c r="Q75" s="73"/>
      <c r="R75" s="73"/>
      <c r="S75" s="74"/>
    </row>
    <row r="76" spans="1:19" ht="15.75" customHeight="1" x14ac:dyDescent="0.3">
      <c r="A76" s="72"/>
      <c r="B76" s="73"/>
      <c r="C76" s="73"/>
      <c r="D76" s="73"/>
      <c r="E76" s="73"/>
      <c r="F76" s="73"/>
      <c r="G76" s="73"/>
      <c r="H76" s="73"/>
      <c r="I76" s="73"/>
      <c r="J76" s="73"/>
      <c r="K76" s="73"/>
      <c r="L76" s="73"/>
      <c r="M76" s="73"/>
      <c r="N76" s="73"/>
      <c r="O76" s="73"/>
      <c r="P76" s="73"/>
      <c r="Q76" s="73"/>
      <c r="R76" s="73"/>
      <c r="S76" s="74"/>
    </row>
    <row r="77" spans="1:19" ht="15.75" customHeight="1" x14ac:dyDescent="0.3">
      <c r="A77" s="72"/>
      <c r="B77" s="73"/>
      <c r="C77" s="73"/>
      <c r="D77" s="73"/>
      <c r="E77" s="73"/>
      <c r="F77" s="73"/>
      <c r="G77" s="73"/>
      <c r="H77" s="73"/>
      <c r="I77" s="73"/>
      <c r="J77" s="73"/>
      <c r="K77" s="73"/>
      <c r="L77" s="73"/>
      <c r="M77" s="73"/>
      <c r="N77" s="73"/>
      <c r="O77" s="73"/>
      <c r="P77" s="73"/>
      <c r="Q77" s="73"/>
      <c r="R77" s="73"/>
      <c r="S77" s="74"/>
    </row>
    <row r="78" spans="1:19" ht="15.75" customHeight="1" x14ac:dyDescent="0.3">
      <c r="A78" s="72"/>
      <c r="B78" s="73"/>
      <c r="C78" s="73"/>
      <c r="D78" s="73"/>
      <c r="E78" s="73"/>
      <c r="F78" s="73"/>
      <c r="G78" s="73"/>
      <c r="H78" s="73"/>
      <c r="I78" s="73"/>
      <c r="J78" s="73"/>
      <c r="K78" s="73"/>
      <c r="L78" s="73"/>
      <c r="M78" s="73"/>
      <c r="N78" s="73"/>
      <c r="O78" s="73"/>
      <c r="P78" s="73"/>
      <c r="Q78" s="73"/>
      <c r="R78" s="73"/>
      <c r="S78" s="74"/>
    </row>
    <row r="79" spans="1:19" ht="15.75" customHeight="1" x14ac:dyDescent="0.3">
      <c r="A79" s="72"/>
      <c r="B79" s="73"/>
      <c r="C79" s="73"/>
      <c r="D79" s="73"/>
      <c r="E79" s="73"/>
      <c r="F79" s="73"/>
      <c r="G79" s="73"/>
      <c r="H79" s="73"/>
      <c r="I79" s="73"/>
      <c r="J79" s="73"/>
      <c r="K79" s="73"/>
      <c r="L79" s="73"/>
      <c r="M79" s="73"/>
      <c r="N79" s="73"/>
      <c r="O79" s="73"/>
      <c r="P79" s="73"/>
      <c r="Q79" s="73"/>
      <c r="R79" s="73"/>
      <c r="S79" s="74"/>
    </row>
    <row r="80" spans="1:19" ht="15.75" customHeight="1" x14ac:dyDescent="0.3">
      <c r="A80" s="72"/>
      <c r="B80" s="73"/>
      <c r="C80" s="73"/>
      <c r="D80" s="73"/>
      <c r="E80" s="73"/>
      <c r="F80" s="73"/>
      <c r="G80" s="73"/>
      <c r="H80" s="73"/>
      <c r="I80" s="73"/>
      <c r="J80" s="73"/>
      <c r="K80" s="73"/>
      <c r="L80" s="73"/>
      <c r="M80" s="73"/>
      <c r="N80" s="73"/>
      <c r="O80" s="73"/>
      <c r="P80" s="73"/>
      <c r="Q80" s="73"/>
      <c r="R80" s="73"/>
      <c r="S80" s="74"/>
    </row>
    <row r="81" spans="1:19" ht="15.75" customHeight="1" x14ac:dyDescent="0.3">
      <c r="A81" s="72"/>
      <c r="B81" s="73"/>
      <c r="C81" s="73"/>
      <c r="D81" s="73"/>
      <c r="E81" s="73"/>
      <c r="F81" s="73"/>
      <c r="G81" s="73"/>
      <c r="H81" s="73"/>
      <c r="I81" s="73"/>
      <c r="J81" s="73"/>
      <c r="K81" s="73"/>
      <c r="L81" s="73"/>
      <c r="M81" s="73"/>
      <c r="N81" s="73"/>
      <c r="O81" s="73"/>
      <c r="P81" s="73"/>
      <c r="Q81" s="73"/>
      <c r="R81" s="73"/>
      <c r="S81" s="74"/>
    </row>
    <row r="82" spans="1:19" ht="15.75" customHeight="1" x14ac:dyDescent="0.3">
      <c r="A82" s="72"/>
      <c r="B82" s="73"/>
      <c r="C82" s="73"/>
      <c r="D82" s="73"/>
      <c r="E82" s="73"/>
      <c r="F82" s="73"/>
      <c r="G82" s="73"/>
      <c r="H82" s="73"/>
      <c r="I82" s="73"/>
      <c r="J82" s="73"/>
      <c r="K82" s="73"/>
      <c r="L82" s="73"/>
      <c r="M82" s="73"/>
      <c r="N82" s="73"/>
      <c r="O82" s="73"/>
      <c r="P82" s="73"/>
      <c r="Q82" s="73"/>
      <c r="R82" s="73"/>
      <c r="S82" s="74"/>
    </row>
    <row r="83" spans="1:19" ht="15.75" customHeight="1" x14ac:dyDescent="0.3">
      <c r="A83" s="72"/>
      <c r="B83" s="73"/>
      <c r="C83" s="73"/>
      <c r="D83" s="73"/>
      <c r="E83" s="73"/>
      <c r="F83" s="73"/>
      <c r="G83" s="73"/>
      <c r="H83" s="73"/>
      <c r="I83" s="73"/>
      <c r="J83" s="73"/>
      <c r="K83" s="73"/>
      <c r="L83" s="73"/>
      <c r="M83" s="73"/>
      <c r="N83" s="73"/>
      <c r="O83" s="73"/>
      <c r="P83" s="73"/>
      <c r="Q83" s="73"/>
      <c r="R83" s="73"/>
      <c r="S83" s="74"/>
    </row>
    <row r="84" spans="1:19" ht="15.75" customHeight="1" x14ac:dyDescent="0.3">
      <c r="A84" s="72"/>
      <c r="B84" s="73"/>
      <c r="C84" s="73"/>
      <c r="D84" s="73"/>
      <c r="E84" s="73"/>
      <c r="F84" s="73"/>
      <c r="G84" s="73"/>
      <c r="H84" s="73"/>
      <c r="I84" s="73"/>
      <c r="J84" s="73"/>
      <c r="K84" s="73"/>
      <c r="L84" s="73"/>
      <c r="M84" s="73"/>
      <c r="N84" s="73"/>
      <c r="O84" s="73"/>
      <c r="P84" s="73"/>
      <c r="Q84" s="73"/>
      <c r="R84" s="73"/>
      <c r="S84" s="74"/>
    </row>
    <row r="85" spans="1:19" ht="15.75" customHeight="1" x14ac:dyDescent="0.3">
      <c r="A85" s="72"/>
      <c r="B85" s="73"/>
      <c r="C85" s="73"/>
      <c r="D85" s="73"/>
      <c r="E85" s="73"/>
      <c r="F85" s="73"/>
      <c r="G85" s="73"/>
      <c r="H85" s="73"/>
      <c r="I85" s="73"/>
      <c r="J85" s="73"/>
      <c r="K85" s="73"/>
      <c r="L85" s="73"/>
      <c r="M85" s="73"/>
      <c r="N85" s="73"/>
      <c r="O85" s="73"/>
      <c r="P85" s="73"/>
      <c r="Q85" s="73"/>
      <c r="R85" s="73"/>
      <c r="S85" s="74"/>
    </row>
    <row r="86" spans="1:19" ht="15.75" customHeight="1" x14ac:dyDescent="0.3">
      <c r="A86" s="72"/>
      <c r="B86" s="73"/>
      <c r="C86" s="73"/>
      <c r="D86" s="73"/>
      <c r="E86" s="73"/>
      <c r="F86" s="73"/>
      <c r="G86" s="73"/>
      <c r="H86" s="73"/>
      <c r="I86" s="73"/>
      <c r="J86" s="73"/>
      <c r="K86" s="73"/>
      <c r="L86" s="73"/>
      <c r="M86" s="73"/>
      <c r="N86" s="73"/>
      <c r="O86" s="73"/>
      <c r="P86" s="73"/>
      <c r="Q86" s="73"/>
      <c r="R86" s="73"/>
      <c r="S86" s="74"/>
    </row>
    <row r="87" spans="1:19" ht="15.75" customHeight="1" x14ac:dyDescent="0.3">
      <c r="A87" s="72"/>
      <c r="B87" s="73"/>
      <c r="C87" s="73"/>
      <c r="D87" s="73"/>
      <c r="E87" s="73"/>
      <c r="F87" s="73"/>
      <c r="G87" s="73"/>
      <c r="H87" s="73"/>
      <c r="I87" s="73"/>
      <c r="J87" s="73"/>
      <c r="K87" s="73"/>
      <c r="L87" s="73"/>
      <c r="M87" s="73"/>
      <c r="N87" s="73"/>
      <c r="O87" s="73"/>
      <c r="P87" s="73"/>
      <c r="Q87" s="73"/>
      <c r="R87" s="73"/>
      <c r="S87" s="74"/>
    </row>
    <row r="88" spans="1:19" ht="15.75" customHeight="1" x14ac:dyDescent="0.3">
      <c r="A88" s="72"/>
      <c r="B88" s="73"/>
      <c r="C88" s="73"/>
      <c r="D88" s="73"/>
      <c r="E88" s="73"/>
      <c r="F88" s="73"/>
      <c r="G88" s="73"/>
      <c r="H88" s="73"/>
      <c r="I88" s="73"/>
      <c r="J88" s="73"/>
      <c r="K88" s="73"/>
      <c r="L88" s="73"/>
      <c r="M88" s="73"/>
      <c r="N88" s="73"/>
      <c r="O88" s="73"/>
      <c r="P88" s="73"/>
      <c r="Q88" s="73"/>
      <c r="R88" s="73"/>
      <c r="S88" s="74"/>
    </row>
    <row r="89" spans="1:19" ht="15.75" customHeight="1" x14ac:dyDescent="0.3">
      <c r="A89" s="72"/>
      <c r="B89" s="73"/>
      <c r="C89" s="73"/>
      <c r="D89" s="73"/>
      <c r="E89" s="73"/>
      <c r="F89" s="73"/>
      <c r="G89" s="73"/>
      <c r="H89" s="73"/>
      <c r="I89" s="73"/>
      <c r="J89" s="73"/>
      <c r="K89" s="73"/>
      <c r="L89" s="73"/>
      <c r="M89" s="73"/>
      <c r="N89" s="73"/>
      <c r="O89" s="73"/>
      <c r="P89" s="73"/>
      <c r="Q89" s="73"/>
      <c r="R89" s="73"/>
      <c r="S89" s="74"/>
    </row>
    <row r="90" spans="1:19" ht="15.75" customHeight="1" x14ac:dyDescent="0.3">
      <c r="A90" s="72"/>
      <c r="B90" s="73"/>
      <c r="C90" s="73"/>
      <c r="D90" s="73"/>
      <c r="E90" s="73"/>
      <c r="F90" s="73"/>
      <c r="G90" s="73"/>
      <c r="H90" s="73"/>
      <c r="I90" s="73"/>
      <c r="J90" s="73"/>
      <c r="K90" s="73"/>
      <c r="L90" s="73"/>
      <c r="M90" s="73"/>
      <c r="N90" s="73"/>
      <c r="O90" s="73"/>
      <c r="P90" s="73"/>
      <c r="Q90" s="73"/>
      <c r="R90" s="73"/>
      <c r="S90" s="74"/>
    </row>
    <row r="91" spans="1:19" ht="15.75" customHeight="1" x14ac:dyDescent="0.3">
      <c r="A91" s="72"/>
      <c r="B91" s="73"/>
      <c r="C91" s="73"/>
      <c r="D91" s="73"/>
      <c r="E91" s="73"/>
      <c r="F91" s="73"/>
      <c r="G91" s="73"/>
      <c r="H91" s="73"/>
      <c r="I91" s="73"/>
      <c r="J91" s="73"/>
      <c r="K91" s="73"/>
      <c r="L91" s="73"/>
      <c r="M91" s="73"/>
      <c r="N91" s="73"/>
      <c r="O91" s="73"/>
      <c r="P91" s="73"/>
      <c r="Q91" s="73"/>
      <c r="R91" s="73"/>
      <c r="S91" s="74"/>
    </row>
    <row r="92" spans="1:19" ht="15.75" customHeight="1" x14ac:dyDescent="0.3">
      <c r="A92" s="72"/>
      <c r="B92" s="73"/>
      <c r="C92" s="73"/>
      <c r="D92" s="73"/>
      <c r="E92" s="73"/>
      <c r="F92" s="73"/>
      <c r="G92" s="73"/>
      <c r="H92" s="73"/>
      <c r="I92" s="73"/>
      <c r="J92" s="73"/>
      <c r="K92" s="73"/>
      <c r="L92" s="73"/>
      <c r="M92" s="73"/>
      <c r="N92" s="73"/>
      <c r="O92" s="73"/>
      <c r="P92" s="73"/>
      <c r="Q92" s="73"/>
      <c r="R92" s="73"/>
      <c r="S92" s="74"/>
    </row>
    <row r="93" spans="1:19" ht="15.75" customHeight="1" x14ac:dyDescent="0.3">
      <c r="A93" s="72"/>
      <c r="B93" s="73"/>
      <c r="C93" s="73"/>
      <c r="D93" s="73"/>
      <c r="E93" s="73"/>
      <c r="F93" s="73"/>
      <c r="G93" s="73"/>
      <c r="H93" s="73"/>
      <c r="I93" s="73"/>
      <c r="J93" s="73"/>
      <c r="K93" s="73"/>
      <c r="L93" s="73"/>
      <c r="M93" s="73"/>
      <c r="N93" s="73"/>
      <c r="O93" s="73"/>
      <c r="P93" s="73"/>
      <c r="Q93" s="73"/>
      <c r="R93" s="73"/>
      <c r="S93" s="74"/>
    </row>
    <row r="94" spans="1:19" ht="15.75" customHeight="1" x14ac:dyDescent="0.3">
      <c r="A94" s="72"/>
      <c r="B94" s="73"/>
      <c r="C94" s="73"/>
      <c r="D94" s="73"/>
      <c r="E94" s="73"/>
      <c r="F94" s="73"/>
      <c r="G94" s="73"/>
      <c r="H94" s="73"/>
      <c r="I94" s="73"/>
      <c r="J94" s="73"/>
      <c r="K94" s="73"/>
      <c r="L94" s="73"/>
      <c r="M94" s="73"/>
      <c r="N94" s="73"/>
      <c r="O94" s="73"/>
      <c r="P94" s="73"/>
      <c r="Q94" s="73"/>
      <c r="R94" s="73"/>
      <c r="S94" s="74"/>
    </row>
    <row r="95" spans="1:19" ht="15.75" customHeight="1" x14ac:dyDescent="0.3">
      <c r="A95" s="72"/>
      <c r="B95" s="73"/>
      <c r="C95" s="73"/>
      <c r="D95" s="73"/>
      <c r="E95" s="73"/>
      <c r="F95" s="73"/>
      <c r="G95" s="73"/>
      <c r="H95" s="73"/>
      <c r="I95" s="73"/>
      <c r="J95" s="73"/>
      <c r="K95" s="73"/>
      <c r="L95" s="73"/>
      <c r="M95" s="73"/>
      <c r="N95" s="73"/>
      <c r="O95" s="73"/>
      <c r="P95" s="73"/>
      <c r="Q95" s="73"/>
      <c r="R95" s="73"/>
      <c r="S95" s="74"/>
    </row>
    <row r="96" spans="1:19" ht="15.75" customHeight="1" x14ac:dyDescent="0.3">
      <c r="A96" s="72"/>
      <c r="B96" s="73"/>
      <c r="C96" s="73"/>
      <c r="D96" s="73"/>
      <c r="E96" s="73"/>
      <c r="F96" s="73"/>
      <c r="G96" s="73"/>
      <c r="H96" s="73"/>
      <c r="I96" s="73"/>
      <c r="J96" s="73"/>
      <c r="K96" s="73"/>
      <c r="L96" s="73"/>
      <c r="M96" s="73"/>
      <c r="N96" s="73"/>
      <c r="O96" s="73"/>
      <c r="P96" s="73"/>
      <c r="Q96" s="73"/>
      <c r="R96" s="73"/>
      <c r="S96" s="74"/>
    </row>
    <row r="97" spans="1:19" ht="15.75" customHeight="1" x14ac:dyDescent="0.3">
      <c r="A97" s="72"/>
      <c r="B97" s="73"/>
      <c r="C97" s="73"/>
      <c r="D97" s="73"/>
      <c r="E97" s="73"/>
      <c r="F97" s="73"/>
      <c r="G97" s="73"/>
      <c r="H97" s="73"/>
      <c r="I97" s="73"/>
      <c r="J97" s="73"/>
      <c r="K97" s="73"/>
      <c r="L97" s="73"/>
      <c r="M97" s="73"/>
      <c r="N97" s="73"/>
      <c r="O97" s="73"/>
      <c r="P97" s="73"/>
      <c r="Q97" s="73"/>
      <c r="R97" s="73"/>
      <c r="S97" s="74"/>
    </row>
    <row r="98" spans="1:19" ht="15.75" customHeight="1" x14ac:dyDescent="0.3">
      <c r="A98" s="72"/>
      <c r="B98" s="73"/>
      <c r="C98" s="73"/>
      <c r="D98" s="73"/>
      <c r="E98" s="73"/>
      <c r="F98" s="73"/>
      <c r="G98" s="73"/>
      <c r="H98" s="73"/>
      <c r="I98" s="73"/>
      <c r="J98" s="73"/>
      <c r="K98" s="73"/>
      <c r="L98" s="73"/>
      <c r="M98" s="73"/>
      <c r="N98" s="73"/>
      <c r="O98" s="73"/>
      <c r="P98" s="73"/>
      <c r="Q98" s="73"/>
      <c r="R98" s="73"/>
      <c r="S98" s="74"/>
    </row>
    <row r="99" spans="1:19" ht="15.75" customHeight="1" x14ac:dyDescent="0.3">
      <c r="A99" s="72"/>
      <c r="B99" s="73"/>
      <c r="C99" s="73"/>
      <c r="D99" s="73"/>
      <c r="E99" s="73"/>
      <c r="F99" s="73"/>
      <c r="G99" s="73"/>
      <c r="H99" s="73"/>
      <c r="I99" s="73"/>
      <c r="J99" s="73"/>
      <c r="K99" s="73"/>
      <c r="L99" s="73"/>
      <c r="M99" s="73"/>
      <c r="N99" s="73"/>
      <c r="O99" s="73"/>
      <c r="P99" s="73"/>
      <c r="Q99" s="73"/>
      <c r="R99" s="73"/>
      <c r="S99" s="74"/>
    </row>
    <row r="100" spans="1:19" ht="15.75" customHeight="1" x14ac:dyDescent="0.3">
      <c r="A100" s="72"/>
      <c r="B100" s="73"/>
      <c r="C100" s="73"/>
      <c r="D100" s="73"/>
      <c r="E100" s="73"/>
      <c r="F100" s="73"/>
      <c r="G100" s="73"/>
      <c r="H100" s="73"/>
      <c r="I100" s="73"/>
      <c r="J100" s="73"/>
      <c r="K100" s="73"/>
      <c r="L100" s="73"/>
      <c r="M100" s="73"/>
      <c r="N100" s="73"/>
      <c r="O100" s="73"/>
      <c r="P100" s="73"/>
      <c r="Q100" s="73"/>
      <c r="R100" s="73"/>
      <c r="S100" s="74"/>
    </row>
    <row r="101" spans="1:19" ht="15.75" customHeight="1" x14ac:dyDescent="0.3">
      <c r="A101" s="72"/>
      <c r="B101" s="73"/>
      <c r="C101" s="73"/>
      <c r="D101" s="73"/>
      <c r="E101" s="73"/>
      <c r="F101" s="73"/>
      <c r="G101" s="73"/>
      <c r="H101" s="73"/>
      <c r="I101" s="73"/>
      <c r="J101" s="73"/>
      <c r="K101" s="73"/>
      <c r="L101" s="73"/>
      <c r="M101" s="73"/>
      <c r="N101" s="73"/>
      <c r="O101" s="73"/>
      <c r="P101" s="73"/>
      <c r="Q101" s="73"/>
      <c r="R101" s="73"/>
      <c r="S101" s="74"/>
    </row>
    <row r="102" spans="1:19" ht="15.75" customHeight="1" x14ac:dyDescent="0.3">
      <c r="A102" s="72"/>
      <c r="B102" s="73"/>
      <c r="C102" s="73"/>
      <c r="D102" s="73"/>
      <c r="E102" s="73"/>
      <c r="F102" s="73"/>
      <c r="G102" s="73"/>
      <c r="H102" s="73"/>
      <c r="I102" s="73"/>
      <c r="J102" s="73"/>
      <c r="K102" s="73"/>
      <c r="L102" s="73"/>
      <c r="M102" s="73"/>
      <c r="N102" s="73"/>
      <c r="O102" s="73"/>
      <c r="P102" s="73"/>
      <c r="Q102" s="73"/>
      <c r="R102" s="73"/>
      <c r="S102" s="74"/>
    </row>
    <row r="103" spans="1:19" ht="15.75" customHeight="1" x14ac:dyDescent="0.3">
      <c r="A103" s="72"/>
      <c r="B103" s="73"/>
      <c r="C103" s="73"/>
      <c r="D103" s="73"/>
      <c r="E103" s="73"/>
      <c r="F103" s="73"/>
      <c r="G103" s="73"/>
      <c r="H103" s="73"/>
      <c r="I103" s="73"/>
      <c r="J103" s="73"/>
      <c r="K103" s="73"/>
      <c r="L103" s="73"/>
      <c r="M103" s="73"/>
      <c r="N103" s="73"/>
      <c r="O103" s="73"/>
      <c r="P103" s="73"/>
      <c r="Q103" s="73"/>
      <c r="R103" s="73"/>
      <c r="S103" s="74"/>
    </row>
    <row r="104" spans="1:19" ht="15.75" customHeight="1" x14ac:dyDescent="0.3">
      <c r="A104" s="72"/>
      <c r="B104" s="73"/>
      <c r="C104" s="73"/>
      <c r="D104" s="73"/>
      <c r="E104" s="73"/>
      <c r="F104" s="73"/>
      <c r="G104" s="73"/>
      <c r="H104" s="73"/>
      <c r="I104" s="73"/>
      <c r="J104" s="73"/>
      <c r="K104" s="73"/>
      <c r="L104" s="73"/>
      <c r="M104" s="73"/>
      <c r="N104" s="73"/>
      <c r="O104" s="73"/>
      <c r="P104" s="73"/>
      <c r="Q104" s="73"/>
      <c r="R104" s="73"/>
      <c r="S104" s="74"/>
    </row>
    <row r="105" spans="1:19" ht="15.75" customHeight="1" x14ac:dyDescent="0.3">
      <c r="A105" s="72"/>
      <c r="B105" s="73"/>
      <c r="C105" s="73"/>
      <c r="D105" s="73"/>
      <c r="E105" s="73"/>
      <c r="F105" s="73"/>
      <c r="G105" s="73"/>
      <c r="H105" s="73"/>
      <c r="I105" s="73"/>
      <c r="J105" s="73"/>
      <c r="K105" s="73"/>
      <c r="L105" s="73"/>
      <c r="M105" s="73"/>
      <c r="N105" s="73"/>
      <c r="O105" s="73"/>
      <c r="P105" s="73"/>
      <c r="Q105" s="73"/>
      <c r="R105" s="73"/>
      <c r="S105" s="74"/>
    </row>
    <row r="106" spans="1:19" ht="15.75" customHeight="1" x14ac:dyDescent="0.3">
      <c r="A106" s="72"/>
      <c r="B106" s="73"/>
      <c r="C106" s="73"/>
      <c r="D106" s="73"/>
      <c r="E106" s="73"/>
      <c r="F106" s="73"/>
      <c r="G106" s="73"/>
      <c r="H106" s="73"/>
      <c r="I106" s="73"/>
      <c r="J106" s="73"/>
      <c r="K106" s="73"/>
      <c r="L106" s="73"/>
      <c r="M106" s="73"/>
      <c r="N106" s="73"/>
      <c r="O106" s="73"/>
      <c r="P106" s="73"/>
      <c r="Q106" s="73"/>
      <c r="R106" s="73"/>
      <c r="S106" s="74"/>
    </row>
    <row r="107" spans="1:19" ht="15.75" customHeight="1" x14ac:dyDescent="0.3">
      <c r="A107" s="72"/>
      <c r="B107" s="73"/>
      <c r="C107" s="73"/>
      <c r="D107" s="73"/>
      <c r="E107" s="73"/>
      <c r="F107" s="73"/>
      <c r="G107" s="73"/>
      <c r="H107" s="73"/>
      <c r="I107" s="73"/>
      <c r="J107" s="73"/>
      <c r="K107" s="73"/>
      <c r="L107" s="73"/>
      <c r="M107" s="73"/>
      <c r="N107" s="73"/>
      <c r="O107" s="73"/>
      <c r="P107" s="73"/>
      <c r="Q107" s="73"/>
      <c r="R107" s="73"/>
      <c r="S107" s="74"/>
    </row>
    <row r="108" spans="1:19" ht="15.75" customHeight="1" x14ac:dyDescent="0.3">
      <c r="A108" s="72"/>
      <c r="B108" s="73"/>
      <c r="C108" s="73"/>
      <c r="D108" s="73"/>
      <c r="E108" s="73"/>
      <c r="F108" s="73"/>
      <c r="G108" s="73"/>
      <c r="H108" s="73"/>
      <c r="I108" s="73"/>
      <c r="J108" s="73"/>
      <c r="K108" s="73"/>
      <c r="L108" s="73"/>
      <c r="M108" s="73"/>
      <c r="N108" s="73"/>
      <c r="O108" s="73"/>
      <c r="P108" s="73"/>
      <c r="Q108" s="73"/>
      <c r="R108" s="73"/>
      <c r="S108" s="74"/>
    </row>
    <row r="109" spans="1:19" ht="15.75" customHeight="1" x14ac:dyDescent="0.3">
      <c r="A109" s="72"/>
      <c r="B109" s="73"/>
      <c r="C109" s="73"/>
      <c r="D109" s="73"/>
      <c r="E109" s="73"/>
      <c r="F109" s="73"/>
      <c r="G109" s="73"/>
      <c r="H109" s="73"/>
      <c r="I109" s="73"/>
      <c r="J109" s="73"/>
      <c r="K109" s="73"/>
      <c r="L109" s="73"/>
      <c r="M109" s="73"/>
      <c r="N109" s="73"/>
      <c r="O109" s="73"/>
      <c r="P109" s="73"/>
      <c r="Q109" s="73"/>
      <c r="R109" s="73"/>
      <c r="S109" s="74"/>
    </row>
    <row r="110" spans="1:19" ht="15.75" customHeight="1" x14ac:dyDescent="0.3">
      <c r="A110" s="72"/>
      <c r="B110" s="73"/>
      <c r="C110" s="73"/>
      <c r="D110" s="73"/>
      <c r="E110" s="73"/>
      <c r="F110" s="73"/>
      <c r="G110" s="73"/>
      <c r="H110" s="73"/>
      <c r="I110" s="73"/>
      <c r="J110" s="73"/>
      <c r="K110" s="73"/>
      <c r="L110" s="73"/>
      <c r="M110" s="73"/>
      <c r="N110" s="73"/>
      <c r="O110" s="73"/>
      <c r="P110" s="73"/>
      <c r="Q110" s="73"/>
      <c r="R110" s="73"/>
      <c r="S110" s="74"/>
    </row>
    <row r="111" spans="1:19" ht="15.75" customHeight="1" x14ac:dyDescent="0.3">
      <c r="A111" s="72"/>
      <c r="B111" s="73"/>
      <c r="C111" s="73"/>
      <c r="D111" s="73"/>
      <c r="E111" s="73"/>
      <c r="F111" s="73"/>
      <c r="G111" s="73"/>
      <c r="H111" s="73"/>
      <c r="I111" s="73"/>
      <c r="J111" s="73"/>
      <c r="K111" s="73"/>
      <c r="L111" s="73"/>
      <c r="M111" s="73"/>
      <c r="N111" s="73"/>
      <c r="O111" s="73"/>
      <c r="P111" s="73"/>
      <c r="Q111" s="73"/>
      <c r="R111" s="73"/>
      <c r="S111" s="74"/>
    </row>
    <row r="112" spans="1:19" ht="15.75" customHeight="1" x14ac:dyDescent="0.3">
      <c r="A112" s="72"/>
      <c r="B112" s="73"/>
      <c r="C112" s="73"/>
      <c r="D112" s="73"/>
      <c r="E112" s="73"/>
      <c r="F112" s="73"/>
      <c r="G112" s="73"/>
      <c r="H112" s="73"/>
      <c r="I112" s="73"/>
      <c r="J112" s="73"/>
      <c r="K112" s="73"/>
      <c r="L112" s="73"/>
      <c r="M112" s="73"/>
      <c r="N112" s="73"/>
      <c r="O112" s="73"/>
      <c r="P112" s="73"/>
      <c r="Q112" s="73"/>
      <c r="R112" s="73"/>
      <c r="S112" s="74"/>
    </row>
    <row r="113" spans="1:19" ht="15.75" customHeight="1" x14ac:dyDescent="0.3">
      <c r="A113" s="72"/>
      <c r="B113" s="73"/>
      <c r="C113" s="73"/>
      <c r="D113" s="73"/>
      <c r="E113" s="73"/>
      <c r="F113" s="73"/>
      <c r="G113" s="73"/>
      <c r="H113" s="73"/>
      <c r="I113" s="73"/>
      <c r="J113" s="73"/>
      <c r="K113" s="73"/>
      <c r="L113" s="73"/>
      <c r="M113" s="73"/>
      <c r="N113" s="73"/>
      <c r="O113" s="73"/>
      <c r="P113" s="73"/>
      <c r="Q113" s="73"/>
      <c r="R113" s="73"/>
      <c r="S113" s="74"/>
    </row>
    <row r="114" spans="1:19" ht="15.75" customHeight="1" x14ac:dyDescent="0.3">
      <c r="A114" s="72"/>
      <c r="B114" s="73"/>
      <c r="C114" s="73"/>
      <c r="D114" s="73"/>
      <c r="E114" s="73"/>
      <c r="F114" s="73"/>
      <c r="G114" s="73"/>
      <c r="H114" s="73"/>
      <c r="I114" s="73"/>
      <c r="J114" s="73"/>
      <c r="K114" s="73"/>
      <c r="L114" s="73"/>
      <c r="M114" s="73"/>
      <c r="N114" s="73"/>
      <c r="O114" s="73"/>
      <c r="P114" s="73"/>
      <c r="Q114" s="73"/>
      <c r="R114" s="73"/>
      <c r="S114" s="74"/>
    </row>
    <row r="115" spans="1:19" ht="15.75" customHeight="1" x14ac:dyDescent="0.3">
      <c r="A115" s="72"/>
      <c r="B115" s="73"/>
      <c r="C115" s="73"/>
      <c r="D115" s="73"/>
      <c r="E115" s="73"/>
      <c r="F115" s="73"/>
      <c r="G115" s="73"/>
      <c r="H115" s="73"/>
      <c r="I115" s="73"/>
      <c r="J115" s="73"/>
      <c r="K115" s="73"/>
      <c r="L115" s="73"/>
      <c r="M115" s="73"/>
      <c r="N115" s="73"/>
      <c r="O115" s="73"/>
      <c r="P115" s="73"/>
      <c r="Q115" s="73"/>
      <c r="R115" s="73"/>
      <c r="S115" s="74"/>
    </row>
    <row r="116" spans="1:19" ht="15.75" customHeight="1" x14ac:dyDescent="0.3">
      <c r="A116" s="72"/>
      <c r="B116" s="73"/>
      <c r="C116" s="73"/>
      <c r="D116" s="73"/>
      <c r="E116" s="73"/>
      <c r="F116" s="73"/>
      <c r="G116" s="73"/>
      <c r="H116" s="73"/>
      <c r="I116" s="73"/>
      <c r="J116" s="73"/>
      <c r="K116" s="73"/>
      <c r="L116" s="73"/>
      <c r="M116" s="73"/>
      <c r="N116" s="73"/>
      <c r="O116" s="73"/>
      <c r="P116" s="73"/>
      <c r="Q116" s="73"/>
      <c r="R116" s="73"/>
      <c r="S116" s="74"/>
    </row>
    <row r="117" spans="1:19" ht="15.75" customHeight="1" x14ac:dyDescent="0.3">
      <c r="A117" s="72"/>
      <c r="B117" s="73"/>
      <c r="C117" s="73"/>
      <c r="D117" s="73"/>
      <c r="E117" s="73"/>
      <c r="F117" s="73"/>
      <c r="G117" s="73"/>
      <c r="H117" s="73"/>
      <c r="I117" s="73"/>
      <c r="J117" s="73"/>
      <c r="K117" s="73"/>
      <c r="L117" s="73"/>
      <c r="M117" s="73"/>
      <c r="N117" s="73"/>
      <c r="O117" s="73"/>
      <c r="P117" s="73"/>
      <c r="Q117" s="73"/>
      <c r="R117" s="73"/>
      <c r="S117" s="74"/>
    </row>
    <row r="118" spans="1:19" ht="15.75" customHeight="1" x14ac:dyDescent="0.3">
      <c r="A118" s="72"/>
      <c r="B118" s="73"/>
      <c r="C118" s="73"/>
      <c r="D118" s="73"/>
      <c r="E118" s="73"/>
      <c r="F118" s="73"/>
      <c r="G118" s="73"/>
      <c r="H118" s="73"/>
      <c r="I118" s="73"/>
      <c r="J118" s="73"/>
      <c r="K118" s="73"/>
      <c r="L118" s="73"/>
      <c r="M118" s="73"/>
      <c r="N118" s="73"/>
      <c r="O118" s="73"/>
      <c r="P118" s="73"/>
      <c r="Q118" s="73"/>
      <c r="R118" s="73"/>
      <c r="S118" s="74"/>
    </row>
    <row r="119" spans="1:19" ht="15.75" customHeight="1" x14ac:dyDescent="0.3">
      <c r="A119" s="72"/>
      <c r="B119" s="73"/>
      <c r="C119" s="73"/>
      <c r="D119" s="73"/>
      <c r="E119" s="73"/>
      <c r="F119" s="73"/>
      <c r="G119" s="73"/>
      <c r="H119" s="73"/>
      <c r="I119" s="73"/>
      <c r="J119" s="73"/>
      <c r="K119" s="73"/>
      <c r="L119" s="73"/>
      <c r="M119" s="73"/>
      <c r="N119" s="73"/>
      <c r="O119" s="73"/>
      <c r="P119" s="73"/>
      <c r="Q119" s="73"/>
      <c r="R119" s="73"/>
      <c r="S119" s="74"/>
    </row>
    <row r="120" spans="1:19" ht="15.75" customHeight="1" x14ac:dyDescent="0.3">
      <c r="A120" s="72"/>
      <c r="B120" s="73"/>
      <c r="C120" s="73"/>
      <c r="D120" s="73"/>
      <c r="E120" s="73"/>
      <c r="F120" s="73"/>
      <c r="G120" s="73"/>
      <c r="H120" s="73"/>
      <c r="I120" s="73"/>
      <c r="J120" s="73"/>
      <c r="K120" s="73"/>
      <c r="L120" s="73"/>
      <c r="M120" s="73"/>
      <c r="N120" s="73"/>
      <c r="O120" s="73"/>
      <c r="P120" s="73"/>
      <c r="Q120" s="73"/>
      <c r="R120" s="73"/>
      <c r="S120" s="74"/>
    </row>
    <row r="121" spans="1:19" ht="15.75" customHeight="1" x14ac:dyDescent="0.3">
      <c r="A121" s="72"/>
      <c r="B121" s="73"/>
      <c r="C121" s="73"/>
      <c r="D121" s="73"/>
      <c r="E121" s="73"/>
      <c r="F121" s="73"/>
      <c r="G121" s="73"/>
      <c r="H121" s="73"/>
      <c r="I121" s="73"/>
      <c r="J121" s="73"/>
      <c r="K121" s="73"/>
      <c r="L121" s="73"/>
      <c r="M121" s="73"/>
      <c r="N121" s="73"/>
      <c r="O121" s="73"/>
      <c r="P121" s="73"/>
      <c r="Q121" s="73"/>
      <c r="R121" s="73"/>
      <c r="S121" s="74"/>
    </row>
    <row r="122" spans="1:19" ht="15.75" customHeight="1" x14ac:dyDescent="0.3">
      <c r="A122" s="72"/>
      <c r="B122" s="73"/>
      <c r="C122" s="73"/>
      <c r="D122" s="73"/>
      <c r="E122" s="73"/>
      <c r="F122" s="73"/>
      <c r="G122" s="73"/>
      <c r="H122" s="73"/>
      <c r="I122" s="73"/>
      <c r="J122" s="73"/>
      <c r="K122" s="73"/>
      <c r="L122" s="73"/>
      <c r="M122" s="73"/>
      <c r="N122" s="73"/>
      <c r="O122" s="73"/>
      <c r="P122" s="73"/>
      <c r="Q122" s="73"/>
      <c r="R122" s="73"/>
      <c r="S122" s="74"/>
    </row>
    <row r="123" spans="1:19" ht="15.75" customHeight="1" x14ac:dyDescent="0.3">
      <c r="A123" s="72"/>
      <c r="B123" s="73"/>
      <c r="C123" s="73"/>
      <c r="D123" s="73"/>
      <c r="E123" s="73"/>
      <c r="F123" s="73"/>
      <c r="G123" s="73"/>
      <c r="H123" s="73"/>
      <c r="I123" s="73"/>
      <c r="J123" s="73"/>
      <c r="K123" s="73"/>
      <c r="L123" s="73"/>
      <c r="M123" s="73"/>
      <c r="N123" s="73"/>
      <c r="O123" s="73"/>
      <c r="P123" s="73"/>
      <c r="Q123" s="73"/>
      <c r="R123" s="73"/>
      <c r="S123" s="74"/>
    </row>
    <row r="124" spans="1:19" ht="15.75" customHeight="1" x14ac:dyDescent="0.3">
      <c r="A124" s="72"/>
      <c r="B124" s="73"/>
      <c r="C124" s="73"/>
      <c r="D124" s="73"/>
      <c r="E124" s="73"/>
      <c r="F124" s="73"/>
      <c r="G124" s="73"/>
      <c r="H124" s="73"/>
      <c r="I124" s="73"/>
      <c r="J124" s="73"/>
      <c r="K124" s="73"/>
      <c r="L124" s="73"/>
      <c r="M124" s="73"/>
      <c r="N124" s="73"/>
      <c r="O124" s="73"/>
      <c r="P124" s="73"/>
      <c r="Q124" s="73"/>
      <c r="R124" s="73"/>
      <c r="S124" s="74"/>
    </row>
    <row r="125" spans="1:19" ht="15.75" customHeight="1" x14ac:dyDescent="0.3">
      <c r="A125" s="72"/>
      <c r="B125" s="73"/>
      <c r="C125" s="73"/>
      <c r="D125" s="73"/>
      <c r="E125" s="73"/>
      <c r="F125" s="73"/>
      <c r="G125" s="73"/>
      <c r="H125" s="73"/>
      <c r="I125" s="73"/>
      <c r="J125" s="73"/>
      <c r="K125" s="73"/>
      <c r="L125" s="73"/>
      <c r="M125" s="73"/>
      <c r="N125" s="73"/>
      <c r="O125" s="73"/>
      <c r="P125" s="73"/>
      <c r="Q125" s="73"/>
      <c r="R125" s="73"/>
      <c r="S125" s="74"/>
    </row>
    <row r="126" spans="1:19" ht="15.75" customHeight="1" x14ac:dyDescent="0.3">
      <c r="A126" s="72"/>
      <c r="B126" s="73"/>
      <c r="C126" s="73"/>
      <c r="D126" s="73"/>
      <c r="E126" s="73"/>
      <c r="F126" s="73"/>
      <c r="G126" s="73"/>
      <c r="H126" s="73"/>
      <c r="I126" s="73"/>
      <c r="J126" s="73"/>
      <c r="K126" s="73"/>
      <c r="L126" s="73"/>
      <c r="M126" s="73"/>
      <c r="N126" s="73"/>
      <c r="O126" s="73"/>
      <c r="P126" s="73"/>
      <c r="Q126" s="73"/>
      <c r="R126" s="73"/>
      <c r="S126" s="74"/>
    </row>
    <row r="127" spans="1:19" ht="15.75" customHeight="1" x14ac:dyDescent="0.3">
      <c r="A127" s="72"/>
      <c r="B127" s="73"/>
      <c r="C127" s="73"/>
      <c r="D127" s="73"/>
      <c r="E127" s="73"/>
      <c r="F127" s="73"/>
      <c r="G127" s="73"/>
      <c r="H127" s="73"/>
      <c r="I127" s="73"/>
      <c r="J127" s="73"/>
      <c r="K127" s="73"/>
      <c r="L127" s="73"/>
      <c r="M127" s="73"/>
      <c r="N127" s="73"/>
      <c r="O127" s="73"/>
      <c r="P127" s="73"/>
      <c r="Q127" s="73"/>
      <c r="R127" s="73"/>
      <c r="S127" s="74"/>
    </row>
    <row r="128" spans="1:19" ht="15.75" customHeight="1" x14ac:dyDescent="0.3">
      <c r="A128" s="72"/>
      <c r="B128" s="73"/>
      <c r="C128" s="73"/>
      <c r="D128" s="73"/>
      <c r="E128" s="73"/>
      <c r="F128" s="73"/>
      <c r="G128" s="73"/>
      <c r="H128" s="73"/>
      <c r="I128" s="73"/>
      <c r="J128" s="73"/>
      <c r="K128" s="73"/>
      <c r="L128" s="73"/>
      <c r="M128" s="73"/>
      <c r="N128" s="73"/>
      <c r="O128" s="73"/>
      <c r="P128" s="73"/>
      <c r="Q128" s="73"/>
      <c r="R128" s="73"/>
      <c r="S128" s="74"/>
    </row>
    <row r="129" spans="1:19" ht="15.75" customHeight="1" x14ac:dyDescent="0.3">
      <c r="A129" s="72"/>
      <c r="B129" s="73"/>
      <c r="C129" s="73"/>
      <c r="D129" s="73"/>
      <c r="E129" s="73"/>
      <c r="F129" s="73"/>
      <c r="G129" s="73"/>
      <c r="H129" s="73"/>
      <c r="I129" s="73"/>
      <c r="J129" s="73"/>
      <c r="K129" s="73"/>
      <c r="L129" s="73"/>
      <c r="M129" s="73"/>
      <c r="N129" s="73"/>
      <c r="O129" s="73"/>
      <c r="P129" s="73"/>
      <c r="Q129" s="73"/>
      <c r="R129" s="73"/>
      <c r="S129" s="74"/>
    </row>
    <row r="130" spans="1:19" ht="15.75" customHeight="1" x14ac:dyDescent="0.3">
      <c r="A130" s="72"/>
      <c r="B130" s="73"/>
      <c r="C130" s="73"/>
      <c r="D130" s="73"/>
      <c r="E130" s="73"/>
      <c r="F130" s="73"/>
      <c r="G130" s="73"/>
      <c r="H130" s="73"/>
      <c r="I130" s="73"/>
      <c r="J130" s="73"/>
      <c r="K130" s="73"/>
      <c r="L130" s="73"/>
      <c r="M130" s="73"/>
      <c r="N130" s="73"/>
      <c r="O130" s="73"/>
      <c r="P130" s="73"/>
      <c r="Q130" s="73"/>
      <c r="R130" s="73"/>
      <c r="S130" s="74"/>
    </row>
    <row r="131" spans="1:19" ht="15.75" customHeight="1" x14ac:dyDescent="0.3">
      <c r="A131" s="72"/>
      <c r="B131" s="73"/>
      <c r="C131" s="73"/>
      <c r="D131" s="73"/>
      <c r="E131" s="73"/>
      <c r="F131" s="73"/>
      <c r="G131" s="73"/>
      <c r="H131" s="73"/>
      <c r="I131" s="73"/>
      <c r="J131" s="73"/>
      <c r="K131" s="73"/>
      <c r="L131" s="73"/>
      <c r="M131" s="73"/>
      <c r="N131" s="73"/>
      <c r="O131" s="73"/>
      <c r="P131" s="73"/>
      <c r="Q131" s="73"/>
      <c r="R131" s="73"/>
      <c r="S131" s="74"/>
    </row>
    <row r="132" spans="1:19" ht="15.75" customHeight="1" x14ac:dyDescent="0.3">
      <c r="A132" s="72"/>
      <c r="B132" s="73"/>
      <c r="C132" s="73"/>
      <c r="D132" s="73"/>
      <c r="E132" s="73"/>
      <c r="F132" s="73"/>
      <c r="G132" s="73"/>
      <c r="H132" s="73"/>
      <c r="I132" s="73"/>
      <c r="J132" s="73"/>
      <c r="K132" s="73"/>
      <c r="L132" s="73"/>
      <c r="M132" s="73"/>
      <c r="N132" s="73"/>
      <c r="O132" s="73"/>
      <c r="P132" s="73"/>
      <c r="Q132" s="73"/>
      <c r="R132" s="73"/>
      <c r="S132" s="74"/>
    </row>
    <row r="133" spans="1:19" ht="15.75" customHeight="1" x14ac:dyDescent="0.3">
      <c r="A133" s="72"/>
      <c r="B133" s="73"/>
      <c r="C133" s="73"/>
      <c r="D133" s="73"/>
      <c r="E133" s="73"/>
      <c r="F133" s="73"/>
      <c r="G133" s="73"/>
      <c r="H133" s="73"/>
      <c r="I133" s="73"/>
      <c r="J133" s="73"/>
      <c r="K133" s="73"/>
      <c r="L133" s="73"/>
      <c r="M133" s="73"/>
      <c r="N133" s="73"/>
      <c r="O133" s="73"/>
      <c r="P133" s="73"/>
      <c r="Q133" s="73"/>
      <c r="R133" s="73"/>
      <c r="S133" s="74"/>
    </row>
    <row r="134" spans="1:19" ht="15.75" customHeight="1" x14ac:dyDescent="0.3">
      <c r="A134" s="72"/>
      <c r="B134" s="73"/>
      <c r="C134" s="73"/>
      <c r="D134" s="73"/>
      <c r="E134" s="73"/>
      <c r="F134" s="73"/>
      <c r="G134" s="73"/>
      <c r="H134" s="73"/>
      <c r="I134" s="73"/>
      <c r="J134" s="73"/>
      <c r="K134" s="73"/>
      <c r="L134" s="73"/>
      <c r="M134" s="73"/>
      <c r="N134" s="73"/>
      <c r="O134" s="73"/>
      <c r="P134" s="73"/>
      <c r="Q134" s="73"/>
      <c r="R134" s="73"/>
      <c r="S134" s="74"/>
    </row>
    <row r="135" spans="1:19" ht="15.75" customHeight="1" x14ac:dyDescent="0.3">
      <c r="A135" s="72"/>
      <c r="B135" s="73"/>
      <c r="C135" s="73"/>
      <c r="D135" s="73"/>
      <c r="E135" s="73"/>
      <c r="F135" s="73"/>
      <c r="G135" s="73"/>
      <c r="H135" s="73"/>
      <c r="I135" s="73"/>
      <c r="J135" s="73"/>
      <c r="K135" s="73"/>
      <c r="L135" s="73"/>
      <c r="M135" s="73"/>
      <c r="N135" s="73"/>
      <c r="O135" s="73"/>
      <c r="P135" s="73"/>
      <c r="Q135" s="73"/>
      <c r="R135" s="73"/>
      <c r="S135" s="74"/>
    </row>
    <row r="136" spans="1:19" ht="15.75" customHeight="1" x14ac:dyDescent="0.3">
      <c r="A136" s="72"/>
      <c r="B136" s="73"/>
      <c r="C136" s="73"/>
      <c r="D136" s="73"/>
      <c r="E136" s="73"/>
      <c r="F136" s="73"/>
      <c r="G136" s="73"/>
      <c r="H136" s="73"/>
      <c r="I136" s="73"/>
      <c r="J136" s="73"/>
      <c r="K136" s="73"/>
      <c r="L136" s="73"/>
      <c r="M136" s="73"/>
      <c r="N136" s="73"/>
      <c r="O136" s="73"/>
      <c r="P136" s="73"/>
      <c r="Q136" s="73"/>
      <c r="R136" s="73"/>
      <c r="S136" s="74"/>
    </row>
    <row r="137" spans="1:19" ht="15.75" customHeight="1" x14ac:dyDescent="0.3">
      <c r="A137" s="72"/>
      <c r="B137" s="73"/>
      <c r="C137" s="73"/>
      <c r="D137" s="73"/>
      <c r="E137" s="73"/>
      <c r="F137" s="73"/>
      <c r="G137" s="73"/>
      <c r="H137" s="73"/>
      <c r="I137" s="73"/>
      <c r="J137" s="73"/>
      <c r="K137" s="73"/>
      <c r="L137" s="73"/>
      <c r="M137" s="73"/>
      <c r="N137" s="73"/>
      <c r="O137" s="73"/>
      <c r="P137" s="73"/>
      <c r="Q137" s="73"/>
      <c r="R137" s="73"/>
      <c r="S137" s="74"/>
    </row>
    <row r="138" spans="1:19" ht="15.75" customHeight="1" x14ac:dyDescent="0.3">
      <c r="A138" s="72"/>
      <c r="B138" s="73"/>
      <c r="C138" s="73"/>
      <c r="D138" s="73"/>
      <c r="E138" s="73"/>
      <c r="F138" s="73"/>
      <c r="G138" s="73"/>
      <c r="H138" s="73"/>
      <c r="I138" s="73"/>
      <c r="J138" s="73"/>
      <c r="K138" s="73"/>
      <c r="L138" s="73"/>
      <c r="M138" s="73"/>
      <c r="N138" s="73"/>
      <c r="O138" s="73"/>
      <c r="P138" s="73"/>
      <c r="Q138" s="73"/>
      <c r="R138" s="73"/>
      <c r="S138" s="74"/>
    </row>
    <row r="139" spans="1:19" ht="15.75" customHeight="1" x14ac:dyDescent="0.3">
      <c r="A139" s="72"/>
      <c r="B139" s="73"/>
      <c r="C139" s="73"/>
      <c r="D139" s="73"/>
      <c r="E139" s="73"/>
      <c r="F139" s="73"/>
      <c r="G139" s="73"/>
      <c r="H139" s="73"/>
      <c r="I139" s="73"/>
      <c r="J139" s="73"/>
      <c r="K139" s="73"/>
      <c r="L139" s="73"/>
      <c r="M139" s="73"/>
      <c r="N139" s="73"/>
      <c r="O139" s="73"/>
      <c r="P139" s="73"/>
      <c r="Q139" s="73"/>
      <c r="R139" s="73"/>
      <c r="S139" s="74"/>
    </row>
    <row r="140" spans="1:19" ht="15.75" customHeight="1" x14ac:dyDescent="0.3">
      <c r="A140" s="72"/>
      <c r="B140" s="73"/>
      <c r="C140" s="73"/>
      <c r="D140" s="73"/>
      <c r="E140" s="73"/>
      <c r="F140" s="73"/>
      <c r="G140" s="73"/>
      <c r="H140" s="73"/>
      <c r="I140" s="73"/>
      <c r="J140" s="73"/>
      <c r="K140" s="73"/>
      <c r="L140" s="73"/>
      <c r="M140" s="73"/>
      <c r="N140" s="73"/>
      <c r="O140" s="73"/>
      <c r="P140" s="73"/>
      <c r="Q140" s="73"/>
      <c r="R140" s="73"/>
      <c r="S140" s="74"/>
    </row>
    <row r="141" spans="1:19" ht="15.75" customHeight="1" x14ac:dyDescent="0.3">
      <c r="A141" s="72"/>
      <c r="B141" s="73"/>
      <c r="C141" s="73"/>
      <c r="D141" s="73"/>
      <c r="E141" s="73"/>
      <c r="F141" s="73"/>
      <c r="G141" s="73"/>
      <c r="H141" s="73"/>
      <c r="I141" s="73"/>
      <c r="J141" s="73"/>
      <c r="K141" s="73"/>
      <c r="L141" s="73"/>
      <c r="M141" s="73"/>
      <c r="N141" s="73"/>
      <c r="O141" s="73"/>
      <c r="P141" s="73"/>
      <c r="Q141" s="73"/>
      <c r="R141" s="73"/>
      <c r="S141" s="74"/>
    </row>
    <row r="142" spans="1:19" ht="15.75" customHeight="1" x14ac:dyDescent="0.3">
      <c r="A142" s="72"/>
      <c r="B142" s="73"/>
      <c r="C142" s="73"/>
      <c r="D142" s="73"/>
      <c r="E142" s="73"/>
      <c r="F142" s="73"/>
      <c r="G142" s="73"/>
      <c r="H142" s="73"/>
      <c r="I142" s="73"/>
      <c r="J142" s="73"/>
      <c r="K142" s="73"/>
      <c r="L142" s="73"/>
      <c r="M142" s="73"/>
      <c r="N142" s="73"/>
      <c r="O142" s="73"/>
      <c r="P142" s="73"/>
      <c r="Q142" s="73"/>
      <c r="R142" s="73"/>
      <c r="S142" s="74"/>
    </row>
    <row r="143" spans="1:19" ht="15.75" customHeight="1" x14ac:dyDescent="0.3">
      <c r="A143" s="72"/>
      <c r="B143" s="73"/>
      <c r="C143" s="73"/>
      <c r="D143" s="73"/>
      <c r="E143" s="73"/>
      <c r="F143" s="73"/>
      <c r="G143" s="73"/>
      <c r="H143" s="73"/>
      <c r="I143" s="73"/>
      <c r="J143" s="73"/>
      <c r="K143" s="73"/>
      <c r="L143" s="73"/>
      <c r="M143" s="73"/>
      <c r="N143" s="73"/>
      <c r="O143" s="73"/>
      <c r="P143" s="73"/>
      <c r="Q143" s="73"/>
      <c r="R143" s="73"/>
      <c r="S143" s="74"/>
    </row>
    <row r="144" spans="1:19" ht="15.75" customHeight="1" x14ac:dyDescent="0.3">
      <c r="A144" s="72"/>
      <c r="B144" s="73"/>
      <c r="C144" s="73"/>
      <c r="D144" s="73"/>
      <c r="E144" s="73"/>
      <c r="F144" s="73"/>
      <c r="G144" s="73"/>
      <c r="H144" s="73"/>
      <c r="I144" s="73"/>
      <c r="J144" s="73"/>
      <c r="K144" s="73"/>
      <c r="L144" s="73"/>
      <c r="M144" s="73"/>
      <c r="N144" s="73"/>
      <c r="O144" s="73"/>
      <c r="P144" s="73"/>
      <c r="Q144" s="73"/>
      <c r="R144" s="73"/>
      <c r="S144" s="74"/>
    </row>
    <row r="145" spans="1:19" ht="15.75" customHeight="1" x14ac:dyDescent="0.3">
      <c r="A145" s="72"/>
      <c r="B145" s="73"/>
      <c r="C145" s="73"/>
      <c r="D145" s="73"/>
      <c r="E145" s="73"/>
      <c r="F145" s="73"/>
      <c r="G145" s="73"/>
      <c r="H145" s="73"/>
      <c r="I145" s="73"/>
      <c r="J145" s="73"/>
      <c r="K145" s="73"/>
      <c r="L145" s="73"/>
      <c r="M145" s="73"/>
      <c r="N145" s="73"/>
      <c r="O145" s="73"/>
      <c r="P145" s="73"/>
      <c r="Q145" s="73"/>
      <c r="R145" s="73"/>
      <c r="S145" s="74"/>
    </row>
    <row r="146" spans="1:19" ht="15.75" customHeight="1" x14ac:dyDescent="0.3">
      <c r="A146" s="72"/>
      <c r="B146" s="73"/>
      <c r="C146" s="73"/>
      <c r="D146" s="73"/>
      <c r="E146" s="73"/>
      <c r="F146" s="73"/>
      <c r="G146" s="73"/>
      <c r="H146" s="73"/>
      <c r="I146" s="73"/>
      <c r="J146" s="73"/>
      <c r="K146" s="73"/>
      <c r="L146" s="73"/>
      <c r="M146" s="73"/>
      <c r="N146" s="73"/>
      <c r="O146" s="73"/>
      <c r="P146" s="73"/>
      <c r="Q146" s="73"/>
      <c r="R146" s="73"/>
      <c r="S146" s="74"/>
    </row>
    <row r="147" spans="1:19" ht="15.75" customHeight="1" x14ac:dyDescent="0.3">
      <c r="A147" s="72"/>
      <c r="B147" s="73"/>
      <c r="C147" s="73"/>
      <c r="D147" s="73"/>
      <c r="E147" s="73"/>
      <c r="F147" s="73"/>
      <c r="G147" s="73"/>
      <c r="H147" s="73"/>
      <c r="I147" s="73"/>
      <c r="J147" s="73"/>
      <c r="K147" s="73"/>
      <c r="L147" s="73"/>
      <c r="M147" s="73"/>
      <c r="N147" s="73"/>
      <c r="O147" s="73"/>
      <c r="P147" s="73"/>
      <c r="Q147" s="73"/>
      <c r="R147" s="73"/>
      <c r="S147" s="74"/>
    </row>
    <row r="148" spans="1:19" ht="15.75" customHeight="1" x14ac:dyDescent="0.3">
      <c r="A148" s="72"/>
      <c r="B148" s="73"/>
      <c r="C148" s="73"/>
      <c r="D148" s="73"/>
      <c r="E148" s="73"/>
      <c r="F148" s="73"/>
      <c r="G148" s="73"/>
      <c r="H148" s="73"/>
      <c r="I148" s="73"/>
      <c r="J148" s="73"/>
      <c r="K148" s="73"/>
      <c r="L148" s="73"/>
      <c r="M148" s="73"/>
      <c r="N148" s="73"/>
      <c r="O148" s="73"/>
      <c r="P148" s="73"/>
      <c r="Q148" s="73"/>
      <c r="R148" s="73"/>
      <c r="S148" s="74"/>
    </row>
    <row r="149" spans="1:19" ht="15.75" customHeight="1" x14ac:dyDescent="0.3">
      <c r="A149" s="72"/>
      <c r="B149" s="73"/>
      <c r="C149" s="73"/>
      <c r="D149" s="73"/>
      <c r="E149" s="73"/>
      <c r="F149" s="73"/>
      <c r="G149" s="73"/>
      <c r="H149" s="73"/>
      <c r="I149" s="73"/>
      <c r="J149" s="73"/>
      <c r="K149" s="73"/>
      <c r="L149" s="73"/>
      <c r="M149" s="73"/>
      <c r="N149" s="73"/>
      <c r="O149" s="73"/>
      <c r="P149" s="73"/>
      <c r="Q149" s="73"/>
      <c r="R149" s="73"/>
      <c r="S149" s="74"/>
    </row>
    <row r="150" spans="1:19" ht="15.75" customHeight="1" x14ac:dyDescent="0.3">
      <c r="A150" s="72"/>
      <c r="B150" s="73"/>
      <c r="C150" s="73"/>
      <c r="D150" s="73"/>
      <c r="E150" s="73"/>
      <c r="F150" s="73"/>
      <c r="G150" s="73"/>
      <c r="H150" s="73"/>
      <c r="I150" s="73"/>
      <c r="J150" s="73"/>
      <c r="K150" s="73"/>
      <c r="L150" s="73"/>
      <c r="M150" s="73"/>
      <c r="N150" s="73"/>
      <c r="O150" s="73"/>
      <c r="P150" s="73"/>
      <c r="Q150" s="73"/>
      <c r="R150" s="73"/>
      <c r="S150" s="74"/>
    </row>
    <row r="151" spans="1:19" ht="15.75" customHeight="1" x14ac:dyDescent="0.3">
      <c r="A151" s="72"/>
      <c r="B151" s="73"/>
      <c r="C151" s="73"/>
      <c r="D151" s="73"/>
      <c r="E151" s="73"/>
      <c r="F151" s="73"/>
      <c r="G151" s="73"/>
      <c r="H151" s="73"/>
      <c r="I151" s="73"/>
      <c r="J151" s="73"/>
      <c r="K151" s="73"/>
      <c r="L151" s="73"/>
      <c r="M151" s="73"/>
      <c r="N151" s="73"/>
      <c r="O151" s="73"/>
      <c r="P151" s="73"/>
      <c r="Q151" s="73"/>
      <c r="R151" s="73"/>
      <c r="S151" s="74"/>
    </row>
    <row r="152" spans="1:19" ht="15.75" customHeight="1" x14ac:dyDescent="0.3">
      <c r="A152" s="72"/>
      <c r="B152" s="73"/>
      <c r="C152" s="73"/>
      <c r="D152" s="73"/>
      <c r="E152" s="73"/>
      <c r="F152" s="73"/>
      <c r="G152" s="73"/>
      <c r="H152" s="73"/>
      <c r="I152" s="73"/>
      <c r="J152" s="73"/>
      <c r="K152" s="73"/>
      <c r="L152" s="73"/>
      <c r="M152" s="73"/>
      <c r="N152" s="73"/>
      <c r="O152" s="73"/>
      <c r="P152" s="73"/>
      <c r="Q152" s="73"/>
      <c r="R152" s="73"/>
      <c r="S152" s="74"/>
    </row>
    <row r="153" spans="1:19" ht="15.75" customHeight="1" x14ac:dyDescent="0.3">
      <c r="A153" s="72"/>
      <c r="B153" s="73"/>
      <c r="C153" s="73"/>
      <c r="D153" s="73"/>
      <c r="E153" s="73"/>
      <c r="F153" s="73"/>
      <c r="G153" s="73"/>
      <c r="H153" s="73"/>
      <c r="I153" s="73"/>
      <c r="J153" s="73"/>
      <c r="K153" s="73"/>
      <c r="L153" s="73"/>
      <c r="M153" s="73"/>
      <c r="N153" s="73"/>
      <c r="O153" s="73"/>
      <c r="P153" s="73"/>
      <c r="Q153" s="73"/>
      <c r="R153" s="73"/>
      <c r="S153" s="74"/>
    </row>
    <row r="154" spans="1:19" ht="15.75" customHeight="1" x14ac:dyDescent="0.3">
      <c r="A154" s="72"/>
      <c r="B154" s="73"/>
      <c r="C154" s="73"/>
      <c r="D154" s="73"/>
      <c r="E154" s="73"/>
      <c r="F154" s="73"/>
      <c r="G154" s="73"/>
      <c r="H154" s="73"/>
      <c r="I154" s="73"/>
      <c r="J154" s="73"/>
      <c r="K154" s="73"/>
      <c r="L154" s="73"/>
      <c r="M154" s="73"/>
      <c r="N154" s="73"/>
      <c r="O154" s="73"/>
      <c r="P154" s="73"/>
      <c r="Q154" s="73"/>
      <c r="R154" s="73"/>
      <c r="S154" s="74"/>
    </row>
    <row r="155" spans="1:19" ht="15.75" customHeight="1" x14ac:dyDescent="0.3">
      <c r="A155" s="72"/>
      <c r="B155" s="73"/>
      <c r="C155" s="73"/>
      <c r="D155" s="73"/>
      <c r="E155" s="73"/>
      <c r="F155" s="73"/>
      <c r="G155" s="73"/>
      <c r="H155" s="73"/>
      <c r="I155" s="73"/>
      <c r="J155" s="73"/>
      <c r="K155" s="73"/>
      <c r="L155" s="73"/>
      <c r="M155" s="73"/>
      <c r="N155" s="73"/>
      <c r="O155" s="73"/>
      <c r="P155" s="73"/>
      <c r="Q155" s="73"/>
      <c r="R155" s="73"/>
      <c r="S155" s="74"/>
    </row>
    <row r="156" spans="1:19" ht="15.75" customHeight="1" x14ac:dyDescent="0.3">
      <c r="A156" s="72"/>
      <c r="B156" s="73"/>
      <c r="C156" s="73"/>
      <c r="D156" s="73"/>
      <c r="E156" s="73"/>
      <c r="F156" s="73"/>
      <c r="G156" s="73"/>
      <c r="H156" s="73"/>
      <c r="I156" s="73"/>
      <c r="J156" s="73"/>
      <c r="K156" s="73"/>
      <c r="L156" s="73"/>
      <c r="M156" s="73"/>
      <c r="N156" s="73"/>
      <c r="O156" s="73"/>
      <c r="P156" s="73"/>
      <c r="Q156" s="73"/>
      <c r="R156" s="73"/>
      <c r="S156" s="74"/>
    </row>
    <row r="157" spans="1:19" ht="15.75" customHeight="1" x14ac:dyDescent="0.3">
      <c r="A157" s="72"/>
      <c r="B157" s="73"/>
      <c r="C157" s="73"/>
      <c r="D157" s="73"/>
      <c r="E157" s="73"/>
      <c r="F157" s="73"/>
      <c r="G157" s="73"/>
      <c r="H157" s="73"/>
      <c r="I157" s="73"/>
      <c r="J157" s="73"/>
      <c r="K157" s="73"/>
      <c r="L157" s="73"/>
      <c r="M157" s="73"/>
      <c r="N157" s="73"/>
      <c r="O157" s="73"/>
      <c r="P157" s="73"/>
      <c r="Q157" s="73"/>
      <c r="R157" s="73"/>
      <c r="S157" s="74"/>
    </row>
    <row r="158" spans="1:19" ht="15.75" customHeight="1" x14ac:dyDescent="0.3">
      <c r="A158" s="72"/>
      <c r="B158" s="73"/>
      <c r="C158" s="73"/>
      <c r="D158" s="73"/>
      <c r="E158" s="73"/>
      <c r="F158" s="73"/>
      <c r="G158" s="73"/>
      <c r="H158" s="73"/>
      <c r="I158" s="73"/>
      <c r="J158" s="73"/>
      <c r="K158" s="73"/>
      <c r="L158" s="73"/>
      <c r="M158" s="73"/>
      <c r="N158" s="73"/>
      <c r="O158" s="73"/>
      <c r="P158" s="73"/>
      <c r="Q158" s="73"/>
      <c r="R158" s="73"/>
      <c r="S158" s="74"/>
    </row>
    <row r="159" spans="1:19" ht="15.75" customHeight="1" x14ac:dyDescent="0.3">
      <c r="A159" s="72"/>
      <c r="B159" s="73"/>
      <c r="C159" s="73"/>
      <c r="D159" s="73"/>
      <c r="E159" s="73"/>
      <c r="F159" s="73"/>
      <c r="G159" s="73"/>
      <c r="H159" s="73"/>
      <c r="I159" s="73"/>
      <c r="J159" s="73"/>
      <c r="K159" s="73"/>
      <c r="L159" s="73"/>
      <c r="M159" s="73"/>
      <c r="N159" s="73"/>
      <c r="O159" s="73"/>
      <c r="P159" s="73"/>
      <c r="Q159" s="73"/>
      <c r="R159" s="73"/>
      <c r="S159" s="74"/>
    </row>
    <row r="160" spans="1:19" ht="15.75" customHeight="1" x14ac:dyDescent="0.3">
      <c r="A160" s="72"/>
      <c r="B160" s="73"/>
      <c r="C160" s="73"/>
      <c r="D160" s="73"/>
      <c r="E160" s="73"/>
      <c r="F160" s="73"/>
      <c r="G160" s="73"/>
      <c r="H160" s="73"/>
      <c r="I160" s="73"/>
      <c r="J160" s="73"/>
      <c r="K160" s="73"/>
      <c r="L160" s="73"/>
      <c r="M160" s="73"/>
      <c r="N160" s="73"/>
      <c r="O160" s="73"/>
      <c r="P160" s="73"/>
      <c r="Q160" s="73"/>
      <c r="R160" s="73"/>
      <c r="S160" s="74"/>
    </row>
    <row r="161" spans="1:19" ht="15.75" customHeight="1" x14ac:dyDescent="0.3">
      <c r="A161" s="72"/>
      <c r="B161" s="73"/>
      <c r="C161" s="73"/>
      <c r="D161" s="73"/>
      <c r="E161" s="73"/>
      <c r="F161" s="73"/>
      <c r="G161" s="73"/>
      <c r="H161" s="73"/>
      <c r="I161" s="73"/>
      <c r="J161" s="73"/>
      <c r="K161" s="73"/>
      <c r="L161" s="73"/>
      <c r="M161" s="73"/>
      <c r="N161" s="73"/>
      <c r="O161" s="73"/>
      <c r="P161" s="73"/>
      <c r="Q161" s="73"/>
      <c r="R161" s="73"/>
      <c r="S161" s="74"/>
    </row>
    <row r="162" spans="1:19" ht="15.75" customHeight="1" x14ac:dyDescent="0.3">
      <c r="A162" s="72"/>
      <c r="B162" s="73"/>
      <c r="C162" s="73"/>
      <c r="D162" s="73"/>
      <c r="E162" s="73"/>
      <c r="F162" s="73"/>
      <c r="G162" s="73"/>
      <c r="H162" s="73"/>
      <c r="I162" s="73"/>
      <c r="J162" s="73"/>
      <c r="K162" s="73"/>
      <c r="L162" s="73"/>
      <c r="M162" s="73"/>
      <c r="N162" s="73"/>
      <c r="O162" s="73"/>
      <c r="P162" s="73"/>
      <c r="Q162" s="73"/>
      <c r="R162" s="73"/>
      <c r="S162" s="74"/>
    </row>
    <row r="163" spans="1:19" ht="15.75" customHeight="1" x14ac:dyDescent="0.3">
      <c r="A163" s="72"/>
      <c r="B163" s="73"/>
      <c r="C163" s="73"/>
      <c r="D163" s="73"/>
      <c r="E163" s="73"/>
      <c r="F163" s="73"/>
      <c r="G163" s="73"/>
      <c r="H163" s="73"/>
      <c r="I163" s="73"/>
      <c r="J163" s="73"/>
      <c r="K163" s="73"/>
      <c r="L163" s="73"/>
      <c r="M163" s="73"/>
      <c r="N163" s="73"/>
      <c r="O163" s="73"/>
      <c r="P163" s="73"/>
      <c r="Q163" s="73"/>
      <c r="R163" s="73"/>
      <c r="S163" s="74"/>
    </row>
    <row r="164" spans="1:19" ht="15.75" customHeight="1" x14ac:dyDescent="0.3">
      <c r="A164" s="72"/>
      <c r="B164" s="73"/>
      <c r="C164" s="73"/>
      <c r="D164" s="73"/>
      <c r="E164" s="73"/>
      <c r="F164" s="73"/>
      <c r="G164" s="73"/>
      <c r="H164" s="73"/>
      <c r="I164" s="73"/>
      <c r="J164" s="73"/>
      <c r="K164" s="73"/>
      <c r="L164" s="73"/>
      <c r="M164" s="73"/>
      <c r="N164" s="73"/>
      <c r="O164" s="73"/>
      <c r="P164" s="73"/>
      <c r="Q164" s="73"/>
      <c r="R164" s="73"/>
      <c r="S164" s="74"/>
    </row>
    <row r="165" spans="1:19" ht="15.75" customHeight="1" x14ac:dyDescent="0.3">
      <c r="A165" s="72"/>
      <c r="B165" s="73"/>
      <c r="C165" s="73"/>
      <c r="D165" s="73"/>
      <c r="E165" s="73"/>
      <c r="F165" s="73"/>
      <c r="G165" s="73"/>
      <c r="H165" s="73"/>
      <c r="I165" s="73"/>
      <c r="J165" s="73"/>
      <c r="K165" s="73"/>
      <c r="L165" s="73"/>
      <c r="M165" s="73"/>
      <c r="N165" s="73"/>
      <c r="O165" s="73"/>
      <c r="P165" s="73"/>
      <c r="Q165" s="73"/>
      <c r="R165" s="73"/>
      <c r="S165" s="74"/>
    </row>
    <row r="166" spans="1:19" ht="15.75" customHeight="1" x14ac:dyDescent="0.3">
      <c r="A166" s="72"/>
      <c r="B166" s="73"/>
      <c r="C166" s="73"/>
      <c r="D166" s="73"/>
      <c r="E166" s="73"/>
      <c r="F166" s="73"/>
      <c r="G166" s="73"/>
      <c r="H166" s="73"/>
      <c r="I166" s="73"/>
      <c r="J166" s="73"/>
      <c r="K166" s="73"/>
      <c r="L166" s="73"/>
      <c r="M166" s="73"/>
      <c r="N166" s="73"/>
      <c r="O166" s="73"/>
      <c r="P166" s="73"/>
      <c r="Q166" s="73"/>
      <c r="R166" s="73"/>
      <c r="S166" s="74"/>
    </row>
    <row r="167" spans="1:19" ht="15.75" customHeight="1" x14ac:dyDescent="0.3">
      <c r="A167" s="72"/>
      <c r="B167" s="73"/>
      <c r="C167" s="73"/>
      <c r="D167" s="73"/>
      <c r="E167" s="73"/>
      <c r="F167" s="73"/>
      <c r="G167" s="73"/>
      <c r="H167" s="73"/>
      <c r="I167" s="73"/>
      <c r="J167" s="73"/>
      <c r="K167" s="73"/>
      <c r="L167" s="73"/>
      <c r="M167" s="73"/>
      <c r="N167" s="73"/>
      <c r="O167" s="73"/>
      <c r="P167" s="73"/>
      <c r="Q167" s="73"/>
      <c r="R167" s="73"/>
      <c r="S167" s="74"/>
    </row>
    <row r="168" spans="1:19" ht="15.75" customHeight="1" x14ac:dyDescent="0.3">
      <c r="A168" s="72"/>
      <c r="B168" s="73"/>
      <c r="C168" s="73"/>
      <c r="D168" s="73"/>
      <c r="E168" s="73"/>
      <c r="F168" s="73"/>
      <c r="G168" s="73"/>
      <c r="H168" s="73"/>
      <c r="I168" s="73"/>
      <c r="J168" s="73"/>
      <c r="K168" s="73"/>
      <c r="L168" s="73"/>
      <c r="M168" s="73"/>
      <c r="N168" s="73"/>
      <c r="O168" s="73"/>
      <c r="P168" s="73"/>
      <c r="Q168" s="73"/>
      <c r="R168" s="73"/>
      <c r="S168" s="74"/>
    </row>
    <row r="169" spans="1:19" ht="15.75" customHeight="1" x14ac:dyDescent="0.3">
      <c r="A169" s="72"/>
      <c r="B169" s="73"/>
      <c r="C169" s="73"/>
      <c r="D169" s="73"/>
      <c r="E169" s="73"/>
      <c r="F169" s="73"/>
      <c r="G169" s="73"/>
      <c r="H169" s="73"/>
      <c r="I169" s="73"/>
      <c r="J169" s="73"/>
      <c r="K169" s="73"/>
      <c r="L169" s="73"/>
      <c r="M169" s="73"/>
      <c r="N169" s="73"/>
      <c r="O169" s="73"/>
      <c r="P169" s="73"/>
      <c r="Q169" s="73"/>
      <c r="R169" s="73"/>
      <c r="S169" s="74"/>
    </row>
    <row r="170" spans="1:19" ht="15.75" customHeight="1" x14ac:dyDescent="0.3">
      <c r="A170" s="72"/>
      <c r="B170" s="73"/>
      <c r="C170" s="73"/>
      <c r="D170" s="73"/>
      <c r="E170" s="73"/>
      <c r="F170" s="73"/>
      <c r="G170" s="73"/>
      <c r="H170" s="73"/>
      <c r="I170" s="73"/>
      <c r="J170" s="73"/>
      <c r="K170" s="73"/>
      <c r="L170" s="73"/>
      <c r="M170" s="73"/>
      <c r="N170" s="73"/>
      <c r="O170" s="73"/>
      <c r="P170" s="73"/>
      <c r="Q170" s="73"/>
      <c r="R170" s="73"/>
      <c r="S170" s="74"/>
    </row>
    <row r="171" spans="1:19" ht="15.75" customHeight="1" x14ac:dyDescent="0.3">
      <c r="A171" s="72"/>
      <c r="B171" s="73"/>
      <c r="C171" s="73"/>
      <c r="D171" s="73"/>
      <c r="E171" s="73"/>
      <c r="F171" s="73"/>
      <c r="G171" s="73"/>
      <c r="H171" s="73"/>
      <c r="I171" s="73"/>
      <c r="J171" s="73"/>
      <c r="K171" s="73"/>
      <c r="L171" s="73"/>
      <c r="M171" s="73"/>
      <c r="N171" s="73"/>
      <c r="O171" s="73"/>
      <c r="P171" s="73"/>
      <c r="Q171" s="73"/>
      <c r="R171" s="73"/>
      <c r="S171" s="74"/>
    </row>
    <row r="172" spans="1:19" ht="15.75" customHeight="1" x14ac:dyDescent="0.3">
      <c r="A172" s="72"/>
      <c r="B172" s="73"/>
      <c r="C172" s="73"/>
      <c r="D172" s="73"/>
      <c r="E172" s="73"/>
      <c r="F172" s="73"/>
      <c r="G172" s="73"/>
      <c r="H172" s="73"/>
      <c r="I172" s="73"/>
      <c r="J172" s="73"/>
      <c r="K172" s="73"/>
      <c r="L172" s="73"/>
      <c r="M172" s="73"/>
      <c r="N172" s="73"/>
      <c r="O172" s="73"/>
      <c r="P172" s="73"/>
      <c r="Q172" s="73"/>
      <c r="R172" s="73"/>
      <c r="S172" s="74"/>
    </row>
    <row r="173" spans="1:19" ht="15.75" customHeight="1" x14ac:dyDescent="0.3">
      <c r="A173" s="72"/>
      <c r="B173" s="73"/>
      <c r="C173" s="73"/>
      <c r="D173" s="73"/>
      <c r="E173" s="73"/>
      <c r="F173" s="73"/>
      <c r="G173" s="73"/>
      <c r="H173" s="73"/>
      <c r="I173" s="73"/>
      <c r="J173" s="73"/>
      <c r="K173" s="73"/>
      <c r="L173" s="73"/>
      <c r="M173" s="73"/>
      <c r="N173" s="73"/>
      <c r="O173" s="73"/>
      <c r="P173" s="73"/>
      <c r="Q173" s="73"/>
      <c r="R173" s="73"/>
      <c r="S173" s="74"/>
    </row>
    <row r="174" spans="1:19" ht="15.75" customHeight="1" x14ac:dyDescent="0.3">
      <c r="A174" s="72"/>
      <c r="B174" s="73"/>
      <c r="C174" s="73"/>
      <c r="D174" s="73"/>
      <c r="E174" s="73"/>
      <c r="F174" s="73"/>
      <c r="G174" s="73"/>
      <c r="H174" s="73"/>
      <c r="I174" s="73"/>
      <c r="J174" s="73"/>
      <c r="K174" s="73"/>
      <c r="L174" s="73"/>
      <c r="M174" s="73"/>
      <c r="N174" s="73"/>
      <c r="O174" s="73"/>
      <c r="P174" s="73"/>
      <c r="Q174" s="73"/>
      <c r="R174" s="73"/>
      <c r="S174" s="74"/>
    </row>
    <row r="175" spans="1:19" ht="15.75" customHeight="1" x14ac:dyDescent="0.3">
      <c r="A175" s="72"/>
      <c r="B175" s="73"/>
      <c r="C175" s="73"/>
      <c r="D175" s="73"/>
      <c r="E175" s="73"/>
      <c r="F175" s="73"/>
      <c r="G175" s="73"/>
      <c r="H175" s="73"/>
      <c r="I175" s="73"/>
      <c r="J175" s="73"/>
      <c r="K175" s="73"/>
      <c r="L175" s="73"/>
      <c r="M175" s="73"/>
      <c r="N175" s="73"/>
      <c r="O175" s="73"/>
      <c r="P175" s="73"/>
      <c r="Q175" s="73"/>
      <c r="R175" s="73"/>
      <c r="S175" s="74"/>
    </row>
    <row r="176" spans="1:19" ht="15.75" customHeight="1" x14ac:dyDescent="0.3">
      <c r="A176" s="72"/>
      <c r="B176" s="73"/>
      <c r="C176" s="73"/>
      <c r="D176" s="73"/>
      <c r="E176" s="73"/>
      <c r="F176" s="73"/>
      <c r="G176" s="73"/>
      <c r="H176" s="73"/>
      <c r="I176" s="73"/>
      <c r="J176" s="73"/>
      <c r="K176" s="73"/>
      <c r="L176" s="73"/>
      <c r="M176" s="73"/>
      <c r="N176" s="73"/>
      <c r="O176" s="73"/>
      <c r="P176" s="73"/>
      <c r="Q176" s="73"/>
      <c r="R176" s="73"/>
      <c r="S176" s="74"/>
    </row>
    <row r="177" spans="1:19" ht="15.75" customHeight="1" x14ac:dyDescent="0.3">
      <c r="A177" s="72"/>
      <c r="B177" s="73"/>
      <c r="C177" s="73"/>
      <c r="D177" s="73"/>
      <c r="E177" s="73"/>
      <c r="F177" s="73"/>
      <c r="G177" s="73"/>
      <c r="H177" s="73"/>
      <c r="I177" s="73"/>
      <c r="J177" s="73"/>
      <c r="K177" s="73"/>
      <c r="L177" s="73"/>
      <c r="M177" s="73"/>
      <c r="N177" s="73"/>
      <c r="O177" s="73"/>
      <c r="P177" s="73"/>
      <c r="Q177" s="73"/>
      <c r="R177" s="73"/>
      <c r="S177" s="74"/>
    </row>
    <row r="178" spans="1:19" ht="15.75" customHeight="1" x14ac:dyDescent="0.3">
      <c r="A178" s="72"/>
      <c r="B178" s="73"/>
      <c r="C178" s="73"/>
      <c r="D178" s="73"/>
      <c r="E178" s="73"/>
      <c r="F178" s="73"/>
      <c r="G178" s="73"/>
      <c r="H178" s="73"/>
      <c r="I178" s="73"/>
      <c r="J178" s="73"/>
      <c r="K178" s="73"/>
      <c r="L178" s="73"/>
      <c r="M178" s="73"/>
      <c r="N178" s="73"/>
      <c r="O178" s="73"/>
      <c r="P178" s="73"/>
      <c r="Q178" s="73"/>
      <c r="R178" s="73"/>
      <c r="S178" s="74"/>
    </row>
    <row r="179" spans="1:19" ht="15.75" customHeight="1" x14ac:dyDescent="0.3">
      <c r="A179" s="72"/>
      <c r="B179" s="73"/>
      <c r="C179" s="73"/>
      <c r="D179" s="73"/>
      <c r="E179" s="73"/>
      <c r="F179" s="73"/>
      <c r="G179" s="73"/>
      <c r="H179" s="73"/>
      <c r="I179" s="73"/>
      <c r="J179" s="73"/>
      <c r="K179" s="73"/>
      <c r="L179" s="73"/>
      <c r="M179" s="73"/>
      <c r="N179" s="73"/>
      <c r="O179" s="73"/>
      <c r="P179" s="73"/>
      <c r="Q179" s="73"/>
      <c r="R179" s="73"/>
      <c r="S179" s="74"/>
    </row>
    <row r="180" spans="1:19" ht="15.75" customHeight="1" x14ac:dyDescent="0.3">
      <c r="A180" s="72"/>
      <c r="B180" s="73"/>
      <c r="C180" s="73"/>
      <c r="D180" s="73"/>
      <c r="E180" s="73"/>
      <c r="F180" s="73"/>
      <c r="G180" s="73"/>
      <c r="H180" s="73"/>
      <c r="I180" s="73"/>
      <c r="J180" s="73"/>
      <c r="K180" s="73"/>
      <c r="L180" s="73"/>
      <c r="M180" s="73"/>
      <c r="N180" s="73"/>
      <c r="O180" s="73"/>
      <c r="P180" s="73"/>
      <c r="Q180" s="73"/>
      <c r="R180" s="73"/>
      <c r="S180" s="74"/>
    </row>
    <row r="181" spans="1:19" ht="15.75" customHeight="1" x14ac:dyDescent="0.3">
      <c r="A181" s="72"/>
      <c r="B181" s="73"/>
      <c r="C181" s="73"/>
      <c r="D181" s="73"/>
      <c r="E181" s="73"/>
      <c r="F181" s="73"/>
      <c r="G181" s="73"/>
      <c r="H181" s="73"/>
      <c r="I181" s="73"/>
      <c r="J181" s="73"/>
      <c r="K181" s="73"/>
      <c r="L181" s="73"/>
      <c r="M181" s="73"/>
      <c r="N181" s="73"/>
      <c r="O181" s="73"/>
      <c r="P181" s="73"/>
      <c r="Q181" s="73"/>
      <c r="R181" s="73"/>
      <c r="S181" s="74"/>
    </row>
    <row r="182" spans="1:19" ht="15.75" customHeight="1" x14ac:dyDescent="0.3">
      <c r="A182" s="72"/>
      <c r="B182" s="73"/>
      <c r="C182" s="73"/>
      <c r="D182" s="73"/>
      <c r="E182" s="73"/>
      <c r="F182" s="73"/>
      <c r="G182" s="73"/>
      <c r="H182" s="73"/>
      <c r="I182" s="73"/>
      <c r="J182" s="73"/>
      <c r="K182" s="73"/>
      <c r="L182" s="73"/>
      <c r="M182" s="73"/>
      <c r="N182" s="73"/>
      <c r="O182" s="73"/>
      <c r="P182" s="73"/>
      <c r="Q182" s="73"/>
      <c r="R182" s="73"/>
      <c r="S182" s="74"/>
    </row>
    <row r="183" spans="1:19" ht="15.75" customHeight="1" x14ac:dyDescent="0.3">
      <c r="A183" s="72"/>
      <c r="B183" s="73"/>
      <c r="C183" s="73"/>
      <c r="D183" s="73"/>
      <c r="E183" s="73"/>
      <c r="F183" s="73"/>
      <c r="G183" s="73"/>
      <c r="H183" s="73"/>
      <c r="I183" s="73"/>
      <c r="J183" s="73"/>
      <c r="K183" s="73"/>
      <c r="L183" s="73"/>
      <c r="M183" s="73"/>
      <c r="N183" s="73"/>
      <c r="O183" s="73"/>
      <c r="P183" s="73"/>
      <c r="Q183" s="73"/>
      <c r="R183" s="73"/>
      <c r="S183" s="74"/>
    </row>
    <row r="184" spans="1:19" ht="15.75" customHeight="1" x14ac:dyDescent="0.3">
      <c r="A184" s="72"/>
      <c r="B184" s="73"/>
      <c r="C184" s="73"/>
      <c r="D184" s="73"/>
      <c r="E184" s="73"/>
      <c r="F184" s="73"/>
      <c r="G184" s="73"/>
      <c r="H184" s="73"/>
      <c r="I184" s="73"/>
      <c r="J184" s="73"/>
      <c r="K184" s="73"/>
      <c r="L184" s="73"/>
      <c r="M184" s="73"/>
      <c r="N184" s="73"/>
      <c r="O184" s="73"/>
      <c r="P184" s="73"/>
      <c r="Q184" s="73"/>
      <c r="R184" s="73"/>
      <c r="S184" s="74"/>
    </row>
    <row r="185" spans="1:19" ht="15.75" customHeight="1" x14ac:dyDescent="0.3">
      <c r="A185" s="72"/>
      <c r="B185" s="73"/>
      <c r="C185" s="73"/>
      <c r="D185" s="73"/>
      <c r="E185" s="73"/>
      <c r="F185" s="73"/>
      <c r="G185" s="73"/>
      <c r="H185" s="73"/>
      <c r="I185" s="73"/>
      <c r="J185" s="73"/>
      <c r="K185" s="73"/>
      <c r="L185" s="73"/>
      <c r="M185" s="73"/>
      <c r="N185" s="73"/>
      <c r="O185" s="73"/>
      <c r="P185" s="73"/>
      <c r="Q185" s="73"/>
      <c r="R185" s="73"/>
      <c r="S185" s="74"/>
    </row>
    <row r="186" spans="1:19" ht="15.75" customHeight="1" x14ac:dyDescent="0.3">
      <c r="A186" s="72"/>
      <c r="B186" s="73"/>
      <c r="C186" s="73"/>
      <c r="D186" s="73"/>
      <c r="E186" s="73"/>
      <c r="F186" s="73"/>
      <c r="G186" s="73"/>
      <c r="H186" s="73"/>
      <c r="I186" s="73"/>
      <c r="J186" s="73"/>
      <c r="K186" s="73"/>
      <c r="L186" s="73"/>
      <c r="M186" s="73"/>
      <c r="N186" s="73"/>
      <c r="O186" s="73"/>
      <c r="P186" s="73"/>
      <c r="Q186" s="73"/>
      <c r="R186" s="73"/>
      <c r="S186" s="74"/>
    </row>
    <row r="187" spans="1:19" ht="15.75" customHeight="1" x14ac:dyDescent="0.3">
      <c r="A187" s="72"/>
      <c r="B187" s="73"/>
      <c r="C187" s="73"/>
      <c r="D187" s="73"/>
      <c r="E187" s="73"/>
      <c r="F187" s="73"/>
      <c r="G187" s="73"/>
      <c r="H187" s="73"/>
      <c r="I187" s="73"/>
      <c r="J187" s="73"/>
      <c r="K187" s="73"/>
      <c r="L187" s="73"/>
      <c r="M187" s="73"/>
      <c r="N187" s="73"/>
      <c r="O187" s="73"/>
      <c r="P187" s="73"/>
      <c r="Q187" s="73"/>
      <c r="R187" s="73"/>
      <c r="S187" s="74"/>
    </row>
    <row r="188" spans="1:19" ht="15.75" customHeight="1" x14ac:dyDescent="0.3">
      <c r="A188" s="72"/>
      <c r="B188" s="73"/>
      <c r="C188" s="73"/>
      <c r="D188" s="73"/>
      <c r="E188" s="73"/>
      <c r="F188" s="73"/>
      <c r="G188" s="73"/>
      <c r="H188" s="73"/>
      <c r="I188" s="73"/>
      <c r="J188" s="73"/>
      <c r="K188" s="73"/>
      <c r="L188" s="73"/>
      <c r="M188" s="73"/>
      <c r="N188" s="73"/>
      <c r="O188" s="73"/>
      <c r="P188" s="73"/>
      <c r="Q188" s="73"/>
      <c r="R188" s="73"/>
      <c r="S188" s="74"/>
    </row>
    <row r="189" spans="1:19" ht="15.75" customHeight="1" x14ac:dyDescent="0.3">
      <c r="A189" s="72"/>
      <c r="B189" s="73"/>
      <c r="C189" s="73"/>
      <c r="D189" s="73"/>
      <c r="E189" s="73"/>
      <c r="F189" s="73"/>
      <c r="G189" s="73"/>
      <c r="H189" s="73"/>
      <c r="I189" s="73"/>
      <c r="J189" s="73"/>
      <c r="K189" s="73"/>
      <c r="L189" s="73"/>
      <c r="M189" s="73"/>
      <c r="N189" s="73"/>
      <c r="O189" s="73"/>
      <c r="P189" s="73"/>
      <c r="Q189" s="73"/>
      <c r="R189" s="73"/>
      <c r="S189" s="74"/>
    </row>
    <row r="190" spans="1:19" ht="15.75" customHeight="1" x14ac:dyDescent="0.3">
      <c r="A190" s="72"/>
      <c r="B190" s="73"/>
      <c r="C190" s="73"/>
      <c r="D190" s="73"/>
      <c r="E190" s="73"/>
      <c r="F190" s="73"/>
      <c r="G190" s="73"/>
      <c r="H190" s="73"/>
      <c r="I190" s="73"/>
      <c r="J190" s="73"/>
      <c r="K190" s="73"/>
      <c r="L190" s="73"/>
      <c r="M190" s="73"/>
      <c r="N190" s="73"/>
      <c r="O190" s="73"/>
      <c r="P190" s="73"/>
      <c r="Q190" s="73"/>
      <c r="R190" s="73"/>
      <c r="S190" s="74"/>
    </row>
    <row r="191" spans="1:19" ht="15.75" customHeight="1" x14ac:dyDescent="0.3">
      <c r="A191" s="72"/>
      <c r="B191" s="73"/>
      <c r="C191" s="73"/>
      <c r="D191" s="73"/>
      <c r="E191" s="73"/>
      <c r="F191" s="73"/>
      <c r="G191" s="73"/>
      <c r="H191" s="73"/>
      <c r="I191" s="73"/>
      <c r="J191" s="73"/>
      <c r="K191" s="73"/>
      <c r="L191" s="73"/>
      <c r="M191" s="73"/>
      <c r="N191" s="73"/>
      <c r="O191" s="73"/>
      <c r="P191" s="73"/>
      <c r="Q191" s="73"/>
      <c r="R191" s="73"/>
      <c r="S191" s="74"/>
    </row>
    <row r="192" spans="1:19" ht="15.75" customHeight="1" x14ac:dyDescent="0.3">
      <c r="A192" s="72"/>
      <c r="B192" s="73"/>
      <c r="C192" s="73"/>
      <c r="D192" s="73"/>
      <c r="E192" s="73"/>
      <c r="F192" s="73"/>
      <c r="G192" s="73"/>
      <c r="H192" s="73"/>
      <c r="I192" s="73"/>
      <c r="J192" s="73"/>
      <c r="K192" s="73"/>
      <c r="L192" s="73"/>
      <c r="M192" s="73"/>
      <c r="N192" s="73"/>
      <c r="O192" s="73"/>
      <c r="P192" s="73"/>
      <c r="Q192" s="73"/>
      <c r="R192" s="73"/>
      <c r="S192" s="74"/>
    </row>
    <row r="193" spans="1:19" ht="15.75" customHeight="1" x14ac:dyDescent="0.3">
      <c r="A193" s="72"/>
      <c r="B193" s="73"/>
      <c r="C193" s="73"/>
      <c r="D193" s="73"/>
      <c r="E193" s="73"/>
      <c r="F193" s="73"/>
      <c r="G193" s="73"/>
      <c r="H193" s="73"/>
      <c r="I193" s="73"/>
      <c r="J193" s="73"/>
      <c r="K193" s="73"/>
      <c r="L193" s="73"/>
      <c r="M193" s="73"/>
      <c r="N193" s="73"/>
      <c r="O193" s="73"/>
      <c r="P193" s="73"/>
      <c r="Q193" s="73"/>
      <c r="R193" s="73"/>
      <c r="S193" s="74"/>
    </row>
    <row r="194" spans="1:19" ht="15.75" customHeight="1" x14ac:dyDescent="0.3">
      <c r="A194" s="72"/>
      <c r="B194" s="73"/>
      <c r="C194" s="73"/>
      <c r="D194" s="73"/>
      <c r="E194" s="73"/>
      <c r="F194" s="73"/>
      <c r="G194" s="73"/>
      <c r="H194" s="73"/>
      <c r="I194" s="73"/>
      <c r="J194" s="73"/>
      <c r="K194" s="73"/>
      <c r="L194" s="73"/>
      <c r="M194" s="73"/>
      <c r="N194" s="73"/>
      <c r="O194" s="73"/>
      <c r="P194" s="73"/>
      <c r="Q194" s="73"/>
      <c r="R194" s="73"/>
      <c r="S194" s="74"/>
    </row>
    <row r="195" spans="1:19" ht="15.75" customHeight="1" x14ac:dyDescent="0.3">
      <c r="A195" s="72"/>
      <c r="B195" s="73"/>
      <c r="C195" s="73"/>
      <c r="D195" s="73"/>
      <c r="E195" s="73"/>
      <c r="F195" s="73"/>
      <c r="G195" s="73"/>
      <c r="H195" s="73"/>
      <c r="I195" s="73"/>
      <c r="J195" s="73"/>
      <c r="K195" s="73"/>
      <c r="L195" s="73"/>
      <c r="M195" s="73"/>
      <c r="N195" s="73"/>
      <c r="O195" s="73"/>
      <c r="P195" s="73"/>
      <c r="Q195" s="73"/>
      <c r="R195" s="73"/>
      <c r="S195" s="74"/>
    </row>
    <row r="196" spans="1:19" ht="15.75" customHeight="1" x14ac:dyDescent="0.3">
      <c r="A196" s="72"/>
      <c r="B196" s="73"/>
      <c r="C196" s="73"/>
      <c r="D196" s="73"/>
      <c r="E196" s="73"/>
      <c r="F196" s="73"/>
      <c r="G196" s="73"/>
      <c r="H196" s="73"/>
      <c r="I196" s="73"/>
      <c r="J196" s="73"/>
      <c r="K196" s="73"/>
      <c r="L196" s="73"/>
      <c r="M196" s="73"/>
      <c r="N196" s="73"/>
      <c r="O196" s="73"/>
      <c r="P196" s="73"/>
      <c r="Q196" s="73"/>
      <c r="R196" s="73"/>
      <c r="S196" s="74"/>
    </row>
    <row r="197" spans="1:19" ht="15.75" customHeight="1" x14ac:dyDescent="0.3">
      <c r="A197" s="72"/>
      <c r="B197" s="73"/>
      <c r="C197" s="73"/>
      <c r="D197" s="73"/>
      <c r="E197" s="73"/>
      <c r="F197" s="73"/>
      <c r="G197" s="73"/>
      <c r="H197" s="73"/>
      <c r="I197" s="73"/>
      <c r="J197" s="73"/>
      <c r="K197" s="73"/>
      <c r="L197" s="73"/>
      <c r="M197" s="73"/>
      <c r="N197" s="73"/>
      <c r="O197" s="73"/>
      <c r="P197" s="73"/>
      <c r="Q197" s="73"/>
      <c r="R197" s="73"/>
      <c r="S197" s="74"/>
    </row>
    <row r="198" spans="1:19" ht="15.75" customHeight="1" x14ac:dyDescent="0.3">
      <c r="A198" s="72"/>
      <c r="B198" s="73"/>
      <c r="C198" s="73"/>
      <c r="D198" s="73"/>
      <c r="E198" s="73"/>
      <c r="F198" s="73"/>
      <c r="G198" s="73"/>
      <c r="H198" s="73"/>
      <c r="I198" s="73"/>
      <c r="J198" s="73"/>
      <c r="K198" s="73"/>
      <c r="L198" s="73"/>
      <c r="M198" s="73"/>
      <c r="N198" s="73"/>
      <c r="O198" s="73"/>
      <c r="P198" s="73"/>
      <c r="Q198" s="73"/>
      <c r="R198" s="73"/>
      <c r="S198" s="74"/>
    </row>
    <row r="199" spans="1:19" ht="15.75" customHeight="1" x14ac:dyDescent="0.3">
      <c r="A199" s="72"/>
      <c r="B199" s="73"/>
      <c r="C199" s="73"/>
      <c r="D199" s="73"/>
      <c r="E199" s="73"/>
      <c r="F199" s="73"/>
      <c r="G199" s="73"/>
      <c r="H199" s="73"/>
      <c r="I199" s="73"/>
      <c r="J199" s="73"/>
      <c r="K199" s="73"/>
      <c r="L199" s="73"/>
      <c r="M199" s="73"/>
      <c r="N199" s="73"/>
      <c r="O199" s="73"/>
      <c r="P199" s="73"/>
      <c r="Q199" s="73"/>
      <c r="R199" s="73"/>
      <c r="S199" s="74"/>
    </row>
    <row r="200" spans="1:19" ht="15.75" customHeight="1" x14ac:dyDescent="0.3">
      <c r="A200" s="72"/>
      <c r="B200" s="73"/>
      <c r="C200" s="73"/>
      <c r="D200" s="73"/>
      <c r="E200" s="73"/>
      <c r="F200" s="73"/>
      <c r="G200" s="73"/>
      <c r="H200" s="73"/>
      <c r="I200" s="73"/>
      <c r="J200" s="73"/>
      <c r="K200" s="73"/>
      <c r="L200" s="73"/>
      <c r="M200" s="73"/>
      <c r="N200" s="73"/>
      <c r="O200" s="73"/>
      <c r="P200" s="73"/>
      <c r="Q200" s="73"/>
      <c r="R200" s="73"/>
      <c r="S200" s="74"/>
    </row>
    <row r="201" spans="1:19" ht="15.75" customHeight="1" x14ac:dyDescent="0.3">
      <c r="A201" s="72"/>
      <c r="B201" s="73"/>
      <c r="C201" s="73"/>
      <c r="D201" s="73"/>
      <c r="E201" s="73"/>
      <c r="F201" s="73"/>
      <c r="G201" s="73"/>
      <c r="H201" s="73"/>
      <c r="I201" s="73"/>
      <c r="J201" s="73"/>
      <c r="K201" s="73"/>
      <c r="L201" s="73"/>
      <c r="M201" s="73"/>
      <c r="N201" s="73"/>
      <c r="O201" s="73"/>
      <c r="P201" s="73"/>
      <c r="Q201" s="73"/>
      <c r="R201" s="73"/>
      <c r="S201" s="74"/>
    </row>
    <row r="202" spans="1:19" ht="15.75" customHeight="1" x14ac:dyDescent="0.3">
      <c r="A202" s="72"/>
      <c r="B202" s="73"/>
      <c r="C202" s="73"/>
      <c r="D202" s="73"/>
      <c r="E202" s="73"/>
      <c r="F202" s="73"/>
      <c r="G202" s="73"/>
      <c r="H202" s="73"/>
      <c r="I202" s="73"/>
      <c r="J202" s="73"/>
      <c r="K202" s="73"/>
      <c r="L202" s="73"/>
      <c r="M202" s="73"/>
      <c r="N202" s="73"/>
      <c r="O202" s="73"/>
      <c r="P202" s="73"/>
      <c r="Q202" s="73"/>
      <c r="R202" s="73"/>
      <c r="S202" s="74"/>
    </row>
    <row r="203" spans="1:19" ht="15.75" customHeight="1" x14ac:dyDescent="0.3">
      <c r="A203" s="72"/>
      <c r="B203" s="73"/>
      <c r="C203" s="73"/>
      <c r="D203" s="73"/>
      <c r="E203" s="73"/>
      <c r="F203" s="73"/>
      <c r="G203" s="73"/>
      <c r="H203" s="73"/>
      <c r="I203" s="73"/>
      <c r="J203" s="73"/>
      <c r="K203" s="73"/>
      <c r="L203" s="73"/>
      <c r="M203" s="73"/>
      <c r="N203" s="73"/>
      <c r="O203" s="73"/>
      <c r="P203" s="73"/>
      <c r="Q203" s="73"/>
      <c r="R203" s="73"/>
      <c r="S203" s="74"/>
    </row>
    <row r="204" spans="1:19" ht="15.75" customHeight="1" x14ac:dyDescent="0.3">
      <c r="A204" s="72"/>
      <c r="B204" s="73"/>
      <c r="C204" s="73"/>
      <c r="D204" s="73"/>
      <c r="E204" s="73"/>
      <c r="F204" s="73"/>
      <c r="G204" s="73"/>
      <c r="H204" s="73"/>
      <c r="I204" s="73"/>
      <c r="J204" s="73"/>
      <c r="K204" s="73"/>
      <c r="L204" s="73"/>
      <c r="M204" s="73"/>
      <c r="N204" s="73"/>
      <c r="O204" s="73"/>
      <c r="P204" s="73"/>
      <c r="Q204" s="73"/>
      <c r="R204" s="73"/>
      <c r="S204" s="74"/>
    </row>
    <row r="205" spans="1:19" ht="15.75" customHeight="1" x14ac:dyDescent="0.3">
      <c r="A205" s="72"/>
      <c r="B205" s="73"/>
      <c r="C205" s="73"/>
      <c r="D205" s="73"/>
      <c r="E205" s="73"/>
      <c r="F205" s="73"/>
      <c r="G205" s="73"/>
      <c r="H205" s="73"/>
      <c r="I205" s="73"/>
      <c r="J205" s="73"/>
      <c r="K205" s="73"/>
      <c r="L205" s="73"/>
      <c r="M205" s="73"/>
      <c r="N205" s="73"/>
      <c r="O205" s="73"/>
      <c r="P205" s="73"/>
      <c r="Q205" s="73"/>
      <c r="R205" s="73"/>
      <c r="S205" s="74"/>
    </row>
    <row r="206" spans="1:19" ht="15.75" customHeight="1" x14ac:dyDescent="0.3">
      <c r="A206" s="72"/>
      <c r="B206" s="73"/>
      <c r="C206" s="73"/>
      <c r="D206" s="73"/>
      <c r="E206" s="73"/>
      <c r="F206" s="73"/>
      <c r="G206" s="73"/>
      <c r="H206" s="73"/>
      <c r="I206" s="73"/>
      <c r="J206" s="73"/>
      <c r="K206" s="73"/>
      <c r="L206" s="73"/>
      <c r="M206" s="73"/>
      <c r="N206" s="73"/>
      <c r="O206" s="73"/>
      <c r="P206" s="73"/>
      <c r="Q206" s="73"/>
      <c r="R206" s="73"/>
      <c r="S206" s="74"/>
    </row>
    <row r="207" spans="1:19" ht="15.75" customHeight="1" x14ac:dyDescent="0.3">
      <c r="A207" s="72"/>
      <c r="B207" s="73"/>
      <c r="C207" s="73"/>
      <c r="D207" s="73"/>
      <c r="E207" s="73"/>
      <c r="F207" s="73"/>
      <c r="G207" s="73"/>
      <c r="H207" s="73"/>
      <c r="I207" s="73"/>
      <c r="J207" s="73"/>
      <c r="K207" s="73"/>
      <c r="L207" s="73"/>
      <c r="M207" s="73"/>
      <c r="N207" s="73"/>
      <c r="O207" s="73"/>
      <c r="P207" s="73"/>
      <c r="Q207" s="73"/>
      <c r="R207" s="73"/>
      <c r="S207" s="74"/>
    </row>
    <row r="208" spans="1:19" ht="15.75" customHeight="1" x14ac:dyDescent="0.3">
      <c r="A208" s="72"/>
      <c r="B208" s="73"/>
      <c r="C208" s="73"/>
      <c r="D208" s="73"/>
      <c r="E208" s="73"/>
      <c r="F208" s="73"/>
      <c r="G208" s="73"/>
      <c r="H208" s="73"/>
      <c r="I208" s="73"/>
      <c r="J208" s="73"/>
      <c r="K208" s="73"/>
      <c r="L208" s="73"/>
      <c r="M208" s="73"/>
      <c r="N208" s="73"/>
      <c r="O208" s="73"/>
      <c r="P208" s="73"/>
      <c r="Q208" s="73"/>
      <c r="R208" s="73"/>
      <c r="S208" s="74"/>
    </row>
    <row r="209" spans="1:19" ht="15.75" customHeight="1" x14ac:dyDescent="0.3">
      <c r="A209" s="72"/>
      <c r="B209" s="73"/>
      <c r="C209" s="73"/>
      <c r="D209" s="73"/>
      <c r="E209" s="73"/>
      <c r="F209" s="73"/>
      <c r="G209" s="73"/>
      <c r="H209" s="73"/>
      <c r="I209" s="73"/>
      <c r="J209" s="73"/>
      <c r="K209" s="73"/>
      <c r="L209" s="73"/>
      <c r="M209" s="73"/>
      <c r="N209" s="73"/>
      <c r="O209" s="73"/>
      <c r="P209" s="73"/>
      <c r="Q209" s="73"/>
      <c r="R209" s="73"/>
      <c r="S209" s="74"/>
    </row>
    <row r="210" spans="1:19" ht="15.75" customHeight="1" x14ac:dyDescent="0.3">
      <c r="A210" s="72"/>
      <c r="B210" s="73"/>
      <c r="C210" s="73"/>
      <c r="D210" s="73"/>
      <c r="E210" s="73"/>
      <c r="F210" s="73"/>
      <c r="G210" s="73"/>
      <c r="H210" s="73"/>
      <c r="I210" s="73"/>
      <c r="J210" s="73"/>
      <c r="K210" s="73"/>
      <c r="L210" s="73"/>
      <c r="M210" s="73"/>
      <c r="N210" s="73"/>
      <c r="O210" s="73"/>
      <c r="P210" s="73"/>
      <c r="Q210" s="73"/>
      <c r="R210" s="73"/>
      <c r="S210" s="74"/>
    </row>
    <row r="211" spans="1:19" ht="15.75" customHeight="1" x14ac:dyDescent="0.3">
      <c r="A211" s="72"/>
      <c r="B211" s="73"/>
      <c r="C211" s="73"/>
      <c r="D211" s="73"/>
      <c r="E211" s="73"/>
      <c r="F211" s="73"/>
      <c r="G211" s="73"/>
      <c r="H211" s="73"/>
      <c r="I211" s="73"/>
      <c r="J211" s="73"/>
      <c r="K211" s="73"/>
      <c r="L211" s="73"/>
      <c r="M211" s="73"/>
      <c r="N211" s="73"/>
      <c r="O211" s="73"/>
      <c r="P211" s="73"/>
      <c r="Q211" s="73"/>
      <c r="R211" s="73"/>
      <c r="S211" s="74"/>
    </row>
    <row r="212" spans="1:19" ht="15.75" customHeight="1" x14ac:dyDescent="0.3">
      <c r="A212" s="72"/>
      <c r="B212" s="73"/>
      <c r="C212" s="73"/>
      <c r="D212" s="73"/>
      <c r="E212" s="73"/>
      <c r="F212" s="73"/>
      <c r="G212" s="73"/>
      <c r="H212" s="73"/>
      <c r="I212" s="73"/>
      <c r="J212" s="73"/>
      <c r="K212" s="73"/>
      <c r="L212" s="73"/>
      <c r="M212" s="73"/>
      <c r="N212" s="73"/>
      <c r="O212" s="73"/>
      <c r="P212" s="73"/>
      <c r="Q212" s="73"/>
      <c r="R212" s="73"/>
      <c r="S212" s="74"/>
    </row>
    <row r="213" spans="1:19" ht="15.75" customHeight="1" x14ac:dyDescent="0.3">
      <c r="A213" s="72"/>
      <c r="B213" s="73"/>
      <c r="C213" s="73"/>
      <c r="D213" s="73"/>
      <c r="E213" s="73"/>
      <c r="F213" s="73"/>
      <c r="G213" s="73"/>
      <c r="H213" s="73"/>
      <c r="I213" s="73"/>
      <c r="J213" s="73"/>
      <c r="K213" s="73"/>
      <c r="L213" s="73"/>
      <c r="M213" s="73"/>
      <c r="N213" s="73"/>
      <c r="O213" s="73"/>
      <c r="P213" s="73"/>
      <c r="Q213" s="73"/>
      <c r="R213" s="73"/>
      <c r="S213" s="74"/>
    </row>
    <row r="214" spans="1:19" ht="15.75" customHeight="1" x14ac:dyDescent="0.3">
      <c r="A214" s="72"/>
      <c r="B214" s="73"/>
      <c r="C214" s="73"/>
      <c r="D214" s="73"/>
      <c r="E214" s="73"/>
      <c r="F214" s="73"/>
      <c r="G214" s="73"/>
      <c r="H214" s="73"/>
      <c r="I214" s="73"/>
      <c r="J214" s="73"/>
      <c r="K214" s="73"/>
      <c r="L214" s="73"/>
      <c r="M214" s="73"/>
      <c r="N214" s="73"/>
      <c r="O214" s="73"/>
      <c r="P214" s="73"/>
      <c r="Q214" s="73"/>
      <c r="R214" s="73"/>
      <c r="S214" s="74"/>
    </row>
    <row r="215" spans="1:19" ht="15.75" customHeight="1" x14ac:dyDescent="0.3">
      <c r="A215" s="72"/>
      <c r="B215" s="73"/>
      <c r="C215" s="73"/>
      <c r="D215" s="73"/>
      <c r="E215" s="73"/>
      <c r="F215" s="73"/>
      <c r="G215" s="73"/>
      <c r="H215" s="73"/>
      <c r="I215" s="73"/>
      <c r="J215" s="73"/>
      <c r="K215" s="73"/>
      <c r="L215" s="73"/>
      <c r="M215" s="73"/>
      <c r="N215" s="73"/>
      <c r="O215" s="73"/>
      <c r="P215" s="73"/>
      <c r="Q215" s="73"/>
      <c r="R215" s="73"/>
      <c r="S215" s="74"/>
    </row>
    <row r="216" spans="1:19" ht="15.75" customHeight="1" x14ac:dyDescent="0.3">
      <c r="A216" s="72"/>
      <c r="B216" s="73"/>
      <c r="C216" s="73"/>
      <c r="D216" s="73"/>
      <c r="E216" s="73"/>
      <c r="F216" s="73"/>
      <c r="G216" s="73"/>
      <c r="H216" s="73"/>
      <c r="I216" s="73"/>
      <c r="J216" s="73"/>
      <c r="K216" s="73"/>
      <c r="L216" s="73"/>
      <c r="M216" s="73"/>
      <c r="N216" s="73"/>
      <c r="O216" s="73"/>
      <c r="P216" s="73"/>
      <c r="Q216" s="73"/>
      <c r="R216" s="73"/>
      <c r="S216" s="74"/>
    </row>
    <row r="217" spans="1:19" ht="15.75" customHeight="1" x14ac:dyDescent="0.3">
      <c r="A217" s="72"/>
      <c r="B217" s="73"/>
      <c r="C217" s="73"/>
      <c r="D217" s="73"/>
      <c r="E217" s="73"/>
      <c r="F217" s="73"/>
      <c r="G217" s="73"/>
      <c r="H217" s="73"/>
      <c r="I217" s="73"/>
      <c r="J217" s="73"/>
      <c r="K217" s="73"/>
      <c r="L217" s="73"/>
      <c r="M217" s="73"/>
      <c r="N217" s="73"/>
      <c r="O217" s="73"/>
      <c r="P217" s="73"/>
      <c r="Q217" s="73"/>
      <c r="R217" s="73"/>
      <c r="S217" s="74"/>
    </row>
    <row r="218" spans="1:19" ht="15.75" customHeight="1" x14ac:dyDescent="0.3">
      <c r="A218" s="72"/>
      <c r="B218" s="73"/>
      <c r="C218" s="73"/>
      <c r="D218" s="73"/>
      <c r="E218" s="73"/>
      <c r="F218" s="73"/>
      <c r="G218" s="73"/>
      <c r="H218" s="73"/>
      <c r="I218" s="73"/>
      <c r="J218" s="73"/>
      <c r="K218" s="73"/>
      <c r="L218" s="73"/>
      <c r="M218" s="73"/>
      <c r="N218" s="73"/>
      <c r="O218" s="73"/>
      <c r="P218" s="73"/>
      <c r="Q218" s="73"/>
      <c r="R218" s="73"/>
      <c r="S218" s="74"/>
    </row>
    <row r="219" spans="1:19" ht="15.75" customHeight="1" x14ac:dyDescent="0.3">
      <c r="A219" s="72"/>
      <c r="B219" s="73"/>
      <c r="C219" s="73"/>
      <c r="D219" s="73"/>
      <c r="E219" s="73"/>
      <c r="F219" s="73"/>
      <c r="G219" s="73"/>
      <c r="H219" s="73"/>
      <c r="I219" s="73"/>
      <c r="J219" s="73"/>
      <c r="K219" s="73"/>
      <c r="L219" s="73"/>
      <c r="M219" s="73"/>
      <c r="N219" s="73"/>
      <c r="O219" s="73"/>
      <c r="P219" s="73"/>
      <c r="Q219" s="73"/>
      <c r="R219" s="73"/>
      <c r="S219" s="74"/>
    </row>
    <row r="220" spans="1:19" ht="15.75" customHeight="1" x14ac:dyDescent="0.3">
      <c r="A220" s="72"/>
      <c r="B220" s="73"/>
      <c r="C220" s="73"/>
      <c r="D220" s="73"/>
      <c r="E220" s="73"/>
      <c r="F220" s="73"/>
      <c r="G220" s="73"/>
      <c r="H220" s="73"/>
      <c r="I220" s="73"/>
      <c r="J220" s="73"/>
      <c r="K220" s="73"/>
      <c r="L220" s="73"/>
      <c r="M220" s="73"/>
      <c r="N220" s="73"/>
      <c r="O220" s="73"/>
      <c r="P220" s="73"/>
      <c r="Q220" s="73"/>
      <c r="R220" s="73"/>
      <c r="S220" s="74"/>
    </row>
    <row r="221" spans="1:19" ht="15.75" customHeight="1" x14ac:dyDescent="0.3">
      <c r="A221" s="72"/>
      <c r="B221" s="73"/>
      <c r="C221" s="73"/>
      <c r="D221" s="73"/>
      <c r="E221" s="73"/>
      <c r="F221" s="73"/>
      <c r="G221" s="73"/>
      <c r="H221" s="73"/>
      <c r="I221" s="73"/>
      <c r="J221" s="73"/>
      <c r="K221" s="73"/>
      <c r="L221" s="73"/>
      <c r="M221" s="73"/>
      <c r="N221" s="73"/>
      <c r="O221" s="73"/>
      <c r="P221" s="73"/>
      <c r="Q221" s="73"/>
      <c r="R221" s="73"/>
      <c r="S221" s="74"/>
    </row>
    <row r="222" spans="1:19" ht="15.75" customHeight="1" x14ac:dyDescent="0.3">
      <c r="A222" s="72"/>
      <c r="B222" s="73"/>
      <c r="C222" s="73"/>
      <c r="D222" s="73"/>
      <c r="E222" s="73"/>
      <c r="F222" s="73"/>
      <c r="G222" s="73"/>
      <c r="H222" s="73"/>
      <c r="I222" s="73"/>
      <c r="J222" s="73"/>
      <c r="K222" s="73"/>
      <c r="L222" s="73"/>
      <c r="M222" s="73"/>
      <c r="N222" s="73"/>
      <c r="O222" s="73"/>
      <c r="P222" s="73"/>
      <c r="Q222" s="73"/>
      <c r="R222" s="73"/>
      <c r="S222" s="74"/>
    </row>
    <row r="223" spans="1:19" ht="15.75" customHeight="1" x14ac:dyDescent="0.3">
      <c r="A223" s="72"/>
      <c r="B223" s="73"/>
      <c r="C223" s="73"/>
      <c r="D223" s="73"/>
      <c r="E223" s="73"/>
      <c r="F223" s="73"/>
      <c r="G223" s="73"/>
      <c r="H223" s="73"/>
      <c r="I223" s="73"/>
      <c r="J223" s="73"/>
      <c r="K223" s="73"/>
      <c r="L223" s="73"/>
      <c r="M223" s="73"/>
      <c r="N223" s="73"/>
      <c r="O223" s="73"/>
      <c r="P223" s="73"/>
      <c r="Q223" s="73"/>
      <c r="R223" s="73"/>
      <c r="S223" s="74"/>
    </row>
    <row r="224" spans="1:19" ht="15.75" customHeight="1" x14ac:dyDescent="0.3">
      <c r="A224" s="72"/>
      <c r="B224" s="73"/>
      <c r="C224" s="73"/>
      <c r="D224" s="73"/>
      <c r="E224" s="73"/>
      <c r="F224" s="73"/>
      <c r="G224" s="73"/>
      <c r="H224" s="73"/>
      <c r="I224" s="73"/>
      <c r="J224" s="73"/>
      <c r="K224" s="73"/>
      <c r="L224" s="73"/>
      <c r="M224" s="73"/>
      <c r="N224" s="73"/>
      <c r="O224" s="73"/>
      <c r="P224" s="73"/>
      <c r="Q224" s="73"/>
      <c r="R224" s="73"/>
      <c r="S224" s="74"/>
    </row>
    <row r="225" spans="1:19" ht="15.75" customHeight="1" x14ac:dyDescent="0.3">
      <c r="A225" s="72"/>
      <c r="B225" s="73"/>
      <c r="C225" s="73"/>
      <c r="D225" s="73"/>
      <c r="E225" s="73"/>
      <c r="F225" s="73"/>
      <c r="G225" s="73"/>
      <c r="H225" s="73"/>
      <c r="I225" s="73"/>
      <c r="J225" s="73"/>
      <c r="K225" s="73"/>
      <c r="L225" s="73"/>
      <c r="M225" s="73"/>
      <c r="N225" s="73"/>
      <c r="O225" s="73"/>
      <c r="P225" s="73"/>
      <c r="Q225" s="73"/>
      <c r="R225" s="73"/>
      <c r="S225" s="74"/>
    </row>
    <row r="226" spans="1:19" ht="15.75" customHeight="1" x14ac:dyDescent="0.3">
      <c r="A226" s="72"/>
      <c r="B226" s="73"/>
      <c r="C226" s="73"/>
      <c r="D226" s="73"/>
      <c r="E226" s="73"/>
      <c r="F226" s="73"/>
      <c r="G226" s="73"/>
      <c r="H226" s="73"/>
      <c r="I226" s="73"/>
      <c r="J226" s="73"/>
      <c r="K226" s="73"/>
      <c r="L226" s="73"/>
      <c r="M226" s="73"/>
      <c r="N226" s="73"/>
      <c r="O226" s="73"/>
      <c r="P226" s="73"/>
      <c r="Q226" s="73"/>
      <c r="R226" s="73"/>
      <c r="S226" s="74"/>
    </row>
    <row r="227" spans="1:19" ht="15.75" customHeight="1" x14ac:dyDescent="0.3">
      <c r="A227" s="72"/>
      <c r="B227" s="73"/>
      <c r="C227" s="73"/>
      <c r="D227" s="73"/>
      <c r="E227" s="73"/>
      <c r="F227" s="73"/>
      <c r="G227" s="73"/>
      <c r="H227" s="73"/>
      <c r="I227" s="73"/>
      <c r="J227" s="73"/>
      <c r="K227" s="73"/>
      <c r="L227" s="73"/>
      <c r="M227" s="73"/>
      <c r="N227" s="73"/>
      <c r="O227" s="73"/>
      <c r="P227" s="73"/>
      <c r="Q227" s="73"/>
      <c r="R227" s="73"/>
      <c r="S227" s="74"/>
    </row>
    <row r="228" spans="1:19" ht="15.75" customHeight="1" x14ac:dyDescent="0.3">
      <c r="A228" s="72"/>
      <c r="B228" s="73"/>
      <c r="C228" s="73"/>
      <c r="D228" s="73"/>
      <c r="E228" s="73"/>
      <c r="F228" s="73"/>
      <c r="G228" s="73"/>
      <c r="H228" s="73"/>
      <c r="I228" s="73"/>
      <c r="J228" s="73"/>
      <c r="K228" s="73"/>
      <c r="L228" s="73"/>
      <c r="M228" s="73"/>
      <c r="N228" s="73"/>
      <c r="O228" s="73"/>
      <c r="P228" s="73"/>
      <c r="Q228" s="73"/>
      <c r="R228" s="73"/>
      <c r="S228" s="74"/>
    </row>
    <row r="229" spans="1:19" ht="15.75" customHeight="1" x14ac:dyDescent="0.3">
      <c r="A229" s="72"/>
      <c r="B229" s="73"/>
      <c r="C229" s="73"/>
      <c r="D229" s="73"/>
      <c r="E229" s="73"/>
      <c r="F229" s="73"/>
      <c r="G229" s="73"/>
      <c r="H229" s="73"/>
      <c r="I229" s="73"/>
      <c r="J229" s="73"/>
      <c r="K229" s="73"/>
      <c r="L229" s="73"/>
      <c r="M229" s="73"/>
      <c r="N229" s="73"/>
      <c r="O229" s="73"/>
      <c r="P229" s="73"/>
      <c r="Q229" s="73"/>
      <c r="R229" s="73"/>
      <c r="S229" s="74"/>
    </row>
    <row r="230" spans="1:19" ht="15.75" customHeight="1" x14ac:dyDescent="0.3">
      <c r="A230" s="72"/>
      <c r="B230" s="73"/>
      <c r="C230" s="73"/>
      <c r="D230" s="73"/>
      <c r="E230" s="73"/>
      <c r="F230" s="73"/>
      <c r="G230" s="73"/>
      <c r="H230" s="73"/>
      <c r="I230" s="73"/>
      <c r="J230" s="73"/>
      <c r="K230" s="73"/>
      <c r="L230" s="73"/>
      <c r="M230" s="73"/>
      <c r="N230" s="73"/>
      <c r="O230" s="73"/>
      <c r="P230" s="73"/>
      <c r="Q230" s="73"/>
      <c r="R230" s="73"/>
      <c r="S230" s="74"/>
    </row>
    <row r="231" spans="1:19" ht="15.75" customHeight="1" x14ac:dyDescent="0.3">
      <c r="A231" s="72"/>
      <c r="B231" s="73"/>
      <c r="C231" s="73"/>
      <c r="D231" s="73"/>
      <c r="E231" s="73"/>
      <c r="F231" s="73"/>
      <c r="G231" s="73"/>
      <c r="H231" s="73"/>
      <c r="I231" s="73"/>
      <c r="J231" s="73"/>
      <c r="K231" s="73"/>
      <c r="L231" s="73"/>
      <c r="M231" s="73"/>
      <c r="N231" s="73"/>
      <c r="O231" s="73"/>
      <c r="P231" s="73"/>
      <c r="Q231" s="73"/>
      <c r="R231" s="73"/>
      <c r="S231" s="74"/>
    </row>
    <row r="232" spans="1:19" ht="15.75" customHeight="1" x14ac:dyDescent="0.3">
      <c r="A232" s="72"/>
      <c r="B232" s="73"/>
      <c r="C232" s="73"/>
      <c r="D232" s="73"/>
      <c r="E232" s="73"/>
      <c r="F232" s="73"/>
      <c r="G232" s="73"/>
      <c r="H232" s="73"/>
      <c r="I232" s="73"/>
      <c r="J232" s="73"/>
      <c r="K232" s="73"/>
      <c r="L232" s="73"/>
      <c r="M232" s="73"/>
      <c r="N232" s="73"/>
      <c r="O232" s="73"/>
      <c r="P232" s="73"/>
      <c r="Q232" s="73"/>
      <c r="R232" s="73"/>
      <c r="S232" s="74"/>
    </row>
    <row r="233" spans="1:19" ht="15.75" customHeight="1" x14ac:dyDescent="0.3">
      <c r="A233" s="72"/>
      <c r="B233" s="73"/>
      <c r="C233" s="73"/>
      <c r="D233" s="73"/>
      <c r="E233" s="73"/>
      <c r="F233" s="73"/>
      <c r="G233" s="73"/>
      <c r="H233" s="73"/>
      <c r="I233" s="73"/>
      <c r="J233" s="73"/>
      <c r="K233" s="73"/>
      <c r="L233" s="73"/>
      <c r="M233" s="73"/>
      <c r="N233" s="73"/>
      <c r="O233" s="73"/>
      <c r="P233" s="73"/>
      <c r="Q233" s="73"/>
      <c r="R233" s="73"/>
      <c r="S233" s="74"/>
    </row>
    <row r="234" spans="1:19" ht="15.75" customHeight="1" x14ac:dyDescent="0.3">
      <c r="A234" s="72"/>
      <c r="B234" s="73"/>
      <c r="C234" s="73"/>
      <c r="D234" s="73"/>
      <c r="E234" s="73"/>
      <c r="F234" s="73"/>
      <c r="G234" s="73"/>
      <c r="H234" s="73"/>
      <c r="I234" s="73"/>
      <c r="J234" s="73"/>
      <c r="K234" s="73"/>
      <c r="L234" s="73"/>
      <c r="M234" s="73"/>
      <c r="N234" s="73"/>
      <c r="O234" s="73"/>
      <c r="P234" s="73"/>
      <c r="Q234" s="73"/>
      <c r="R234" s="73"/>
      <c r="S234" s="74"/>
    </row>
    <row r="235" spans="1:19" ht="15.75" customHeight="1" x14ac:dyDescent="0.3">
      <c r="A235" s="72"/>
      <c r="B235" s="73"/>
      <c r="C235" s="73"/>
      <c r="D235" s="73"/>
      <c r="E235" s="73"/>
      <c r="F235" s="73"/>
      <c r="G235" s="73"/>
      <c r="H235" s="73"/>
      <c r="I235" s="73"/>
      <c r="J235" s="73"/>
      <c r="K235" s="73"/>
      <c r="L235" s="73"/>
      <c r="M235" s="73"/>
      <c r="N235" s="73"/>
      <c r="O235" s="73"/>
      <c r="P235" s="73"/>
      <c r="Q235" s="73"/>
      <c r="R235" s="73"/>
      <c r="S235" s="74"/>
    </row>
    <row r="236" spans="1:19" ht="15.75" customHeight="1" x14ac:dyDescent="0.3">
      <c r="A236" s="72"/>
      <c r="B236" s="73"/>
      <c r="C236" s="73"/>
      <c r="D236" s="73"/>
      <c r="E236" s="73"/>
      <c r="F236" s="73"/>
      <c r="G236" s="73"/>
      <c r="H236" s="73"/>
      <c r="I236" s="73"/>
      <c r="J236" s="73"/>
      <c r="K236" s="73"/>
      <c r="L236" s="73"/>
      <c r="M236" s="73"/>
      <c r="N236" s="73"/>
      <c r="O236" s="73"/>
      <c r="P236" s="73"/>
      <c r="Q236" s="73"/>
      <c r="R236" s="73"/>
      <c r="S236" s="74"/>
    </row>
    <row r="237" spans="1:19" ht="15.75" customHeight="1" x14ac:dyDescent="0.3">
      <c r="A237" s="72"/>
      <c r="B237" s="73"/>
      <c r="C237" s="73"/>
      <c r="D237" s="73"/>
      <c r="E237" s="73"/>
      <c r="F237" s="73"/>
      <c r="G237" s="73"/>
      <c r="H237" s="73"/>
      <c r="I237" s="73"/>
      <c r="J237" s="73"/>
      <c r="K237" s="73"/>
      <c r="L237" s="73"/>
      <c r="M237" s="73"/>
      <c r="N237" s="73"/>
      <c r="O237" s="73"/>
      <c r="P237" s="73"/>
      <c r="Q237" s="73"/>
      <c r="R237" s="73"/>
      <c r="S237" s="74"/>
    </row>
    <row r="238" spans="1:19" ht="15.75" customHeight="1" x14ac:dyDescent="0.3">
      <c r="A238" s="72"/>
      <c r="B238" s="73"/>
      <c r="C238" s="73"/>
      <c r="D238" s="73"/>
      <c r="E238" s="73"/>
      <c r="F238" s="73"/>
      <c r="G238" s="73"/>
      <c r="H238" s="73"/>
      <c r="I238" s="73"/>
      <c r="J238" s="73"/>
      <c r="K238" s="73"/>
      <c r="L238" s="73"/>
      <c r="M238" s="73"/>
      <c r="N238" s="73"/>
      <c r="O238" s="73"/>
      <c r="P238" s="73"/>
      <c r="Q238" s="73"/>
      <c r="R238" s="73"/>
      <c r="S238" s="74"/>
    </row>
    <row r="239" spans="1:19" ht="15.75" customHeight="1" x14ac:dyDescent="0.3">
      <c r="A239" s="72"/>
      <c r="B239" s="73"/>
      <c r="C239" s="73"/>
      <c r="D239" s="73"/>
      <c r="E239" s="73"/>
      <c r="F239" s="73"/>
      <c r="G239" s="73"/>
      <c r="H239" s="73"/>
      <c r="I239" s="73"/>
      <c r="J239" s="73"/>
      <c r="K239" s="73"/>
      <c r="L239" s="73"/>
      <c r="M239" s="73"/>
      <c r="N239" s="73"/>
      <c r="O239" s="73"/>
      <c r="P239" s="73"/>
      <c r="Q239" s="73"/>
      <c r="R239" s="73"/>
      <c r="S239" s="74"/>
    </row>
    <row r="240" spans="1:19" ht="15.75" customHeight="1" x14ac:dyDescent="0.3">
      <c r="A240" s="72"/>
      <c r="B240" s="73"/>
      <c r="C240" s="73"/>
      <c r="D240" s="73"/>
      <c r="E240" s="73"/>
      <c r="F240" s="73"/>
      <c r="G240" s="73"/>
      <c r="H240" s="73"/>
      <c r="I240" s="73"/>
      <c r="J240" s="73"/>
      <c r="K240" s="73"/>
      <c r="L240" s="73"/>
      <c r="M240" s="73"/>
      <c r="N240" s="73"/>
      <c r="O240" s="73"/>
      <c r="P240" s="73"/>
      <c r="Q240" s="73"/>
      <c r="R240" s="73"/>
      <c r="S240" s="74"/>
    </row>
    <row r="241" spans="1:19" ht="15.75" customHeight="1" x14ac:dyDescent="0.3">
      <c r="A241" s="72"/>
      <c r="B241" s="73"/>
      <c r="C241" s="73"/>
      <c r="D241" s="73"/>
      <c r="E241" s="73"/>
      <c r="F241" s="73"/>
      <c r="G241" s="73"/>
      <c r="H241" s="73"/>
      <c r="I241" s="73"/>
      <c r="J241" s="73"/>
      <c r="K241" s="73"/>
      <c r="L241" s="73"/>
      <c r="M241" s="73"/>
      <c r="N241" s="73"/>
      <c r="O241" s="73"/>
      <c r="P241" s="73"/>
      <c r="Q241" s="73"/>
      <c r="R241" s="73"/>
      <c r="S241" s="74"/>
    </row>
    <row r="242" spans="1:19" ht="15.75" customHeight="1" x14ac:dyDescent="0.3">
      <c r="A242" s="72"/>
      <c r="B242" s="73"/>
      <c r="C242" s="73"/>
      <c r="D242" s="73"/>
      <c r="E242" s="73"/>
      <c r="F242" s="73"/>
      <c r="G242" s="73"/>
      <c r="H242" s="73"/>
      <c r="I242" s="73"/>
      <c r="J242" s="73"/>
      <c r="K242" s="73"/>
      <c r="L242" s="73"/>
      <c r="M242" s="73"/>
      <c r="N242" s="73"/>
      <c r="O242" s="73"/>
      <c r="P242" s="73"/>
      <c r="Q242" s="73"/>
      <c r="R242" s="73"/>
      <c r="S242" s="74"/>
    </row>
    <row r="243" spans="1:19" ht="15.75" customHeight="1" x14ac:dyDescent="0.3"/>
    <row r="244" spans="1:19" ht="15.75" customHeight="1" x14ac:dyDescent="0.3"/>
    <row r="245" spans="1:19" ht="15.75" customHeight="1" x14ac:dyDescent="0.3"/>
    <row r="246" spans="1:19" ht="15.75" customHeight="1" x14ac:dyDescent="0.3"/>
    <row r="247" spans="1:19" ht="15.75" customHeight="1" x14ac:dyDescent="0.3"/>
    <row r="248" spans="1:19" ht="15.75" customHeight="1" x14ac:dyDescent="0.3"/>
    <row r="249" spans="1:19" ht="15.75" customHeight="1" x14ac:dyDescent="0.3"/>
    <row r="250" spans="1:19" ht="15.75" customHeight="1" x14ac:dyDescent="0.3"/>
    <row r="251" spans="1:19" ht="15.75" customHeight="1" x14ac:dyDescent="0.3"/>
    <row r="252" spans="1:19" ht="15.75" customHeight="1" x14ac:dyDescent="0.3"/>
    <row r="253" spans="1:19" ht="15.75" customHeight="1" x14ac:dyDescent="0.3"/>
    <row r="254" spans="1:19" ht="15.75" customHeight="1" x14ac:dyDescent="0.3"/>
    <row r="255" spans="1:19" ht="15.75" customHeight="1" x14ac:dyDescent="0.3"/>
    <row r="256" spans="1:19"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3">
    <mergeCell ref="A42:R42"/>
    <mergeCell ref="A1:A4"/>
    <mergeCell ref="B1:S2"/>
    <mergeCell ref="T1:W1"/>
    <mergeCell ref="T2:W2"/>
    <mergeCell ref="B3:S4"/>
    <mergeCell ref="T3:W3"/>
    <mergeCell ref="T4:W4"/>
    <mergeCell ref="A5:T5"/>
    <mergeCell ref="A6:T6"/>
    <mergeCell ref="A7:T7"/>
    <mergeCell ref="A9:T9"/>
    <mergeCell ref="A41:R41"/>
  </mergeCells>
  <dataValidations count="1">
    <dataValidation type="decimal" allowBlank="1" showInputMessage="1" showErrorMessage="1" prompt="DATO INVÁLIDO_x000a_Tenga en cuenta que la escala de calificación va de 1 a 5" sqref="C11:Q14 C15:C16 J15:Q16 C17:Q40" xr:uid="{00000000-0002-0000-0200-000000000000}">
      <formula1>1</formula1>
      <formula2>5</formula2>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sqref="A1:G2"/>
    </sheetView>
  </sheetViews>
  <sheetFormatPr baseColWidth="10" defaultColWidth="14.44140625" defaultRowHeight="15" customHeight="1" x14ac:dyDescent="0.3"/>
  <cols>
    <col min="1" max="2" width="6.44140625" customWidth="1"/>
    <col min="3" max="3" width="32.6640625" customWidth="1"/>
    <col min="4" max="4" width="27.44140625" customWidth="1"/>
    <col min="5" max="5" width="38" customWidth="1"/>
    <col min="6" max="6" width="30.33203125" customWidth="1"/>
    <col min="7" max="7" width="18.33203125" customWidth="1"/>
    <col min="8" max="8" width="15.44140625" customWidth="1"/>
    <col min="9" max="9" width="19.33203125" customWidth="1"/>
    <col min="11" max="26" width="11.44140625" customWidth="1"/>
  </cols>
  <sheetData>
    <row r="1" spans="1:26" ht="15" customHeight="1" x14ac:dyDescent="0.3">
      <c r="A1" s="307" t="str">
        <f>+Contexto!B1</f>
        <v xml:space="preserve">PROCESO: SISTEMA INTEGRADO DE GESTIÓN </v>
      </c>
      <c r="B1" s="249"/>
      <c r="C1" s="249"/>
      <c r="D1" s="249"/>
      <c r="E1" s="249"/>
      <c r="F1" s="249"/>
      <c r="G1" s="250"/>
      <c r="H1" s="278" t="s">
        <v>139</v>
      </c>
      <c r="I1" s="308"/>
      <c r="J1" s="309"/>
      <c r="K1" s="19"/>
      <c r="L1" s="20"/>
      <c r="M1" s="20"/>
      <c r="N1" s="256"/>
      <c r="O1" s="20"/>
      <c r="P1" s="20"/>
      <c r="Q1" s="20"/>
      <c r="R1" s="20"/>
      <c r="S1" s="20"/>
      <c r="T1" s="20"/>
      <c r="U1" s="20"/>
      <c r="V1" s="20"/>
      <c r="W1" s="20"/>
      <c r="X1" s="20"/>
      <c r="Y1" s="20"/>
      <c r="Z1" s="20"/>
    </row>
    <row r="2" spans="1:26" ht="15" customHeight="1" x14ac:dyDescent="0.3">
      <c r="A2" s="221"/>
      <c r="B2" s="209"/>
      <c r="C2" s="209"/>
      <c r="D2" s="209"/>
      <c r="E2" s="209"/>
      <c r="F2" s="209"/>
      <c r="G2" s="277"/>
      <c r="H2" s="279" t="s">
        <v>140</v>
      </c>
      <c r="I2" s="265"/>
      <c r="J2" s="254"/>
      <c r="K2" s="19"/>
      <c r="L2" s="20"/>
      <c r="M2" s="20"/>
      <c r="N2" s="209"/>
      <c r="O2" s="20"/>
      <c r="P2" s="20"/>
      <c r="Q2" s="20"/>
      <c r="R2" s="20"/>
      <c r="S2" s="20"/>
      <c r="T2" s="20"/>
      <c r="U2" s="20"/>
      <c r="V2" s="20"/>
      <c r="W2" s="20"/>
      <c r="X2" s="20"/>
      <c r="Y2" s="20"/>
      <c r="Z2" s="20"/>
    </row>
    <row r="3" spans="1:26" ht="15" customHeight="1" x14ac:dyDescent="0.3">
      <c r="A3" s="287" t="s">
        <v>141</v>
      </c>
      <c r="B3" s="209"/>
      <c r="C3" s="209"/>
      <c r="D3" s="209"/>
      <c r="E3" s="209"/>
      <c r="F3" s="209"/>
      <c r="G3" s="277"/>
      <c r="H3" s="279" t="s">
        <v>142</v>
      </c>
      <c r="I3" s="265"/>
      <c r="J3" s="254"/>
      <c r="K3" s="19"/>
      <c r="L3" s="20"/>
      <c r="M3" s="20"/>
      <c r="N3" s="209"/>
      <c r="O3" s="20"/>
      <c r="P3" s="20"/>
      <c r="Q3" s="20"/>
      <c r="R3" s="20"/>
      <c r="S3" s="20"/>
      <c r="T3" s="20"/>
      <c r="U3" s="20"/>
      <c r="V3" s="20"/>
      <c r="W3" s="20"/>
      <c r="X3" s="20"/>
      <c r="Y3" s="20"/>
      <c r="Z3" s="20"/>
    </row>
    <row r="4" spans="1:26" ht="15.75" customHeight="1" x14ac:dyDescent="0.3">
      <c r="A4" s="211"/>
      <c r="B4" s="212"/>
      <c r="C4" s="212"/>
      <c r="D4" s="212"/>
      <c r="E4" s="212"/>
      <c r="F4" s="212"/>
      <c r="G4" s="252"/>
      <c r="H4" s="279" t="s">
        <v>143</v>
      </c>
      <c r="I4" s="265"/>
      <c r="J4" s="255"/>
      <c r="K4" s="19"/>
      <c r="L4" s="20"/>
      <c r="M4" s="20"/>
      <c r="N4" s="209"/>
      <c r="O4" s="20"/>
      <c r="P4" s="20"/>
      <c r="Q4" s="20"/>
      <c r="R4" s="20"/>
      <c r="S4" s="20"/>
      <c r="T4" s="20"/>
      <c r="U4" s="20"/>
      <c r="V4" s="20"/>
      <c r="W4" s="20"/>
      <c r="X4" s="20"/>
      <c r="Y4" s="20"/>
      <c r="Z4" s="20"/>
    </row>
    <row r="5" spans="1:26" ht="15.75" customHeight="1" x14ac:dyDescent="0.3">
      <c r="A5" s="288"/>
      <c r="B5" s="238"/>
      <c r="C5" s="238"/>
      <c r="D5" s="238"/>
      <c r="E5" s="238"/>
      <c r="F5" s="238"/>
      <c r="G5" s="238"/>
      <c r="H5" s="238"/>
      <c r="I5" s="238"/>
      <c r="J5" s="239"/>
      <c r="K5" s="19"/>
      <c r="L5" s="20"/>
      <c r="M5" s="20"/>
      <c r="N5" s="21"/>
      <c r="O5" s="20"/>
      <c r="P5" s="20"/>
      <c r="Q5" s="20"/>
      <c r="R5" s="20"/>
      <c r="S5" s="20"/>
      <c r="T5" s="20"/>
      <c r="U5" s="20"/>
      <c r="V5" s="20"/>
      <c r="W5" s="20"/>
      <c r="X5" s="20"/>
      <c r="Y5" s="20"/>
      <c r="Z5" s="20"/>
    </row>
    <row r="6" spans="1:26" ht="15" customHeight="1" x14ac:dyDescent="0.3">
      <c r="A6" s="289" t="str">
        <f>Contexto!A8</f>
        <v>PROCESO: GESTIÓN DOCUMENTAL</v>
      </c>
      <c r="B6" s="258"/>
      <c r="C6" s="258"/>
      <c r="D6" s="258"/>
      <c r="E6" s="258"/>
      <c r="F6" s="258"/>
      <c r="G6" s="258"/>
      <c r="H6" s="258"/>
      <c r="I6" s="258"/>
      <c r="J6" s="262"/>
      <c r="K6" s="20"/>
      <c r="L6" s="20"/>
      <c r="M6" s="20"/>
      <c r="N6" s="20"/>
      <c r="O6" s="20"/>
      <c r="P6" s="20"/>
      <c r="Q6" s="20"/>
      <c r="R6" s="20"/>
      <c r="S6" s="20"/>
      <c r="T6" s="20"/>
      <c r="U6" s="20"/>
      <c r="V6" s="20"/>
      <c r="W6" s="20"/>
      <c r="X6" s="20"/>
      <c r="Y6" s="20"/>
      <c r="Z6" s="20"/>
    </row>
    <row r="7" spans="1:26" ht="32.25" customHeight="1" x14ac:dyDescent="0.3">
      <c r="A7" s="290"/>
      <c r="B7" s="291"/>
      <c r="C7" s="291"/>
      <c r="D7" s="291"/>
      <c r="E7" s="291"/>
      <c r="F7" s="291"/>
      <c r="G7" s="291"/>
      <c r="H7" s="291"/>
      <c r="I7" s="291"/>
      <c r="J7" s="292"/>
      <c r="K7" s="20"/>
      <c r="L7" s="20"/>
      <c r="M7" s="20"/>
      <c r="N7" s="20"/>
      <c r="O7" s="20"/>
      <c r="P7" s="20"/>
      <c r="Q7" s="20"/>
      <c r="R7" s="20"/>
      <c r="S7" s="20"/>
      <c r="T7" s="20"/>
      <c r="U7" s="20"/>
      <c r="V7" s="20"/>
      <c r="W7" s="20"/>
      <c r="X7" s="20"/>
      <c r="Y7" s="20"/>
      <c r="Z7" s="20"/>
    </row>
    <row r="8" spans="1:26" ht="23.25" customHeight="1" x14ac:dyDescent="0.3">
      <c r="A8" s="293" t="s">
        <v>144</v>
      </c>
      <c r="B8" s="258"/>
      <c r="C8" s="258"/>
      <c r="D8" s="259"/>
      <c r="E8" s="295" t="s">
        <v>72</v>
      </c>
      <c r="F8" s="238"/>
      <c r="G8" s="238"/>
      <c r="H8" s="238"/>
      <c r="I8" s="238"/>
      <c r="J8" s="265"/>
      <c r="K8" s="20"/>
      <c r="L8" s="20"/>
      <c r="M8" s="20"/>
      <c r="N8" s="20"/>
      <c r="O8" s="20"/>
      <c r="P8" s="20"/>
      <c r="Q8" s="20"/>
      <c r="R8" s="20"/>
      <c r="S8" s="20"/>
      <c r="T8" s="20"/>
      <c r="U8" s="20"/>
      <c r="V8" s="20"/>
      <c r="W8" s="20"/>
      <c r="X8" s="20"/>
      <c r="Y8" s="20"/>
      <c r="Z8" s="20"/>
    </row>
    <row r="9" spans="1:26" ht="23.25" customHeight="1" x14ac:dyDescent="0.3">
      <c r="A9" s="294"/>
      <c r="B9" s="209"/>
      <c r="C9" s="209"/>
      <c r="D9" s="277"/>
      <c r="E9" s="295" t="s">
        <v>145</v>
      </c>
      <c r="F9" s="265"/>
      <c r="G9" s="295" t="s">
        <v>146</v>
      </c>
      <c r="H9" s="238"/>
      <c r="I9" s="238"/>
      <c r="J9" s="265"/>
      <c r="K9" s="20"/>
      <c r="L9" s="20"/>
      <c r="M9" s="20"/>
      <c r="N9" s="20"/>
      <c r="O9" s="20"/>
      <c r="P9" s="20"/>
      <c r="Q9" s="20"/>
      <c r="R9" s="20"/>
      <c r="S9" s="20"/>
      <c r="T9" s="20"/>
      <c r="U9" s="20"/>
      <c r="V9" s="20"/>
      <c r="W9" s="20"/>
      <c r="X9" s="20"/>
      <c r="Y9" s="20"/>
      <c r="Z9" s="20"/>
    </row>
    <row r="10" spans="1:26" ht="23.25" customHeight="1" x14ac:dyDescent="0.3">
      <c r="A10" s="294"/>
      <c r="B10" s="209"/>
      <c r="C10" s="209"/>
      <c r="D10" s="277"/>
      <c r="E10" s="300" t="s">
        <v>147</v>
      </c>
      <c r="F10" s="265"/>
      <c r="G10" s="310" t="s">
        <v>148</v>
      </c>
      <c r="H10" s="238"/>
      <c r="I10" s="238"/>
      <c r="J10" s="265"/>
      <c r="K10" s="20"/>
      <c r="L10" s="20"/>
      <c r="M10" s="20"/>
      <c r="N10" s="20"/>
      <c r="O10" s="20"/>
      <c r="P10" s="20"/>
      <c r="Q10" s="20"/>
      <c r="R10" s="20"/>
      <c r="S10" s="20"/>
      <c r="T10" s="20"/>
      <c r="U10" s="20"/>
      <c r="V10" s="20"/>
      <c r="W10" s="20"/>
      <c r="X10" s="20"/>
      <c r="Y10" s="20"/>
      <c r="Z10" s="20"/>
    </row>
    <row r="11" spans="1:26" ht="43.5" customHeight="1" x14ac:dyDescent="0.3">
      <c r="A11" s="294"/>
      <c r="B11" s="209"/>
      <c r="C11" s="209"/>
      <c r="D11" s="277"/>
      <c r="E11" s="284" t="str">
        <f>+'Priorizacion de Causas'!B17</f>
        <v>Baja Asignación  presupuestal de funcionamiento e inversión para administrar la documentación  de la administración municipal</v>
      </c>
      <c r="F11" s="265"/>
      <c r="G11" s="279" t="s">
        <v>149</v>
      </c>
      <c r="H11" s="238"/>
      <c r="I11" s="238"/>
      <c r="J11" s="265"/>
      <c r="K11" s="20"/>
      <c r="L11" s="20"/>
      <c r="M11" s="20"/>
      <c r="N11" s="20"/>
      <c r="O11" s="20"/>
      <c r="P11" s="20"/>
      <c r="Q11" s="20"/>
      <c r="R11" s="20"/>
      <c r="S11" s="20"/>
      <c r="T11" s="20"/>
      <c r="U11" s="20"/>
      <c r="V11" s="20"/>
      <c r="W11" s="20"/>
      <c r="X11" s="20"/>
      <c r="Y11" s="20"/>
      <c r="Z11" s="20"/>
    </row>
    <row r="12" spans="1:26" ht="43.5" customHeight="1" x14ac:dyDescent="0.3">
      <c r="A12" s="294"/>
      <c r="B12" s="209"/>
      <c r="C12" s="209"/>
      <c r="D12" s="277"/>
      <c r="E12" s="284" t="str">
        <f>+'Priorizacion de Causas'!B18</f>
        <v>Insuficiente competencia e idoneidad del personal contratado frente al manejo del proceso de Gestión Documental en las Unidades Administrativas</v>
      </c>
      <c r="F12" s="265"/>
      <c r="G12" s="279" t="s">
        <v>150</v>
      </c>
      <c r="H12" s="238"/>
      <c r="I12" s="238"/>
      <c r="J12" s="265"/>
      <c r="K12" s="20"/>
      <c r="L12" s="20"/>
      <c r="M12" s="20"/>
      <c r="N12" s="20"/>
      <c r="O12" s="20"/>
      <c r="P12" s="20"/>
      <c r="Q12" s="20"/>
      <c r="R12" s="20"/>
      <c r="S12" s="20"/>
      <c r="T12" s="20"/>
      <c r="U12" s="20"/>
      <c r="V12" s="20"/>
      <c r="W12" s="20"/>
      <c r="X12" s="20"/>
      <c r="Y12" s="20"/>
      <c r="Z12" s="20"/>
    </row>
    <row r="13" spans="1:26" ht="43.5" customHeight="1" x14ac:dyDescent="0.3">
      <c r="A13" s="294"/>
      <c r="B13" s="209"/>
      <c r="C13" s="209"/>
      <c r="D13" s="277"/>
      <c r="E13" s="284" t="str">
        <f>+'Priorizacion de Causas'!B19</f>
        <v>Baja aplicación de los principios y valores establecido en el código y Integridad y Buen Gobierno</v>
      </c>
      <c r="F13" s="265"/>
      <c r="G13" s="279" t="s">
        <v>151</v>
      </c>
      <c r="H13" s="238"/>
      <c r="I13" s="238"/>
      <c r="J13" s="265"/>
      <c r="K13" s="20"/>
      <c r="L13" s="20"/>
      <c r="M13" s="20"/>
      <c r="N13" s="20"/>
      <c r="O13" s="20"/>
      <c r="P13" s="20"/>
      <c r="Q13" s="20"/>
      <c r="R13" s="20"/>
      <c r="S13" s="20"/>
      <c r="T13" s="20"/>
      <c r="U13" s="20"/>
      <c r="V13" s="20"/>
      <c r="W13" s="20"/>
      <c r="X13" s="20"/>
      <c r="Y13" s="20"/>
      <c r="Z13" s="20"/>
    </row>
    <row r="14" spans="1:26" ht="43.5" customHeight="1" x14ac:dyDescent="0.3">
      <c r="A14" s="294"/>
      <c r="B14" s="209"/>
      <c r="C14" s="209"/>
      <c r="D14" s="277"/>
      <c r="E14" s="284" t="str">
        <f>+'Priorizacion de Causas'!B20</f>
        <v xml:space="preserve">Insuficientes herramientas tecnológicas que garanticen el acceso oportuno, disponibilidad y conservación de la información mantenimiento preventivo a los mismos </v>
      </c>
      <c r="F14" s="265"/>
      <c r="G14" s="279" t="s">
        <v>152</v>
      </c>
      <c r="H14" s="238"/>
      <c r="I14" s="238"/>
      <c r="J14" s="265"/>
      <c r="K14" s="20"/>
      <c r="L14" s="20"/>
      <c r="M14" s="20"/>
      <c r="N14" s="20"/>
      <c r="O14" s="20"/>
      <c r="P14" s="20"/>
      <c r="Q14" s="20"/>
      <c r="R14" s="20"/>
      <c r="S14" s="20"/>
      <c r="T14" s="20"/>
      <c r="U14" s="20"/>
      <c r="V14" s="20"/>
      <c r="W14" s="20"/>
      <c r="X14" s="20"/>
      <c r="Y14" s="20"/>
      <c r="Z14" s="20"/>
    </row>
    <row r="15" spans="1:26" ht="49.5" customHeight="1" x14ac:dyDescent="0.3">
      <c r="A15" s="294"/>
      <c r="B15" s="209"/>
      <c r="C15" s="209"/>
      <c r="D15" s="277"/>
      <c r="E15" s="284" t="str">
        <f>+'Priorizacion de Causas'!B22</f>
        <v>Poca relevancia en la implementación, cumplimiento y seguimiento  del proceso de gestión documental en las unidades administrativas</v>
      </c>
      <c r="F15" s="265"/>
      <c r="G15" s="279" t="s">
        <v>153</v>
      </c>
      <c r="H15" s="238"/>
      <c r="I15" s="238"/>
      <c r="J15" s="265"/>
      <c r="K15" s="20"/>
      <c r="L15" s="20"/>
      <c r="M15" s="20"/>
      <c r="N15" s="20"/>
      <c r="O15" s="20"/>
      <c r="P15" s="20"/>
      <c r="Q15" s="20"/>
      <c r="R15" s="20"/>
      <c r="S15" s="20"/>
      <c r="T15" s="20"/>
      <c r="U15" s="20"/>
      <c r="V15" s="20"/>
      <c r="W15" s="20"/>
      <c r="X15" s="20"/>
      <c r="Y15" s="20"/>
      <c r="Z15" s="20"/>
    </row>
    <row r="16" spans="1:26" ht="49.5" customHeight="1" x14ac:dyDescent="0.3">
      <c r="A16" s="294"/>
      <c r="B16" s="209"/>
      <c r="C16" s="209"/>
      <c r="D16" s="277"/>
      <c r="E16" s="284" t="str">
        <f>+'Priorizacion de Causas'!B23</f>
        <v>Debilidades en ubicación de depósitos y áreas de archivo</v>
      </c>
      <c r="F16" s="265"/>
      <c r="G16" s="279" t="s">
        <v>154</v>
      </c>
      <c r="H16" s="238"/>
      <c r="I16" s="238"/>
      <c r="J16" s="265"/>
      <c r="K16" s="20"/>
      <c r="L16" s="20"/>
      <c r="M16" s="20"/>
      <c r="N16" s="20"/>
      <c r="O16" s="20"/>
      <c r="P16" s="20"/>
      <c r="Q16" s="20"/>
      <c r="R16" s="20"/>
      <c r="S16" s="20"/>
      <c r="T16" s="20"/>
      <c r="U16" s="20"/>
      <c r="V16" s="20"/>
      <c r="W16" s="20"/>
      <c r="X16" s="20"/>
      <c r="Y16" s="20"/>
      <c r="Z16" s="20"/>
    </row>
    <row r="17" spans="1:26" ht="54.75" customHeight="1" x14ac:dyDescent="0.3">
      <c r="A17" s="294"/>
      <c r="B17" s="209"/>
      <c r="C17" s="209"/>
      <c r="D17" s="277"/>
      <c r="E17" s="284" t="str">
        <f>+'Priorizacion de Causas'!B24</f>
        <v>Bajo compromiso y responsabilidad de los funcionarios  frente al desarrollo y cumplimiento de las actividades del  proceso en la unidades administrativas.</v>
      </c>
      <c r="F17" s="265"/>
      <c r="G17" s="279" t="s">
        <v>155</v>
      </c>
      <c r="H17" s="238"/>
      <c r="I17" s="238"/>
      <c r="J17" s="265"/>
      <c r="K17" s="20"/>
      <c r="L17" s="20"/>
      <c r="M17" s="20"/>
      <c r="N17" s="20"/>
      <c r="O17" s="20"/>
      <c r="P17" s="20"/>
      <c r="Q17" s="20"/>
      <c r="R17" s="20"/>
      <c r="S17" s="20"/>
      <c r="T17" s="20"/>
      <c r="U17" s="20"/>
      <c r="V17" s="20"/>
      <c r="W17" s="20"/>
      <c r="X17" s="20"/>
      <c r="Y17" s="20"/>
      <c r="Z17" s="20"/>
    </row>
    <row r="18" spans="1:26" ht="48.75" customHeight="1" x14ac:dyDescent="0.3">
      <c r="A18" s="294"/>
      <c r="B18" s="209"/>
      <c r="C18" s="209"/>
      <c r="D18" s="277"/>
      <c r="E18" s="284" t="str">
        <f>+'Priorizacion de Causas'!B25</f>
        <v>Debilidades en el proceso de capacitación, inducción, reinducción en las unidades administrativas en cuanto al  proceso de gestión documental</v>
      </c>
      <c r="F18" s="265"/>
      <c r="G18" s="279" t="s">
        <v>156</v>
      </c>
      <c r="H18" s="238"/>
      <c r="I18" s="238"/>
      <c r="J18" s="265"/>
      <c r="K18" s="20"/>
      <c r="L18" s="20"/>
      <c r="M18" s="20"/>
      <c r="N18" s="20"/>
      <c r="O18" s="20"/>
      <c r="P18" s="20"/>
      <c r="Q18" s="20"/>
      <c r="R18" s="20"/>
      <c r="S18" s="20"/>
      <c r="T18" s="20"/>
      <c r="U18" s="20"/>
      <c r="V18" s="20"/>
      <c r="W18" s="20"/>
      <c r="X18" s="20"/>
      <c r="Y18" s="20"/>
      <c r="Z18" s="20"/>
    </row>
    <row r="19" spans="1:26" ht="54.75" customHeight="1" x14ac:dyDescent="0.3">
      <c r="A19" s="294"/>
      <c r="B19" s="209"/>
      <c r="C19" s="209"/>
      <c r="D19" s="277"/>
      <c r="E19" s="284" t="str">
        <f>+'Priorizacion de Causas'!B30</f>
        <v>Deficiente fluidez en los canales de comunicación y respuesta entre los procesos</v>
      </c>
      <c r="F19" s="265"/>
      <c r="G19" s="279" t="s">
        <v>157</v>
      </c>
      <c r="H19" s="238"/>
      <c r="I19" s="238"/>
      <c r="J19" s="265"/>
      <c r="K19" s="20"/>
      <c r="L19" s="20"/>
      <c r="M19" s="20"/>
      <c r="N19" s="20"/>
      <c r="O19" s="20"/>
      <c r="P19" s="20"/>
      <c r="Q19" s="20"/>
      <c r="R19" s="20"/>
      <c r="S19" s="20"/>
      <c r="T19" s="20"/>
      <c r="U19" s="20"/>
      <c r="V19" s="20"/>
      <c r="W19" s="20"/>
      <c r="X19" s="20"/>
      <c r="Y19" s="20"/>
      <c r="Z19" s="20"/>
    </row>
    <row r="20" spans="1:26" ht="59.25" customHeight="1" x14ac:dyDescent="0.3">
      <c r="A20" s="294"/>
      <c r="B20" s="209"/>
      <c r="C20" s="209"/>
      <c r="D20" s="277"/>
      <c r="E20" s="284" t="str">
        <f>+'Priorizacion de Causas'!B31</f>
        <v>Bajo Compromiso con la aplicación de los procesos de gestión documental.</v>
      </c>
      <c r="F20" s="265"/>
      <c r="G20" s="285"/>
      <c r="H20" s="238"/>
      <c r="I20" s="238"/>
      <c r="J20" s="265"/>
      <c r="K20" s="20"/>
      <c r="L20" s="20"/>
      <c r="M20" s="20"/>
      <c r="N20" s="20"/>
      <c r="O20" s="20"/>
      <c r="P20" s="20"/>
      <c r="Q20" s="20"/>
      <c r="R20" s="20"/>
      <c r="S20" s="20"/>
      <c r="T20" s="20"/>
      <c r="U20" s="20"/>
      <c r="V20" s="20"/>
      <c r="W20" s="20"/>
      <c r="X20" s="20"/>
      <c r="Y20" s="20"/>
      <c r="Z20" s="20"/>
    </row>
    <row r="21" spans="1:26" ht="49.5" customHeight="1" x14ac:dyDescent="0.3">
      <c r="A21" s="294"/>
      <c r="B21" s="209"/>
      <c r="C21" s="209"/>
      <c r="D21" s="277"/>
      <c r="E21" s="284" t="str">
        <f>+'Priorizacion de Causas'!B32</f>
        <v>Debilidades en la aplicación de la normatividad vigente en las unidades administrativas.</v>
      </c>
      <c r="F21" s="265"/>
      <c r="G21" s="286"/>
      <c r="H21" s="238"/>
      <c r="I21" s="238"/>
      <c r="J21" s="265"/>
      <c r="K21" s="20"/>
      <c r="L21" s="20"/>
      <c r="M21" s="20"/>
      <c r="N21" s="20"/>
      <c r="O21" s="20"/>
      <c r="P21" s="20"/>
      <c r="Q21" s="20"/>
      <c r="R21" s="20"/>
      <c r="S21" s="20"/>
      <c r="T21" s="20"/>
      <c r="U21" s="20"/>
      <c r="V21" s="20"/>
      <c r="W21" s="20"/>
      <c r="X21" s="20"/>
      <c r="Y21" s="20"/>
      <c r="Z21" s="20"/>
    </row>
    <row r="22" spans="1:26" ht="49.5" customHeight="1" x14ac:dyDescent="0.3">
      <c r="A22" s="294"/>
      <c r="B22" s="209"/>
      <c r="C22" s="209"/>
      <c r="D22" s="277"/>
      <c r="E22" s="284" t="str">
        <f>+'Priorizacion de Causas'!B27</f>
        <v>Poca capacidad de almacenamiento de archivo dentro de las unidades administrativas</v>
      </c>
      <c r="F22" s="265"/>
      <c r="G22" s="285"/>
      <c r="H22" s="238"/>
      <c r="I22" s="238"/>
      <c r="J22" s="265"/>
      <c r="K22" s="20"/>
      <c r="L22" s="20"/>
      <c r="M22" s="20"/>
      <c r="N22" s="20"/>
      <c r="O22" s="20"/>
      <c r="P22" s="20"/>
      <c r="Q22" s="20"/>
      <c r="R22" s="20"/>
      <c r="S22" s="20"/>
      <c r="T22" s="20"/>
      <c r="U22" s="20"/>
      <c r="V22" s="20"/>
      <c r="W22" s="20"/>
      <c r="X22" s="20"/>
      <c r="Y22" s="20"/>
      <c r="Z22" s="20"/>
    </row>
    <row r="23" spans="1:26" ht="49.5" customHeight="1" x14ac:dyDescent="0.3">
      <c r="A23" s="294"/>
      <c r="B23" s="209"/>
      <c r="C23" s="209"/>
      <c r="D23" s="277"/>
      <c r="E23" s="284" t="str">
        <f>+'Priorizacion de Causas'!B28</f>
        <v>Baja aplicación de manuales, procedimientos y formatos en los archivos de gestión establecidos en el proceso de gestión documental por parte de las unidades administrativas</v>
      </c>
      <c r="F23" s="265"/>
      <c r="G23" s="285"/>
      <c r="H23" s="238"/>
      <c r="I23" s="238"/>
      <c r="J23" s="265"/>
      <c r="K23" s="20"/>
      <c r="L23" s="20"/>
      <c r="M23" s="20"/>
      <c r="N23" s="20"/>
      <c r="O23" s="20"/>
      <c r="P23" s="20"/>
      <c r="Q23" s="20"/>
      <c r="R23" s="20"/>
      <c r="S23" s="20"/>
      <c r="T23" s="20"/>
      <c r="U23" s="20"/>
      <c r="V23" s="20"/>
      <c r="W23" s="20"/>
      <c r="X23" s="20"/>
      <c r="Y23" s="20"/>
      <c r="Z23" s="20"/>
    </row>
    <row r="24" spans="1:26" ht="49.5" customHeight="1" x14ac:dyDescent="0.3">
      <c r="A24" s="294"/>
      <c r="B24" s="209"/>
      <c r="C24" s="209"/>
      <c r="D24" s="277"/>
      <c r="E24" s="284"/>
      <c r="F24" s="265"/>
      <c r="G24" s="285"/>
      <c r="H24" s="238"/>
      <c r="I24" s="238"/>
      <c r="J24" s="265"/>
      <c r="K24" s="20"/>
      <c r="L24" s="20"/>
      <c r="M24" s="20"/>
      <c r="N24" s="20"/>
      <c r="O24" s="20"/>
      <c r="P24" s="20"/>
      <c r="Q24" s="20"/>
      <c r="R24" s="20"/>
      <c r="S24" s="20"/>
      <c r="T24" s="20"/>
      <c r="U24" s="20"/>
      <c r="V24" s="20"/>
      <c r="W24" s="20"/>
      <c r="X24" s="20"/>
      <c r="Y24" s="20"/>
      <c r="Z24" s="20"/>
    </row>
    <row r="25" spans="1:26" ht="49.5" customHeight="1" x14ac:dyDescent="0.3">
      <c r="A25" s="251"/>
      <c r="B25" s="212"/>
      <c r="C25" s="212"/>
      <c r="D25" s="252"/>
      <c r="E25" s="284"/>
      <c r="F25" s="265"/>
      <c r="G25" s="286"/>
      <c r="H25" s="238"/>
      <c r="I25" s="238"/>
      <c r="J25" s="265"/>
      <c r="K25" s="20"/>
      <c r="L25" s="20"/>
      <c r="M25" s="20"/>
      <c r="N25" s="20"/>
      <c r="O25" s="20"/>
      <c r="P25" s="20"/>
      <c r="Q25" s="20"/>
      <c r="R25" s="20"/>
      <c r="S25" s="20"/>
      <c r="T25" s="20"/>
      <c r="U25" s="20"/>
      <c r="V25" s="20"/>
      <c r="W25" s="20"/>
      <c r="X25" s="20"/>
      <c r="Y25" s="20"/>
      <c r="Z25" s="20"/>
    </row>
    <row r="26" spans="1:26" ht="51.75" customHeight="1" x14ac:dyDescent="0.3">
      <c r="A26" s="303" t="s">
        <v>70</v>
      </c>
      <c r="B26" s="303" t="s">
        <v>146</v>
      </c>
      <c r="C26" s="300" t="s">
        <v>158</v>
      </c>
      <c r="D26" s="265"/>
      <c r="E26" s="295" t="s">
        <v>159</v>
      </c>
      <c r="F26" s="265"/>
      <c r="G26" s="295" t="s">
        <v>160</v>
      </c>
      <c r="H26" s="238"/>
      <c r="I26" s="238"/>
      <c r="J26" s="265"/>
      <c r="K26" s="20"/>
      <c r="L26" s="20"/>
      <c r="M26" s="20"/>
      <c r="N26" s="20"/>
      <c r="O26" s="20"/>
      <c r="P26" s="20"/>
      <c r="Q26" s="20"/>
      <c r="R26" s="20"/>
      <c r="S26" s="20"/>
      <c r="T26" s="20"/>
      <c r="U26" s="20"/>
      <c r="V26" s="20"/>
      <c r="W26" s="20"/>
      <c r="X26" s="20"/>
      <c r="Y26" s="20"/>
      <c r="Z26" s="20"/>
    </row>
    <row r="27" spans="1:26" ht="48.75" customHeight="1" x14ac:dyDescent="0.3">
      <c r="A27" s="304"/>
      <c r="B27" s="304"/>
      <c r="C27" s="279" t="s">
        <v>161</v>
      </c>
      <c r="D27" s="265"/>
      <c r="E27" s="301" t="s">
        <v>162</v>
      </c>
      <c r="F27" s="265"/>
      <c r="G27" s="279" t="s">
        <v>163</v>
      </c>
      <c r="H27" s="238"/>
      <c r="I27" s="238"/>
      <c r="J27" s="265"/>
      <c r="K27" s="20"/>
      <c r="L27" s="20"/>
      <c r="M27" s="20"/>
      <c r="N27" s="20"/>
      <c r="O27" s="20"/>
      <c r="P27" s="20"/>
      <c r="Q27" s="20"/>
      <c r="R27" s="20"/>
      <c r="S27" s="20"/>
      <c r="T27" s="20"/>
      <c r="U27" s="20"/>
      <c r="V27" s="20"/>
      <c r="W27" s="20"/>
      <c r="X27" s="20"/>
      <c r="Y27" s="20"/>
      <c r="Z27" s="20"/>
    </row>
    <row r="28" spans="1:26" ht="51" customHeight="1" x14ac:dyDescent="0.3">
      <c r="A28" s="304"/>
      <c r="B28" s="304"/>
      <c r="C28" s="279" t="s">
        <v>164</v>
      </c>
      <c r="D28" s="265"/>
      <c r="E28" s="296" t="s">
        <v>165</v>
      </c>
      <c r="F28" s="265"/>
      <c r="G28" s="279" t="s">
        <v>166</v>
      </c>
      <c r="H28" s="238"/>
      <c r="I28" s="238"/>
      <c r="J28" s="265"/>
      <c r="K28" s="20"/>
      <c r="L28" s="20"/>
      <c r="M28" s="20"/>
      <c r="N28" s="20"/>
      <c r="O28" s="20"/>
      <c r="P28" s="20"/>
      <c r="Q28" s="20"/>
      <c r="R28" s="20"/>
      <c r="S28" s="20"/>
      <c r="T28" s="20"/>
      <c r="U28" s="20"/>
      <c r="V28" s="20"/>
      <c r="W28" s="20"/>
      <c r="X28" s="20"/>
      <c r="Y28" s="20"/>
      <c r="Z28" s="20"/>
    </row>
    <row r="29" spans="1:26" ht="54.75" customHeight="1" x14ac:dyDescent="0.3">
      <c r="A29" s="304"/>
      <c r="B29" s="304"/>
      <c r="C29" s="279" t="s">
        <v>167</v>
      </c>
      <c r="D29" s="265"/>
      <c r="E29" s="279" t="s">
        <v>168</v>
      </c>
      <c r="F29" s="265"/>
      <c r="G29" s="279" t="s">
        <v>169</v>
      </c>
      <c r="H29" s="238"/>
      <c r="I29" s="238"/>
      <c r="J29" s="265"/>
      <c r="K29" s="20"/>
      <c r="L29" s="20"/>
      <c r="M29" s="20"/>
      <c r="N29" s="20"/>
      <c r="O29" s="20"/>
      <c r="P29" s="20"/>
      <c r="Q29" s="20"/>
      <c r="R29" s="20"/>
      <c r="S29" s="20"/>
      <c r="T29" s="20"/>
      <c r="U29" s="20"/>
      <c r="V29" s="20"/>
      <c r="W29" s="20"/>
      <c r="X29" s="20"/>
      <c r="Y29" s="20"/>
      <c r="Z29" s="20"/>
    </row>
    <row r="30" spans="1:26" ht="49.5" customHeight="1" x14ac:dyDescent="0.3">
      <c r="A30" s="304"/>
      <c r="B30" s="304"/>
      <c r="C30" s="279" t="s">
        <v>170</v>
      </c>
      <c r="D30" s="265"/>
      <c r="E30" s="279" t="s">
        <v>171</v>
      </c>
      <c r="F30" s="265"/>
      <c r="G30" s="279" t="s">
        <v>172</v>
      </c>
      <c r="H30" s="238"/>
      <c r="I30" s="238"/>
      <c r="J30" s="265"/>
      <c r="K30" s="20"/>
      <c r="L30" s="20"/>
      <c r="M30" s="20"/>
      <c r="N30" s="20"/>
      <c r="O30" s="20"/>
      <c r="P30" s="20"/>
      <c r="Q30" s="20"/>
      <c r="R30" s="20"/>
      <c r="S30" s="20"/>
      <c r="T30" s="20"/>
      <c r="U30" s="20"/>
      <c r="V30" s="20"/>
      <c r="W30" s="20"/>
      <c r="X30" s="20"/>
      <c r="Y30" s="20"/>
      <c r="Z30" s="20"/>
    </row>
    <row r="31" spans="1:26" ht="51" customHeight="1" x14ac:dyDescent="0.3">
      <c r="A31" s="304"/>
      <c r="B31" s="304"/>
      <c r="C31" s="279" t="s">
        <v>173</v>
      </c>
      <c r="D31" s="265"/>
      <c r="E31" s="311" t="s">
        <v>174</v>
      </c>
      <c r="F31" s="265"/>
      <c r="G31" s="281"/>
      <c r="H31" s="238"/>
      <c r="I31" s="238"/>
      <c r="J31" s="265"/>
      <c r="K31" s="20"/>
      <c r="L31" s="20"/>
      <c r="M31" s="20"/>
      <c r="N31" s="20"/>
      <c r="O31" s="20"/>
      <c r="P31" s="20"/>
      <c r="Q31" s="20"/>
      <c r="R31" s="20"/>
      <c r="S31" s="20"/>
      <c r="T31" s="20"/>
      <c r="U31" s="20"/>
      <c r="V31" s="20"/>
      <c r="W31" s="20"/>
      <c r="X31" s="20"/>
      <c r="Y31" s="20"/>
      <c r="Z31" s="20"/>
    </row>
    <row r="32" spans="1:26" ht="52.5" customHeight="1" x14ac:dyDescent="0.3">
      <c r="A32" s="304"/>
      <c r="B32" s="304"/>
      <c r="C32" s="279" t="s">
        <v>175</v>
      </c>
      <c r="D32" s="265"/>
      <c r="E32" s="301"/>
      <c r="F32" s="265"/>
      <c r="G32" s="281"/>
      <c r="H32" s="238"/>
      <c r="I32" s="238"/>
      <c r="J32" s="265"/>
      <c r="K32" s="20"/>
      <c r="L32" s="20"/>
      <c r="M32" s="20"/>
      <c r="N32" s="20"/>
      <c r="O32" s="20"/>
      <c r="P32" s="20"/>
      <c r="Q32" s="20"/>
      <c r="R32" s="20"/>
      <c r="S32" s="20"/>
      <c r="T32" s="20"/>
      <c r="U32" s="20"/>
      <c r="V32" s="20"/>
      <c r="W32" s="20"/>
      <c r="X32" s="20"/>
      <c r="Y32" s="20"/>
      <c r="Z32" s="20"/>
    </row>
    <row r="33" spans="1:26" ht="47.25" customHeight="1" x14ac:dyDescent="0.3">
      <c r="A33" s="304"/>
      <c r="B33" s="304"/>
      <c r="C33" s="281"/>
      <c r="D33" s="265"/>
      <c r="E33" s="312"/>
      <c r="F33" s="265"/>
      <c r="G33" s="281"/>
      <c r="H33" s="238"/>
      <c r="I33" s="238"/>
      <c r="J33" s="265"/>
      <c r="K33" s="20"/>
      <c r="L33" s="20"/>
      <c r="M33" s="20"/>
      <c r="N33" s="20"/>
      <c r="O33" s="20"/>
      <c r="P33" s="20"/>
      <c r="Q33" s="20"/>
      <c r="R33" s="20"/>
      <c r="S33" s="20"/>
      <c r="T33" s="20"/>
      <c r="U33" s="20"/>
      <c r="V33" s="20"/>
      <c r="W33" s="20"/>
      <c r="X33" s="20"/>
      <c r="Y33" s="20"/>
      <c r="Z33" s="20"/>
    </row>
    <row r="34" spans="1:26" ht="51" customHeight="1" x14ac:dyDescent="0.3">
      <c r="A34" s="304"/>
      <c r="B34" s="304"/>
      <c r="C34" s="281"/>
      <c r="D34" s="265"/>
      <c r="E34" s="301"/>
      <c r="F34" s="265"/>
      <c r="G34" s="281"/>
      <c r="H34" s="238"/>
      <c r="I34" s="238"/>
      <c r="J34" s="265"/>
      <c r="K34" s="20"/>
      <c r="L34" s="20"/>
      <c r="M34" s="20"/>
      <c r="N34" s="20"/>
      <c r="O34" s="20"/>
      <c r="P34" s="20"/>
      <c r="Q34" s="20"/>
      <c r="R34" s="20"/>
      <c r="S34" s="20"/>
      <c r="T34" s="20"/>
      <c r="U34" s="20"/>
      <c r="V34" s="20"/>
      <c r="W34" s="20"/>
      <c r="X34" s="20"/>
      <c r="Y34" s="20"/>
      <c r="Z34" s="20"/>
    </row>
    <row r="35" spans="1:26" ht="51" customHeight="1" x14ac:dyDescent="0.3">
      <c r="A35" s="304"/>
      <c r="B35" s="304"/>
      <c r="C35" s="301"/>
      <c r="D35" s="265"/>
      <c r="E35" s="281"/>
      <c r="F35" s="265"/>
      <c r="G35" s="281"/>
      <c r="H35" s="238"/>
      <c r="I35" s="238"/>
      <c r="J35" s="265"/>
      <c r="K35" s="20"/>
      <c r="L35" s="20"/>
      <c r="M35" s="20"/>
      <c r="N35" s="20"/>
      <c r="O35" s="20"/>
      <c r="P35" s="20"/>
      <c r="Q35" s="20"/>
      <c r="R35" s="20"/>
      <c r="S35" s="20"/>
      <c r="T35" s="20"/>
      <c r="U35" s="20"/>
      <c r="V35" s="20"/>
      <c r="W35" s="20"/>
      <c r="X35" s="20"/>
      <c r="Y35" s="20"/>
      <c r="Z35" s="20"/>
    </row>
    <row r="36" spans="1:26" ht="51" customHeight="1" x14ac:dyDescent="0.3">
      <c r="A36" s="304"/>
      <c r="B36" s="304"/>
      <c r="C36" s="301"/>
      <c r="D36" s="265"/>
      <c r="E36" s="281"/>
      <c r="F36" s="265"/>
      <c r="G36" s="281"/>
      <c r="H36" s="238"/>
      <c r="I36" s="238"/>
      <c r="J36" s="265"/>
      <c r="K36" s="20"/>
      <c r="L36" s="20"/>
      <c r="M36" s="20"/>
      <c r="N36" s="20"/>
      <c r="O36" s="20"/>
      <c r="P36" s="20"/>
      <c r="Q36" s="20"/>
      <c r="R36" s="20"/>
      <c r="S36" s="20"/>
      <c r="T36" s="20"/>
      <c r="U36" s="20"/>
      <c r="V36" s="20"/>
      <c r="W36" s="20"/>
      <c r="X36" s="20"/>
      <c r="Y36" s="20"/>
      <c r="Z36" s="20"/>
    </row>
    <row r="37" spans="1:26" ht="45.75" customHeight="1" x14ac:dyDescent="0.3">
      <c r="A37" s="304"/>
      <c r="B37" s="304"/>
      <c r="C37" s="301"/>
      <c r="D37" s="265"/>
      <c r="E37" s="281"/>
      <c r="F37" s="265"/>
      <c r="G37" s="281"/>
      <c r="H37" s="238"/>
      <c r="I37" s="238"/>
      <c r="J37" s="265"/>
      <c r="K37" s="20"/>
      <c r="L37" s="20"/>
      <c r="M37" s="20"/>
      <c r="N37" s="20"/>
      <c r="O37" s="20"/>
      <c r="P37" s="20"/>
      <c r="Q37" s="20"/>
      <c r="R37" s="20"/>
      <c r="S37" s="20"/>
      <c r="T37" s="20"/>
      <c r="U37" s="20"/>
      <c r="V37" s="20"/>
      <c r="W37" s="20"/>
      <c r="X37" s="20"/>
      <c r="Y37" s="20"/>
      <c r="Z37" s="20"/>
    </row>
    <row r="38" spans="1:26" ht="41.25" customHeight="1" x14ac:dyDescent="0.3">
      <c r="A38" s="304"/>
      <c r="B38" s="305"/>
      <c r="C38" s="281"/>
      <c r="D38" s="265"/>
      <c r="E38" s="297"/>
      <c r="F38" s="298"/>
      <c r="G38" s="297"/>
      <c r="H38" s="215"/>
      <c r="I38" s="215"/>
      <c r="J38" s="298"/>
      <c r="K38" s="20"/>
      <c r="L38" s="20"/>
      <c r="M38" s="20"/>
      <c r="N38" s="20"/>
      <c r="O38" s="20"/>
      <c r="P38" s="20"/>
      <c r="Q38" s="20"/>
      <c r="R38" s="20"/>
      <c r="S38" s="20"/>
      <c r="T38" s="20"/>
      <c r="U38" s="20"/>
      <c r="V38" s="20"/>
      <c r="W38" s="20"/>
      <c r="X38" s="20"/>
      <c r="Y38" s="20"/>
      <c r="Z38" s="20"/>
    </row>
    <row r="39" spans="1:26" ht="66" customHeight="1" x14ac:dyDescent="0.3">
      <c r="A39" s="304"/>
      <c r="B39" s="303" t="s">
        <v>145</v>
      </c>
      <c r="C39" s="300" t="s">
        <v>176</v>
      </c>
      <c r="D39" s="265"/>
      <c r="E39" s="306" t="s">
        <v>177</v>
      </c>
      <c r="F39" s="265"/>
      <c r="G39" s="299" t="s">
        <v>178</v>
      </c>
      <c r="H39" s="238"/>
      <c r="I39" s="238"/>
      <c r="J39" s="265"/>
      <c r="K39" s="20"/>
      <c r="L39" s="20"/>
      <c r="M39" s="20"/>
      <c r="N39" s="20"/>
      <c r="O39" s="20"/>
      <c r="P39" s="20"/>
      <c r="Q39" s="20"/>
      <c r="R39" s="20"/>
      <c r="S39" s="20"/>
      <c r="T39" s="20"/>
      <c r="U39" s="20"/>
      <c r="V39" s="20"/>
      <c r="W39" s="20"/>
      <c r="X39" s="20"/>
      <c r="Y39" s="20"/>
      <c r="Z39" s="20"/>
    </row>
    <row r="40" spans="1:26" ht="51.75" customHeight="1" x14ac:dyDescent="0.3">
      <c r="A40" s="304"/>
      <c r="B40" s="304"/>
      <c r="C40" s="301" t="str">
        <f>+'Priorizacion de Causas'!B11</f>
        <v>Constante cambio de normatividad vigente a nivel nacional</v>
      </c>
      <c r="D40" s="265"/>
      <c r="E40" s="279" t="s">
        <v>179</v>
      </c>
      <c r="F40" s="265"/>
      <c r="G40" s="279" t="s">
        <v>180</v>
      </c>
      <c r="H40" s="238"/>
      <c r="I40" s="238"/>
      <c r="J40" s="265"/>
      <c r="K40" s="20"/>
      <c r="L40" s="20"/>
      <c r="M40" s="20"/>
      <c r="N40" s="20"/>
      <c r="O40" s="20"/>
      <c r="P40" s="20"/>
      <c r="Q40" s="20"/>
      <c r="R40" s="20"/>
      <c r="S40" s="20"/>
      <c r="T40" s="20"/>
      <c r="U40" s="20"/>
      <c r="V40" s="20"/>
      <c r="W40" s="20"/>
      <c r="X40" s="20"/>
      <c r="Y40" s="20"/>
      <c r="Z40" s="20"/>
    </row>
    <row r="41" spans="1:26" ht="47.25" customHeight="1" x14ac:dyDescent="0.3">
      <c r="A41" s="304"/>
      <c r="B41" s="304"/>
      <c r="C41" s="301" t="str">
        <f>+'Priorizacion de Causas'!B12</f>
        <v>Cambios de gobierno</v>
      </c>
      <c r="D41" s="265"/>
      <c r="E41" s="301"/>
      <c r="F41" s="265"/>
      <c r="G41" s="279" t="s">
        <v>181</v>
      </c>
      <c r="H41" s="238"/>
      <c r="I41" s="238"/>
      <c r="J41" s="265"/>
      <c r="K41" s="20"/>
      <c r="L41" s="20"/>
      <c r="M41" s="20"/>
      <c r="N41" s="20"/>
      <c r="O41" s="20"/>
      <c r="P41" s="20"/>
      <c r="Q41" s="20"/>
      <c r="R41" s="20"/>
      <c r="S41" s="20"/>
      <c r="T41" s="20"/>
      <c r="U41" s="20"/>
      <c r="V41" s="20"/>
      <c r="W41" s="20"/>
      <c r="X41" s="20"/>
      <c r="Y41" s="20"/>
      <c r="Z41" s="20"/>
    </row>
    <row r="42" spans="1:26" ht="49.5" customHeight="1" x14ac:dyDescent="0.3">
      <c r="A42" s="304"/>
      <c r="B42" s="304"/>
      <c r="C42" s="301" t="str">
        <f>+'Priorizacion de Causas'!B13</f>
        <v>Idiosincrasia ciudadana -  soborno de ciudadanos para beneficio personal</v>
      </c>
      <c r="D42" s="265"/>
      <c r="E42" s="301"/>
      <c r="F42" s="265"/>
      <c r="G42" s="279" t="s">
        <v>182</v>
      </c>
      <c r="H42" s="238"/>
      <c r="I42" s="238"/>
      <c r="J42" s="265"/>
      <c r="K42" s="20"/>
      <c r="L42" s="20"/>
      <c r="M42" s="20"/>
      <c r="N42" s="20"/>
      <c r="O42" s="20"/>
      <c r="P42" s="20"/>
      <c r="Q42" s="20"/>
      <c r="R42" s="20"/>
      <c r="S42" s="20"/>
      <c r="T42" s="20"/>
      <c r="U42" s="20"/>
      <c r="V42" s="20"/>
      <c r="W42" s="20"/>
      <c r="X42" s="20"/>
      <c r="Y42" s="20"/>
      <c r="Z42" s="20"/>
    </row>
    <row r="43" spans="1:26" ht="48" customHeight="1" x14ac:dyDescent="0.3">
      <c r="A43" s="304"/>
      <c r="B43" s="304"/>
      <c r="C43" s="301"/>
      <c r="D43" s="265"/>
      <c r="E43" s="301"/>
      <c r="F43" s="265"/>
      <c r="G43" s="279" t="s">
        <v>183</v>
      </c>
      <c r="H43" s="238"/>
      <c r="I43" s="238"/>
      <c r="J43" s="265"/>
      <c r="K43" s="20"/>
      <c r="L43" s="20"/>
      <c r="M43" s="20"/>
      <c r="N43" s="20"/>
      <c r="O43" s="20"/>
      <c r="P43" s="20"/>
      <c r="Q43" s="20"/>
      <c r="R43" s="20"/>
      <c r="S43" s="20"/>
      <c r="T43" s="20"/>
      <c r="U43" s="20"/>
      <c r="V43" s="20"/>
      <c r="W43" s="20"/>
      <c r="X43" s="20"/>
      <c r="Y43" s="20"/>
      <c r="Z43" s="20"/>
    </row>
    <row r="44" spans="1:26" ht="45.75" customHeight="1" x14ac:dyDescent="0.3">
      <c r="A44" s="304"/>
      <c r="B44" s="304"/>
      <c r="C44" s="281"/>
      <c r="D44" s="265"/>
      <c r="E44" s="281"/>
      <c r="F44" s="265"/>
      <c r="G44" s="279" t="s">
        <v>184</v>
      </c>
      <c r="H44" s="238"/>
      <c r="I44" s="238"/>
      <c r="J44" s="265"/>
      <c r="K44" s="20"/>
      <c r="L44" s="20"/>
      <c r="M44" s="20"/>
      <c r="N44" s="20"/>
      <c r="O44" s="20"/>
      <c r="P44" s="20"/>
      <c r="Q44" s="20"/>
      <c r="R44" s="20"/>
      <c r="S44" s="20"/>
      <c r="T44" s="20"/>
      <c r="U44" s="20"/>
      <c r="V44" s="20"/>
      <c r="W44" s="20"/>
      <c r="X44" s="20"/>
      <c r="Y44" s="20"/>
      <c r="Z44" s="20"/>
    </row>
    <row r="45" spans="1:26" ht="45.75" customHeight="1" x14ac:dyDescent="0.3">
      <c r="A45" s="304"/>
      <c r="B45" s="304"/>
      <c r="C45" s="281"/>
      <c r="D45" s="265"/>
      <c r="E45" s="281"/>
      <c r="F45" s="265"/>
      <c r="G45" s="279" t="s">
        <v>185</v>
      </c>
      <c r="H45" s="238"/>
      <c r="I45" s="238"/>
      <c r="J45" s="265"/>
      <c r="K45" s="20"/>
      <c r="L45" s="20"/>
      <c r="M45" s="20"/>
      <c r="N45" s="20"/>
      <c r="O45" s="20"/>
      <c r="P45" s="20"/>
      <c r="Q45" s="20"/>
      <c r="R45" s="20"/>
      <c r="S45" s="20"/>
      <c r="T45" s="20"/>
      <c r="U45" s="20"/>
      <c r="V45" s="20"/>
      <c r="W45" s="20"/>
      <c r="X45" s="20"/>
      <c r="Y45" s="20"/>
      <c r="Z45" s="20"/>
    </row>
    <row r="46" spans="1:26" ht="45" customHeight="1" x14ac:dyDescent="0.3">
      <c r="A46" s="304"/>
      <c r="B46" s="304"/>
      <c r="C46" s="281"/>
      <c r="D46" s="265"/>
      <c r="E46" s="281"/>
      <c r="F46" s="265"/>
      <c r="G46" s="281"/>
      <c r="H46" s="238"/>
      <c r="I46" s="238"/>
      <c r="J46" s="265"/>
      <c r="K46" s="20"/>
      <c r="L46" s="20"/>
      <c r="M46" s="20"/>
      <c r="N46" s="20"/>
      <c r="O46" s="20"/>
      <c r="P46" s="20"/>
      <c r="Q46" s="20"/>
      <c r="R46" s="20"/>
      <c r="S46" s="20"/>
      <c r="T46" s="20"/>
      <c r="U46" s="20"/>
      <c r="V46" s="20"/>
      <c r="W46" s="20"/>
      <c r="X46" s="20"/>
      <c r="Y46" s="20"/>
      <c r="Z46" s="20"/>
    </row>
    <row r="47" spans="1:26" ht="50.25" customHeight="1" x14ac:dyDescent="0.3">
      <c r="A47" s="304"/>
      <c r="B47" s="304"/>
      <c r="C47" s="281"/>
      <c r="D47" s="265"/>
      <c r="E47" s="281"/>
      <c r="F47" s="265"/>
      <c r="G47" s="281"/>
      <c r="H47" s="238"/>
      <c r="I47" s="238"/>
      <c r="J47" s="265"/>
      <c r="K47" s="20"/>
      <c r="L47" s="20"/>
      <c r="M47" s="20"/>
      <c r="N47" s="20"/>
      <c r="O47" s="20"/>
      <c r="P47" s="20"/>
      <c r="Q47" s="20"/>
      <c r="R47" s="20"/>
      <c r="S47" s="20"/>
      <c r="T47" s="20"/>
      <c r="U47" s="20"/>
      <c r="V47" s="20"/>
      <c r="W47" s="20"/>
      <c r="X47" s="20"/>
      <c r="Y47" s="20"/>
      <c r="Z47" s="20"/>
    </row>
    <row r="48" spans="1:26" ht="52.5" customHeight="1" x14ac:dyDescent="0.3">
      <c r="A48" s="304"/>
      <c r="B48" s="304"/>
      <c r="C48" s="281"/>
      <c r="D48" s="265"/>
      <c r="E48" s="302"/>
      <c r="F48" s="265"/>
      <c r="G48" s="302"/>
      <c r="H48" s="238"/>
      <c r="I48" s="238"/>
      <c r="J48" s="265"/>
      <c r="K48" s="20"/>
      <c r="L48" s="20"/>
      <c r="M48" s="20"/>
      <c r="N48" s="20"/>
      <c r="O48" s="20"/>
      <c r="P48" s="20"/>
      <c r="Q48" s="20"/>
      <c r="R48" s="20"/>
      <c r="S48" s="20"/>
      <c r="T48" s="20"/>
      <c r="U48" s="20"/>
      <c r="V48" s="20"/>
      <c r="W48" s="20"/>
      <c r="X48" s="20"/>
      <c r="Y48" s="20"/>
      <c r="Z48" s="20"/>
    </row>
    <row r="49" spans="1:26" ht="48" customHeight="1" x14ac:dyDescent="0.3">
      <c r="A49" s="304"/>
      <c r="B49" s="304"/>
      <c r="C49" s="281"/>
      <c r="D49" s="265"/>
      <c r="E49" s="281"/>
      <c r="F49" s="265"/>
      <c r="G49" s="281"/>
      <c r="H49" s="238"/>
      <c r="I49" s="238"/>
      <c r="J49" s="265"/>
      <c r="K49" s="20"/>
      <c r="L49" s="20"/>
      <c r="M49" s="20"/>
      <c r="N49" s="20"/>
      <c r="O49" s="20"/>
      <c r="P49" s="20"/>
      <c r="Q49" s="20"/>
      <c r="R49" s="20"/>
      <c r="S49" s="20"/>
      <c r="T49" s="20"/>
      <c r="U49" s="20"/>
      <c r="V49" s="20"/>
      <c r="W49" s="20"/>
      <c r="X49" s="20"/>
      <c r="Y49" s="20"/>
      <c r="Z49" s="20"/>
    </row>
    <row r="50" spans="1:26" ht="46.5" customHeight="1" x14ac:dyDescent="0.3">
      <c r="A50" s="304"/>
      <c r="B50" s="304"/>
      <c r="C50" s="281"/>
      <c r="D50" s="265"/>
      <c r="E50" s="302"/>
      <c r="F50" s="265"/>
      <c r="G50" s="302"/>
      <c r="H50" s="238"/>
      <c r="I50" s="238"/>
      <c r="J50" s="265"/>
      <c r="K50" s="20"/>
      <c r="L50" s="20"/>
      <c r="M50" s="20"/>
      <c r="N50" s="20"/>
      <c r="O50" s="20"/>
      <c r="P50" s="20"/>
      <c r="Q50" s="20"/>
      <c r="R50" s="20"/>
      <c r="S50" s="20"/>
      <c r="T50" s="20"/>
      <c r="U50" s="20"/>
      <c r="V50" s="20"/>
      <c r="W50" s="20"/>
      <c r="X50" s="20"/>
      <c r="Y50" s="20"/>
      <c r="Z50" s="20"/>
    </row>
    <row r="51" spans="1:26" ht="48" customHeight="1" x14ac:dyDescent="0.3">
      <c r="A51" s="304"/>
      <c r="B51" s="304"/>
      <c r="C51" s="281"/>
      <c r="D51" s="265"/>
      <c r="E51" s="281"/>
      <c r="F51" s="265"/>
      <c r="G51" s="281"/>
      <c r="H51" s="238"/>
      <c r="I51" s="238"/>
      <c r="J51" s="265"/>
      <c r="K51" s="20"/>
      <c r="L51" s="20"/>
      <c r="M51" s="20"/>
      <c r="N51" s="20"/>
      <c r="O51" s="20"/>
      <c r="P51" s="20"/>
      <c r="Q51" s="20"/>
      <c r="R51" s="20"/>
      <c r="S51" s="20"/>
      <c r="T51" s="20"/>
      <c r="U51" s="20"/>
      <c r="V51" s="20"/>
      <c r="W51" s="20"/>
      <c r="X51" s="20"/>
      <c r="Y51" s="20"/>
      <c r="Z51" s="20"/>
    </row>
    <row r="52" spans="1:26" ht="53.25" customHeight="1" x14ac:dyDescent="0.3">
      <c r="A52" s="304"/>
      <c r="B52" s="304"/>
      <c r="C52" s="281"/>
      <c r="D52" s="265"/>
      <c r="E52" s="281"/>
      <c r="F52" s="265"/>
      <c r="G52" s="281"/>
      <c r="H52" s="238"/>
      <c r="I52" s="238"/>
      <c r="J52" s="265"/>
      <c r="K52" s="20"/>
      <c r="L52" s="20"/>
      <c r="M52" s="20"/>
      <c r="N52" s="20"/>
      <c r="O52" s="20"/>
      <c r="P52" s="20"/>
      <c r="Q52" s="20"/>
      <c r="R52" s="20"/>
      <c r="S52" s="20"/>
      <c r="T52" s="20"/>
      <c r="U52" s="20"/>
      <c r="V52" s="20"/>
      <c r="W52" s="20"/>
      <c r="X52" s="20"/>
      <c r="Y52" s="20"/>
      <c r="Z52" s="20"/>
    </row>
    <row r="53" spans="1:26" ht="43.5" customHeight="1" x14ac:dyDescent="0.3">
      <c r="A53" s="304"/>
      <c r="B53" s="304"/>
      <c r="C53" s="281"/>
      <c r="D53" s="265"/>
      <c r="E53" s="281"/>
      <c r="F53" s="265"/>
      <c r="G53" s="281"/>
      <c r="H53" s="238"/>
      <c r="I53" s="238"/>
      <c r="J53" s="265"/>
      <c r="K53" s="20"/>
      <c r="L53" s="20"/>
      <c r="M53" s="20"/>
      <c r="N53" s="20"/>
      <c r="O53" s="20"/>
      <c r="P53" s="20"/>
      <c r="Q53" s="20"/>
      <c r="R53" s="20"/>
      <c r="S53" s="20"/>
      <c r="T53" s="20"/>
      <c r="U53" s="20"/>
      <c r="V53" s="20"/>
      <c r="W53" s="20"/>
      <c r="X53" s="20"/>
      <c r="Y53" s="20"/>
      <c r="Z53" s="20"/>
    </row>
    <row r="54" spans="1:26" ht="48.75" customHeight="1" x14ac:dyDescent="0.3">
      <c r="A54" s="305"/>
      <c r="B54" s="305"/>
      <c r="C54" s="281"/>
      <c r="D54" s="265"/>
      <c r="E54" s="281"/>
      <c r="F54" s="265"/>
      <c r="G54" s="281"/>
      <c r="H54" s="238"/>
      <c r="I54" s="238"/>
      <c r="J54" s="265"/>
      <c r="K54" s="20"/>
      <c r="L54" s="20"/>
      <c r="M54" s="20"/>
      <c r="N54" s="20"/>
      <c r="O54" s="20"/>
      <c r="P54" s="20"/>
      <c r="Q54" s="20"/>
      <c r="R54" s="20"/>
      <c r="S54" s="20"/>
      <c r="T54" s="20"/>
      <c r="U54" s="20"/>
      <c r="V54" s="20"/>
      <c r="W54" s="20"/>
      <c r="X54" s="20"/>
      <c r="Y54" s="20"/>
      <c r="Z54" s="20"/>
    </row>
    <row r="55" spans="1:26" ht="13.5" customHeight="1" x14ac:dyDescent="0.3">
      <c r="A55" s="20"/>
      <c r="B55" s="20"/>
      <c r="C55" s="75"/>
      <c r="D55" s="75"/>
      <c r="E55" s="282"/>
      <c r="F55" s="244"/>
      <c r="G55" s="282"/>
      <c r="H55" s="235"/>
      <c r="I55" s="235"/>
      <c r="J55" s="244"/>
      <c r="K55" s="20"/>
      <c r="L55" s="20"/>
      <c r="M55" s="20"/>
      <c r="N55" s="20"/>
      <c r="O55" s="20"/>
      <c r="P55" s="20"/>
      <c r="Q55" s="20"/>
      <c r="R55" s="20"/>
      <c r="S55" s="20"/>
      <c r="T55" s="20"/>
      <c r="U55" s="20"/>
      <c r="V55" s="20"/>
      <c r="W55" s="20"/>
      <c r="X55" s="20"/>
      <c r="Y55" s="20"/>
      <c r="Z55" s="20"/>
    </row>
    <row r="56" spans="1:26" ht="13.5" customHeight="1" x14ac:dyDescent="0.3">
      <c r="A56" s="20"/>
      <c r="B56" s="20"/>
      <c r="C56" s="75"/>
      <c r="D56" s="75"/>
      <c r="E56" s="282"/>
      <c r="F56" s="244"/>
      <c r="G56" s="282"/>
      <c r="H56" s="235"/>
      <c r="I56" s="235"/>
      <c r="J56" s="244"/>
      <c r="K56" s="20"/>
      <c r="L56" s="20"/>
      <c r="M56" s="20"/>
      <c r="N56" s="20"/>
      <c r="O56" s="20"/>
      <c r="P56" s="20"/>
      <c r="Q56" s="20"/>
      <c r="R56" s="20"/>
      <c r="S56" s="20"/>
      <c r="T56" s="20"/>
      <c r="U56" s="20"/>
      <c r="V56" s="20"/>
      <c r="W56" s="20"/>
      <c r="X56" s="20"/>
      <c r="Y56" s="20"/>
      <c r="Z56" s="20"/>
    </row>
    <row r="57" spans="1:26" ht="13.5" customHeight="1" x14ac:dyDescent="0.3">
      <c r="A57" s="20"/>
      <c r="B57" s="20"/>
      <c r="C57" s="20"/>
      <c r="D57" s="20"/>
      <c r="E57" s="283"/>
      <c r="F57" s="209"/>
      <c r="G57" s="283"/>
      <c r="H57" s="209"/>
      <c r="I57" s="209"/>
      <c r="J57" s="209"/>
      <c r="K57" s="20"/>
      <c r="L57" s="20"/>
      <c r="M57" s="20"/>
      <c r="N57" s="20"/>
      <c r="O57" s="20"/>
      <c r="P57" s="20"/>
      <c r="Q57" s="20"/>
      <c r="R57" s="20"/>
      <c r="S57" s="20"/>
      <c r="T57" s="20"/>
      <c r="U57" s="20"/>
      <c r="V57" s="20"/>
      <c r="W57" s="20"/>
      <c r="X57" s="20"/>
      <c r="Y57" s="20"/>
      <c r="Z57" s="20"/>
    </row>
    <row r="58" spans="1:26" ht="13.5" customHeight="1" x14ac:dyDescent="0.3">
      <c r="A58" s="20"/>
      <c r="B58" s="20"/>
      <c r="C58" s="20"/>
      <c r="D58" s="20"/>
      <c r="E58" s="283"/>
      <c r="F58" s="209"/>
      <c r="G58" s="283"/>
      <c r="H58" s="209"/>
      <c r="I58" s="209"/>
      <c r="J58" s="209"/>
      <c r="K58" s="20"/>
      <c r="L58" s="20"/>
      <c r="M58" s="20"/>
      <c r="N58" s="20"/>
      <c r="O58" s="20"/>
      <c r="P58" s="20"/>
      <c r="Q58" s="20"/>
      <c r="R58" s="20"/>
      <c r="S58" s="20"/>
      <c r="T58" s="20"/>
      <c r="U58" s="20"/>
      <c r="V58" s="20"/>
      <c r="W58" s="20"/>
      <c r="X58" s="20"/>
      <c r="Y58" s="20"/>
      <c r="Z58" s="20"/>
    </row>
    <row r="59" spans="1:26" ht="13.5" customHeight="1" x14ac:dyDescent="0.3">
      <c r="A59" s="20"/>
      <c r="B59" s="20"/>
      <c r="C59" s="20"/>
      <c r="D59" s="20"/>
      <c r="E59" s="283"/>
      <c r="F59" s="209"/>
      <c r="G59" s="283"/>
      <c r="H59" s="209"/>
      <c r="I59" s="209"/>
      <c r="J59" s="209"/>
      <c r="K59" s="20"/>
      <c r="L59" s="20"/>
      <c r="M59" s="20"/>
      <c r="N59" s="20"/>
      <c r="O59" s="20"/>
      <c r="P59" s="20"/>
      <c r="Q59" s="20"/>
      <c r="R59" s="20"/>
      <c r="S59" s="20"/>
      <c r="T59" s="20"/>
      <c r="U59" s="20"/>
      <c r="V59" s="20"/>
      <c r="W59" s="20"/>
      <c r="X59" s="20"/>
      <c r="Y59" s="20"/>
      <c r="Z59" s="20"/>
    </row>
    <row r="60" spans="1:26" ht="13.5" customHeight="1" x14ac:dyDescent="0.3">
      <c r="A60" s="20"/>
      <c r="B60" s="20"/>
      <c r="C60" s="20"/>
      <c r="D60" s="20"/>
      <c r="E60" s="283"/>
      <c r="F60" s="209"/>
      <c r="G60" s="283"/>
      <c r="H60" s="209"/>
      <c r="I60" s="209"/>
      <c r="J60" s="209"/>
      <c r="K60" s="20"/>
      <c r="L60" s="20"/>
      <c r="M60" s="20"/>
      <c r="N60" s="20"/>
      <c r="O60" s="20"/>
      <c r="P60" s="20"/>
      <c r="Q60" s="20"/>
      <c r="R60" s="20"/>
      <c r="S60" s="20"/>
      <c r="T60" s="20"/>
      <c r="U60" s="20"/>
      <c r="V60" s="20"/>
      <c r="W60" s="20"/>
      <c r="X60" s="20"/>
      <c r="Y60" s="20"/>
      <c r="Z60" s="20"/>
    </row>
    <row r="61" spans="1:26" ht="13.5" customHeight="1" x14ac:dyDescent="0.3">
      <c r="A61" s="20"/>
      <c r="B61" s="20"/>
      <c r="C61" s="20"/>
      <c r="D61" s="20"/>
      <c r="E61" s="283"/>
      <c r="F61" s="209"/>
      <c r="G61" s="283"/>
      <c r="H61" s="209"/>
      <c r="I61" s="209"/>
      <c r="J61" s="209"/>
      <c r="K61" s="20"/>
      <c r="L61" s="20"/>
      <c r="M61" s="20"/>
      <c r="N61" s="20"/>
      <c r="O61" s="20"/>
      <c r="P61" s="20"/>
      <c r="Q61" s="20"/>
      <c r="R61" s="20"/>
      <c r="S61" s="20"/>
      <c r="T61" s="20"/>
      <c r="U61" s="20"/>
      <c r="V61" s="20"/>
      <c r="W61" s="20"/>
      <c r="X61" s="20"/>
      <c r="Y61" s="20"/>
      <c r="Z61" s="20"/>
    </row>
    <row r="62" spans="1:26" ht="13.5" customHeight="1" x14ac:dyDescent="0.3">
      <c r="A62" s="20"/>
      <c r="B62" s="20"/>
      <c r="C62" s="20"/>
      <c r="D62" s="20"/>
      <c r="E62" s="283"/>
      <c r="F62" s="209"/>
      <c r="G62" s="283"/>
      <c r="H62" s="209"/>
      <c r="I62" s="209"/>
      <c r="J62" s="209"/>
      <c r="K62" s="20"/>
      <c r="L62" s="20"/>
      <c r="M62" s="20"/>
      <c r="N62" s="20"/>
      <c r="O62" s="20"/>
      <c r="P62" s="20"/>
      <c r="Q62" s="20"/>
      <c r="R62" s="20"/>
      <c r="S62" s="20"/>
      <c r="T62" s="20"/>
      <c r="U62" s="20"/>
      <c r="V62" s="20"/>
      <c r="W62" s="20"/>
      <c r="X62" s="20"/>
      <c r="Y62" s="20"/>
      <c r="Z62" s="20"/>
    </row>
    <row r="63" spans="1:26" ht="13.5" customHeight="1" x14ac:dyDescent="0.3">
      <c r="A63" s="20"/>
      <c r="B63" s="20"/>
      <c r="C63" s="20"/>
      <c r="D63" s="20"/>
      <c r="E63" s="283"/>
      <c r="F63" s="209"/>
      <c r="G63" s="283"/>
      <c r="H63" s="209"/>
      <c r="I63" s="209"/>
      <c r="J63" s="209"/>
      <c r="K63" s="20"/>
      <c r="L63" s="20"/>
      <c r="M63" s="20"/>
      <c r="N63" s="20"/>
      <c r="O63" s="20"/>
      <c r="P63" s="20"/>
      <c r="Q63" s="20"/>
      <c r="R63" s="20"/>
      <c r="S63" s="20"/>
      <c r="T63" s="20"/>
      <c r="U63" s="20"/>
      <c r="V63" s="20"/>
      <c r="W63" s="20"/>
      <c r="X63" s="20"/>
      <c r="Y63" s="20"/>
      <c r="Z63" s="20"/>
    </row>
    <row r="64" spans="1:26" ht="13.5" customHeight="1" x14ac:dyDescent="0.3">
      <c r="A64" s="20"/>
      <c r="B64" s="20"/>
      <c r="C64" s="20"/>
      <c r="D64" s="20"/>
      <c r="E64" s="283"/>
      <c r="F64" s="209"/>
      <c r="G64" s="283"/>
      <c r="H64" s="209"/>
      <c r="I64" s="209"/>
      <c r="J64" s="209"/>
      <c r="K64" s="20"/>
      <c r="L64" s="20"/>
      <c r="M64" s="20"/>
      <c r="N64" s="20"/>
      <c r="O64" s="20"/>
      <c r="P64" s="20"/>
      <c r="Q64" s="20"/>
      <c r="R64" s="20"/>
      <c r="S64" s="20"/>
      <c r="T64" s="20"/>
      <c r="U64" s="20"/>
      <c r="V64" s="20"/>
      <c r="W64" s="20"/>
      <c r="X64" s="20"/>
      <c r="Y64" s="20"/>
      <c r="Z64" s="20"/>
    </row>
    <row r="65" spans="1:26" ht="13.5" customHeight="1" x14ac:dyDescent="0.3">
      <c r="A65" s="20"/>
      <c r="B65" s="20"/>
      <c r="C65" s="20"/>
      <c r="D65" s="20"/>
      <c r="E65" s="283"/>
      <c r="F65" s="209"/>
      <c r="G65" s="283"/>
      <c r="H65" s="209"/>
      <c r="I65" s="209"/>
      <c r="J65" s="209"/>
      <c r="K65" s="20"/>
      <c r="L65" s="20"/>
      <c r="M65" s="20"/>
      <c r="N65" s="20"/>
      <c r="O65" s="20"/>
      <c r="P65" s="20"/>
      <c r="Q65" s="20"/>
      <c r="R65" s="20"/>
      <c r="S65" s="20"/>
      <c r="T65" s="20"/>
      <c r="U65" s="20"/>
      <c r="V65" s="20"/>
      <c r="W65" s="20"/>
      <c r="X65" s="20"/>
      <c r="Y65" s="20"/>
      <c r="Z65" s="20"/>
    </row>
    <row r="66" spans="1:26" ht="13.5" customHeight="1" x14ac:dyDescent="0.3">
      <c r="A66" s="20"/>
      <c r="B66" s="20"/>
      <c r="C66" s="20"/>
      <c r="D66" s="20"/>
      <c r="E66" s="283"/>
      <c r="F66" s="209"/>
      <c r="G66" s="283"/>
      <c r="H66" s="209"/>
      <c r="I66" s="209"/>
      <c r="J66" s="209"/>
      <c r="K66" s="20"/>
      <c r="L66" s="20"/>
      <c r="M66" s="20"/>
      <c r="N66" s="20"/>
      <c r="O66" s="20"/>
      <c r="P66" s="20"/>
      <c r="Q66" s="20"/>
      <c r="R66" s="20"/>
      <c r="S66" s="20"/>
      <c r="T66" s="20"/>
      <c r="U66" s="20"/>
      <c r="V66" s="20"/>
      <c r="W66" s="20"/>
      <c r="X66" s="20"/>
      <c r="Y66" s="20"/>
      <c r="Z66" s="20"/>
    </row>
    <row r="67" spans="1:26" ht="13.5" customHeight="1" x14ac:dyDescent="0.3">
      <c r="A67" s="20"/>
      <c r="B67" s="20"/>
      <c r="C67" s="20"/>
      <c r="D67" s="20"/>
      <c r="E67" s="283"/>
      <c r="F67" s="209"/>
      <c r="G67" s="283"/>
      <c r="H67" s="209"/>
      <c r="I67" s="209"/>
      <c r="J67" s="209"/>
      <c r="K67" s="20"/>
      <c r="L67" s="20"/>
      <c r="M67" s="20"/>
      <c r="N67" s="20"/>
      <c r="O67" s="20"/>
      <c r="P67" s="20"/>
      <c r="Q67" s="20"/>
      <c r="R67" s="20"/>
      <c r="S67" s="20"/>
      <c r="T67" s="20"/>
      <c r="U67" s="20"/>
      <c r="V67" s="20"/>
      <c r="W67" s="20"/>
      <c r="X67" s="20"/>
      <c r="Y67" s="20"/>
      <c r="Z67" s="20"/>
    </row>
    <row r="68" spans="1:26" ht="13.5" customHeight="1" x14ac:dyDescent="0.3">
      <c r="A68" s="20"/>
      <c r="B68" s="20"/>
      <c r="C68" s="20"/>
      <c r="D68" s="20"/>
      <c r="E68" s="283"/>
      <c r="F68" s="209"/>
      <c r="G68" s="283"/>
      <c r="H68" s="209"/>
      <c r="I68" s="209"/>
      <c r="J68" s="209"/>
      <c r="K68" s="20"/>
      <c r="L68" s="20"/>
      <c r="M68" s="20"/>
      <c r="N68" s="20"/>
      <c r="O68" s="20"/>
      <c r="P68" s="20"/>
      <c r="Q68" s="20"/>
      <c r="R68" s="20"/>
      <c r="S68" s="20"/>
      <c r="T68" s="20"/>
      <c r="U68" s="20"/>
      <c r="V68" s="20"/>
      <c r="W68" s="20"/>
      <c r="X68" s="20"/>
      <c r="Y68" s="20"/>
      <c r="Z68" s="20"/>
    </row>
    <row r="69" spans="1:26" ht="13.5" customHeight="1" x14ac:dyDescent="0.3">
      <c r="A69" s="20"/>
      <c r="B69" s="20"/>
      <c r="C69" s="20"/>
      <c r="D69" s="20"/>
      <c r="E69" s="283"/>
      <c r="F69" s="209"/>
      <c r="G69" s="283"/>
      <c r="H69" s="209"/>
      <c r="I69" s="209"/>
      <c r="J69" s="209"/>
      <c r="K69" s="20"/>
      <c r="L69" s="20"/>
      <c r="M69" s="20"/>
      <c r="N69" s="20"/>
      <c r="O69" s="20"/>
      <c r="P69" s="20"/>
      <c r="Q69" s="20"/>
      <c r="R69" s="20"/>
      <c r="S69" s="20"/>
      <c r="T69" s="20"/>
      <c r="U69" s="20"/>
      <c r="V69" s="20"/>
      <c r="W69" s="20"/>
      <c r="X69" s="20"/>
      <c r="Y69" s="20"/>
      <c r="Z69" s="20"/>
    </row>
    <row r="70" spans="1:26" ht="13.5" customHeight="1" x14ac:dyDescent="0.3">
      <c r="A70" s="20"/>
      <c r="B70" s="20"/>
      <c r="C70" s="20"/>
      <c r="D70" s="20"/>
      <c r="E70" s="283"/>
      <c r="F70" s="209"/>
      <c r="G70" s="283"/>
      <c r="H70" s="209"/>
      <c r="I70" s="209"/>
      <c r="J70" s="209"/>
      <c r="K70" s="20"/>
      <c r="L70" s="20"/>
      <c r="M70" s="20"/>
      <c r="N70" s="20"/>
      <c r="O70" s="20"/>
      <c r="P70" s="20"/>
      <c r="Q70" s="20"/>
      <c r="R70" s="20"/>
      <c r="S70" s="20"/>
      <c r="T70" s="20"/>
      <c r="U70" s="20"/>
      <c r="V70" s="20"/>
      <c r="W70" s="20"/>
      <c r="X70" s="20"/>
      <c r="Y70" s="20"/>
      <c r="Z70" s="20"/>
    </row>
    <row r="71" spans="1:26" ht="13.5" customHeight="1" x14ac:dyDescent="0.3">
      <c r="A71" s="20"/>
      <c r="B71" s="20"/>
      <c r="C71" s="20"/>
      <c r="D71" s="20"/>
      <c r="E71" s="283"/>
      <c r="F71" s="209"/>
      <c r="G71" s="283"/>
      <c r="H71" s="209"/>
      <c r="I71" s="209"/>
      <c r="J71" s="209"/>
      <c r="K71" s="20"/>
      <c r="L71" s="20"/>
      <c r="M71" s="20"/>
      <c r="N71" s="20"/>
      <c r="O71" s="20"/>
      <c r="P71" s="20"/>
      <c r="Q71" s="20"/>
      <c r="R71" s="20"/>
      <c r="S71" s="20"/>
      <c r="T71" s="20"/>
      <c r="U71" s="20"/>
      <c r="V71" s="20"/>
      <c r="W71" s="20"/>
      <c r="X71" s="20"/>
      <c r="Y71" s="20"/>
      <c r="Z71" s="20"/>
    </row>
    <row r="72" spans="1:26" ht="13.5" customHeight="1" x14ac:dyDescent="0.3">
      <c r="A72" s="20"/>
      <c r="B72" s="20"/>
      <c r="C72" s="20"/>
      <c r="D72" s="20"/>
      <c r="E72" s="283"/>
      <c r="F72" s="209"/>
      <c r="G72" s="283"/>
      <c r="H72" s="209"/>
      <c r="I72" s="209"/>
      <c r="J72" s="209"/>
      <c r="K72" s="20"/>
      <c r="L72" s="20"/>
      <c r="M72" s="20"/>
      <c r="N72" s="20"/>
      <c r="O72" s="20"/>
      <c r="P72" s="20"/>
      <c r="Q72" s="20"/>
      <c r="R72" s="20"/>
      <c r="S72" s="20"/>
      <c r="T72" s="20"/>
      <c r="U72" s="20"/>
      <c r="V72" s="20"/>
      <c r="W72" s="20"/>
      <c r="X72" s="20"/>
      <c r="Y72" s="20"/>
      <c r="Z72" s="20"/>
    </row>
    <row r="73" spans="1:26" ht="13.5" customHeight="1" x14ac:dyDescent="0.3">
      <c r="A73" s="20"/>
      <c r="B73" s="20"/>
      <c r="C73" s="20"/>
      <c r="D73" s="20"/>
      <c r="E73" s="283"/>
      <c r="F73" s="209"/>
      <c r="G73" s="283"/>
      <c r="H73" s="209"/>
      <c r="I73" s="209"/>
      <c r="J73" s="209"/>
      <c r="K73" s="20"/>
      <c r="L73" s="20"/>
      <c r="M73" s="20"/>
      <c r="N73" s="20"/>
      <c r="O73" s="20"/>
      <c r="P73" s="20"/>
      <c r="Q73" s="20"/>
      <c r="R73" s="20"/>
      <c r="S73" s="20"/>
      <c r="T73" s="20"/>
      <c r="U73" s="20"/>
      <c r="V73" s="20"/>
      <c r="W73" s="20"/>
      <c r="X73" s="20"/>
      <c r="Y73" s="20"/>
      <c r="Z73" s="20"/>
    </row>
    <row r="74" spans="1:26" ht="13.5" customHeight="1" x14ac:dyDescent="0.3">
      <c r="A74" s="20"/>
      <c r="B74" s="20"/>
      <c r="C74" s="20"/>
      <c r="D74" s="20"/>
      <c r="E74" s="283"/>
      <c r="F74" s="209"/>
      <c r="G74" s="283"/>
      <c r="H74" s="209"/>
      <c r="I74" s="209"/>
      <c r="J74" s="209"/>
      <c r="K74" s="20"/>
      <c r="L74" s="20"/>
      <c r="M74" s="20"/>
      <c r="N74" s="20"/>
      <c r="O74" s="20"/>
      <c r="P74" s="20"/>
      <c r="Q74" s="20"/>
      <c r="R74" s="20"/>
      <c r="S74" s="20"/>
      <c r="T74" s="20"/>
      <c r="U74" s="20"/>
      <c r="V74" s="20"/>
      <c r="W74" s="20"/>
      <c r="X74" s="20"/>
      <c r="Y74" s="20"/>
      <c r="Z74" s="20"/>
    </row>
    <row r="75" spans="1:26" ht="13.5" customHeight="1" x14ac:dyDescent="0.3">
      <c r="A75" s="20"/>
      <c r="B75" s="20"/>
      <c r="C75" s="20"/>
      <c r="D75" s="20"/>
      <c r="E75" s="283"/>
      <c r="F75" s="209"/>
      <c r="G75" s="283"/>
      <c r="H75" s="209"/>
      <c r="I75" s="209"/>
      <c r="J75" s="209"/>
      <c r="K75" s="20"/>
      <c r="L75" s="20"/>
      <c r="M75" s="20"/>
      <c r="N75" s="20"/>
      <c r="O75" s="20"/>
      <c r="P75" s="20"/>
      <c r="Q75" s="20"/>
      <c r="R75" s="20"/>
      <c r="S75" s="20"/>
      <c r="T75" s="20"/>
      <c r="U75" s="20"/>
      <c r="V75" s="20"/>
      <c r="W75" s="20"/>
      <c r="X75" s="20"/>
      <c r="Y75" s="20"/>
      <c r="Z75" s="20"/>
    </row>
    <row r="76" spans="1:26" ht="13.5" customHeight="1" x14ac:dyDescent="0.3">
      <c r="A76" s="20"/>
      <c r="B76" s="20"/>
      <c r="C76" s="20"/>
      <c r="D76" s="20"/>
      <c r="E76" s="283"/>
      <c r="F76" s="209"/>
      <c r="G76" s="283"/>
      <c r="H76" s="209"/>
      <c r="I76" s="209"/>
      <c r="J76" s="209"/>
      <c r="K76" s="20"/>
      <c r="L76" s="20"/>
      <c r="M76" s="20"/>
      <c r="N76" s="20"/>
      <c r="O76" s="20"/>
      <c r="P76" s="20"/>
      <c r="Q76" s="20"/>
      <c r="R76" s="20"/>
      <c r="S76" s="20"/>
      <c r="T76" s="20"/>
      <c r="U76" s="20"/>
      <c r="V76" s="20"/>
      <c r="W76" s="20"/>
      <c r="X76" s="20"/>
      <c r="Y76" s="20"/>
      <c r="Z76" s="20"/>
    </row>
    <row r="77" spans="1:26" ht="13.5" customHeight="1" x14ac:dyDescent="0.3">
      <c r="A77" s="20"/>
      <c r="B77" s="20"/>
      <c r="C77" s="20"/>
      <c r="D77" s="20"/>
      <c r="E77" s="283"/>
      <c r="F77" s="209"/>
      <c r="G77" s="283"/>
      <c r="H77" s="209"/>
      <c r="I77" s="209"/>
      <c r="J77" s="209"/>
      <c r="K77" s="20"/>
      <c r="L77" s="20"/>
      <c r="M77" s="20"/>
      <c r="N77" s="20"/>
      <c r="O77" s="20"/>
      <c r="P77" s="20"/>
      <c r="Q77" s="20"/>
      <c r="R77" s="20"/>
      <c r="S77" s="20"/>
      <c r="T77" s="20"/>
      <c r="U77" s="20"/>
      <c r="V77" s="20"/>
      <c r="W77" s="20"/>
      <c r="X77" s="20"/>
      <c r="Y77" s="20"/>
      <c r="Z77" s="20"/>
    </row>
    <row r="78" spans="1:26" ht="13.5" customHeight="1" x14ac:dyDescent="0.3">
      <c r="A78" s="20"/>
      <c r="B78" s="20"/>
      <c r="C78" s="20"/>
      <c r="D78" s="20"/>
      <c r="E78" s="283"/>
      <c r="F78" s="209"/>
      <c r="G78" s="283"/>
      <c r="H78" s="209"/>
      <c r="I78" s="209"/>
      <c r="J78" s="209"/>
      <c r="K78" s="20"/>
      <c r="L78" s="20"/>
      <c r="M78" s="20"/>
      <c r="N78" s="20"/>
      <c r="O78" s="20"/>
      <c r="P78" s="20"/>
      <c r="Q78" s="20"/>
      <c r="R78" s="20"/>
      <c r="S78" s="20"/>
      <c r="T78" s="20"/>
      <c r="U78" s="20"/>
      <c r="V78" s="20"/>
      <c r="W78" s="20"/>
      <c r="X78" s="20"/>
      <c r="Y78" s="20"/>
      <c r="Z78" s="20"/>
    </row>
    <row r="79" spans="1:26" ht="13.5" customHeight="1" x14ac:dyDescent="0.3">
      <c r="A79" s="20"/>
      <c r="B79" s="20"/>
      <c r="C79" s="20"/>
      <c r="D79" s="20"/>
      <c r="E79" s="283"/>
      <c r="F79" s="209"/>
      <c r="G79" s="283"/>
      <c r="H79" s="209"/>
      <c r="I79" s="209"/>
      <c r="J79" s="209"/>
      <c r="K79" s="20"/>
      <c r="L79" s="20"/>
      <c r="M79" s="20"/>
      <c r="N79" s="20"/>
      <c r="O79" s="20"/>
      <c r="P79" s="20"/>
      <c r="Q79" s="20"/>
      <c r="R79" s="20"/>
      <c r="S79" s="20"/>
      <c r="T79" s="20"/>
      <c r="U79" s="20"/>
      <c r="V79" s="20"/>
      <c r="W79" s="20"/>
      <c r="X79" s="20"/>
      <c r="Y79" s="20"/>
      <c r="Z79" s="20"/>
    </row>
    <row r="80" spans="1:26" ht="13.5" customHeight="1" x14ac:dyDescent="0.3">
      <c r="A80" s="20"/>
      <c r="B80" s="20"/>
      <c r="C80" s="20"/>
      <c r="D80" s="20"/>
      <c r="E80" s="283"/>
      <c r="F80" s="209"/>
      <c r="G80" s="283"/>
      <c r="H80" s="209"/>
      <c r="I80" s="209"/>
      <c r="J80" s="209"/>
      <c r="K80" s="20"/>
      <c r="L80" s="20"/>
      <c r="M80" s="20"/>
      <c r="N80" s="20"/>
      <c r="O80" s="20"/>
      <c r="P80" s="20"/>
      <c r="Q80" s="20"/>
      <c r="R80" s="20"/>
      <c r="S80" s="20"/>
      <c r="T80" s="20"/>
      <c r="U80" s="20"/>
      <c r="V80" s="20"/>
      <c r="W80" s="20"/>
      <c r="X80" s="20"/>
      <c r="Y80" s="20"/>
      <c r="Z80" s="20"/>
    </row>
    <row r="81" spans="1:26" ht="13.5" customHeight="1" x14ac:dyDescent="0.3">
      <c r="A81" s="20"/>
      <c r="B81" s="20"/>
      <c r="C81" s="20"/>
      <c r="D81" s="20"/>
      <c r="E81" s="283"/>
      <c r="F81" s="209"/>
      <c r="G81" s="283"/>
      <c r="H81" s="209"/>
      <c r="I81" s="209"/>
      <c r="J81" s="209"/>
      <c r="K81" s="20"/>
      <c r="L81" s="20"/>
      <c r="M81" s="20"/>
      <c r="N81" s="20"/>
      <c r="O81" s="20"/>
      <c r="P81" s="20"/>
      <c r="Q81" s="20"/>
      <c r="R81" s="20"/>
      <c r="S81" s="20"/>
      <c r="T81" s="20"/>
      <c r="U81" s="20"/>
      <c r="V81" s="20"/>
      <c r="W81" s="20"/>
      <c r="X81" s="20"/>
      <c r="Y81" s="20"/>
      <c r="Z81" s="20"/>
    </row>
    <row r="82" spans="1:26" ht="13.5" customHeight="1" x14ac:dyDescent="0.3">
      <c r="A82" s="20"/>
      <c r="B82" s="20"/>
      <c r="C82" s="20"/>
      <c r="D82" s="20"/>
      <c r="E82" s="283"/>
      <c r="F82" s="209"/>
      <c r="G82" s="283"/>
      <c r="H82" s="209"/>
      <c r="I82" s="209"/>
      <c r="J82" s="209"/>
      <c r="K82" s="20"/>
      <c r="L82" s="20"/>
      <c r="M82" s="20"/>
      <c r="N82" s="20"/>
      <c r="O82" s="20"/>
      <c r="P82" s="20"/>
      <c r="Q82" s="20"/>
      <c r="R82" s="20"/>
      <c r="S82" s="20"/>
      <c r="T82" s="20"/>
      <c r="U82" s="20"/>
      <c r="V82" s="20"/>
      <c r="W82" s="20"/>
      <c r="X82" s="20"/>
      <c r="Y82" s="20"/>
      <c r="Z82" s="20"/>
    </row>
    <row r="83" spans="1:26" ht="13.5" customHeight="1" x14ac:dyDescent="0.3">
      <c r="A83" s="20"/>
      <c r="B83" s="20"/>
      <c r="C83" s="20"/>
      <c r="D83" s="20"/>
      <c r="E83" s="283"/>
      <c r="F83" s="209"/>
      <c r="G83" s="283"/>
      <c r="H83" s="209"/>
      <c r="I83" s="209"/>
      <c r="J83" s="209"/>
      <c r="K83" s="20"/>
      <c r="L83" s="20"/>
      <c r="M83" s="20"/>
      <c r="N83" s="20"/>
      <c r="O83" s="20"/>
      <c r="P83" s="20"/>
      <c r="Q83" s="20"/>
      <c r="R83" s="20"/>
      <c r="S83" s="20"/>
      <c r="T83" s="20"/>
      <c r="U83" s="20"/>
      <c r="V83" s="20"/>
      <c r="W83" s="20"/>
      <c r="X83" s="20"/>
      <c r="Y83" s="20"/>
      <c r="Z83" s="20"/>
    </row>
    <row r="84" spans="1:26" ht="13.5" customHeight="1" x14ac:dyDescent="0.3">
      <c r="A84" s="20"/>
      <c r="B84" s="20"/>
      <c r="C84" s="20"/>
      <c r="D84" s="20"/>
      <c r="E84" s="283"/>
      <c r="F84" s="209"/>
      <c r="G84" s="283"/>
      <c r="H84" s="209"/>
      <c r="I84" s="209"/>
      <c r="J84" s="209"/>
      <c r="K84" s="20"/>
      <c r="L84" s="20"/>
      <c r="M84" s="20"/>
      <c r="N84" s="20"/>
      <c r="O84" s="20"/>
      <c r="P84" s="20"/>
      <c r="Q84" s="20"/>
      <c r="R84" s="20"/>
      <c r="S84" s="20"/>
      <c r="T84" s="20"/>
      <c r="U84" s="20"/>
      <c r="V84" s="20"/>
      <c r="W84" s="20"/>
      <c r="X84" s="20"/>
      <c r="Y84" s="20"/>
      <c r="Z84" s="20"/>
    </row>
    <row r="85" spans="1:26" ht="13.5" customHeight="1" x14ac:dyDescent="0.3">
      <c r="A85" s="20"/>
      <c r="B85" s="20"/>
      <c r="C85" s="20"/>
      <c r="D85" s="20"/>
      <c r="E85" s="283"/>
      <c r="F85" s="209"/>
      <c r="G85" s="283"/>
      <c r="H85" s="209"/>
      <c r="I85" s="209"/>
      <c r="J85" s="209"/>
      <c r="K85" s="20"/>
      <c r="L85" s="20"/>
      <c r="M85" s="20"/>
      <c r="N85" s="20"/>
      <c r="O85" s="20"/>
      <c r="P85" s="20"/>
      <c r="Q85" s="20"/>
      <c r="R85" s="20"/>
      <c r="S85" s="20"/>
      <c r="T85" s="20"/>
      <c r="U85" s="20"/>
      <c r="V85" s="20"/>
      <c r="W85" s="20"/>
      <c r="X85" s="20"/>
      <c r="Y85" s="20"/>
      <c r="Z85" s="20"/>
    </row>
    <row r="86" spans="1:26" ht="13.5" customHeight="1" x14ac:dyDescent="0.3">
      <c r="A86" s="20"/>
      <c r="B86" s="20"/>
      <c r="C86" s="20"/>
      <c r="D86" s="20"/>
      <c r="E86" s="283"/>
      <c r="F86" s="209"/>
      <c r="G86" s="283"/>
      <c r="H86" s="209"/>
      <c r="I86" s="209"/>
      <c r="J86" s="209"/>
      <c r="K86" s="20"/>
      <c r="L86" s="20"/>
      <c r="M86" s="20"/>
      <c r="N86" s="20"/>
      <c r="O86" s="20"/>
      <c r="P86" s="20"/>
      <c r="Q86" s="20"/>
      <c r="R86" s="20"/>
      <c r="S86" s="20"/>
      <c r="T86" s="20"/>
      <c r="U86" s="20"/>
      <c r="V86" s="20"/>
      <c r="W86" s="20"/>
      <c r="X86" s="20"/>
      <c r="Y86" s="20"/>
      <c r="Z86" s="20"/>
    </row>
    <row r="87" spans="1:26" ht="13.5" customHeight="1" x14ac:dyDescent="0.3">
      <c r="A87" s="20"/>
      <c r="B87" s="20"/>
      <c r="C87" s="20"/>
      <c r="D87" s="20"/>
      <c r="E87" s="283"/>
      <c r="F87" s="209"/>
      <c r="G87" s="283"/>
      <c r="H87" s="209"/>
      <c r="I87" s="209"/>
      <c r="J87" s="209"/>
      <c r="K87" s="20"/>
      <c r="L87" s="20"/>
      <c r="M87" s="20"/>
      <c r="N87" s="20"/>
      <c r="O87" s="20"/>
      <c r="P87" s="20"/>
      <c r="Q87" s="20"/>
      <c r="R87" s="20"/>
      <c r="S87" s="20"/>
      <c r="T87" s="20"/>
      <c r="U87" s="20"/>
      <c r="V87" s="20"/>
      <c r="W87" s="20"/>
      <c r="X87" s="20"/>
      <c r="Y87" s="20"/>
      <c r="Z87" s="20"/>
    </row>
    <row r="88" spans="1:26" ht="13.5" customHeight="1" x14ac:dyDescent="0.3">
      <c r="A88" s="20"/>
      <c r="B88" s="20"/>
      <c r="C88" s="20"/>
      <c r="D88" s="20"/>
      <c r="E88" s="283"/>
      <c r="F88" s="209"/>
      <c r="G88" s="283"/>
      <c r="H88" s="209"/>
      <c r="I88" s="209"/>
      <c r="J88" s="209"/>
      <c r="K88" s="20"/>
      <c r="L88" s="20"/>
      <c r="M88" s="20"/>
      <c r="N88" s="20"/>
      <c r="O88" s="20"/>
      <c r="P88" s="20"/>
      <c r="Q88" s="20"/>
      <c r="R88" s="20"/>
      <c r="S88" s="20"/>
      <c r="T88" s="20"/>
      <c r="U88" s="20"/>
      <c r="V88" s="20"/>
      <c r="W88" s="20"/>
      <c r="X88" s="20"/>
      <c r="Y88" s="20"/>
      <c r="Z88" s="20"/>
    </row>
    <row r="89" spans="1:26" ht="13.5" customHeight="1" x14ac:dyDescent="0.3">
      <c r="A89" s="20"/>
      <c r="B89" s="20"/>
      <c r="C89" s="20"/>
      <c r="D89" s="20"/>
      <c r="E89" s="283"/>
      <c r="F89" s="209"/>
      <c r="G89" s="283"/>
      <c r="H89" s="209"/>
      <c r="I89" s="209"/>
      <c r="J89" s="209"/>
      <c r="K89" s="20"/>
      <c r="L89" s="20"/>
      <c r="M89" s="20"/>
      <c r="N89" s="20"/>
      <c r="O89" s="20"/>
      <c r="P89" s="20"/>
      <c r="Q89" s="20"/>
      <c r="R89" s="20"/>
      <c r="S89" s="20"/>
      <c r="T89" s="20"/>
      <c r="U89" s="20"/>
      <c r="V89" s="20"/>
      <c r="W89" s="20"/>
      <c r="X89" s="20"/>
      <c r="Y89" s="20"/>
      <c r="Z89" s="20"/>
    </row>
    <row r="90" spans="1:26" ht="13.5" customHeight="1" x14ac:dyDescent="0.3">
      <c r="A90" s="20"/>
      <c r="B90" s="20"/>
      <c r="C90" s="20"/>
      <c r="D90" s="20"/>
      <c r="E90" s="283"/>
      <c r="F90" s="209"/>
      <c r="G90" s="283"/>
      <c r="H90" s="209"/>
      <c r="I90" s="209"/>
      <c r="J90" s="209"/>
      <c r="K90" s="20"/>
      <c r="L90" s="20"/>
      <c r="M90" s="20"/>
      <c r="N90" s="20"/>
      <c r="O90" s="20"/>
      <c r="P90" s="20"/>
      <c r="Q90" s="20"/>
      <c r="R90" s="20"/>
      <c r="S90" s="20"/>
      <c r="T90" s="20"/>
      <c r="U90" s="20"/>
      <c r="V90" s="20"/>
      <c r="W90" s="20"/>
      <c r="X90" s="20"/>
      <c r="Y90" s="20"/>
      <c r="Z90" s="20"/>
    </row>
    <row r="91" spans="1:26" ht="13.5" customHeight="1" x14ac:dyDescent="0.3">
      <c r="A91" s="20"/>
      <c r="B91" s="20"/>
      <c r="C91" s="20"/>
      <c r="D91" s="20"/>
      <c r="E91" s="283"/>
      <c r="F91" s="209"/>
      <c r="G91" s="283"/>
      <c r="H91" s="209"/>
      <c r="I91" s="209"/>
      <c r="J91" s="209"/>
      <c r="K91" s="20"/>
      <c r="L91" s="20"/>
      <c r="M91" s="20"/>
      <c r="N91" s="20"/>
      <c r="O91" s="20"/>
      <c r="P91" s="20"/>
      <c r="Q91" s="20"/>
      <c r="R91" s="20"/>
      <c r="S91" s="20"/>
      <c r="T91" s="20"/>
      <c r="U91" s="20"/>
      <c r="V91" s="20"/>
      <c r="W91" s="20"/>
      <c r="X91" s="20"/>
      <c r="Y91" s="20"/>
      <c r="Z91" s="20"/>
    </row>
    <row r="92" spans="1:26" ht="13.5" customHeight="1" x14ac:dyDescent="0.3">
      <c r="A92" s="20"/>
      <c r="B92" s="20"/>
      <c r="C92" s="20"/>
      <c r="D92" s="20"/>
      <c r="E92" s="283"/>
      <c r="F92" s="209"/>
      <c r="G92" s="283"/>
      <c r="H92" s="209"/>
      <c r="I92" s="209"/>
      <c r="J92" s="209"/>
      <c r="K92" s="20"/>
      <c r="L92" s="20"/>
      <c r="M92" s="20"/>
      <c r="N92" s="20"/>
      <c r="O92" s="20"/>
      <c r="P92" s="20"/>
      <c r="Q92" s="20"/>
      <c r="R92" s="20"/>
      <c r="S92" s="20"/>
      <c r="T92" s="20"/>
      <c r="U92" s="20"/>
      <c r="V92" s="20"/>
      <c r="W92" s="20"/>
      <c r="X92" s="20"/>
      <c r="Y92" s="20"/>
      <c r="Z92" s="20"/>
    </row>
    <row r="93" spans="1:26" ht="13.5" customHeight="1" x14ac:dyDescent="0.3">
      <c r="A93" s="20"/>
      <c r="B93" s="20"/>
      <c r="C93" s="20"/>
      <c r="D93" s="20"/>
      <c r="E93" s="283"/>
      <c r="F93" s="209"/>
      <c r="G93" s="283"/>
      <c r="H93" s="209"/>
      <c r="I93" s="209"/>
      <c r="J93" s="209"/>
      <c r="K93" s="20"/>
      <c r="L93" s="20"/>
      <c r="M93" s="20"/>
      <c r="N93" s="20"/>
      <c r="O93" s="20"/>
      <c r="P93" s="20"/>
      <c r="Q93" s="20"/>
      <c r="R93" s="20"/>
      <c r="S93" s="20"/>
      <c r="T93" s="20"/>
      <c r="U93" s="20"/>
      <c r="V93" s="20"/>
      <c r="W93" s="20"/>
      <c r="X93" s="20"/>
      <c r="Y93" s="20"/>
      <c r="Z93" s="20"/>
    </row>
    <row r="94" spans="1:26" ht="13.5" customHeight="1" x14ac:dyDescent="0.3">
      <c r="A94" s="20"/>
      <c r="B94" s="20"/>
      <c r="C94" s="20"/>
      <c r="D94" s="20"/>
      <c r="E94" s="283"/>
      <c r="F94" s="209"/>
      <c r="G94" s="283"/>
      <c r="H94" s="209"/>
      <c r="I94" s="209"/>
      <c r="J94" s="209"/>
      <c r="K94" s="20"/>
      <c r="L94" s="20"/>
      <c r="M94" s="20"/>
      <c r="N94" s="20"/>
      <c r="O94" s="20"/>
      <c r="P94" s="20"/>
      <c r="Q94" s="20"/>
      <c r="R94" s="20"/>
      <c r="S94" s="20"/>
      <c r="T94" s="20"/>
      <c r="U94" s="20"/>
      <c r="V94" s="20"/>
      <c r="W94" s="20"/>
      <c r="X94" s="20"/>
      <c r="Y94" s="20"/>
      <c r="Z94" s="20"/>
    </row>
    <row r="95" spans="1:26" ht="13.5" customHeight="1" x14ac:dyDescent="0.3">
      <c r="A95" s="20"/>
      <c r="B95" s="20"/>
      <c r="C95" s="20"/>
      <c r="D95" s="20"/>
      <c r="E95" s="283"/>
      <c r="F95" s="209"/>
      <c r="G95" s="283"/>
      <c r="H95" s="209"/>
      <c r="I95" s="209"/>
      <c r="J95" s="209"/>
      <c r="K95" s="20"/>
      <c r="L95" s="20"/>
      <c r="M95" s="20"/>
      <c r="N95" s="20"/>
      <c r="O95" s="20"/>
      <c r="P95" s="20"/>
      <c r="Q95" s="20"/>
      <c r="R95" s="20"/>
      <c r="S95" s="20"/>
      <c r="T95" s="20"/>
      <c r="U95" s="20"/>
      <c r="V95" s="20"/>
      <c r="W95" s="20"/>
      <c r="X95" s="20"/>
      <c r="Y95" s="20"/>
      <c r="Z95" s="20"/>
    </row>
    <row r="96" spans="1:26" ht="13.5" customHeight="1" x14ac:dyDescent="0.3">
      <c r="A96" s="20"/>
      <c r="B96" s="20"/>
      <c r="C96" s="20"/>
      <c r="D96" s="20"/>
      <c r="E96" s="283"/>
      <c r="F96" s="209"/>
      <c r="G96" s="283"/>
      <c r="H96" s="209"/>
      <c r="I96" s="209"/>
      <c r="J96" s="209"/>
      <c r="K96" s="20"/>
      <c r="L96" s="20"/>
      <c r="M96" s="20"/>
      <c r="N96" s="20"/>
      <c r="O96" s="20"/>
      <c r="P96" s="20"/>
      <c r="Q96" s="20"/>
      <c r="R96" s="20"/>
      <c r="S96" s="20"/>
      <c r="T96" s="20"/>
      <c r="U96" s="20"/>
      <c r="V96" s="20"/>
      <c r="W96" s="20"/>
      <c r="X96" s="20"/>
      <c r="Y96" s="20"/>
      <c r="Z96" s="20"/>
    </row>
    <row r="97" spans="1:26" ht="13.5" customHeight="1" x14ac:dyDescent="0.3">
      <c r="A97" s="20"/>
      <c r="B97" s="20"/>
      <c r="C97" s="20"/>
      <c r="D97" s="20"/>
      <c r="E97" s="283"/>
      <c r="F97" s="209"/>
      <c r="G97" s="283"/>
      <c r="H97" s="209"/>
      <c r="I97" s="209"/>
      <c r="J97" s="209"/>
      <c r="K97" s="20"/>
      <c r="L97" s="20"/>
      <c r="M97" s="20"/>
      <c r="N97" s="20"/>
      <c r="O97" s="20"/>
      <c r="P97" s="20"/>
      <c r="Q97" s="20"/>
      <c r="R97" s="20"/>
      <c r="S97" s="20"/>
      <c r="T97" s="20"/>
      <c r="U97" s="20"/>
      <c r="V97" s="20"/>
      <c r="W97" s="20"/>
      <c r="X97" s="20"/>
      <c r="Y97" s="20"/>
      <c r="Z97" s="20"/>
    </row>
    <row r="98" spans="1:26" ht="13.5" customHeight="1" x14ac:dyDescent="0.3">
      <c r="A98" s="20"/>
      <c r="B98" s="20"/>
      <c r="C98" s="20"/>
      <c r="D98" s="20"/>
      <c r="E98" s="283"/>
      <c r="F98" s="209"/>
      <c r="G98" s="283"/>
      <c r="H98" s="209"/>
      <c r="I98" s="209"/>
      <c r="J98" s="209"/>
      <c r="K98" s="20"/>
      <c r="L98" s="20"/>
      <c r="M98" s="20"/>
      <c r="N98" s="20"/>
      <c r="O98" s="20"/>
      <c r="P98" s="20"/>
      <c r="Q98" s="20"/>
      <c r="R98" s="20"/>
      <c r="S98" s="20"/>
      <c r="T98" s="20"/>
      <c r="U98" s="20"/>
      <c r="V98" s="20"/>
      <c r="W98" s="20"/>
      <c r="X98" s="20"/>
      <c r="Y98" s="20"/>
      <c r="Z98" s="20"/>
    </row>
    <row r="99" spans="1:26" ht="13.5" customHeight="1" x14ac:dyDescent="0.3">
      <c r="A99" s="20"/>
      <c r="B99" s="20"/>
      <c r="C99" s="20"/>
      <c r="D99" s="20"/>
      <c r="E99" s="283"/>
      <c r="F99" s="209"/>
      <c r="G99" s="283"/>
      <c r="H99" s="209"/>
      <c r="I99" s="209"/>
      <c r="J99" s="209"/>
      <c r="K99" s="20"/>
      <c r="L99" s="20"/>
      <c r="M99" s="20"/>
      <c r="N99" s="20"/>
      <c r="O99" s="20"/>
      <c r="P99" s="20"/>
      <c r="Q99" s="20"/>
      <c r="R99" s="20"/>
      <c r="S99" s="20"/>
      <c r="T99" s="20"/>
      <c r="U99" s="20"/>
      <c r="V99" s="20"/>
      <c r="W99" s="20"/>
      <c r="X99" s="20"/>
      <c r="Y99" s="20"/>
      <c r="Z99" s="20"/>
    </row>
    <row r="100" spans="1:26" ht="13.5" customHeight="1" x14ac:dyDescent="0.3">
      <c r="A100" s="20"/>
      <c r="B100" s="20"/>
      <c r="C100" s="20"/>
      <c r="D100" s="20"/>
      <c r="E100" s="283"/>
      <c r="F100" s="209"/>
      <c r="G100" s="283"/>
      <c r="H100" s="209"/>
      <c r="I100" s="209"/>
      <c r="J100" s="209"/>
      <c r="K100" s="20"/>
      <c r="L100" s="20"/>
      <c r="M100" s="20"/>
      <c r="N100" s="20"/>
      <c r="O100" s="20"/>
      <c r="P100" s="20"/>
      <c r="Q100" s="20"/>
      <c r="R100" s="20"/>
      <c r="S100" s="20"/>
      <c r="T100" s="20"/>
      <c r="U100" s="20"/>
      <c r="V100" s="20"/>
      <c r="W100" s="20"/>
      <c r="X100" s="20"/>
      <c r="Y100" s="20"/>
      <c r="Z100" s="20"/>
    </row>
    <row r="101" spans="1:26" ht="13.5" customHeight="1" x14ac:dyDescent="0.3">
      <c r="A101" s="20"/>
      <c r="B101" s="20"/>
      <c r="C101" s="20"/>
      <c r="D101" s="20"/>
      <c r="E101" s="283"/>
      <c r="F101" s="209"/>
      <c r="G101" s="283"/>
      <c r="H101" s="209"/>
      <c r="I101" s="209"/>
      <c r="J101" s="209"/>
      <c r="K101" s="20"/>
      <c r="L101" s="20"/>
      <c r="M101" s="20"/>
      <c r="N101" s="20"/>
      <c r="O101" s="20"/>
      <c r="P101" s="20"/>
      <c r="Q101" s="20"/>
      <c r="R101" s="20"/>
      <c r="S101" s="20"/>
      <c r="T101" s="20"/>
      <c r="U101" s="20"/>
      <c r="V101" s="20"/>
      <c r="W101" s="20"/>
      <c r="X101" s="20"/>
      <c r="Y101" s="20"/>
      <c r="Z101" s="20"/>
    </row>
    <row r="102" spans="1:26" ht="13.5" customHeight="1" x14ac:dyDescent="0.3">
      <c r="A102" s="20"/>
      <c r="B102" s="20"/>
      <c r="C102" s="20"/>
      <c r="D102" s="20"/>
      <c r="E102" s="283"/>
      <c r="F102" s="209"/>
      <c r="G102" s="283"/>
      <c r="H102" s="209"/>
      <c r="I102" s="209"/>
      <c r="J102" s="209"/>
      <c r="K102" s="20"/>
      <c r="L102" s="20"/>
      <c r="M102" s="20"/>
      <c r="N102" s="20"/>
      <c r="O102" s="20"/>
      <c r="P102" s="20"/>
      <c r="Q102" s="20"/>
      <c r="R102" s="20"/>
      <c r="S102" s="20"/>
      <c r="T102" s="20"/>
      <c r="U102" s="20"/>
      <c r="V102" s="20"/>
      <c r="W102" s="20"/>
      <c r="X102" s="20"/>
      <c r="Y102" s="20"/>
      <c r="Z102" s="20"/>
    </row>
    <row r="103" spans="1:26" ht="13.5" customHeight="1" x14ac:dyDescent="0.3">
      <c r="A103" s="20"/>
      <c r="B103" s="20"/>
      <c r="C103" s="20"/>
      <c r="D103" s="20"/>
      <c r="E103" s="283"/>
      <c r="F103" s="209"/>
      <c r="G103" s="283"/>
      <c r="H103" s="209"/>
      <c r="I103" s="209"/>
      <c r="J103" s="209"/>
      <c r="K103" s="20"/>
      <c r="L103" s="20"/>
      <c r="M103" s="20"/>
      <c r="N103" s="20"/>
      <c r="O103" s="20"/>
      <c r="P103" s="20"/>
      <c r="Q103" s="20"/>
      <c r="R103" s="20"/>
      <c r="S103" s="20"/>
      <c r="T103" s="20"/>
      <c r="U103" s="20"/>
      <c r="V103" s="20"/>
      <c r="W103" s="20"/>
      <c r="X103" s="20"/>
      <c r="Y103" s="20"/>
      <c r="Z103" s="20"/>
    </row>
    <row r="104" spans="1:26" ht="13.5" customHeight="1" x14ac:dyDescent="0.3">
      <c r="A104" s="20"/>
      <c r="B104" s="20"/>
      <c r="C104" s="20"/>
      <c r="D104" s="20"/>
      <c r="E104" s="283"/>
      <c r="F104" s="209"/>
      <c r="G104" s="283"/>
      <c r="H104" s="209"/>
      <c r="I104" s="209"/>
      <c r="J104" s="209"/>
      <c r="K104" s="20"/>
      <c r="L104" s="20"/>
      <c r="M104" s="20"/>
      <c r="N104" s="20"/>
      <c r="O104" s="20"/>
      <c r="P104" s="20"/>
      <c r="Q104" s="20"/>
      <c r="R104" s="20"/>
      <c r="S104" s="20"/>
      <c r="T104" s="20"/>
      <c r="U104" s="20"/>
      <c r="V104" s="20"/>
      <c r="W104" s="20"/>
      <c r="X104" s="20"/>
      <c r="Y104" s="20"/>
      <c r="Z104" s="20"/>
    </row>
    <row r="105" spans="1:26" ht="13.5" customHeight="1" x14ac:dyDescent="0.3">
      <c r="A105" s="20"/>
      <c r="B105" s="20"/>
      <c r="C105" s="20"/>
      <c r="D105" s="20"/>
      <c r="E105" s="283"/>
      <c r="F105" s="209"/>
      <c r="G105" s="283"/>
      <c r="H105" s="209"/>
      <c r="I105" s="209"/>
      <c r="J105" s="209"/>
      <c r="K105" s="20"/>
      <c r="L105" s="20"/>
      <c r="M105" s="20"/>
      <c r="N105" s="20"/>
      <c r="O105" s="20"/>
      <c r="P105" s="20"/>
      <c r="Q105" s="20"/>
      <c r="R105" s="20"/>
      <c r="S105" s="20"/>
      <c r="T105" s="20"/>
      <c r="U105" s="20"/>
      <c r="V105" s="20"/>
      <c r="W105" s="20"/>
      <c r="X105" s="20"/>
      <c r="Y105" s="20"/>
      <c r="Z105" s="20"/>
    </row>
    <row r="106" spans="1:26" ht="13.5" customHeight="1" x14ac:dyDescent="0.3">
      <c r="A106" s="20"/>
      <c r="B106" s="20"/>
      <c r="C106" s="20"/>
      <c r="D106" s="20"/>
      <c r="E106" s="283"/>
      <c r="F106" s="209"/>
      <c r="G106" s="283"/>
      <c r="H106" s="209"/>
      <c r="I106" s="209"/>
      <c r="J106" s="209"/>
      <c r="K106" s="20"/>
      <c r="L106" s="20"/>
      <c r="M106" s="20"/>
      <c r="N106" s="20"/>
      <c r="O106" s="20"/>
      <c r="P106" s="20"/>
      <c r="Q106" s="20"/>
      <c r="R106" s="20"/>
      <c r="S106" s="20"/>
      <c r="T106" s="20"/>
      <c r="U106" s="20"/>
      <c r="V106" s="20"/>
      <c r="W106" s="20"/>
      <c r="X106" s="20"/>
      <c r="Y106" s="20"/>
      <c r="Z106" s="20"/>
    </row>
    <row r="107" spans="1:26" ht="13.5" customHeight="1" x14ac:dyDescent="0.3">
      <c r="A107" s="20"/>
      <c r="B107" s="20"/>
      <c r="C107" s="20"/>
      <c r="D107" s="20"/>
      <c r="E107" s="283"/>
      <c r="F107" s="209"/>
      <c r="G107" s="283"/>
      <c r="H107" s="209"/>
      <c r="I107" s="209"/>
      <c r="J107" s="209"/>
      <c r="K107" s="20"/>
      <c r="L107" s="20"/>
      <c r="M107" s="20"/>
      <c r="N107" s="20"/>
      <c r="O107" s="20"/>
      <c r="P107" s="20"/>
      <c r="Q107" s="20"/>
      <c r="R107" s="20"/>
      <c r="S107" s="20"/>
      <c r="T107" s="20"/>
      <c r="U107" s="20"/>
      <c r="V107" s="20"/>
      <c r="W107" s="20"/>
      <c r="X107" s="20"/>
      <c r="Y107" s="20"/>
      <c r="Z107" s="20"/>
    </row>
    <row r="108" spans="1:26" ht="13.5" customHeight="1" x14ac:dyDescent="0.3">
      <c r="A108" s="20"/>
      <c r="B108" s="20"/>
      <c r="C108" s="20"/>
      <c r="D108" s="20"/>
      <c r="E108" s="283"/>
      <c r="F108" s="209"/>
      <c r="G108" s="283"/>
      <c r="H108" s="209"/>
      <c r="I108" s="209"/>
      <c r="J108" s="209"/>
      <c r="K108" s="20"/>
      <c r="L108" s="20"/>
      <c r="M108" s="20"/>
      <c r="N108" s="20"/>
      <c r="O108" s="20"/>
      <c r="P108" s="20"/>
      <c r="Q108" s="20"/>
      <c r="R108" s="20"/>
      <c r="S108" s="20"/>
      <c r="T108" s="20"/>
      <c r="U108" s="20"/>
      <c r="V108" s="20"/>
      <c r="W108" s="20"/>
      <c r="X108" s="20"/>
      <c r="Y108" s="20"/>
      <c r="Z108" s="20"/>
    </row>
    <row r="109" spans="1:26" ht="13.5" customHeight="1" x14ac:dyDescent="0.3">
      <c r="A109" s="20"/>
      <c r="B109" s="20"/>
      <c r="C109" s="20"/>
      <c r="D109" s="20"/>
      <c r="E109" s="283"/>
      <c r="F109" s="209"/>
      <c r="G109" s="283"/>
      <c r="H109" s="209"/>
      <c r="I109" s="209"/>
      <c r="J109" s="209"/>
      <c r="K109" s="20"/>
      <c r="L109" s="20"/>
      <c r="M109" s="20"/>
      <c r="N109" s="20"/>
      <c r="O109" s="20"/>
      <c r="P109" s="20"/>
      <c r="Q109" s="20"/>
      <c r="R109" s="20"/>
      <c r="S109" s="20"/>
      <c r="T109" s="20"/>
      <c r="U109" s="20"/>
      <c r="V109" s="20"/>
      <c r="W109" s="20"/>
      <c r="X109" s="20"/>
      <c r="Y109" s="20"/>
      <c r="Z109" s="20"/>
    </row>
    <row r="110" spans="1:26" ht="13.5" customHeight="1" x14ac:dyDescent="0.3">
      <c r="A110" s="20"/>
      <c r="B110" s="20"/>
      <c r="C110" s="20"/>
      <c r="D110" s="20"/>
      <c r="E110" s="283"/>
      <c r="F110" s="209"/>
      <c r="G110" s="283"/>
      <c r="H110" s="209"/>
      <c r="I110" s="209"/>
      <c r="J110" s="209"/>
      <c r="K110" s="20"/>
      <c r="L110" s="20"/>
      <c r="M110" s="20"/>
      <c r="N110" s="20"/>
      <c r="O110" s="20"/>
      <c r="P110" s="20"/>
      <c r="Q110" s="20"/>
      <c r="R110" s="20"/>
      <c r="S110" s="20"/>
      <c r="T110" s="20"/>
      <c r="U110" s="20"/>
      <c r="V110" s="20"/>
      <c r="W110" s="20"/>
      <c r="X110" s="20"/>
      <c r="Y110" s="20"/>
      <c r="Z110" s="20"/>
    </row>
    <row r="111" spans="1:26" ht="13.5" customHeight="1" x14ac:dyDescent="0.3">
      <c r="A111" s="20"/>
      <c r="B111" s="20"/>
      <c r="C111" s="20"/>
      <c r="D111" s="20"/>
      <c r="E111" s="283"/>
      <c r="F111" s="209"/>
      <c r="G111" s="283"/>
      <c r="H111" s="209"/>
      <c r="I111" s="209"/>
      <c r="J111" s="209"/>
      <c r="K111" s="20"/>
      <c r="L111" s="20"/>
      <c r="M111" s="20"/>
      <c r="N111" s="20"/>
      <c r="O111" s="20"/>
      <c r="P111" s="20"/>
      <c r="Q111" s="20"/>
      <c r="R111" s="20"/>
      <c r="S111" s="20"/>
      <c r="T111" s="20"/>
      <c r="U111" s="20"/>
      <c r="V111" s="20"/>
      <c r="W111" s="20"/>
      <c r="X111" s="20"/>
      <c r="Y111" s="20"/>
      <c r="Z111" s="20"/>
    </row>
    <row r="112" spans="1:26" ht="13.5" customHeight="1" x14ac:dyDescent="0.3">
      <c r="A112" s="20"/>
      <c r="B112" s="20"/>
      <c r="C112" s="20"/>
      <c r="D112" s="20"/>
      <c r="E112" s="283"/>
      <c r="F112" s="209"/>
      <c r="G112" s="283"/>
      <c r="H112" s="209"/>
      <c r="I112" s="209"/>
      <c r="J112" s="209"/>
      <c r="K112" s="20"/>
      <c r="L112" s="20"/>
      <c r="M112" s="20"/>
      <c r="N112" s="20"/>
      <c r="O112" s="20"/>
      <c r="P112" s="20"/>
      <c r="Q112" s="20"/>
      <c r="R112" s="20"/>
      <c r="S112" s="20"/>
      <c r="T112" s="20"/>
      <c r="U112" s="20"/>
      <c r="V112" s="20"/>
      <c r="W112" s="20"/>
      <c r="X112" s="20"/>
      <c r="Y112" s="20"/>
      <c r="Z112" s="20"/>
    </row>
    <row r="113" spans="1:26" ht="13.5" customHeight="1" x14ac:dyDescent="0.3">
      <c r="A113" s="20"/>
      <c r="B113" s="20"/>
      <c r="C113" s="20"/>
      <c r="D113" s="20"/>
      <c r="E113" s="283"/>
      <c r="F113" s="209"/>
      <c r="G113" s="283"/>
      <c r="H113" s="209"/>
      <c r="I113" s="209"/>
      <c r="J113" s="209"/>
      <c r="K113" s="20"/>
      <c r="L113" s="20"/>
      <c r="M113" s="20"/>
      <c r="N113" s="20"/>
      <c r="O113" s="20"/>
      <c r="P113" s="20"/>
      <c r="Q113" s="20"/>
      <c r="R113" s="20"/>
      <c r="S113" s="20"/>
      <c r="T113" s="20"/>
      <c r="U113" s="20"/>
      <c r="V113" s="20"/>
      <c r="W113" s="20"/>
      <c r="X113" s="20"/>
      <c r="Y113" s="20"/>
      <c r="Z113" s="20"/>
    </row>
    <row r="114" spans="1:26" ht="13.5" customHeight="1" x14ac:dyDescent="0.3">
      <c r="A114" s="20"/>
      <c r="B114" s="20"/>
      <c r="C114" s="20"/>
      <c r="D114" s="20"/>
      <c r="E114" s="283"/>
      <c r="F114" s="209"/>
      <c r="G114" s="283"/>
      <c r="H114" s="209"/>
      <c r="I114" s="209"/>
      <c r="J114" s="209"/>
      <c r="K114" s="20"/>
      <c r="L114" s="20"/>
      <c r="M114" s="20"/>
      <c r="N114" s="20"/>
      <c r="O114" s="20"/>
      <c r="P114" s="20"/>
      <c r="Q114" s="20"/>
      <c r="R114" s="20"/>
      <c r="S114" s="20"/>
      <c r="T114" s="20"/>
      <c r="U114" s="20"/>
      <c r="V114" s="20"/>
      <c r="W114" s="20"/>
      <c r="X114" s="20"/>
      <c r="Y114" s="20"/>
      <c r="Z114" s="20"/>
    </row>
    <row r="115" spans="1:26" ht="13.5" customHeight="1" x14ac:dyDescent="0.3">
      <c r="A115" s="20"/>
      <c r="B115" s="20"/>
      <c r="C115" s="20"/>
      <c r="D115" s="20"/>
      <c r="E115" s="283"/>
      <c r="F115" s="209"/>
      <c r="G115" s="283"/>
      <c r="H115" s="209"/>
      <c r="I115" s="209"/>
      <c r="J115" s="209"/>
      <c r="K115" s="20"/>
      <c r="L115" s="20"/>
      <c r="M115" s="20"/>
      <c r="N115" s="20"/>
      <c r="O115" s="20"/>
      <c r="P115" s="20"/>
      <c r="Q115" s="20"/>
      <c r="R115" s="20"/>
      <c r="S115" s="20"/>
      <c r="T115" s="20"/>
      <c r="U115" s="20"/>
      <c r="V115" s="20"/>
      <c r="W115" s="20"/>
      <c r="X115" s="20"/>
      <c r="Y115" s="20"/>
      <c r="Z115" s="20"/>
    </row>
    <row r="116" spans="1:26" ht="13.5" customHeight="1" x14ac:dyDescent="0.3">
      <c r="A116" s="20"/>
      <c r="B116" s="20"/>
      <c r="C116" s="20"/>
      <c r="D116" s="20"/>
      <c r="E116" s="283"/>
      <c r="F116" s="209"/>
      <c r="G116" s="283"/>
      <c r="H116" s="209"/>
      <c r="I116" s="209"/>
      <c r="J116" s="209"/>
      <c r="K116" s="20"/>
      <c r="L116" s="20"/>
      <c r="M116" s="20"/>
      <c r="N116" s="20"/>
      <c r="O116" s="20"/>
      <c r="P116" s="20"/>
      <c r="Q116" s="20"/>
      <c r="R116" s="20"/>
      <c r="S116" s="20"/>
      <c r="T116" s="20"/>
      <c r="U116" s="20"/>
      <c r="V116" s="20"/>
      <c r="W116" s="20"/>
      <c r="X116" s="20"/>
      <c r="Y116" s="20"/>
      <c r="Z116" s="20"/>
    </row>
    <row r="117" spans="1:26" ht="13.5" customHeight="1" x14ac:dyDescent="0.3">
      <c r="A117" s="20"/>
      <c r="B117" s="20"/>
      <c r="C117" s="20"/>
      <c r="D117" s="20"/>
      <c r="E117" s="283"/>
      <c r="F117" s="209"/>
      <c r="G117" s="283"/>
      <c r="H117" s="209"/>
      <c r="I117" s="209"/>
      <c r="J117" s="209"/>
      <c r="K117" s="20"/>
      <c r="L117" s="20"/>
      <c r="M117" s="20"/>
      <c r="N117" s="20"/>
      <c r="O117" s="20"/>
      <c r="P117" s="20"/>
      <c r="Q117" s="20"/>
      <c r="R117" s="20"/>
      <c r="S117" s="20"/>
      <c r="T117" s="20"/>
      <c r="U117" s="20"/>
      <c r="V117" s="20"/>
      <c r="W117" s="20"/>
      <c r="X117" s="20"/>
      <c r="Y117" s="20"/>
      <c r="Z117" s="20"/>
    </row>
    <row r="118" spans="1:26" ht="13.5" customHeight="1" x14ac:dyDescent="0.3">
      <c r="A118" s="20"/>
      <c r="B118" s="20"/>
      <c r="C118" s="20"/>
      <c r="D118" s="20"/>
      <c r="E118" s="283"/>
      <c r="F118" s="209"/>
      <c r="G118" s="283"/>
      <c r="H118" s="209"/>
      <c r="I118" s="209"/>
      <c r="J118" s="209"/>
      <c r="K118" s="20"/>
      <c r="L118" s="20"/>
      <c r="M118" s="20"/>
      <c r="N118" s="20"/>
      <c r="O118" s="20"/>
      <c r="P118" s="20"/>
      <c r="Q118" s="20"/>
      <c r="R118" s="20"/>
      <c r="S118" s="20"/>
      <c r="T118" s="20"/>
      <c r="U118" s="20"/>
      <c r="V118" s="20"/>
      <c r="W118" s="20"/>
      <c r="X118" s="20"/>
      <c r="Y118" s="20"/>
      <c r="Z118" s="20"/>
    </row>
    <row r="119" spans="1:26" ht="13.5" customHeight="1" x14ac:dyDescent="0.3">
      <c r="A119" s="20"/>
      <c r="B119" s="20"/>
      <c r="C119" s="20"/>
      <c r="D119" s="20"/>
      <c r="E119" s="283"/>
      <c r="F119" s="209"/>
      <c r="G119" s="283"/>
      <c r="H119" s="209"/>
      <c r="I119" s="209"/>
      <c r="J119" s="209"/>
      <c r="K119" s="20"/>
      <c r="L119" s="20"/>
      <c r="M119" s="20"/>
      <c r="N119" s="20"/>
      <c r="O119" s="20"/>
      <c r="P119" s="20"/>
      <c r="Q119" s="20"/>
      <c r="R119" s="20"/>
      <c r="S119" s="20"/>
      <c r="T119" s="20"/>
      <c r="U119" s="20"/>
      <c r="V119" s="20"/>
      <c r="W119" s="20"/>
      <c r="X119" s="20"/>
      <c r="Y119" s="20"/>
      <c r="Z119" s="20"/>
    </row>
    <row r="120" spans="1:26" ht="13.5" customHeight="1" x14ac:dyDescent="0.3">
      <c r="A120" s="20"/>
      <c r="B120" s="20"/>
      <c r="C120" s="20"/>
      <c r="D120" s="20"/>
      <c r="E120" s="283"/>
      <c r="F120" s="209"/>
      <c r="G120" s="283"/>
      <c r="H120" s="209"/>
      <c r="I120" s="209"/>
      <c r="J120" s="209"/>
      <c r="K120" s="20"/>
      <c r="L120" s="20"/>
      <c r="M120" s="20"/>
      <c r="N120" s="20"/>
      <c r="O120" s="20"/>
      <c r="P120" s="20"/>
      <c r="Q120" s="20"/>
      <c r="R120" s="20"/>
      <c r="S120" s="20"/>
      <c r="T120" s="20"/>
      <c r="U120" s="20"/>
      <c r="V120" s="20"/>
      <c r="W120" s="20"/>
      <c r="X120" s="20"/>
      <c r="Y120" s="20"/>
      <c r="Z120" s="20"/>
    </row>
    <row r="121" spans="1:26" ht="13.5" customHeight="1" x14ac:dyDescent="0.3">
      <c r="A121" s="20"/>
      <c r="B121" s="20"/>
      <c r="C121" s="20"/>
      <c r="D121" s="20"/>
      <c r="E121" s="283"/>
      <c r="F121" s="209"/>
      <c r="G121" s="283"/>
      <c r="H121" s="209"/>
      <c r="I121" s="209"/>
      <c r="J121" s="209"/>
      <c r="K121" s="20"/>
      <c r="L121" s="20"/>
      <c r="M121" s="20"/>
      <c r="N121" s="20"/>
      <c r="O121" s="20"/>
      <c r="P121" s="20"/>
      <c r="Q121" s="20"/>
      <c r="R121" s="20"/>
      <c r="S121" s="20"/>
      <c r="T121" s="20"/>
      <c r="U121" s="20"/>
      <c r="V121" s="20"/>
      <c r="W121" s="20"/>
      <c r="X121" s="20"/>
      <c r="Y121" s="20"/>
      <c r="Z121" s="20"/>
    </row>
    <row r="122" spans="1:26" ht="13.5" customHeight="1" x14ac:dyDescent="0.3">
      <c r="A122" s="20"/>
      <c r="B122" s="20"/>
      <c r="C122" s="20"/>
      <c r="D122" s="20"/>
      <c r="E122" s="283"/>
      <c r="F122" s="209"/>
      <c r="G122" s="283"/>
      <c r="H122" s="209"/>
      <c r="I122" s="209"/>
      <c r="J122" s="209"/>
      <c r="K122" s="20"/>
      <c r="L122" s="20"/>
      <c r="M122" s="20"/>
      <c r="N122" s="20"/>
      <c r="O122" s="20"/>
      <c r="P122" s="20"/>
      <c r="Q122" s="20"/>
      <c r="R122" s="20"/>
      <c r="S122" s="20"/>
      <c r="T122" s="20"/>
      <c r="U122" s="20"/>
      <c r="V122" s="20"/>
      <c r="W122" s="20"/>
      <c r="X122" s="20"/>
      <c r="Y122" s="20"/>
      <c r="Z122" s="20"/>
    </row>
    <row r="123" spans="1:26" ht="13.5" customHeight="1" x14ac:dyDescent="0.3">
      <c r="A123" s="20"/>
      <c r="B123" s="20"/>
      <c r="C123" s="20"/>
      <c r="D123" s="20"/>
      <c r="E123" s="283"/>
      <c r="F123" s="209"/>
      <c r="G123" s="283"/>
      <c r="H123" s="209"/>
      <c r="I123" s="209"/>
      <c r="J123" s="209"/>
      <c r="K123" s="20"/>
      <c r="L123" s="20"/>
      <c r="M123" s="20"/>
      <c r="N123" s="20"/>
      <c r="O123" s="20"/>
      <c r="P123" s="20"/>
      <c r="Q123" s="20"/>
      <c r="R123" s="20"/>
      <c r="S123" s="20"/>
      <c r="T123" s="20"/>
      <c r="U123" s="20"/>
      <c r="V123" s="20"/>
      <c r="W123" s="20"/>
      <c r="X123" s="20"/>
      <c r="Y123" s="20"/>
      <c r="Z123" s="20"/>
    </row>
    <row r="124" spans="1:26" ht="13.5" customHeight="1" x14ac:dyDescent="0.3">
      <c r="A124" s="20"/>
      <c r="B124" s="20"/>
      <c r="C124" s="20"/>
      <c r="D124" s="20"/>
      <c r="E124" s="283"/>
      <c r="F124" s="209"/>
      <c r="G124" s="283"/>
      <c r="H124" s="209"/>
      <c r="I124" s="209"/>
      <c r="J124" s="209"/>
      <c r="K124" s="20"/>
      <c r="L124" s="20"/>
      <c r="M124" s="20"/>
      <c r="N124" s="20"/>
      <c r="O124" s="20"/>
      <c r="P124" s="20"/>
      <c r="Q124" s="20"/>
      <c r="R124" s="20"/>
      <c r="S124" s="20"/>
      <c r="T124" s="20"/>
      <c r="U124" s="20"/>
      <c r="V124" s="20"/>
      <c r="W124" s="20"/>
      <c r="X124" s="20"/>
      <c r="Y124" s="20"/>
      <c r="Z124" s="20"/>
    </row>
    <row r="125" spans="1:26" ht="13.5" customHeight="1" x14ac:dyDescent="0.3">
      <c r="A125" s="20"/>
      <c r="B125" s="20"/>
      <c r="C125" s="20"/>
      <c r="D125" s="20"/>
      <c r="E125" s="283"/>
      <c r="F125" s="209"/>
      <c r="G125" s="283"/>
      <c r="H125" s="209"/>
      <c r="I125" s="209"/>
      <c r="J125" s="209"/>
      <c r="K125" s="20"/>
      <c r="L125" s="20"/>
      <c r="M125" s="20"/>
      <c r="N125" s="20"/>
      <c r="O125" s="20"/>
      <c r="P125" s="20"/>
      <c r="Q125" s="20"/>
      <c r="R125" s="20"/>
      <c r="S125" s="20"/>
      <c r="T125" s="20"/>
      <c r="U125" s="20"/>
      <c r="V125" s="20"/>
      <c r="W125" s="20"/>
      <c r="X125" s="20"/>
      <c r="Y125" s="20"/>
      <c r="Z125" s="20"/>
    </row>
    <row r="126" spans="1:26" ht="13.5" customHeight="1" x14ac:dyDescent="0.3">
      <c r="A126" s="20"/>
      <c r="B126" s="20"/>
      <c r="C126" s="20"/>
      <c r="D126" s="20"/>
      <c r="E126" s="283"/>
      <c r="F126" s="209"/>
      <c r="G126" s="283"/>
      <c r="H126" s="209"/>
      <c r="I126" s="209"/>
      <c r="J126" s="209"/>
      <c r="K126" s="20"/>
      <c r="L126" s="20"/>
      <c r="M126" s="20"/>
      <c r="N126" s="20"/>
      <c r="O126" s="20"/>
      <c r="P126" s="20"/>
      <c r="Q126" s="20"/>
      <c r="R126" s="20"/>
      <c r="S126" s="20"/>
      <c r="T126" s="20"/>
      <c r="U126" s="20"/>
      <c r="V126" s="20"/>
      <c r="W126" s="20"/>
      <c r="X126" s="20"/>
      <c r="Y126" s="20"/>
      <c r="Z126" s="20"/>
    </row>
    <row r="127" spans="1:26" ht="13.5" customHeight="1" x14ac:dyDescent="0.3">
      <c r="A127" s="20"/>
      <c r="B127" s="20"/>
      <c r="C127" s="20"/>
      <c r="D127" s="20"/>
      <c r="E127" s="283"/>
      <c r="F127" s="209"/>
      <c r="G127" s="283"/>
      <c r="H127" s="209"/>
      <c r="I127" s="209"/>
      <c r="J127" s="209"/>
      <c r="K127" s="20"/>
      <c r="L127" s="20"/>
      <c r="M127" s="20"/>
      <c r="N127" s="20"/>
      <c r="O127" s="20"/>
      <c r="P127" s="20"/>
      <c r="Q127" s="20"/>
      <c r="R127" s="20"/>
      <c r="S127" s="20"/>
      <c r="T127" s="20"/>
      <c r="U127" s="20"/>
      <c r="V127" s="20"/>
      <c r="W127" s="20"/>
      <c r="X127" s="20"/>
      <c r="Y127" s="20"/>
      <c r="Z127" s="20"/>
    </row>
    <row r="128" spans="1:26" ht="13.5" customHeight="1" x14ac:dyDescent="0.3">
      <c r="A128" s="20"/>
      <c r="B128" s="20"/>
      <c r="C128" s="20"/>
      <c r="D128" s="20"/>
      <c r="E128" s="283"/>
      <c r="F128" s="209"/>
      <c r="G128" s="283"/>
      <c r="H128" s="209"/>
      <c r="I128" s="209"/>
      <c r="J128" s="209"/>
      <c r="K128" s="20"/>
      <c r="L128" s="20"/>
      <c r="M128" s="20"/>
      <c r="N128" s="20"/>
      <c r="O128" s="20"/>
      <c r="P128" s="20"/>
      <c r="Q128" s="20"/>
      <c r="R128" s="20"/>
      <c r="S128" s="20"/>
      <c r="T128" s="20"/>
      <c r="U128" s="20"/>
      <c r="V128" s="20"/>
      <c r="W128" s="20"/>
      <c r="X128" s="20"/>
      <c r="Y128" s="20"/>
      <c r="Z128" s="20"/>
    </row>
    <row r="129" spans="1:26" ht="13.5" customHeight="1" x14ac:dyDescent="0.3">
      <c r="A129" s="20"/>
      <c r="B129" s="20"/>
      <c r="C129" s="20"/>
      <c r="D129" s="20"/>
      <c r="E129" s="283"/>
      <c r="F129" s="209"/>
      <c r="G129" s="283"/>
      <c r="H129" s="209"/>
      <c r="I129" s="209"/>
      <c r="J129" s="209"/>
      <c r="K129" s="20"/>
      <c r="L129" s="20"/>
      <c r="M129" s="20"/>
      <c r="N129" s="20"/>
      <c r="O129" s="20"/>
      <c r="P129" s="20"/>
      <c r="Q129" s="20"/>
      <c r="R129" s="20"/>
      <c r="S129" s="20"/>
      <c r="T129" s="20"/>
      <c r="U129" s="20"/>
      <c r="V129" s="20"/>
      <c r="W129" s="20"/>
      <c r="X129" s="20"/>
      <c r="Y129" s="20"/>
      <c r="Z129" s="20"/>
    </row>
    <row r="130" spans="1:26" ht="13.5" customHeight="1" x14ac:dyDescent="0.3">
      <c r="A130" s="20"/>
      <c r="B130" s="20"/>
      <c r="C130" s="20"/>
      <c r="D130" s="20"/>
      <c r="E130" s="283"/>
      <c r="F130" s="209"/>
      <c r="G130" s="283"/>
      <c r="H130" s="209"/>
      <c r="I130" s="209"/>
      <c r="J130" s="209"/>
      <c r="K130" s="20"/>
      <c r="L130" s="20"/>
      <c r="M130" s="20"/>
      <c r="N130" s="20"/>
      <c r="O130" s="20"/>
      <c r="P130" s="20"/>
      <c r="Q130" s="20"/>
      <c r="R130" s="20"/>
      <c r="S130" s="20"/>
      <c r="T130" s="20"/>
      <c r="U130" s="20"/>
      <c r="V130" s="20"/>
      <c r="W130" s="20"/>
      <c r="X130" s="20"/>
      <c r="Y130" s="20"/>
      <c r="Z130" s="20"/>
    </row>
    <row r="131" spans="1:26" ht="13.5" customHeight="1" x14ac:dyDescent="0.3">
      <c r="A131" s="20"/>
      <c r="B131" s="20"/>
      <c r="C131" s="20"/>
      <c r="D131" s="20"/>
      <c r="E131" s="283"/>
      <c r="F131" s="209"/>
      <c r="G131" s="283"/>
      <c r="H131" s="209"/>
      <c r="I131" s="209"/>
      <c r="J131" s="209"/>
      <c r="K131" s="20"/>
      <c r="L131" s="20"/>
      <c r="M131" s="20"/>
      <c r="N131" s="20"/>
      <c r="O131" s="20"/>
      <c r="P131" s="20"/>
      <c r="Q131" s="20"/>
      <c r="R131" s="20"/>
      <c r="S131" s="20"/>
      <c r="T131" s="20"/>
      <c r="U131" s="20"/>
      <c r="V131" s="20"/>
      <c r="W131" s="20"/>
      <c r="X131" s="20"/>
      <c r="Y131" s="20"/>
      <c r="Z131" s="20"/>
    </row>
    <row r="132" spans="1:26" ht="13.5" customHeight="1" x14ac:dyDescent="0.3">
      <c r="A132" s="20"/>
      <c r="B132" s="20"/>
      <c r="C132" s="20"/>
      <c r="D132" s="20"/>
      <c r="E132" s="283"/>
      <c r="F132" s="209"/>
      <c r="G132" s="283"/>
      <c r="H132" s="209"/>
      <c r="I132" s="209"/>
      <c r="J132" s="209"/>
      <c r="K132" s="20"/>
      <c r="L132" s="20"/>
      <c r="M132" s="20"/>
      <c r="N132" s="20"/>
      <c r="O132" s="20"/>
      <c r="P132" s="20"/>
      <c r="Q132" s="20"/>
      <c r="R132" s="20"/>
      <c r="S132" s="20"/>
      <c r="T132" s="20"/>
      <c r="U132" s="20"/>
      <c r="V132" s="20"/>
      <c r="W132" s="20"/>
      <c r="X132" s="20"/>
      <c r="Y132" s="20"/>
      <c r="Z132" s="20"/>
    </row>
    <row r="133" spans="1:26" ht="13.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3.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3.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3.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3.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3.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3.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3.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3.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3.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3.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3.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3.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3.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3.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3.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3.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3.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3.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3.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3.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3.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3.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3.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3.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3.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3.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3.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3.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3.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3.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3.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3.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3.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3.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3.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3.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3.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3.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3.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3.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3.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3.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3.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3.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3.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3.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3.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3.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3.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3.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3.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3.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3.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3.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3.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3.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3.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3.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3.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3.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3.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3.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3.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3.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3.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3.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3.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3.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3.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3.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3.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3.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3.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3.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3.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3.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3.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3.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3.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3.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3.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3.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3.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3.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3.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3.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3.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3.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3.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3.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3.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3.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3.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3.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3.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3.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3.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3.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3.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3.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3.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3.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3.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3.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3.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3.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3.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3.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3.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3.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3.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3.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x14ac:dyDescent="0.3"/>
    <row r="247" spans="1:26" ht="15.75" customHeight="1" x14ac:dyDescent="0.3"/>
    <row r="248" spans="1:26" ht="15.75" customHeight="1" x14ac:dyDescent="0.3"/>
    <row r="249" spans="1:26" ht="15.75" customHeight="1" x14ac:dyDescent="0.3"/>
    <row r="250" spans="1:26" ht="15.75" customHeight="1" x14ac:dyDescent="0.3"/>
    <row r="251" spans="1:26" ht="15.75" customHeight="1" x14ac:dyDescent="0.3"/>
    <row r="252" spans="1:26" ht="15.75" customHeight="1" x14ac:dyDescent="0.3"/>
    <row r="253" spans="1:26" ht="15.75" customHeight="1" x14ac:dyDescent="0.3"/>
    <row r="254" spans="1:26" ht="15.75" customHeight="1" x14ac:dyDescent="0.3"/>
    <row r="255" spans="1:26" ht="15.75" customHeight="1" x14ac:dyDescent="0.3"/>
    <row r="256" spans="1:2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92">
    <mergeCell ref="G52:J52"/>
    <mergeCell ref="G53:J53"/>
    <mergeCell ref="G45:J45"/>
    <mergeCell ref="G46:J46"/>
    <mergeCell ref="G47:J47"/>
    <mergeCell ref="G48:J48"/>
    <mergeCell ref="G49:J49"/>
    <mergeCell ref="G50:J50"/>
    <mergeCell ref="G51:J51"/>
    <mergeCell ref="E21:F21"/>
    <mergeCell ref="G21:J21"/>
    <mergeCell ref="E22:F22"/>
    <mergeCell ref="G22:J22"/>
    <mergeCell ref="E31:F31"/>
    <mergeCell ref="G31:J31"/>
    <mergeCell ref="C29:D29"/>
    <mergeCell ref="E29:F29"/>
    <mergeCell ref="G29:J29"/>
    <mergeCell ref="C30:D30"/>
    <mergeCell ref="E30:F30"/>
    <mergeCell ref="G30:J30"/>
    <mergeCell ref="C31:D31"/>
    <mergeCell ref="G16:J16"/>
    <mergeCell ref="E17:F17"/>
    <mergeCell ref="G17:J17"/>
    <mergeCell ref="E18:F18"/>
    <mergeCell ref="G18:J18"/>
    <mergeCell ref="E19:F19"/>
    <mergeCell ref="G19:J19"/>
    <mergeCell ref="E20:F20"/>
    <mergeCell ref="G20:J20"/>
    <mergeCell ref="A1:G2"/>
    <mergeCell ref="H1:I1"/>
    <mergeCell ref="J1:J4"/>
    <mergeCell ref="N1:N4"/>
    <mergeCell ref="H2:I2"/>
    <mergeCell ref="H3:I3"/>
    <mergeCell ref="H4:I4"/>
    <mergeCell ref="E10:F10"/>
    <mergeCell ref="G10:J10"/>
    <mergeCell ref="E94:F94"/>
    <mergeCell ref="E95:F95"/>
    <mergeCell ref="E96:F96"/>
    <mergeCell ref="E97:F97"/>
    <mergeCell ref="E98:F98"/>
    <mergeCell ref="E99:F99"/>
    <mergeCell ref="E100:F100"/>
    <mergeCell ref="E101:F101"/>
    <mergeCell ref="E102:F102"/>
    <mergeCell ref="E85:F85"/>
    <mergeCell ref="E86:F86"/>
    <mergeCell ref="E87:F87"/>
    <mergeCell ref="E88:F88"/>
    <mergeCell ref="E89:F89"/>
    <mergeCell ref="E90:F90"/>
    <mergeCell ref="E91:F91"/>
    <mergeCell ref="E92:F92"/>
    <mergeCell ref="E93:F93"/>
    <mergeCell ref="E76:F76"/>
    <mergeCell ref="E77:F77"/>
    <mergeCell ref="E78:F78"/>
    <mergeCell ref="E79:F79"/>
    <mergeCell ref="E80:F80"/>
    <mergeCell ref="E81:F81"/>
    <mergeCell ref="E82:F82"/>
    <mergeCell ref="E83:F83"/>
    <mergeCell ref="E84:F84"/>
    <mergeCell ref="E67:F67"/>
    <mergeCell ref="E68:F68"/>
    <mergeCell ref="E69:F69"/>
    <mergeCell ref="E70:F70"/>
    <mergeCell ref="E71:F71"/>
    <mergeCell ref="E72:F72"/>
    <mergeCell ref="E73:F73"/>
    <mergeCell ref="E74:F74"/>
    <mergeCell ref="E75:F75"/>
    <mergeCell ref="E118:F118"/>
    <mergeCell ref="E119:F119"/>
    <mergeCell ref="E120:F120"/>
    <mergeCell ref="E121:F121"/>
    <mergeCell ref="E122:F122"/>
    <mergeCell ref="E130:F130"/>
    <mergeCell ref="E131:F131"/>
    <mergeCell ref="E132:F132"/>
    <mergeCell ref="E123:F123"/>
    <mergeCell ref="E124:F124"/>
    <mergeCell ref="E125:F125"/>
    <mergeCell ref="E126:F126"/>
    <mergeCell ref="E127:F127"/>
    <mergeCell ref="E128:F128"/>
    <mergeCell ref="E129:F129"/>
    <mergeCell ref="G96:J96"/>
    <mergeCell ref="G97:J97"/>
    <mergeCell ref="G98:J98"/>
    <mergeCell ref="G99:J99"/>
    <mergeCell ref="G100:J100"/>
    <mergeCell ref="G101:J101"/>
    <mergeCell ref="G102:J102"/>
    <mergeCell ref="E116:F116"/>
    <mergeCell ref="E117:F117"/>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G87:J87"/>
    <mergeCell ref="G88:J88"/>
    <mergeCell ref="G89:J89"/>
    <mergeCell ref="G90:J90"/>
    <mergeCell ref="G91:J91"/>
    <mergeCell ref="G92:J92"/>
    <mergeCell ref="G93:J93"/>
    <mergeCell ref="G94:J94"/>
    <mergeCell ref="G95:J95"/>
    <mergeCell ref="G78:J78"/>
    <mergeCell ref="G79:J79"/>
    <mergeCell ref="G80:J80"/>
    <mergeCell ref="G81:J81"/>
    <mergeCell ref="G82:J82"/>
    <mergeCell ref="G83:J83"/>
    <mergeCell ref="G84:J84"/>
    <mergeCell ref="G85:J85"/>
    <mergeCell ref="G86:J86"/>
    <mergeCell ref="G54:J54"/>
    <mergeCell ref="G55:J55"/>
    <mergeCell ref="G56:J56"/>
    <mergeCell ref="G57:J57"/>
    <mergeCell ref="G58:J58"/>
    <mergeCell ref="G59:J59"/>
    <mergeCell ref="G60:J60"/>
    <mergeCell ref="G61:J61"/>
    <mergeCell ref="G62:J62"/>
    <mergeCell ref="G123:J123"/>
    <mergeCell ref="G131:J131"/>
    <mergeCell ref="G132:J132"/>
    <mergeCell ref="G124:J124"/>
    <mergeCell ref="G125:J125"/>
    <mergeCell ref="G126:J126"/>
    <mergeCell ref="G127:J127"/>
    <mergeCell ref="G128:J128"/>
    <mergeCell ref="G129:J129"/>
    <mergeCell ref="G130:J130"/>
    <mergeCell ref="G114:J114"/>
    <mergeCell ref="G115:J115"/>
    <mergeCell ref="G116:J116"/>
    <mergeCell ref="G117:J117"/>
    <mergeCell ref="G118:J118"/>
    <mergeCell ref="G119:J119"/>
    <mergeCell ref="G120:J120"/>
    <mergeCell ref="G121:J121"/>
    <mergeCell ref="G122:J122"/>
    <mergeCell ref="G105:J105"/>
    <mergeCell ref="G106:J106"/>
    <mergeCell ref="G107:J107"/>
    <mergeCell ref="G108:J108"/>
    <mergeCell ref="G109:J109"/>
    <mergeCell ref="G110:J110"/>
    <mergeCell ref="G111:J111"/>
    <mergeCell ref="G112:J112"/>
    <mergeCell ref="G113:J113"/>
    <mergeCell ref="E60:F60"/>
    <mergeCell ref="E61:F61"/>
    <mergeCell ref="E62:F62"/>
    <mergeCell ref="E63:F63"/>
    <mergeCell ref="E64:F64"/>
    <mergeCell ref="E65:F65"/>
    <mergeCell ref="E66:F66"/>
    <mergeCell ref="G103:J103"/>
    <mergeCell ref="G104:J104"/>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C49:D49"/>
    <mergeCell ref="E49:F49"/>
    <mergeCell ref="C50:D50"/>
    <mergeCell ref="E50:F50"/>
    <mergeCell ref="C51:D51"/>
    <mergeCell ref="E51:F51"/>
    <mergeCell ref="C52:D52"/>
    <mergeCell ref="E52:F52"/>
    <mergeCell ref="A26:A54"/>
    <mergeCell ref="B26:B38"/>
    <mergeCell ref="C38:D38"/>
    <mergeCell ref="E38:F38"/>
    <mergeCell ref="B39:B54"/>
    <mergeCell ref="C39:D39"/>
    <mergeCell ref="E39:F39"/>
    <mergeCell ref="E34:F34"/>
    <mergeCell ref="C32:D32"/>
    <mergeCell ref="E32:F32"/>
    <mergeCell ref="C33:D33"/>
    <mergeCell ref="E33:F33"/>
    <mergeCell ref="C34:D34"/>
    <mergeCell ref="E37:F37"/>
    <mergeCell ref="C35:D35"/>
    <mergeCell ref="E35:F35"/>
    <mergeCell ref="C40:D40"/>
    <mergeCell ref="E40:F40"/>
    <mergeCell ref="G40:J40"/>
    <mergeCell ref="G41:J41"/>
    <mergeCell ref="G42:J42"/>
    <mergeCell ref="G43:J43"/>
    <mergeCell ref="G44:J44"/>
    <mergeCell ref="C48:D48"/>
    <mergeCell ref="E48:F48"/>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E28:F28"/>
    <mergeCell ref="G28:J28"/>
    <mergeCell ref="G38:J38"/>
    <mergeCell ref="G39:J39"/>
    <mergeCell ref="C26:D26"/>
    <mergeCell ref="E26:F26"/>
    <mergeCell ref="G26:J26"/>
    <mergeCell ref="C27:D27"/>
    <mergeCell ref="E27:F27"/>
    <mergeCell ref="G27:J27"/>
    <mergeCell ref="C28:D28"/>
    <mergeCell ref="G34:J34"/>
    <mergeCell ref="G32:J32"/>
    <mergeCell ref="G33:J33"/>
    <mergeCell ref="G37:J37"/>
    <mergeCell ref="G35:J35"/>
    <mergeCell ref="C36:D36"/>
    <mergeCell ref="E36:F36"/>
    <mergeCell ref="G36:J36"/>
    <mergeCell ref="C37:D37"/>
    <mergeCell ref="E23:F23"/>
    <mergeCell ref="G23:J23"/>
    <mergeCell ref="E24:F24"/>
    <mergeCell ref="G24:J24"/>
    <mergeCell ref="E25:F25"/>
    <mergeCell ref="G25:J25"/>
    <mergeCell ref="A3:G4"/>
    <mergeCell ref="A5:J5"/>
    <mergeCell ref="A6:J7"/>
    <mergeCell ref="A8:D25"/>
    <mergeCell ref="E8:J8"/>
    <mergeCell ref="E9:F9"/>
    <mergeCell ref="G9:J9"/>
    <mergeCell ref="E11:F11"/>
    <mergeCell ref="G11:J11"/>
    <mergeCell ref="E12:F12"/>
    <mergeCell ref="G12:J12"/>
    <mergeCell ref="E13:F13"/>
    <mergeCell ref="G13:J13"/>
    <mergeCell ref="E14:F14"/>
    <mergeCell ref="G14:J14"/>
    <mergeCell ref="E15:F15"/>
    <mergeCell ref="G15:J15"/>
    <mergeCell ref="E16:F16"/>
    <mergeCell ref="C53:D53"/>
    <mergeCell ref="E53:F53"/>
    <mergeCell ref="C54:D54"/>
    <mergeCell ref="E54:F54"/>
    <mergeCell ref="E55:F55"/>
    <mergeCell ref="E56:F56"/>
    <mergeCell ref="E57:F57"/>
    <mergeCell ref="E58:F58"/>
    <mergeCell ref="E59:F59"/>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G998"/>
  <sheetViews>
    <sheetView tabSelected="1" topLeftCell="A5" zoomScale="25" zoomScaleNormal="25" workbookViewId="0">
      <selection activeCell="C5" sqref="C5:AM5"/>
    </sheetView>
  </sheetViews>
  <sheetFormatPr baseColWidth="10" defaultColWidth="14.44140625" defaultRowHeight="15" customHeight="1" x14ac:dyDescent="0.3"/>
  <cols>
    <col min="1" max="1" width="4" customWidth="1"/>
    <col min="2" max="2" width="14.109375" customWidth="1"/>
    <col min="3" max="3" width="13.109375" customWidth="1"/>
    <col min="4" max="4" width="16.109375" customWidth="1"/>
    <col min="5" max="5" width="30.33203125" customWidth="1"/>
    <col min="6" max="8" width="35" customWidth="1"/>
    <col min="9" max="9" width="18.109375" customWidth="1"/>
    <col min="10" max="10" width="14.33203125" customWidth="1"/>
    <col min="11" max="11" width="12" customWidth="1"/>
    <col min="12" max="12" width="6.33203125" customWidth="1"/>
    <col min="13" max="13" width="24.44140625" customWidth="1"/>
    <col min="14" max="14" width="28.33203125" hidden="1" customWidth="1"/>
    <col min="15" max="15" width="17.44140625" customWidth="1"/>
    <col min="16" max="16" width="6.33203125" customWidth="1"/>
    <col min="17" max="17" width="16" customWidth="1"/>
    <col min="18" max="18" width="5.88671875" customWidth="1"/>
    <col min="19" max="19" width="67.33203125" customWidth="1"/>
    <col min="20" max="20" width="15.109375" customWidth="1"/>
    <col min="21" max="21" width="6.88671875" customWidth="1"/>
    <col min="22" max="22" width="5" customWidth="1"/>
    <col min="23" max="23" width="5.44140625" customWidth="1"/>
    <col min="24" max="24" width="7.109375" customWidth="1"/>
    <col min="25" max="25" width="6.6640625" customWidth="1"/>
    <col min="26" max="26" width="4.6640625" customWidth="1"/>
    <col min="27" max="27" width="38.44140625" customWidth="1"/>
    <col min="28" max="28" width="8.6640625" customWidth="1"/>
    <col min="29" max="29" width="10.44140625" customWidth="1"/>
    <col min="30" max="30" width="9.33203125" customWidth="1"/>
    <col min="31" max="31" width="9.109375" customWidth="1"/>
    <col min="32" max="32" width="8.44140625" customWidth="1"/>
    <col min="33" max="33" width="7.33203125" customWidth="1"/>
    <col min="34" max="34" width="42.6640625" customWidth="1"/>
    <col min="35" max="35" width="18.88671875" customWidth="1"/>
    <col min="36" max="36" width="16.88671875" customWidth="1"/>
    <col min="37" max="37" width="14.88671875" customWidth="1"/>
    <col min="38" max="38" width="170.44140625" customWidth="1"/>
    <col min="39" max="39" width="21" customWidth="1"/>
    <col min="40" max="59" width="11.44140625" customWidth="1"/>
  </cols>
  <sheetData>
    <row r="1" spans="1:59" ht="16.5" customHeight="1" x14ac:dyDescent="0.3">
      <c r="A1" s="330" t="s">
        <v>186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2"/>
      <c r="AN1" s="76"/>
      <c r="AO1" s="76"/>
      <c r="AP1" s="76"/>
      <c r="AQ1" s="76"/>
      <c r="AR1" s="76"/>
      <c r="AS1" s="76"/>
      <c r="AT1" s="76"/>
      <c r="AU1" s="76"/>
      <c r="AV1" s="76"/>
      <c r="AW1" s="76"/>
      <c r="AX1" s="76"/>
      <c r="AY1" s="76"/>
      <c r="AZ1" s="76"/>
      <c r="BA1" s="76"/>
      <c r="BB1" s="76"/>
      <c r="BC1" s="76"/>
      <c r="BD1" s="76"/>
      <c r="BE1" s="76"/>
      <c r="BF1" s="76"/>
      <c r="BG1" s="76"/>
    </row>
    <row r="2" spans="1:59" ht="24" customHeight="1" x14ac:dyDescent="0.3">
      <c r="A2" s="329"/>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25"/>
      <c r="AN2" s="76"/>
      <c r="AO2" s="76"/>
      <c r="AP2" s="76"/>
      <c r="AQ2" s="76"/>
      <c r="AR2" s="76"/>
      <c r="AS2" s="76"/>
      <c r="AT2" s="76"/>
      <c r="AU2" s="76"/>
      <c r="AV2" s="76"/>
      <c r="AW2" s="76"/>
      <c r="AX2" s="76"/>
      <c r="AY2" s="76"/>
      <c r="AZ2" s="76"/>
      <c r="BA2" s="76"/>
      <c r="BB2" s="76"/>
      <c r="BC2" s="76"/>
      <c r="BD2" s="76"/>
      <c r="BE2" s="76"/>
      <c r="BF2" s="76"/>
      <c r="BG2" s="76"/>
    </row>
    <row r="3" spans="1:59" ht="13.5" customHeight="1" x14ac:dyDescent="0.3">
      <c r="A3" s="77"/>
      <c r="B3" s="78"/>
      <c r="C3" s="77"/>
      <c r="D3" s="77"/>
      <c r="E3" s="77"/>
      <c r="F3" s="76"/>
      <c r="G3" s="76"/>
      <c r="H3" s="76"/>
      <c r="I3" s="79"/>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row>
    <row r="4" spans="1:59" ht="26.25" customHeight="1" x14ac:dyDescent="0.3">
      <c r="A4" s="334" t="s">
        <v>187</v>
      </c>
      <c r="B4" s="335"/>
      <c r="C4" s="336" t="s">
        <v>68</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8"/>
      <c r="AN4" s="76"/>
      <c r="AO4" s="76"/>
      <c r="AP4" s="76"/>
      <c r="AQ4" s="76"/>
      <c r="AR4" s="76"/>
      <c r="AS4" s="76"/>
      <c r="AT4" s="76"/>
      <c r="AU4" s="76"/>
      <c r="AV4" s="76"/>
      <c r="AW4" s="76"/>
      <c r="AX4" s="76"/>
      <c r="AY4" s="76"/>
      <c r="AZ4" s="76"/>
      <c r="BA4" s="76"/>
      <c r="BB4" s="76"/>
      <c r="BC4" s="76"/>
      <c r="BD4" s="76"/>
      <c r="BE4" s="76"/>
      <c r="BF4" s="76"/>
      <c r="BG4" s="76"/>
    </row>
    <row r="5" spans="1:59" ht="30" customHeight="1" x14ac:dyDescent="0.3">
      <c r="A5" s="334" t="s">
        <v>188</v>
      </c>
      <c r="B5" s="335"/>
      <c r="C5" s="339" t="str">
        <f>+Contexto!A9</f>
        <v>OBJETIVO: IMPLEMENTAR EL PROGRAMA DE GESTIÓN DOCUMENTAL APLICANDO EL MODELO DE GESTION DOCUMENTAL
Y ADMINISTRACIÓN DE ARCHIVOS (MGDA), PARA GARANTIZAR EL ACCESO A LA INFORMACIÓN EN FORMA
OPORTUNA Y PRESERVAR LA MEMORIA INSTITUCIONAL.</v>
      </c>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8"/>
      <c r="AN5" s="76"/>
      <c r="AO5" s="76"/>
      <c r="AP5" s="76"/>
      <c r="AQ5" s="76"/>
      <c r="AR5" s="76"/>
      <c r="AS5" s="76"/>
      <c r="AT5" s="76"/>
      <c r="AU5" s="76"/>
      <c r="AV5" s="76"/>
      <c r="AW5" s="76"/>
      <c r="AX5" s="76"/>
      <c r="AY5" s="76"/>
      <c r="AZ5" s="76"/>
      <c r="BA5" s="76"/>
      <c r="BB5" s="76"/>
      <c r="BC5" s="76"/>
      <c r="BD5" s="76"/>
      <c r="BE5" s="76"/>
      <c r="BF5" s="76"/>
      <c r="BG5" s="76"/>
    </row>
    <row r="6" spans="1:59" ht="49.5" customHeight="1" x14ac:dyDescent="0.3">
      <c r="A6" s="334" t="s">
        <v>189</v>
      </c>
      <c r="B6" s="335"/>
      <c r="C6" s="339" t="s">
        <v>190</v>
      </c>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8"/>
      <c r="AN6" s="76"/>
      <c r="AO6" s="76"/>
      <c r="AP6" s="76"/>
      <c r="AQ6" s="76"/>
      <c r="AR6" s="76"/>
      <c r="AS6" s="76"/>
      <c r="AT6" s="76"/>
      <c r="AU6" s="76"/>
      <c r="AV6" s="76"/>
      <c r="AW6" s="76"/>
      <c r="AX6" s="76"/>
      <c r="AY6" s="76"/>
      <c r="AZ6" s="76"/>
      <c r="BA6" s="76"/>
      <c r="BB6" s="76"/>
      <c r="BC6" s="76"/>
      <c r="BD6" s="76"/>
      <c r="BE6" s="76"/>
      <c r="BF6" s="76"/>
      <c r="BG6" s="76"/>
    </row>
    <row r="7" spans="1:59" ht="13.5" customHeight="1" x14ac:dyDescent="0.3">
      <c r="A7" s="348" t="s">
        <v>191</v>
      </c>
      <c r="B7" s="337"/>
      <c r="C7" s="337"/>
      <c r="D7" s="337"/>
      <c r="E7" s="337"/>
      <c r="F7" s="337"/>
      <c r="G7" s="337"/>
      <c r="H7" s="337"/>
      <c r="I7" s="337"/>
      <c r="J7" s="338"/>
      <c r="K7" s="349" t="s">
        <v>192</v>
      </c>
      <c r="L7" s="350"/>
      <c r="M7" s="350"/>
      <c r="N7" s="350"/>
      <c r="O7" s="350"/>
      <c r="P7" s="350"/>
      <c r="Q7" s="351"/>
      <c r="R7" s="349" t="s">
        <v>193</v>
      </c>
      <c r="S7" s="350"/>
      <c r="T7" s="350"/>
      <c r="U7" s="350"/>
      <c r="V7" s="350"/>
      <c r="W7" s="350"/>
      <c r="X7" s="350"/>
      <c r="Y7" s="350"/>
      <c r="Z7" s="351"/>
      <c r="AA7" s="349" t="s">
        <v>194</v>
      </c>
      <c r="AB7" s="350"/>
      <c r="AC7" s="350"/>
      <c r="AD7" s="350"/>
      <c r="AE7" s="350"/>
      <c r="AF7" s="350"/>
      <c r="AG7" s="351"/>
      <c r="AH7" s="349" t="s">
        <v>195</v>
      </c>
      <c r="AI7" s="350"/>
      <c r="AJ7" s="350"/>
      <c r="AK7" s="350"/>
      <c r="AL7" s="350"/>
      <c r="AM7" s="351"/>
      <c r="AN7" s="76"/>
      <c r="AO7" s="76"/>
      <c r="AP7" s="76"/>
      <c r="AQ7" s="76"/>
      <c r="AR7" s="76"/>
      <c r="AS7" s="76"/>
      <c r="AT7" s="76"/>
      <c r="AU7" s="76"/>
      <c r="AV7" s="76"/>
      <c r="AW7" s="76"/>
      <c r="AX7" s="76"/>
      <c r="AY7" s="76"/>
      <c r="AZ7" s="76"/>
      <c r="BA7" s="76"/>
      <c r="BB7" s="76"/>
      <c r="BC7" s="76"/>
      <c r="BD7" s="76"/>
      <c r="BE7" s="76"/>
      <c r="BF7" s="76"/>
      <c r="BG7" s="76"/>
    </row>
    <row r="8" spans="1:59" ht="16.5" customHeight="1" x14ac:dyDescent="0.3">
      <c r="A8" s="352" t="s">
        <v>196</v>
      </c>
      <c r="B8" s="353" t="s">
        <v>15</v>
      </c>
      <c r="C8" s="340" t="s">
        <v>17</v>
      </c>
      <c r="D8" s="340" t="s">
        <v>19</v>
      </c>
      <c r="E8" s="341" t="s">
        <v>197</v>
      </c>
      <c r="F8" s="343" t="s">
        <v>21</v>
      </c>
      <c r="G8" s="80"/>
      <c r="H8" s="80"/>
      <c r="I8" s="341" t="s">
        <v>23</v>
      </c>
      <c r="J8" s="340" t="s">
        <v>198</v>
      </c>
      <c r="K8" s="340" t="s">
        <v>199</v>
      </c>
      <c r="L8" s="344" t="s">
        <v>200</v>
      </c>
      <c r="M8" s="341" t="s">
        <v>201</v>
      </c>
      <c r="N8" s="341" t="s">
        <v>202</v>
      </c>
      <c r="O8" s="346" t="s">
        <v>203</v>
      </c>
      <c r="P8" s="344" t="s">
        <v>200</v>
      </c>
      <c r="Q8" s="340" t="s">
        <v>29</v>
      </c>
      <c r="R8" s="347" t="s">
        <v>204</v>
      </c>
      <c r="S8" s="341" t="s">
        <v>31</v>
      </c>
      <c r="T8" s="341" t="s">
        <v>33</v>
      </c>
      <c r="U8" s="357" t="s">
        <v>205</v>
      </c>
      <c r="V8" s="337"/>
      <c r="W8" s="337"/>
      <c r="X8" s="337"/>
      <c r="Y8" s="337"/>
      <c r="Z8" s="338"/>
      <c r="AA8" s="347" t="s">
        <v>206</v>
      </c>
      <c r="AB8" s="347" t="s">
        <v>207</v>
      </c>
      <c r="AC8" s="347" t="s">
        <v>200</v>
      </c>
      <c r="AD8" s="347" t="s">
        <v>208</v>
      </c>
      <c r="AE8" s="347" t="s">
        <v>200</v>
      </c>
      <c r="AF8" s="347" t="s">
        <v>209</v>
      </c>
      <c r="AG8" s="347" t="s">
        <v>50</v>
      </c>
      <c r="AH8" s="341" t="s">
        <v>195</v>
      </c>
      <c r="AI8" s="341" t="s">
        <v>210</v>
      </c>
      <c r="AJ8" s="341" t="s">
        <v>211</v>
      </c>
      <c r="AK8" s="341" t="s">
        <v>212</v>
      </c>
      <c r="AL8" s="341" t="s">
        <v>213</v>
      </c>
      <c r="AM8" s="341" t="s">
        <v>54</v>
      </c>
      <c r="AN8" s="76"/>
      <c r="AO8" s="76"/>
      <c r="AP8" s="76"/>
      <c r="AQ8" s="76"/>
      <c r="AR8" s="76"/>
      <c r="AS8" s="76"/>
      <c r="AT8" s="76"/>
      <c r="AU8" s="76"/>
      <c r="AV8" s="76"/>
      <c r="AW8" s="76"/>
      <c r="AX8" s="76"/>
      <c r="AY8" s="76"/>
      <c r="AZ8" s="76"/>
      <c r="BA8" s="76"/>
      <c r="BB8" s="76"/>
      <c r="BC8" s="76"/>
      <c r="BD8" s="76"/>
      <c r="BE8" s="76"/>
      <c r="BF8" s="76"/>
      <c r="BG8" s="76"/>
    </row>
    <row r="9" spans="1:59" ht="94.5" customHeight="1" x14ac:dyDescent="0.3">
      <c r="A9" s="315"/>
      <c r="B9" s="315"/>
      <c r="C9" s="315"/>
      <c r="D9" s="315"/>
      <c r="E9" s="342"/>
      <c r="F9" s="342"/>
      <c r="G9" s="80" t="s">
        <v>214</v>
      </c>
      <c r="H9" s="80" t="s">
        <v>215</v>
      </c>
      <c r="I9" s="315"/>
      <c r="J9" s="315"/>
      <c r="K9" s="315"/>
      <c r="L9" s="345"/>
      <c r="M9" s="315"/>
      <c r="N9" s="315"/>
      <c r="O9" s="345"/>
      <c r="P9" s="345"/>
      <c r="Q9" s="315"/>
      <c r="R9" s="315"/>
      <c r="S9" s="315"/>
      <c r="T9" s="315"/>
      <c r="U9" s="81" t="s">
        <v>216</v>
      </c>
      <c r="V9" s="81" t="s">
        <v>217</v>
      </c>
      <c r="W9" s="81" t="s">
        <v>218</v>
      </c>
      <c r="X9" s="81" t="s">
        <v>219</v>
      </c>
      <c r="Y9" s="81" t="s">
        <v>220</v>
      </c>
      <c r="Z9" s="81" t="s">
        <v>221</v>
      </c>
      <c r="AA9" s="315"/>
      <c r="AB9" s="315"/>
      <c r="AC9" s="315"/>
      <c r="AD9" s="315"/>
      <c r="AE9" s="315"/>
      <c r="AF9" s="315"/>
      <c r="AG9" s="315"/>
      <c r="AH9" s="315"/>
      <c r="AI9" s="315"/>
      <c r="AJ9" s="315"/>
      <c r="AK9" s="315"/>
      <c r="AL9" s="315"/>
      <c r="AM9" s="315"/>
      <c r="AN9" s="82"/>
      <c r="AO9" s="82"/>
      <c r="AP9" s="82"/>
      <c r="AQ9" s="82"/>
      <c r="AR9" s="82"/>
      <c r="AS9" s="82"/>
      <c r="AT9" s="82"/>
      <c r="AU9" s="82"/>
      <c r="AV9" s="82"/>
      <c r="AW9" s="82"/>
      <c r="AX9" s="82"/>
      <c r="AY9" s="82"/>
      <c r="AZ9" s="82"/>
      <c r="BA9" s="82"/>
      <c r="BB9" s="82"/>
      <c r="BC9" s="82"/>
      <c r="BD9" s="82"/>
      <c r="BE9" s="82"/>
      <c r="BF9" s="82"/>
      <c r="BG9" s="82"/>
    </row>
    <row r="10" spans="1:59" ht="409.5" customHeight="1" x14ac:dyDescent="0.3">
      <c r="A10" s="319">
        <v>1</v>
      </c>
      <c r="B10" s="321" t="s">
        <v>222</v>
      </c>
      <c r="C10" s="321" t="s">
        <v>223</v>
      </c>
      <c r="D10" s="358" t="s">
        <v>224</v>
      </c>
      <c r="E10" s="83" t="s">
        <v>225</v>
      </c>
      <c r="F10" s="359" t="s">
        <v>226</v>
      </c>
      <c r="G10" s="321" t="s">
        <v>227</v>
      </c>
      <c r="H10" s="84" t="s">
        <v>228</v>
      </c>
      <c r="I10" s="323" t="s">
        <v>229</v>
      </c>
      <c r="J10" s="354">
        <f>246*412</f>
        <v>101352</v>
      </c>
      <c r="K10" s="355" t="str">
        <f>IF(J10&lt;=0,"",IF(J10&lt;=2,"Muy Baja",IF(J10&lt;=24,"Baja",IF(J10&lt;=500,"Media",IF(J10&lt;=5000,"Alta","Muy Alta")))))</f>
        <v>Muy Alta</v>
      </c>
      <c r="L10" s="322">
        <f>IF(K10="","",IF(K10="Muy Baja",0.2,IF(K10="Baja",0.4,IF(K10="Media",0.6,IF(K10="Alta",0.8,IF(K10="Muy Alta",1,))))))</f>
        <v>1</v>
      </c>
      <c r="M10" s="322" t="s">
        <v>230</v>
      </c>
      <c r="N10" s="322" t="str">
        <f ca="1">IF(NOT(ISERROR(MATCH(M10,'Tabla Impacto'!$B$221:$B$223,0))),'Tabla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355" t="str">
        <f ca="1">IF(OR(N10='Tabla Impacto'!$C$11,N10='Tabla Impacto'!$D$11),"Leve",IF(OR(N10='Tabla Impacto'!$C$12,N10='Tabla Impacto'!$D$12),"Menor",IF(OR(N10='Tabla Impacto'!$C$13,N10='Tabla Impacto'!$D$13),"Moderado",IF(OR(N10='Tabla Impacto'!$C$14,N10='Tabla Impacto'!$D$14),"Mayor",IF(OR(N10='Tabla Impacto'!$C$15,N10='Tabla Impacto'!$D$15),"Catastrófico","")))))</f>
        <v>Mayor</v>
      </c>
      <c r="P10" s="322">
        <f ca="1">IF(O10="","",IF(O10="Leve",0.2,IF(O10="Menor",0.4,IF(O10="Moderado",0.6,IF(O10="Mayor",0.8,IF(O10="Catastrófico",1,))))))</f>
        <v>0.8</v>
      </c>
      <c r="Q10" s="356"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85">
        <v>1</v>
      </c>
      <c r="S10" s="86" t="s">
        <v>231</v>
      </c>
      <c r="T10" s="85" t="str">
        <f t="shared" ref="T10:T67" si="0">IF(OR(U10="Preventivo",U10="Detectivo"),"Probabilidad",IF(U10="Correctivo","Impacto",""))</f>
        <v>Probabilidad</v>
      </c>
      <c r="U10" s="87" t="s">
        <v>232</v>
      </c>
      <c r="V10" s="87" t="s">
        <v>233</v>
      </c>
      <c r="W10" s="88" t="str">
        <f t="shared" ref="W10:W67" si="1">IF(AND(U10="Preventivo",V10="Automático"),"50%",IF(AND(U10="Preventivo",V10="Manual"),"40%",IF(AND(U10="Detectivo",V10="Automático"),"40%",IF(AND(U10="Detectivo",V10="Manual"),"30%",IF(AND(U10="Correctivo",V10="Automático"),"35%",IF(AND(U10="Correctivo",V10="Manual"),"25%",""))))))</f>
        <v>30%</v>
      </c>
      <c r="X10" s="87" t="s">
        <v>234</v>
      </c>
      <c r="Y10" s="87" t="s">
        <v>235</v>
      </c>
      <c r="Z10" s="87" t="s">
        <v>236</v>
      </c>
      <c r="AA10" s="89">
        <f>IFERROR(IF(T10="Probabilidad",(L10-(+L10*W10)),IF(T10="Impacto",L10,"")),"")</f>
        <v>0.7</v>
      </c>
      <c r="AB10" s="90" t="str">
        <f t="shared" ref="AB10:AB67" si="2">IFERROR(IF(AA10="","",IF(AA10&lt;=0.2,"Muy Baja",IF(AA10&lt;=0.4,"Baja",IF(AA10&lt;=0.6,"Media",IF(AA10&lt;=0.8,"Alta","Muy Alta"))))),"")</f>
        <v>Alta</v>
      </c>
      <c r="AC10" s="91">
        <f t="shared" ref="AC10:AC67" si="3">+AA10</f>
        <v>0.7</v>
      </c>
      <c r="AD10" s="90" t="str">
        <f t="shared" ref="AD10:AD67" ca="1" si="4">IFERROR(IF(AE10="","",IF(AE10&lt;=0.2,"Leve",IF(AE10&lt;=0.4,"Menor",IF(AE10&lt;=0.6,"Moderado",IF(AE10&lt;=0.8,"Mayor","Catastrófico"))))),"")</f>
        <v>Mayor</v>
      </c>
      <c r="AE10" s="91">
        <f ca="1">IFERROR(IF(T10="Impacto",(P10-(+P10*W10)),IF(T10="Probabilidad",P10,"")),"")</f>
        <v>0.8</v>
      </c>
      <c r="AF10" s="92" t="str">
        <f t="shared" ref="AF10:AF67" ca="1" si="5">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Alto</v>
      </c>
      <c r="AG10" s="93" t="s">
        <v>237</v>
      </c>
      <c r="AH10" s="94" t="s">
        <v>238</v>
      </c>
      <c r="AI10" s="94" t="s">
        <v>239</v>
      </c>
      <c r="AJ10" s="95" t="s">
        <v>240</v>
      </c>
      <c r="AK10" s="96" t="s">
        <v>241</v>
      </c>
      <c r="AL10" s="94" t="s">
        <v>242</v>
      </c>
      <c r="AM10" s="97" t="s">
        <v>243</v>
      </c>
      <c r="AN10" s="98"/>
      <c r="AO10" s="98"/>
      <c r="AP10" s="98"/>
      <c r="AQ10" s="98"/>
      <c r="AR10" s="98"/>
      <c r="AS10" s="98"/>
      <c r="AT10" s="98"/>
      <c r="AU10" s="98"/>
      <c r="AV10" s="98"/>
      <c r="AW10" s="98"/>
      <c r="AX10" s="98"/>
      <c r="AY10" s="98"/>
      <c r="AZ10" s="98"/>
      <c r="BA10" s="98"/>
      <c r="BB10" s="98"/>
      <c r="BC10" s="98"/>
      <c r="BD10" s="98"/>
      <c r="BE10" s="98"/>
      <c r="BF10" s="98"/>
      <c r="BG10" s="98"/>
    </row>
    <row r="11" spans="1:59" ht="235.5" customHeight="1" x14ac:dyDescent="0.3">
      <c r="A11" s="314"/>
      <c r="B11" s="314"/>
      <c r="C11" s="314"/>
      <c r="D11" s="328"/>
      <c r="E11" s="99" t="s">
        <v>244</v>
      </c>
      <c r="F11" s="314"/>
      <c r="G11" s="314"/>
      <c r="H11" s="100" t="s">
        <v>245</v>
      </c>
      <c r="I11" s="324"/>
      <c r="J11" s="314"/>
      <c r="K11" s="314"/>
      <c r="L11" s="314"/>
      <c r="M11" s="314"/>
      <c r="N11" s="314"/>
      <c r="O11" s="314"/>
      <c r="P11" s="314"/>
      <c r="Q11" s="314"/>
      <c r="R11" s="85">
        <v>2</v>
      </c>
      <c r="S11" s="101" t="s">
        <v>246</v>
      </c>
      <c r="T11" s="85" t="str">
        <f t="shared" si="0"/>
        <v>Probabilidad</v>
      </c>
      <c r="U11" s="87" t="s">
        <v>247</v>
      </c>
      <c r="V11" s="87" t="s">
        <v>233</v>
      </c>
      <c r="W11" s="88" t="str">
        <f t="shared" si="1"/>
        <v>40%</v>
      </c>
      <c r="X11" s="87" t="s">
        <v>234</v>
      </c>
      <c r="Y11" s="87" t="s">
        <v>248</v>
      </c>
      <c r="Z11" s="87" t="s">
        <v>236</v>
      </c>
      <c r="AA11" s="89">
        <f>IFERROR(IF(AND(T10="Probabilidad",T11="Probabilidad"),(AC10-(+AC10*W11)),IF(AND(T10="Impacto",T11="Probabilidad"),(L10-(+L10*W11)),IF(T11="Impacto",AC10,""))),"")</f>
        <v>0.42</v>
      </c>
      <c r="AB11" s="90" t="str">
        <f t="shared" si="2"/>
        <v>Media</v>
      </c>
      <c r="AC11" s="91">
        <f t="shared" si="3"/>
        <v>0.42</v>
      </c>
      <c r="AD11" s="90" t="str">
        <f t="shared" ca="1" si="4"/>
        <v>Mayor</v>
      </c>
      <c r="AE11" s="91">
        <f ca="1">IFERROR(IF(AND(T10="Impacto",T11="Impacto"),(AE10-(+AE10*W11)),IF(AND(T10="Probabilidad",T11="Impacto"),(P10-(+P10*W11)),IF(T11="Probabilidad",AE10,""))),"")</f>
        <v>0.8</v>
      </c>
      <c r="AF11" s="92" t="str">
        <f t="shared" ca="1" si="5"/>
        <v>Alto</v>
      </c>
      <c r="AG11" s="93"/>
      <c r="AH11" s="102" t="s">
        <v>249</v>
      </c>
      <c r="AI11" s="102" t="s">
        <v>250</v>
      </c>
      <c r="AJ11" s="95" t="s">
        <v>240</v>
      </c>
      <c r="AK11" s="96" t="s">
        <v>241</v>
      </c>
      <c r="AL11" s="102" t="s">
        <v>251</v>
      </c>
      <c r="AM11" s="85"/>
      <c r="AN11" s="76"/>
      <c r="AO11" s="76"/>
      <c r="AP11" s="76"/>
      <c r="AQ11" s="76"/>
      <c r="AR11" s="76"/>
      <c r="AS11" s="76"/>
      <c r="AT11" s="76"/>
      <c r="AU11" s="76"/>
      <c r="AV11" s="76"/>
      <c r="AW11" s="76"/>
      <c r="AX11" s="76"/>
      <c r="AY11" s="76"/>
      <c r="AZ11" s="76"/>
      <c r="BA11" s="76"/>
      <c r="BB11" s="76"/>
      <c r="BC11" s="76"/>
      <c r="BD11" s="76"/>
      <c r="BE11" s="76"/>
      <c r="BF11" s="76"/>
      <c r="BG11" s="76"/>
    </row>
    <row r="12" spans="1:59" ht="201.75" customHeight="1" x14ac:dyDescent="0.3">
      <c r="A12" s="314"/>
      <c r="B12" s="314"/>
      <c r="C12" s="314"/>
      <c r="D12" s="328"/>
      <c r="E12" s="94" t="s">
        <v>252</v>
      </c>
      <c r="F12" s="314"/>
      <c r="G12" s="314"/>
      <c r="H12" s="103" t="s">
        <v>253</v>
      </c>
      <c r="I12" s="324"/>
      <c r="J12" s="314"/>
      <c r="K12" s="314"/>
      <c r="L12" s="314"/>
      <c r="M12" s="314"/>
      <c r="N12" s="314"/>
      <c r="O12" s="314"/>
      <c r="P12" s="314"/>
      <c r="Q12" s="314"/>
      <c r="R12" s="85">
        <v>3</v>
      </c>
      <c r="S12" s="86" t="s">
        <v>254</v>
      </c>
      <c r="T12" s="85" t="str">
        <f t="shared" si="0"/>
        <v>Probabilidad</v>
      </c>
      <c r="U12" s="87" t="s">
        <v>232</v>
      </c>
      <c r="V12" s="87" t="s">
        <v>233</v>
      </c>
      <c r="W12" s="88" t="str">
        <f t="shared" si="1"/>
        <v>30%</v>
      </c>
      <c r="X12" s="87" t="s">
        <v>234</v>
      </c>
      <c r="Y12" s="87" t="s">
        <v>235</v>
      </c>
      <c r="Z12" s="87" t="s">
        <v>236</v>
      </c>
      <c r="AA12" s="89">
        <f t="shared" ref="AA12:AA13" si="6">IFERROR(IF(AND(T11="Probabilidad",T12="Probabilidad"),(AC11-(+AC11*W12)),IF(AND(T11="Impacto",T12="Probabilidad"),(AC10-(+AC10*W12)),IF(T12="Impacto",AC11,""))),"")</f>
        <v>0.29399999999999998</v>
      </c>
      <c r="AB12" s="90" t="str">
        <f t="shared" si="2"/>
        <v>Baja</v>
      </c>
      <c r="AC12" s="91">
        <f t="shared" si="3"/>
        <v>0.29399999999999998</v>
      </c>
      <c r="AD12" s="90" t="str">
        <f t="shared" ca="1" si="4"/>
        <v>Mayor</v>
      </c>
      <c r="AE12" s="91">
        <f t="shared" ref="AE12:AE13" ca="1" si="7">IFERROR(IF(AND(T11="Impacto",T12="Impacto"),(AE11-(+AE11*W12)),IF(AND(T11="Probabilidad",T12="Impacto"),(AE10-(+AE10*W12)),IF(T12="Probabilidad",AE11,""))),"")</f>
        <v>0.8</v>
      </c>
      <c r="AF12" s="92" t="str">
        <f t="shared" ca="1" si="5"/>
        <v>Alto</v>
      </c>
      <c r="AG12" s="93" t="s">
        <v>237</v>
      </c>
      <c r="AH12" s="102" t="s">
        <v>255</v>
      </c>
      <c r="AI12" s="102" t="s">
        <v>256</v>
      </c>
      <c r="AJ12" s="95" t="s">
        <v>240</v>
      </c>
      <c r="AK12" s="96" t="s">
        <v>241</v>
      </c>
      <c r="AL12" s="102" t="s">
        <v>257</v>
      </c>
      <c r="AM12" s="85"/>
      <c r="AN12" s="76"/>
      <c r="AO12" s="76"/>
      <c r="AP12" s="76"/>
      <c r="AQ12" s="76"/>
      <c r="AR12" s="76"/>
      <c r="AS12" s="76"/>
      <c r="AT12" s="76"/>
      <c r="AU12" s="76"/>
      <c r="AV12" s="76"/>
      <c r="AW12" s="76"/>
      <c r="AX12" s="76"/>
      <c r="AY12" s="76"/>
      <c r="AZ12" s="76"/>
      <c r="BA12" s="76"/>
      <c r="BB12" s="76"/>
      <c r="BC12" s="76"/>
      <c r="BD12" s="76"/>
      <c r="BE12" s="76"/>
      <c r="BF12" s="76"/>
      <c r="BG12" s="76"/>
    </row>
    <row r="13" spans="1:59" ht="409.5" customHeight="1" x14ac:dyDescent="0.3">
      <c r="A13" s="314"/>
      <c r="B13" s="314"/>
      <c r="C13" s="314"/>
      <c r="D13" s="328"/>
      <c r="E13" s="94" t="s">
        <v>83</v>
      </c>
      <c r="F13" s="314"/>
      <c r="G13" s="314"/>
      <c r="H13" s="100" t="s">
        <v>245</v>
      </c>
      <c r="I13" s="324"/>
      <c r="J13" s="314"/>
      <c r="K13" s="314"/>
      <c r="L13" s="314"/>
      <c r="M13" s="314"/>
      <c r="N13" s="314"/>
      <c r="O13" s="314"/>
      <c r="P13" s="314"/>
      <c r="Q13" s="314"/>
      <c r="R13" s="85">
        <v>4</v>
      </c>
      <c r="S13" s="101" t="s">
        <v>258</v>
      </c>
      <c r="T13" s="85" t="str">
        <f t="shared" si="0"/>
        <v>Probabilidad</v>
      </c>
      <c r="U13" s="87" t="s">
        <v>232</v>
      </c>
      <c r="V13" s="87" t="s">
        <v>233</v>
      </c>
      <c r="W13" s="88" t="str">
        <f t="shared" si="1"/>
        <v>30%</v>
      </c>
      <c r="X13" s="87" t="s">
        <v>234</v>
      </c>
      <c r="Y13" s="87" t="s">
        <v>235</v>
      </c>
      <c r="Z13" s="87" t="s">
        <v>236</v>
      </c>
      <c r="AA13" s="89">
        <f t="shared" si="6"/>
        <v>0.20579999999999998</v>
      </c>
      <c r="AB13" s="90" t="str">
        <f t="shared" si="2"/>
        <v>Baja</v>
      </c>
      <c r="AC13" s="91">
        <f t="shared" si="3"/>
        <v>0.20579999999999998</v>
      </c>
      <c r="AD13" s="90" t="str">
        <f t="shared" ca="1" si="4"/>
        <v>Mayor</v>
      </c>
      <c r="AE13" s="91">
        <f t="shared" ca="1" si="7"/>
        <v>0.8</v>
      </c>
      <c r="AF13" s="92" t="str">
        <f t="shared" ca="1" si="5"/>
        <v>Alto</v>
      </c>
      <c r="AG13" s="93" t="s">
        <v>237</v>
      </c>
      <c r="AH13" s="104" t="s">
        <v>259</v>
      </c>
      <c r="AI13" s="102" t="s">
        <v>256</v>
      </c>
      <c r="AJ13" s="95" t="s">
        <v>240</v>
      </c>
      <c r="AK13" s="96" t="s">
        <v>241</v>
      </c>
      <c r="AL13" s="102" t="s">
        <v>260</v>
      </c>
      <c r="AM13" s="85"/>
      <c r="AN13" s="76"/>
      <c r="AO13" s="76"/>
      <c r="AP13" s="76"/>
      <c r="AQ13" s="76"/>
      <c r="AR13" s="76"/>
      <c r="AS13" s="76"/>
      <c r="AT13" s="76"/>
      <c r="AU13" s="76"/>
      <c r="AV13" s="76"/>
      <c r="AW13" s="76"/>
      <c r="AX13" s="76"/>
      <c r="AY13" s="76"/>
      <c r="AZ13" s="76"/>
      <c r="BA13" s="76"/>
      <c r="BB13" s="76"/>
      <c r="BC13" s="76"/>
      <c r="BD13" s="76"/>
      <c r="BE13" s="76"/>
      <c r="BF13" s="76"/>
      <c r="BG13" s="76"/>
    </row>
    <row r="14" spans="1:59" ht="71.25" customHeight="1" x14ac:dyDescent="0.3">
      <c r="A14" s="319">
        <v>2</v>
      </c>
      <c r="B14" s="320"/>
      <c r="C14" s="320"/>
      <c r="D14" s="327"/>
      <c r="E14" s="102"/>
      <c r="F14" s="320"/>
      <c r="G14" s="321"/>
      <c r="H14" s="102"/>
      <c r="I14" s="326"/>
      <c r="J14" s="313"/>
      <c r="K14" s="316" t="str">
        <f>IF(J14&lt;=0,"",IF(J14&lt;=2,"Muy Baja",IF(J14&lt;=24,"Baja",IF(J14&lt;=500,"Media",IF(J14&lt;=5000,"Alta","Muy Alta")))))</f>
        <v/>
      </c>
      <c r="L14" s="317" t="str">
        <f>IF(K14="","",IF(K14="Muy Baja",0.2,IF(K14="Baja",0.4,IF(K14="Media",0.6,IF(K14="Alta",0.8,IF(K14="Muy Alta",1,))))))</f>
        <v/>
      </c>
      <c r="M14" s="317"/>
      <c r="N14" s="317">
        <f ca="1">IF(NOT(ISERROR(MATCH(M14,'Tabla Impacto'!$B$221:$B$223,0))),'Tabla Impacto'!$F$223&amp;"Por favor no seleccionar los criterios de impacto(Afectación Económica o presupuestal y Pérdida Reputacional)",M14)</f>
        <v>0</v>
      </c>
      <c r="O14" s="316" t="str">
        <f ca="1">IF(OR(N14='Tabla Impacto'!$C$11,N14='Tabla Impacto'!$D$11),"Leve",IF(OR(N14='Tabla Impacto'!$C$12,N14='Tabla Impacto'!$D$12),"Menor",IF(OR(N14='Tabla Impacto'!$C$13,N14='Tabla Impacto'!$D$13),"Moderado",IF(OR(N14='Tabla Impacto'!$C$14,N14='Tabla Impacto'!$D$14),"Mayor",IF(OR(N14='Tabla Impacto'!$C$15,N14='Tabla Impacto'!$D$15),"Catastrófico","")))))</f>
        <v/>
      </c>
      <c r="P14" s="317" t="str">
        <f ca="1">IF(O14="","",IF(O14="Leve",0.2,IF(O14="Menor",0.4,IF(O14="Moderado",0.6,IF(O14="Mayor",0.8,IF(O14="Catastrófico",1,))))))</f>
        <v/>
      </c>
      <c r="Q14" s="318" t="str">
        <f ca="1">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
      </c>
      <c r="R14" s="85">
        <v>1</v>
      </c>
      <c r="S14" s="101"/>
      <c r="T14" s="85" t="str">
        <f t="shared" si="0"/>
        <v/>
      </c>
      <c r="U14" s="87"/>
      <c r="V14" s="87"/>
      <c r="W14" s="88" t="str">
        <f t="shared" si="1"/>
        <v/>
      </c>
      <c r="X14" s="87"/>
      <c r="Y14" s="87"/>
      <c r="Z14" s="87"/>
      <c r="AA14" s="89" t="str">
        <f>IFERROR(IF(T14="Probabilidad",(L14-(+L14*W14)),IF(T14="Impacto",L14,"")),"")</f>
        <v/>
      </c>
      <c r="AB14" s="90" t="str">
        <f t="shared" si="2"/>
        <v/>
      </c>
      <c r="AC14" s="91" t="str">
        <f t="shared" si="3"/>
        <v/>
      </c>
      <c r="AD14" s="90" t="str">
        <f t="shared" si="4"/>
        <v/>
      </c>
      <c r="AE14" s="91" t="str">
        <f>IFERROR(IF(T14="Impacto",(P14-(+P14*W14)),IF(T14="Probabilidad",P14,"")),"")</f>
        <v/>
      </c>
      <c r="AF14" s="92" t="str">
        <f t="shared" si="5"/>
        <v/>
      </c>
      <c r="AG14" s="93"/>
      <c r="AH14" s="102"/>
      <c r="AI14" s="85"/>
      <c r="AJ14" s="105"/>
      <c r="AK14" s="105"/>
      <c r="AL14" s="102"/>
      <c r="AM14" s="85"/>
      <c r="AN14" s="76"/>
      <c r="AO14" s="76"/>
      <c r="AP14" s="76"/>
      <c r="AQ14" s="76"/>
      <c r="AR14" s="76"/>
      <c r="AS14" s="76"/>
      <c r="AT14" s="76"/>
      <c r="AU14" s="76"/>
      <c r="AV14" s="76"/>
      <c r="AW14" s="76"/>
      <c r="AX14" s="76"/>
      <c r="AY14" s="76"/>
      <c r="AZ14" s="76"/>
      <c r="BA14" s="76"/>
      <c r="BB14" s="76"/>
      <c r="BC14" s="76"/>
      <c r="BD14" s="76"/>
      <c r="BE14" s="76"/>
      <c r="BF14" s="76"/>
      <c r="BG14" s="76"/>
    </row>
    <row r="15" spans="1:59" ht="30" customHeight="1" x14ac:dyDescent="0.3">
      <c r="A15" s="314"/>
      <c r="B15" s="314"/>
      <c r="C15" s="314"/>
      <c r="D15" s="328"/>
      <c r="E15" s="102"/>
      <c r="F15" s="314"/>
      <c r="G15" s="314"/>
      <c r="H15" s="102"/>
      <c r="I15" s="324"/>
      <c r="J15" s="314"/>
      <c r="K15" s="314"/>
      <c r="L15" s="314"/>
      <c r="M15" s="314"/>
      <c r="N15" s="314"/>
      <c r="O15" s="314"/>
      <c r="P15" s="314"/>
      <c r="Q15" s="314"/>
      <c r="R15" s="85">
        <v>2</v>
      </c>
      <c r="S15" s="101"/>
      <c r="T15" s="85" t="str">
        <f t="shared" si="0"/>
        <v/>
      </c>
      <c r="U15" s="87"/>
      <c r="V15" s="87"/>
      <c r="W15" s="88" t="str">
        <f t="shared" si="1"/>
        <v/>
      </c>
      <c r="X15" s="87"/>
      <c r="Y15" s="87"/>
      <c r="Z15" s="87"/>
      <c r="AA15" s="89" t="str">
        <f>IFERROR(IF(AND(T14="Probabilidad",T15="Probabilidad"),(AC14-(+AC14*W15)),IF(AND(T14="Impacto",T15="Probabilidad"),(L14-(+L14*W15)),IF(T15="Impacto",AC14,""))),"")</f>
        <v/>
      </c>
      <c r="AB15" s="90" t="str">
        <f t="shared" si="2"/>
        <v/>
      </c>
      <c r="AC15" s="91" t="str">
        <f t="shared" si="3"/>
        <v/>
      </c>
      <c r="AD15" s="90" t="str">
        <f t="shared" si="4"/>
        <v/>
      </c>
      <c r="AE15" s="91" t="str">
        <f>IFERROR(IF(AND(T14="Impacto",T15="Impacto"),(AE14-(+AE14*W15)),IF(AND(T14="Probabilidad",T15="Impacto"),(P14-(+P14*W15)),IF(T15="Probabilidad",AE14,""))),"")</f>
        <v/>
      </c>
      <c r="AF15" s="92" t="str">
        <f t="shared" si="5"/>
        <v/>
      </c>
      <c r="AG15" s="93"/>
      <c r="AH15" s="102"/>
      <c r="AI15" s="85"/>
      <c r="AJ15" s="105"/>
      <c r="AK15" s="105"/>
      <c r="AL15" s="102"/>
      <c r="AM15" s="85"/>
      <c r="AN15" s="76"/>
      <c r="AO15" s="76"/>
      <c r="AP15" s="76"/>
      <c r="AQ15" s="76"/>
      <c r="AR15" s="76"/>
      <c r="AS15" s="76"/>
      <c r="AT15" s="76"/>
      <c r="AU15" s="76"/>
      <c r="AV15" s="76"/>
      <c r="AW15" s="76"/>
      <c r="AX15" s="76"/>
      <c r="AY15" s="76"/>
      <c r="AZ15" s="76"/>
      <c r="BA15" s="76"/>
      <c r="BB15" s="76"/>
      <c r="BC15" s="76"/>
      <c r="BD15" s="76"/>
      <c r="BE15" s="76"/>
      <c r="BF15" s="76"/>
      <c r="BG15" s="76"/>
    </row>
    <row r="16" spans="1:59" ht="25.5" customHeight="1" x14ac:dyDescent="0.3">
      <c r="A16" s="314"/>
      <c r="B16" s="314"/>
      <c r="C16" s="314"/>
      <c r="D16" s="328"/>
      <c r="E16" s="102"/>
      <c r="F16" s="314"/>
      <c r="G16" s="314"/>
      <c r="H16" s="102"/>
      <c r="I16" s="324"/>
      <c r="J16" s="314"/>
      <c r="K16" s="314"/>
      <c r="L16" s="314"/>
      <c r="M16" s="314"/>
      <c r="N16" s="314"/>
      <c r="O16" s="314"/>
      <c r="P16" s="314"/>
      <c r="Q16" s="314"/>
      <c r="R16" s="85">
        <v>3</v>
      </c>
      <c r="S16" s="107"/>
      <c r="T16" s="85" t="str">
        <f t="shared" si="0"/>
        <v/>
      </c>
      <c r="U16" s="87"/>
      <c r="V16" s="87"/>
      <c r="W16" s="88" t="str">
        <f t="shared" si="1"/>
        <v/>
      </c>
      <c r="X16" s="87"/>
      <c r="Y16" s="87"/>
      <c r="Z16" s="87"/>
      <c r="AA16" s="89" t="str">
        <f t="shared" ref="AA16:AA19" si="8">IFERROR(IF(AND(T15="Probabilidad",T16="Probabilidad"),(AC15-(+AC15*W16)),IF(AND(T15="Impacto",T16="Probabilidad"),(AC14-(+AC14*W16)),IF(T16="Impacto",AC15,""))),"")</f>
        <v/>
      </c>
      <c r="AB16" s="90" t="str">
        <f t="shared" si="2"/>
        <v/>
      </c>
      <c r="AC16" s="91" t="str">
        <f t="shared" si="3"/>
        <v/>
      </c>
      <c r="AD16" s="90" t="str">
        <f t="shared" si="4"/>
        <v/>
      </c>
      <c r="AE16" s="91" t="str">
        <f t="shared" ref="AE16:AE19" si="9">IFERROR(IF(AND(T15="Impacto",T16="Impacto"),(AE15-(+AE15*W16)),IF(AND(T15="Probabilidad",T16="Impacto"),(AE14-(+AE14*W16)),IF(T16="Probabilidad",AE15,""))),"")</f>
        <v/>
      </c>
      <c r="AF16" s="92" t="str">
        <f t="shared" si="5"/>
        <v/>
      </c>
      <c r="AG16" s="93"/>
      <c r="AH16" s="102"/>
      <c r="AI16" s="85"/>
      <c r="AJ16" s="105"/>
      <c r="AK16" s="105"/>
      <c r="AL16" s="102"/>
      <c r="AM16" s="85"/>
      <c r="AN16" s="76"/>
      <c r="AO16" s="76"/>
      <c r="AP16" s="76"/>
      <c r="AQ16" s="76"/>
      <c r="AR16" s="76"/>
      <c r="AS16" s="76"/>
      <c r="AT16" s="76"/>
      <c r="AU16" s="76"/>
      <c r="AV16" s="76"/>
      <c r="AW16" s="76"/>
      <c r="AX16" s="76"/>
      <c r="AY16" s="76"/>
      <c r="AZ16" s="76"/>
      <c r="BA16" s="76"/>
      <c r="BB16" s="76"/>
      <c r="BC16" s="76"/>
      <c r="BD16" s="76"/>
      <c r="BE16" s="76"/>
      <c r="BF16" s="76"/>
      <c r="BG16" s="76"/>
    </row>
    <row r="17" spans="1:59" ht="25.5" customHeight="1" x14ac:dyDescent="0.3">
      <c r="A17" s="314"/>
      <c r="B17" s="314"/>
      <c r="C17" s="314"/>
      <c r="D17" s="328"/>
      <c r="E17" s="102"/>
      <c r="F17" s="314"/>
      <c r="G17" s="314"/>
      <c r="H17" s="102"/>
      <c r="I17" s="324"/>
      <c r="J17" s="314"/>
      <c r="K17" s="314"/>
      <c r="L17" s="314"/>
      <c r="M17" s="314"/>
      <c r="N17" s="314"/>
      <c r="O17" s="314"/>
      <c r="P17" s="314"/>
      <c r="Q17" s="314"/>
      <c r="R17" s="85">
        <v>4</v>
      </c>
      <c r="S17" s="101"/>
      <c r="T17" s="85" t="str">
        <f t="shared" si="0"/>
        <v/>
      </c>
      <c r="U17" s="87"/>
      <c r="V17" s="87"/>
      <c r="W17" s="88" t="str">
        <f t="shared" si="1"/>
        <v/>
      </c>
      <c r="X17" s="87"/>
      <c r="Y17" s="87"/>
      <c r="Z17" s="87"/>
      <c r="AA17" s="89" t="str">
        <f t="shared" si="8"/>
        <v/>
      </c>
      <c r="AB17" s="90" t="str">
        <f t="shared" si="2"/>
        <v/>
      </c>
      <c r="AC17" s="91" t="str">
        <f t="shared" si="3"/>
        <v/>
      </c>
      <c r="AD17" s="90" t="str">
        <f t="shared" si="4"/>
        <v/>
      </c>
      <c r="AE17" s="91" t="str">
        <f t="shared" si="9"/>
        <v/>
      </c>
      <c r="AF17" s="92" t="str">
        <f t="shared" si="5"/>
        <v/>
      </c>
      <c r="AG17" s="93"/>
      <c r="AH17" s="102"/>
      <c r="AI17" s="85"/>
      <c r="AJ17" s="105"/>
      <c r="AK17" s="105"/>
      <c r="AL17" s="102"/>
      <c r="AM17" s="85"/>
      <c r="AN17" s="76"/>
      <c r="AO17" s="76"/>
      <c r="AP17" s="76"/>
      <c r="AQ17" s="76"/>
      <c r="AR17" s="76"/>
      <c r="AS17" s="76"/>
      <c r="AT17" s="76"/>
      <c r="AU17" s="76"/>
      <c r="AV17" s="76"/>
      <c r="AW17" s="76"/>
      <c r="AX17" s="76"/>
      <c r="AY17" s="76"/>
      <c r="AZ17" s="76"/>
      <c r="BA17" s="76"/>
      <c r="BB17" s="76"/>
      <c r="BC17" s="76"/>
      <c r="BD17" s="76"/>
      <c r="BE17" s="76"/>
      <c r="BF17" s="76"/>
      <c r="BG17" s="76"/>
    </row>
    <row r="18" spans="1:59" ht="24" customHeight="1" x14ac:dyDescent="0.3">
      <c r="A18" s="314"/>
      <c r="B18" s="314"/>
      <c r="C18" s="314"/>
      <c r="D18" s="328"/>
      <c r="E18" s="102"/>
      <c r="F18" s="314"/>
      <c r="G18" s="314"/>
      <c r="H18" s="102"/>
      <c r="I18" s="324"/>
      <c r="J18" s="314"/>
      <c r="K18" s="314"/>
      <c r="L18" s="314"/>
      <c r="M18" s="314"/>
      <c r="N18" s="314"/>
      <c r="O18" s="314"/>
      <c r="P18" s="314"/>
      <c r="Q18" s="314"/>
      <c r="R18" s="85">
        <v>5</v>
      </c>
      <c r="S18" s="101"/>
      <c r="T18" s="85" t="str">
        <f t="shared" si="0"/>
        <v/>
      </c>
      <c r="U18" s="87"/>
      <c r="V18" s="87"/>
      <c r="W18" s="88" t="str">
        <f t="shared" si="1"/>
        <v/>
      </c>
      <c r="X18" s="87"/>
      <c r="Y18" s="87"/>
      <c r="Z18" s="87"/>
      <c r="AA18" s="89" t="str">
        <f t="shared" si="8"/>
        <v/>
      </c>
      <c r="AB18" s="90" t="str">
        <f t="shared" si="2"/>
        <v/>
      </c>
      <c r="AC18" s="91" t="str">
        <f t="shared" si="3"/>
        <v/>
      </c>
      <c r="AD18" s="90" t="str">
        <f t="shared" si="4"/>
        <v/>
      </c>
      <c r="AE18" s="91" t="str">
        <f t="shared" si="9"/>
        <v/>
      </c>
      <c r="AF18" s="92" t="str">
        <f t="shared" si="5"/>
        <v/>
      </c>
      <c r="AG18" s="93"/>
      <c r="AH18" s="102"/>
      <c r="AI18" s="85"/>
      <c r="AJ18" s="105"/>
      <c r="AK18" s="105"/>
      <c r="AL18" s="102"/>
      <c r="AM18" s="85"/>
      <c r="AN18" s="76"/>
      <c r="AO18" s="76"/>
      <c r="AP18" s="76"/>
      <c r="AQ18" s="76"/>
      <c r="AR18" s="76"/>
      <c r="AS18" s="76"/>
      <c r="AT18" s="76"/>
      <c r="AU18" s="76"/>
      <c r="AV18" s="76"/>
      <c r="AW18" s="76"/>
      <c r="AX18" s="76"/>
      <c r="AY18" s="76"/>
      <c r="AZ18" s="76"/>
      <c r="BA18" s="76"/>
      <c r="BB18" s="76"/>
      <c r="BC18" s="76"/>
      <c r="BD18" s="76"/>
      <c r="BE18" s="76"/>
      <c r="BF18" s="76"/>
      <c r="BG18" s="76"/>
    </row>
    <row r="19" spans="1:59" ht="25.5" customHeight="1" x14ac:dyDescent="0.3">
      <c r="A19" s="315"/>
      <c r="B19" s="315"/>
      <c r="C19" s="315"/>
      <c r="D19" s="329"/>
      <c r="E19" s="102"/>
      <c r="F19" s="315"/>
      <c r="G19" s="315"/>
      <c r="H19" s="102"/>
      <c r="I19" s="325"/>
      <c r="J19" s="315"/>
      <c r="K19" s="315"/>
      <c r="L19" s="315"/>
      <c r="M19" s="315"/>
      <c r="N19" s="315"/>
      <c r="O19" s="315"/>
      <c r="P19" s="315"/>
      <c r="Q19" s="315"/>
      <c r="R19" s="85">
        <v>6</v>
      </c>
      <c r="S19" s="101"/>
      <c r="T19" s="85" t="str">
        <f t="shared" si="0"/>
        <v/>
      </c>
      <c r="U19" s="87"/>
      <c r="V19" s="87"/>
      <c r="W19" s="88" t="str">
        <f t="shared" si="1"/>
        <v/>
      </c>
      <c r="X19" s="87"/>
      <c r="Y19" s="87"/>
      <c r="Z19" s="87"/>
      <c r="AA19" s="89" t="str">
        <f t="shared" si="8"/>
        <v/>
      </c>
      <c r="AB19" s="90" t="str">
        <f t="shared" si="2"/>
        <v/>
      </c>
      <c r="AC19" s="91" t="str">
        <f t="shared" si="3"/>
        <v/>
      </c>
      <c r="AD19" s="90" t="str">
        <f t="shared" si="4"/>
        <v/>
      </c>
      <c r="AE19" s="91" t="str">
        <f t="shared" si="9"/>
        <v/>
      </c>
      <c r="AF19" s="92" t="str">
        <f t="shared" si="5"/>
        <v/>
      </c>
      <c r="AG19" s="93"/>
      <c r="AH19" s="102"/>
      <c r="AI19" s="85"/>
      <c r="AJ19" s="105"/>
      <c r="AK19" s="105"/>
      <c r="AL19" s="102"/>
      <c r="AM19" s="85"/>
      <c r="AN19" s="76"/>
      <c r="AO19" s="76"/>
      <c r="AP19" s="76"/>
      <c r="AQ19" s="76"/>
      <c r="AR19" s="76"/>
      <c r="AS19" s="76"/>
      <c r="AT19" s="76"/>
      <c r="AU19" s="76"/>
      <c r="AV19" s="76"/>
      <c r="AW19" s="76"/>
      <c r="AX19" s="76"/>
      <c r="AY19" s="76"/>
      <c r="AZ19" s="76"/>
      <c r="BA19" s="76"/>
      <c r="BB19" s="76"/>
      <c r="BC19" s="76"/>
      <c r="BD19" s="76"/>
      <c r="BE19" s="76"/>
      <c r="BF19" s="76"/>
      <c r="BG19" s="76"/>
    </row>
    <row r="20" spans="1:59" ht="30.75" customHeight="1" x14ac:dyDescent="0.3">
      <c r="A20" s="319">
        <v>3</v>
      </c>
      <c r="B20" s="320"/>
      <c r="C20" s="320"/>
      <c r="D20" s="327"/>
      <c r="E20" s="102"/>
      <c r="F20" s="320"/>
      <c r="G20" s="321"/>
      <c r="H20" s="102"/>
      <c r="I20" s="326"/>
      <c r="J20" s="313"/>
      <c r="K20" s="316" t="str">
        <f>IF(J20&lt;=0,"",IF(J20&lt;=2,"Muy Baja",IF(J20&lt;=24,"Baja",IF(J20&lt;=500,"Media",IF(J20&lt;=5000,"Alta","Muy Alta")))))</f>
        <v/>
      </c>
      <c r="L20" s="317" t="str">
        <f>IF(K20="","",IF(K20="Muy Baja",0.2,IF(K20="Baja",0.4,IF(K20="Media",0.6,IF(K20="Alta",0.8,IF(K20="Muy Alta",1,))))))</f>
        <v/>
      </c>
      <c r="M20" s="317"/>
      <c r="N20" s="317">
        <f ca="1">IF(NOT(ISERROR(MATCH(M20,'Tabla Impacto'!$B$221:$B$223,0))),'Tabla Impacto'!$F$223&amp;"Por favor no seleccionar los criterios de impacto(Afectación Económica o presupuestal y Pérdida Reputacional)",M20)</f>
        <v>0</v>
      </c>
      <c r="O20" s="316" t="str">
        <f ca="1">IF(OR(N20='Tabla Impacto'!$C$11,N20='Tabla Impacto'!$D$11),"Leve",IF(OR(N20='Tabla Impacto'!$C$12,N20='Tabla Impacto'!$D$12),"Menor",IF(OR(N20='Tabla Impacto'!$C$13,N20='Tabla Impacto'!$D$13),"Moderado",IF(OR(N20='Tabla Impacto'!$C$14,N20='Tabla Impacto'!$D$14),"Mayor",IF(OR(N20='Tabla Impacto'!$C$15,N20='Tabla Impacto'!$D$15),"Catastrófico","")))))</f>
        <v/>
      </c>
      <c r="P20" s="317" t="str">
        <f ca="1">IF(O20="","",IF(O20="Leve",0.2,IF(O20="Menor",0.4,IF(O20="Moderado",0.6,IF(O20="Mayor",0.8,IF(O20="Catastrófico",1,))))))</f>
        <v/>
      </c>
      <c r="Q20" s="318" t="str">
        <f ca="1">IF(OR(AND(K20="Muy Baja",O20="Leve"),AND(K20="Muy Baja",O20="Menor"),AND(K20="Baja",O20="Leve")),"Bajo",IF(OR(AND(K20="Muy baja",O20="Moderado"),AND(K20="Baja",O20="Menor"),AND(K20="Baja",O20="Moderado"),AND(K20="Media",O20="Leve"),AND(K20="Media",O20="Menor"),AND(K20="Media",O20="Moderado"),AND(K20="Alta",O20="Leve"),AND(K20="Alta",O20="Menor")),"Moderado",IF(OR(AND(K20="Muy Baja",O20="Mayor"),AND(K20="Baja",O20="Mayor"),AND(K20="Media",O20="Mayor"),AND(K20="Alta",O20="Moderado"),AND(K20="Alta",O20="Mayor"),AND(K20="Muy Alta",O20="Leve"),AND(K20="Muy Alta",O20="Menor"),AND(K20="Muy Alta",O20="Moderado"),AND(K20="Muy Alta",O20="Mayor")),"Alto",IF(OR(AND(K20="Muy Baja",O20="Catastrófico"),AND(K20="Baja",O20="Catastrófico"),AND(K20="Media",O20="Catastrófico"),AND(K20="Alta",O20="Catastrófico"),AND(K20="Muy Alta",O20="Catastrófico")),"Extremo",""))))</f>
        <v/>
      </c>
      <c r="R20" s="85">
        <v>1</v>
      </c>
      <c r="S20" s="101"/>
      <c r="T20" s="85" t="str">
        <f t="shared" si="0"/>
        <v/>
      </c>
      <c r="U20" s="87"/>
      <c r="V20" s="87"/>
      <c r="W20" s="88" t="str">
        <f t="shared" si="1"/>
        <v/>
      </c>
      <c r="X20" s="87"/>
      <c r="Y20" s="87"/>
      <c r="Z20" s="87"/>
      <c r="AA20" s="89" t="str">
        <f>IFERROR(IF(T20="Probabilidad",(L20-(+L20*W20)),IF(T20="Impacto",L20,"")),"")</f>
        <v/>
      </c>
      <c r="AB20" s="90" t="str">
        <f t="shared" si="2"/>
        <v/>
      </c>
      <c r="AC20" s="91" t="str">
        <f t="shared" si="3"/>
        <v/>
      </c>
      <c r="AD20" s="90" t="str">
        <f t="shared" si="4"/>
        <v/>
      </c>
      <c r="AE20" s="91" t="str">
        <f>IFERROR(IF(T20="Impacto",(P20-(+P20*W20)),IF(T20="Probabilidad",P20,"")),"")</f>
        <v/>
      </c>
      <c r="AF20" s="92" t="str">
        <f t="shared" si="5"/>
        <v/>
      </c>
      <c r="AG20" s="93"/>
      <c r="AH20" s="102"/>
      <c r="AI20" s="85"/>
      <c r="AJ20" s="105"/>
      <c r="AK20" s="105"/>
      <c r="AL20" s="102"/>
      <c r="AM20" s="85"/>
      <c r="AN20" s="76"/>
      <c r="AO20" s="76"/>
      <c r="AP20" s="76"/>
      <c r="AQ20" s="76"/>
      <c r="AR20" s="76"/>
      <c r="AS20" s="76"/>
      <c r="AT20" s="76"/>
      <c r="AU20" s="76"/>
      <c r="AV20" s="76"/>
      <c r="AW20" s="76"/>
      <c r="AX20" s="76"/>
      <c r="AY20" s="76"/>
      <c r="AZ20" s="76"/>
      <c r="BA20" s="76"/>
      <c r="BB20" s="76"/>
      <c r="BC20" s="76"/>
      <c r="BD20" s="76"/>
      <c r="BE20" s="76"/>
      <c r="BF20" s="76"/>
      <c r="BG20" s="76"/>
    </row>
    <row r="21" spans="1:59" ht="26.25" customHeight="1" x14ac:dyDescent="0.3">
      <c r="A21" s="314"/>
      <c r="B21" s="314"/>
      <c r="C21" s="314"/>
      <c r="D21" s="328"/>
      <c r="E21" s="102"/>
      <c r="F21" s="314"/>
      <c r="G21" s="314"/>
      <c r="H21" s="102"/>
      <c r="I21" s="324"/>
      <c r="J21" s="314"/>
      <c r="K21" s="314"/>
      <c r="L21" s="314"/>
      <c r="M21" s="314"/>
      <c r="N21" s="314"/>
      <c r="O21" s="314"/>
      <c r="P21" s="314"/>
      <c r="Q21" s="314"/>
      <c r="R21" s="85">
        <v>2</v>
      </c>
      <c r="S21" s="101"/>
      <c r="T21" s="85" t="str">
        <f t="shared" si="0"/>
        <v/>
      </c>
      <c r="U21" s="87"/>
      <c r="V21" s="87"/>
      <c r="W21" s="88" t="str">
        <f t="shared" si="1"/>
        <v/>
      </c>
      <c r="X21" s="87"/>
      <c r="Y21" s="87"/>
      <c r="Z21" s="87"/>
      <c r="AA21" s="89" t="str">
        <f>IFERROR(IF(AND(T20="Probabilidad",T21="Probabilidad"),(AC20-(+AC20*W21)),IF(AND(T20="Impacto",T21="Probabilidad"),(L20-(+L20*W21)),IF(T21="Impacto",AC20,""))),"")</f>
        <v/>
      </c>
      <c r="AB21" s="90" t="str">
        <f t="shared" si="2"/>
        <v/>
      </c>
      <c r="AC21" s="91" t="str">
        <f t="shared" si="3"/>
        <v/>
      </c>
      <c r="AD21" s="90" t="str">
        <f t="shared" si="4"/>
        <v/>
      </c>
      <c r="AE21" s="91" t="str">
        <f>IFERROR(IF(AND(T20="Impacto",T21="Impacto"),(AE20-(+AE20*W21)),IF(AND(T20="Probabilidad",T21="Impacto"),(P20-(+P20*W21)),IF(T21="Probabilidad",AE20,""))),"")</f>
        <v/>
      </c>
      <c r="AF21" s="92" t="str">
        <f t="shared" si="5"/>
        <v/>
      </c>
      <c r="AG21" s="93"/>
      <c r="AH21" s="102"/>
      <c r="AI21" s="85"/>
      <c r="AJ21" s="105"/>
      <c r="AK21" s="105"/>
      <c r="AL21" s="102"/>
      <c r="AM21" s="85"/>
      <c r="AN21" s="76"/>
      <c r="AO21" s="76"/>
      <c r="AP21" s="76"/>
      <c r="AQ21" s="76"/>
      <c r="AR21" s="76"/>
      <c r="AS21" s="76"/>
      <c r="AT21" s="76"/>
      <c r="AU21" s="76"/>
      <c r="AV21" s="76"/>
      <c r="AW21" s="76"/>
      <c r="AX21" s="76"/>
      <c r="AY21" s="76"/>
      <c r="AZ21" s="76"/>
      <c r="BA21" s="76"/>
      <c r="BB21" s="76"/>
      <c r="BC21" s="76"/>
      <c r="BD21" s="76"/>
      <c r="BE21" s="76"/>
      <c r="BF21" s="76"/>
      <c r="BG21" s="76"/>
    </row>
    <row r="22" spans="1:59" ht="26.25" customHeight="1" x14ac:dyDescent="0.3">
      <c r="A22" s="314"/>
      <c r="B22" s="314"/>
      <c r="C22" s="314"/>
      <c r="D22" s="328"/>
      <c r="E22" s="102"/>
      <c r="F22" s="314"/>
      <c r="G22" s="314"/>
      <c r="H22" s="102"/>
      <c r="I22" s="324"/>
      <c r="J22" s="314"/>
      <c r="K22" s="314"/>
      <c r="L22" s="314"/>
      <c r="M22" s="314"/>
      <c r="N22" s="314"/>
      <c r="O22" s="314"/>
      <c r="P22" s="314"/>
      <c r="Q22" s="314"/>
      <c r="R22" s="85">
        <v>3</v>
      </c>
      <c r="S22" s="107"/>
      <c r="T22" s="85" t="str">
        <f t="shared" si="0"/>
        <v/>
      </c>
      <c r="U22" s="87"/>
      <c r="V22" s="87"/>
      <c r="W22" s="88" t="str">
        <f t="shared" si="1"/>
        <v/>
      </c>
      <c r="X22" s="87"/>
      <c r="Y22" s="87"/>
      <c r="Z22" s="87"/>
      <c r="AA22" s="89" t="str">
        <f t="shared" ref="AA22:AA25" si="10">IFERROR(IF(AND(T21="Probabilidad",T22="Probabilidad"),(AC21-(+AC21*W22)),IF(AND(T21="Impacto",T22="Probabilidad"),(AC20-(+AC20*W22)),IF(T22="Impacto",AC21,""))),"")</f>
        <v/>
      </c>
      <c r="AB22" s="90" t="str">
        <f t="shared" si="2"/>
        <v/>
      </c>
      <c r="AC22" s="91" t="str">
        <f t="shared" si="3"/>
        <v/>
      </c>
      <c r="AD22" s="90" t="str">
        <f t="shared" si="4"/>
        <v/>
      </c>
      <c r="AE22" s="91" t="str">
        <f t="shared" ref="AE22:AE25" si="11">IFERROR(IF(AND(T21="Impacto",T22="Impacto"),(AE21-(+AE21*W22)),IF(AND(T21="Probabilidad",T22="Impacto"),(AE20-(+AE20*W22)),IF(T22="Probabilidad",AE21,""))),"")</f>
        <v/>
      </c>
      <c r="AF22" s="92" t="str">
        <f t="shared" si="5"/>
        <v/>
      </c>
      <c r="AG22" s="93"/>
      <c r="AH22" s="102"/>
      <c r="AI22" s="85"/>
      <c r="AJ22" s="105"/>
      <c r="AK22" s="105"/>
      <c r="AL22" s="102"/>
      <c r="AM22" s="85"/>
      <c r="AN22" s="76"/>
      <c r="AO22" s="76"/>
      <c r="AP22" s="76"/>
      <c r="AQ22" s="76"/>
      <c r="AR22" s="76"/>
      <c r="AS22" s="76"/>
      <c r="AT22" s="76"/>
      <c r="AU22" s="76"/>
      <c r="AV22" s="76"/>
      <c r="AW22" s="76"/>
      <c r="AX22" s="76"/>
      <c r="AY22" s="76"/>
      <c r="AZ22" s="76"/>
      <c r="BA22" s="76"/>
      <c r="BB22" s="76"/>
      <c r="BC22" s="76"/>
      <c r="BD22" s="76"/>
      <c r="BE22" s="76"/>
      <c r="BF22" s="76"/>
      <c r="BG22" s="76"/>
    </row>
    <row r="23" spans="1:59" ht="26.25" customHeight="1" x14ac:dyDescent="0.3">
      <c r="A23" s="314"/>
      <c r="B23" s="314"/>
      <c r="C23" s="314"/>
      <c r="D23" s="328"/>
      <c r="E23" s="102"/>
      <c r="F23" s="314"/>
      <c r="G23" s="314"/>
      <c r="H23" s="102"/>
      <c r="I23" s="324"/>
      <c r="J23" s="314"/>
      <c r="K23" s="314"/>
      <c r="L23" s="314"/>
      <c r="M23" s="314"/>
      <c r="N23" s="314"/>
      <c r="O23" s="314"/>
      <c r="P23" s="314"/>
      <c r="Q23" s="314"/>
      <c r="R23" s="85">
        <v>4</v>
      </c>
      <c r="S23" s="101"/>
      <c r="T23" s="85" t="str">
        <f t="shared" si="0"/>
        <v/>
      </c>
      <c r="U23" s="87"/>
      <c r="V23" s="87"/>
      <c r="W23" s="88" t="str">
        <f t="shared" si="1"/>
        <v/>
      </c>
      <c r="X23" s="87"/>
      <c r="Y23" s="87"/>
      <c r="Z23" s="87"/>
      <c r="AA23" s="89" t="str">
        <f t="shared" si="10"/>
        <v/>
      </c>
      <c r="AB23" s="90" t="str">
        <f t="shared" si="2"/>
        <v/>
      </c>
      <c r="AC23" s="91" t="str">
        <f t="shared" si="3"/>
        <v/>
      </c>
      <c r="AD23" s="90" t="str">
        <f t="shared" si="4"/>
        <v/>
      </c>
      <c r="AE23" s="91" t="str">
        <f t="shared" si="11"/>
        <v/>
      </c>
      <c r="AF23" s="92" t="str">
        <f t="shared" si="5"/>
        <v/>
      </c>
      <c r="AG23" s="93"/>
      <c r="AH23" s="102"/>
      <c r="AI23" s="85"/>
      <c r="AJ23" s="105"/>
      <c r="AK23" s="105"/>
      <c r="AL23" s="102"/>
      <c r="AM23" s="85"/>
      <c r="AN23" s="76"/>
      <c r="AO23" s="76"/>
      <c r="AP23" s="76"/>
      <c r="AQ23" s="76"/>
      <c r="AR23" s="76"/>
      <c r="AS23" s="76"/>
      <c r="AT23" s="76"/>
      <c r="AU23" s="76"/>
      <c r="AV23" s="76"/>
      <c r="AW23" s="76"/>
      <c r="AX23" s="76"/>
      <c r="AY23" s="76"/>
      <c r="AZ23" s="76"/>
      <c r="BA23" s="76"/>
      <c r="BB23" s="76"/>
      <c r="BC23" s="76"/>
      <c r="BD23" s="76"/>
      <c r="BE23" s="76"/>
      <c r="BF23" s="76"/>
      <c r="BG23" s="76"/>
    </row>
    <row r="24" spans="1:59" ht="26.25" customHeight="1" x14ac:dyDescent="0.3">
      <c r="A24" s="314"/>
      <c r="B24" s="314"/>
      <c r="C24" s="314"/>
      <c r="D24" s="328"/>
      <c r="E24" s="102"/>
      <c r="F24" s="314"/>
      <c r="G24" s="314"/>
      <c r="H24" s="102"/>
      <c r="I24" s="324"/>
      <c r="J24" s="314"/>
      <c r="K24" s="314"/>
      <c r="L24" s="314"/>
      <c r="M24" s="314"/>
      <c r="N24" s="314"/>
      <c r="O24" s="314"/>
      <c r="P24" s="314"/>
      <c r="Q24" s="314"/>
      <c r="R24" s="85">
        <v>5</v>
      </c>
      <c r="S24" s="101"/>
      <c r="T24" s="85" t="str">
        <f t="shared" si="0"/>
        <v/>
      </c>
      <c r="U24" s="87"/>
      <c r="V24" s="87"/>
      <c r="W24" s="88" t="str">
        <f t="shared" si="1"/>
        <v/>
      </c>
      <c r="X24" s="87"/>
      <c r="Y24" s="87"/>
      <c r="Z24" s="87"/>
      <c r="AA24" s="89" t="str">
        <f t="shared" si="10"/>
        <v/>
      </c>
      <c r="AB24" s="90" t="str">
        <f t="shared" si="2"/>
        <v/>
      </c>
      <c r="AC24" s="91" t="str">
        <f t="shared" si="3"/>
        <v/>
      </c>
      <c r="AD24" s="90" t="str">
        <f t="shared" si="4"/>
        <v/>
      </c>
      <c r="AE24" s="91" t="str">
        <f t="shared" si="11"/>
        <v/>
      </c>
      <c r="AF24" s="92" t="str">
        <f t="shared" si="5"/>
        <v/>
      </c>
      <c r="AG24" s="93"/>
      <c r="AH24" s="102"/>
      <c r="AI24" s="85"/>
      <c r="AJ24" s="105"/>
      <c r="AK24" s="105"/>
      <c r="AL24" s="102"/>
      <c r="AM24" s="85"/>
      <c r="AN24" s="76"/>
      <c r="AO24" s="76"/>
      <c r="AP24" s="76"/>
      <c r="AQ24" s="76"/>
      <c r="AR24" s="76"/>
      <c r="AS24" s="76"/>
      <c r="AT24" s="76"/>
      <c r="AU24" s="76"/>
      <c r="AV24" s="76"/>
      <c r="AW24" s="76"/>
      <c r="AX24" s="76"/>
      <c r="AY24" s="76"/>
      <c r="AZ24" s="76"/>
      <c r="BA24" s="76"/>
      <c r="BB24" s="76"/>
      <c r="BC24" s="76"/>
      <c r="BD24" s="76"/>
      <c r="BE24" s="76"/>
      <c r="BF24" s="76"/>
      <c r="BG24" s="76"/>
    </row>
    <row r="25" spans="1:59" ht="26.25" customHeight="1" x14ac:dyDescent="0.3">
      <c r="A25" s="315"/>
      <c r="B25" s="315"/>
      <c r="C25" s="315"/>
      <c r="D25" s="329"/>
      <c r="E25" s="102"/>
      <c r="F25" s="315"/>
      <c r="G25" s="315"/>
      <c r="H25" s="102"/>
      <c r="I25" s="325"/>
      <c r="J25" s="315"/>
      <c r="K25" s="315"/>
      <c r="L25" s="315"/>
      <c r="M25" s="315"/>
      <c r="N25" s="315"/>
      <c r="O25" s="315"/>
      <c r="P25" s="315"/>
      <c r="Q25" s="315"/>
      <c r="R25" s="85">
        <v>6</v>
      </c>
      <c r="S25" s="101"/>
      <c r="T25" s="85" t="str">
        <f t="shared" si="0"/>
        <v/>
      </c>
      <c r="U25" s="87"/>
      <c r="V25" s="87"/>
      <c r="W25" s="88" t="str">
        <f t="shared" si="1"/>
        <v/>
      </c>
      <c r="X25" s="87"/>
      <c r="Y25" s="87"/>
      <c r="Z25" s="87"/>
      <c r="AA25" s="89" t="str">
        <f t="shared" si="10"/>
        <v/>
      </c>
      <c r="AB25" s="90" t="str">
        <f t="shared" si="2"/>
        <v/>
      </c>
      <c r="AC25" s="91" t="str">
        <f t="shared" si="3"/>
        <v/>
      </c>
      <c r="AD25" s="90" t="str">
        <f t="shared" si="4"/>
        <v/>
      </c>
      <c r="AE25" s="91" t="str">
        <f t="shared" si="11"/>
        <v/>
      </c>
      <c r="AF25" s="92" t="str">
        <f t="shared" si="5"/>
        <v/>
      </c>
      <c r="AG25" s="93"/>
      <c r="AH25" s="102"/>
      <c r="AI25" s="85"/>
      <c r="AJ25" s="105"/>
      <c r="AK25" s="105"/>
      <c r="AL25" s="102"/>
      <c r="AM25" s="85"/>
      <c r="AN25" s="76"/>
      <c r="AO25" s="76"/>
      <c r="AP25" s="76"/>
      <c r="AQ25" s="76"/>
      <c r="AR25" s="76"/>
      <c r="AS25" s="76"/>
      <c r="AT25" s="76"/>
      <c r="AU25" s="76"/>
      <c r="AV25" s="76"/>
      <c r="AW25" s="76"/>
      <c r="AX25" s="76"/>
      <c r="AY25" s="76"/>
      <c r="AZ25" s="76"/>
      <c r="BA25" s="76"/>
      <c r="BB25" s="76"/>
      <c r="BC25" s="76"/>
      <c r="BD25" s="76"/>
      <c r="BE25" s="76"/>
      <c r="BF25" s="76"/>
      <c r="BG25" s="76"/>
    </row>
    <row r="26" spans="1:59" ht="26.25" customHeight="1" x14ac:dyDescent="0.3">
      <c r="A26" s="319">
        <v>4</v>
      </c>
      <c r="B26" s="320"/>
      <c r="C26" s="320"/>
      <c r="D26" s="327"/>
      <c r="E26" s="102"/>
      <c r="F26" s="320"/>
      <c r="G26" s="321"/>
      <c r="H26" s="102"/>
      <c r="I26" s="326"/>
      <c r="J26" s="313"/>
      <c r="K26" s="316" t="str">
        <f>IF(J26&lt;=0,"",IF(J26&lt;=2,"Muy Baja",IF(J26&lt;=24,"Baja",IF(J26&lt;=500,"Media",IF(J26&lt;=5000,"Alta","Muy Alta")))))</f>
        <v/>
      </c>
      <c r="L26" s="317" t="str">
        <f>IF(K26="","",IF(K26="Muy Baja",0.2,IF(K26="Baja",0.4,IF(K26="Media",0.6,IF(K26="Alta",0.8,IF(K26="Muy Alta",1,))))))</f>
        <v/>
      </c>
      <c r="M26" s="317"/>
      <c r="N26" s="317">
        <f ca="1">IF(NOT(ISERROR(MATCH(M26,'Tabla Impacto'!$B$221:$B$223,0))),'Tabla Impacto'!$F$223&amp;"Por favor no seleccionar los criterios de impacto(Afectación Económica o presupuestal y Pérdida Reputacional)",M26)</f>
        <v>0</v>
      </c>
      <c r="O26" s="316" t="str">
        <f ca="1">IF(OR(N26='Tabla Impacto'!$C$11,N26='Tabla Impacto'!$D$11),"Leve",IF(OR(N26='Tabla Impacto'!$C$12,N26='Tabla Impacto'!$D$12),"Menor",IF(OR(N26='Tabla Impacto'!$C$13,N26='Tabla Impacto'!$D$13),"Moderado",IF(OR(N26='Tabla Impacto'!$C$14,N26='Tabla Impacto'!$D$14),"Mayor",IF(OR(N26='Tabla Impacto'!$C$15,N26='Tabla Impacto'!$D$15),"Catastrófico","")))))</f>
        <v/>
      </c>
      <c r="P26" s="317" t="str">
        <f ca="1">IF(O26="","",IF(O26="Leve",0.2,IF(O26="Menor",0.4,IF(O26="Moderado",0.6,IF(O26="Mayor",0.8,IF(O26="Catastrófico",1,))))))</f>
        <v/>
      </c>
      <c r="Q26" s="318" t="str">
        <f ca="1">IF(OR(AND(K26="Muy Baja",O26="Leve"),AND(K26="Muy Baja",O26="Menor"),AND(K26="Baja",O26="Leve")),"Bajo",IF(OR(AND(K26="Muy baja",O26="Moderado"),AND(K26="Baja",O26="Menor"),AND(K26="Baja",O26="Moderado"),AND(K26="Media",O26="Leve"),AND(K26="Media",O26="Menor"),AND(K26="Media",O26="Moderado"),AND(K26="Alta",O26="Leve"),AND(K26="Alta",O26="Menor")),"Moderado",IF(OR(AND(K26="Muy Baja",O26="Mayor"),AND(K26="Baja",O26="Mayor"),AND(K26="Media",O26="Mayor"),AND(K26="Alta",O26="Moderado"),AND(K26="Alta",O26="Mayor"),AND(K26="Muy Alta",O26="Leve"),AND(K26="Muy Alta",O26="Menor"),AND(K26="Muy Alta",O26="Moderado"),AND(K26="Muy Alta",O26="Mayor")),"Alto",IF(OR(AND(K26="Muy Baja",O26="Catastrófico"),AND(K26="Baja",O26="Catastrófico"),AND(K26="Media",O26="Catastrófico"),AND(K26="Alta",O26="Catastrófico"),AND(K26="Muy Alta",O26="Catastrófico")),"Extremo",""))))</f>
        <v/>
      </c>
      <c r="R26" s="85">
        <v>1</v>
      </c>
      <c r="S26" s="101"/>
      <c r="T26" s="85" t="str">
        <f t="shared" si="0"/>
        <v/>
      </c>
      <c r="U26" s="87"/>
      <c r="V26" s="87"/>
      <c r="W26" s="88" t="str">
        <f t="shared" si="1"/>
        <v/>
      </c>
      <c r="X26" s="87"/>
      <c r="Y26" s="87"/>
      <c r="Z26" s="87"/>
      <c r="AA26" s="89" t="str">
        <f>IFERROR(IF(T26="Probabilidad",(L26-(+L26*W26)),IF(T26="Impacto",L26,"")),"")</f>
        <v/>
      </c>
      <c r="AB26" s="90" t="str">
        <f t="shared" si="2"/>
        <v/>
      </c>
      <c r="AC26" s="91" t="str">
        <f t="shared" si="3"/>
        <v/>
      </c>
      <c r="AD26" s="90" t="str">
        <f t="shared" si="4"/>
        <v/>
      </c>
      <c r="AE26" s="91" t="str">
        <f>IFERROR(IF(T26="Impacto",(P26-(+P26*W26)),IF(T26="Probabilidad",P26,"")),"")</f>
        <v/>
      </c>
      <c r="AF26" s="92" t="str">
        <f t="shared" si="5"/>
        <v/>
      </c>
      <c r="AG26" s="93"/>
      <c r="AH26" s="102"/>
      <c r="AI26" s="85"/>
      <c r="AJ26" s="105"/>
      <c r="AK26" s="105"/>
      <c r="AL26" s="102"/>
      <c r="AM26" s="85"/>
      <c r="AN26" s="76"/>
      <c r="AO26" s="76"/>
      <c r="AP26" s="76"/>
      <c r="AQ26" s="76"/>
      <c r="AR26" s="76"/>
      <c r="AS26" s="76"/>
      <c r="AT26" s="76"/>
      <c r="AU26" s="76"/>
      <c r="AV26" s="76"/>
      <c r="AW26" s="76"/>
      <c r="AX26" s="76"/>
      <c r="AY26" s="76"/>
      <c r="AZ26" s="76"/>
      <c r="BA26" s="76"/>
      <c r="BB26" s="76"/>
      <c r="BC26" s="76"/>
      <c r="BD26" s="76"/>
      <c r="BE26" s="76"/>
      <c r="BF26" s="76"/>
      <c r="BG26" s="76"/>
    </row>
    <row r="27" spans="1:59" ht="26.25" customHeight="1" x14ac:dyDescent="0.3">
      <c r="A27" s="314"/>
      <c r="B27" s="314"/>
      <c r="C27" s="314"/>
      <c r="D27" s="328"/>
      <c r="E27" s="102"/>
      <c r="F27" s="314"/>
      <c r="G27" s="314"/>
      <c r="H27" s="102"/>
      <c r="I27" s="324"/>
      <c r="J27" s="314"/>
      <c r="K27" s="314"/>
      <c r="L27" s="314"/>
      <c r="M27" s="314"/>
      <c r="N27" s="314"/>
      <c r="O27" s="314"/>
      <c r="P27" s="314"/>
      <c r="Q27" s="314"/>
      <c r="R27" s="85">
        <v>2</v>
      </c>
      <c r="S27" s="101"/>
      <c r="T27" s="85" t="str">
        <f t="shared" si="0"/>
        <v/>
      </c>
      <c r="U27" s="87"/>
      <c r="V27" s="87"/>
      <c r="W27" s="88" t="str">
        <f t="shared" si="1"/>
        <v/>
      </c>
      <c r="X27" s="87"/>
      <c r="Y27" s="87"/>
      <c r="Z27" s="87"/>
      <c r="AA27" s="89" t="str">
        <f>IFERROR(IF(AND(T26="Probabilidad",T27="Probabilidad"),(AC26-(+AC26*W27)),IF(AND(T26="Impacto",T27="Probabilidad"),(L26-(+L26*W27)),IF(T27="Impacto",AC26,""))),"")</f>
        <v/>
      </c>
      <c r="AB27" s="90" t="str">
        <f t="shared" si="2"/>
        <v/>
      </c>
      <c r="AC27" s="91" t="str">
        <f t="shared" si="3"/>
        <v/>
      </c>
      <c r="AD27" s="90" t="str">
        <f t="shared" si="4"/>
        <v/>
      </c>
      <c r="AE27" s="91" t="str">
        <f>IFERROR(IF(AND(T26="Impacto",T27="Impacto"),(AE26-(+AE26*W27)),IF(AND(T26="Probabilidad",T27="Impacto"),(P26-(+P26*W27)),IF(T27="Probabilidad",AE26,""))),"")</f>
        <v/>
      </c>
      <c r="AF27" s="92" t="str">
        <f t="shared" si="5"/>
        <v/>
      </c>
      <c r="AG27" s="93"/>
      <c r="AH27" s="102"/>
      <c r="AI27" s="85"/>
      <c r="AJ27" s="105"/>
      <c r="AK27" s="105"/>
      <c r="AL27" s="102"/>
      <c r="AM27" s="85"/>
      <c r="AN27" s="76"/>
      <c r="AO27" s="76"/>
      <c r="AP27" s="76"/>
      <c r="AQ27" s="76"/>
      <c r="AR27" s="76"/>
      <c r="AS27" s="76"/>
      <c r="AT27" s="76"/>
      <c r="AU27" s="76"/>
      <c r="AV27" s="76"/>
      <c r="AW27" s="76"/>
      <c r="AX27" s="76"/>
      <c r="AY27" s="76"/>
      <c r="AZ27" s="76"/>
      <c r="BA27" s="76"/>
      <c r="BB27" s="76"/>
      <c r="BC27" s="76"/>
      <c r="BD27" s="76"/>
      <c r="BE27" s="76"/>
      <c r="BF27" s="76"/>
      <c r="BG27" s="76"/>
    </row>
    <row r="28" spans="1:59" ht="26.25" customHeight="1" x14ac:dyDescent="0.3">
      <c r="A28" s="314"/>
      <c r="B28" s="314"/>
      <c r="C28" s="314"/>
      <c r="D28" s="328"/>
      <c r="E28" s="102"/>
      <c r="F28" s="314"/>
      <c r="G28" s="314"/>
      <c r="H28" s="102"/>
      <c r="I28" s="324"/>
      <c r="J28" s="314"/>
      <c r="K28" s="314"/>
      <c r="L28" s="314"/>
      <c r="M28" s="314"/>
      <c r="N28" s="314"/>
      <c r="O28" s="314"/>
      <c r="P28" s="314"/>
      <c r="Q28" s="314"/>
      <c r="R28" s="85">
        <v>3</v>
      </c>
      <c r="S28" s="107"/>
      <c r="T28" s="85" t="str">
        <f t="shared" si="0"/>
        <v/>
      </c>
      <c r="U28" s="87"/>
      <c r="V28" s="87"/>
      <c r="W28" s="88" t="str">
        <f t="shared" si="1"/>
        <v/>
      </c>
      <c r="X28" s="87"/>
      <c r="Y28" s="87"/>
      <c r="Z28" s="87"/>
      <c r="AA28" s="89" t="str">
        <f t="shared" ref="AA28:AA31" si="12">IFERROR(IF(AND(T27="Probabilidad",T28="Probabilidad"),(AC27-(+AC27*W28)),IF(AND(T27="Impacto",T28="Probabilidad"),(AC26-(+AC26*W28)),IF(T28="Impacto",AC27,""))),"")</f>
        <v/>
      </c>
      <c r="AB28" s="90" t="str">
        <f t="shared" si="2"/>
        <v/>
      </c>
      <c r="AC28" s="91" t="str">
        <f t="shared" si="3"/>
        <v/>
      </c>
      <c r="AD28" s="90" t="str">
        <f t="shared" si="4"/>
        <v/>
      </c>
      <c r="AE28" s="91" t="str">
        <f t="shared" ref="AE28:AE31" si="13">IFERROR(IF(AND(T27="Impacto",T28="Impacto"),(AE27-(+AE27*W28)),IF(AND(T27="Probabilidad",T28="Impacto"),(AE26-(+AE26*W28)),IF(T28="Probabilidad",AE27,""))),"")</f>
        <v/>
      </c>
      <c r="AF28" s="92" t="str">
        <f t="shared" si="5"/>
        <v/>
      </c>
      <c r="AG28" s="93"/>
      <c r="AH28" s="102"/>
      <c r="AI28" s="85"/>
      <c r="AJ28" s="105"/>
      <c r="AK28" s="105"/>
      <c r="AL28" s="102"/>
      <c r="AM28" s="85"/>
      <c r="AN28" s="76"/>
      <c r="AO28" s="76"/>
      <c r="AP28" s="76"/>
      <c r="AQ28" s="76"/>
      <c r="AR28" s="76"/>
      <c r="AS28" s="76"/>
      <c r="AT28" s="76"/>
      <c r="AU28" s="76"/>
      <c r="AV28" s="76"/>
      <c r="AW28" s="76"/>
      <c r="AX28" s="76"/>
      <c r="AY28" s="76"/>
      <c r="AZ28" s="76"/>
      <c r="BA28" s="76"/>
      <c r="BB28" s="76"/>
      <c r="BC28" s="76"/>
      <c r="BD28" s="76"/>
      <c r="BE28" s="76"/>
      <c r="BF28" s="76"/>
      <c r="BG28" s="76"/>
    </row>
    <row r="29" spans="1:59" ht="26.25" customHeight="1" x14ac:dyDescent="0.3">
      <c r="A29" s="314"/>
      <c r="B29" s="314"/>
      <c r="C29" s="314"/>
      <c r="D29" s="328"/>
      <c r="E29" s="102"/>
      <c r="F29" s="314"/>
      <c r="G29" s="314"/>
      <c r="H29" s="102"/>
      <c r="I29" s="324"/>
      <c r="J29" s="314"/>
      <c r="K29" s="314"/>
      <c r="L29" s="314"/>
      <c r="M29" s="314"/>
      <c r="N29" s="314"/>
      <c r="O29" s="314"/>
      <c r="P29" s="314"/>
      <c r="Q29" s="314"/>
      <c r="R29" s="85">
        <v>4</v>
      </c>
      <c r="S29" s="101"/>
      <c r="T29" s="85" t="str">
        <f t="shared" si="0"/>
        <v/>
      </c>
      <c r="U29" s="87"/>
      <c r="V29" s="87"/>
      <c r="W29" s="88" t="str">
        <f t="shared" si="1"/>
        <v/>
      </c>
      <c r="X29" s="87"/>
      <c r="Y29" s="87"/>
      <c r="Z29" s="87"/>
      <c r="AA29" s="89" t="str">
        <f t="shared" si="12"/>
        <v/>
      </c>
      <c r="AB29" s="90" t="str">
        <f t="shared" si="2"/>
        <v/>
      </c>
      <c r="AC29" s="91" t="str">
        <f t="shared" si="3"/>
        <v/>
      </c>
      <c r="AD29" s="90" t="str">
        <f t="shared" si="4"/>
        <v/>
      </c>
      <c r="AE29" s="91" t="str">
        <f t="shared" si="13"/>
        <v/>
      </c>
      <c r="AF29" s="92" t="str">
        <f t="shared" si="5"/>
        <v/>
      </c>
      <c r="AG29" s="93"/>
      <c r="AH29" s="102"/>
      <c r="AI29" s="85"/>
      <c r="AJ29" s="105"/>
      <c r="AK29" s="105"/>
      <c r="AL29" s="102"/>
      <c r="AM29" s="85"/>
      <c r="AN29" s="76"/>
      <c r="AO29" s="76"/>
      <c r="AP29" s="76"/>
      <c r="AQ29" s="76"/>
      <c r="AR29" s="76"/>
      <c r="AS29" s="76"/>
      <c r="AT29" s="76"/>
      <c r="AU29" s="76"/>
      <c r="AV29" s="76"/>
      <c r="AW29" s="76"/>
      <c r="AX29" s="76"/>
      <c r="AY29" s="76"/>
      <c r="AZ29" s="76"/>
      <c r="BA29" s="76"/>
      <c r="BB29" s="76"/>
      <c r="BC29" s="76"/>
      <c r="BD29" s="76"/>
      <c r="BE29" s="76"/>
      <c r="BF29" s="76"/>
      <c r="BG29" s="76"/>
    </row>
    <row r="30" spans="1:59" ht="26.25" customHeight="1" x14ac:dyDescent="0.3">
      <c r="A30" s="314"/>
      <c r="B30" s="314"/>
      <c r="C30" s="314"/>
      <c r="D30" s="328"/>
      <c r="E30" s="102"/>
      <c r="F30" s="314"/>
      <c r="G30" s="314"/>
      <c r="H30" s="102"/>
      <c r="I30" s="324"/>
      <c r="J30" s="314"/>
      <c r="K30" s="314"/>
      <c r="L30" s="314"/>
      <c r="M30" s="314"/>
      <c r="N30" s="314"/>
      <c r="O30" s="314"/>
      <c r="P30" s="314"/>
      <c r="Q30" s="314"/>
      <c r="R30" s="85">
        <v>5</v>
      </c>
      <c r="S30" s="101"/>
      <c r="T30" s="85" t="str">
        <f t="shared" si="0"/>
        <v/>
      </c>
      <c r="U30" s="87"/>
      <c r="V30" s="87"/>
      <c r="W30" s="88" t="str">
        <f t="shared" si="1"/>
        <v/>
      </c>
      <c r="X30" s="87"/>
      <c r="Y30" s="87"/>
      <c r="Z30" s="87"/>
      <c r="AA30" s="89" t="str">
        <f t="shared" si="12"/>
        <v/>
      </c>
      <c r="AB30" s="90" t="str">
        <f t="shared" si="2"/>
        <v/>
      </c>
      <c r="AC30" s="91" t="str">
        <f t="shared" si="3"/>
        <v/>
      </c>
      <c r="AD30" s="90" t="str">
        <f t="shared" si="4"/>
        <v/>
      </c>
      <c r="AE30" s="91" t="str">
        <f t="shared" si="13"/>
        <v/>
      </c>
      <c r="AF30" s="92" t="str">
        <f t="shared" si="5"/>
        <v/>
      </c>
      <c r="AG30" s="93"/>
      <c r="AH30" s="102"/>
      <c r="AI30" s="85"/>
      <c r="AJ30" s="105"/>
      <c r="AK30" s="105"/>
      <c r="AL30" s="102"/>
      <c r="AM30" s="85"/>
      <c r="AN30" s="76"/>
      <c r="AO30" s="76"/>
      <c r="AP30" s="76"/>
      <c r="AQ30" s="76"/>
      <c r="AR30" s="76"/>
      <c r="AS30" s="76"/>
      <c r="AT30" s="76"/>
      <c r="AU30" s="76"/>
      <c r="AV30" s="76"/>
      <c r="AW30" s="76"/>
      <c r="AX30" s="76"/>
      <c r="AY30" s="76"/>
      <c r="AZ30" s="76"/>
      <c r="BA30" s="76"/>
      <c r="BB30" s="76"/>
      <c r="BC30" s="76"/>
      <c r="BD30" s="76"/>
      <c r="BE30" s="76"/>
      <c r="BF30" s="76"/>
      <c r="BG30" s="76"/>
    </row>
    <row r="31" spans="1:59" ht="26.25" customHeight="1" x14ac:dyDescent="0.3">
      <c r="A31" s="315"/>
      <c r="B31" s="315"/>
      <c r="C31" s="315"/>
      <c r="D31" s="329"/>
      <c r="E31" s="102"/>
      <c r="F31" s="315"/>
      <c r="G31" s="315"/>
      <c r="H31" s="102"/>
      <c r="I31" s="325"/>
      <c r="J31" s="315"/>
      <c r="K31" s="315"/>
      <c r="L31" s="315"/>
      <c r="M31" s="315"/>
      <c r="N31" s="315"/>
      <c r="O31" s="315"/>
      <c r="P31" s="315"/>
      <c r="Q31" s="315"/>
      <c r="R31" s="85">
        <v>6</v>
      </c>
      <c r="S31" s="101"/>
      <c r="T31" s="85" t="str">
        <f t="shared" si="0"/>
        <v/>
      </c>
      <c r="U31" s="87"/>
      <c r="V31" s="87"/>
      <c r="W31" s="88" t="str">
        <f t="shared" si="1"/>
        <v/>
      </c>
      <c r="X31" s="87"/>
      <c r="Y31" s="87"/>
      <c r="Z31" s="87"/>
      <c r="AA31" s="89" t="str">
        <f t="shared" si="12"/>
        <v/>
      </c>
      <c r="AB31" s="90" t="str">
        <f t="shared" si="2"/>
        <v/>
      </c>
      <c r="AC31" s="91" t="str">
        <f t="shared" si="3"/>
        <v/>
      </c>
      <c r="AD31" s="90" t="str">
        <f t="shared" si="4"/>
        <v/>
      </c>
      <c r="AE31" s="91" t="str">
        <f t="shared" si="13"/>
        <v/>
      </c>
      <c r="AF31" s="92" t="str">
        <f t="shared" si="5"/>
        <v/>
      </c>
      <c r="AG31" s="93"/>
      <c r="AH31" s="102"/>
      <c r="AI31" s="85"/>
      <c r="AJ31" s="105"/>
      <c r="AK31" s="105"/>
      <c r="AL31" s="102"/>
      <c r="AM31" s="85"/>
      <c r="AN31" s="76"/>
      <c r="AO31" s="76"/>
      <c r="AP31" s="76"/>
      <c r="AQ31" s="76"/>
      <c r="AR31" s="76"/>
      <c r="AS31" s="76"/>
      <c r="AT31" s="76"/>
      <c r="AU31" s="76"/>
      <c r="AV31" s="76"/>
      <c r="AW31" s="76"/>
      <c r="AX31" s="76"/>
      <c r="AY31" s="76"/>
      <c r="AZ31" s="76"/>
      <c r="BA31" s="76"/>
      <c r="BB31" s="76"/>
      <c r="BC31" s="76"/>
      <c r="BD31" s="76"/>
      <c r="BE31" s="76"/>
      <c r="BF31" s="76"/>
      <c r="BG31" s="76"/>
    </row>
    <row r="32" spans="1:59" ht="26.25" customHeight="1" x14ac:dyDescent="0.3">
      <c r="A32" s="319">
        <v>5</v>
      </c>
      <c r="B32" s="320"/>
      <c r="C32" s="320"/>
      <c r="D32" s="327"/>
      <c r="E32" s="102"/>
      <c r="F32" s="320"/>
      <c r="G32" s="321"/>
      <c r="H32" s="102"/>
      <c r="I32" s="326"/>
      <c r="J32" s="313"/>
      <c r="K32" s="316" t="str">
        <f>IF(J32&lt;=0,"",IF(J32&lt;=2,"Muy Baja",IF(J32&lt;=24,"Baja",IF(J32&lt;=500,"Media",IF(J32&lt;=5000,"Alta","Muy Alta")))))</f>
        <v/>
      </c>
      <c r="L32" s="317" t="str">
        <f>IF(K32="","",IF(K32="Muy Baja",0.2,IF(K32="Baja",0.4,IF(K32="Media",0.6,IF(K32="Alta",0.8,IF(K32="Muy Alta",1,))))))</f>
        <v/>
      </c>
      <c r="M32" s="317"/>
      <c r="N32" s="317">
        <f ca="1">IF(NOT(ISERROR(MATCH(M32,'Tabla Impacto'!$B$221:$B$223,0))),'Tabla Impacto'!$F$223&amp;"Por favor no seleccionar los criterios de impacto(Afectación Económica o presupuestal y Pérdida Reputacional)",M32)</f>
        <v>0</v>
      </c>
      <c r="O32" s="316" t="str">
        <f ca="1">IF(OR(N32='Tabla Impacto'!$C$11,N32='Tabla Impacto'!$D$11),"Leve",IF(OR(N32='Tabla Impacto'!$C$12,N32='Tabla Impacto'!$D$12),"Menor",IF(OR(N32='Tabla Impacto'!$C$13,N32='Tabla Impacto'!$D$13),"Moderado",IF(OR(N32='Tabla Impacto'!$C$14,N32='Tabla Impacto'!$D$14),"Mayor",IF(OR(N32='Tabla Impacto'!$C$15,N32='Tabla Impacto'!$D$15),"Catastrófico","")))))</f>
        <v/>
      </c>
      <c r="P32" s="317" t="str">
        <f ca="1">IF(O32="","",IF(O32="Leve",0.2,IF(O32="Menor",0.4,IF(O32="Moderado",0.6,IF(O32="Mayor",0.8,IF(O32="Catastrófico",1,))))))</f>
        <v/>
      </c>
      <c r="Q32" s="318" t="str">
        <f ca="1">IF(OR(AND(K32="Muy Baja",O32="Leve"),AND(K32="Muy Baja",O32="Menor"),AND(K32="Baja",O32="Leve")),"Bajo",IF(OR(AND(K32="Muy baja",O32="Moderado"),AND(K32="Baja",O32="Menor"),AND(K32="Baja",O32="Moderado"),AND(K32="Media",O32="Leve"),AND(K32="Media",O32="Menor"),AND(K32="Media",O32="Moderado"),AND(K32="Alta",O32="Leve"),AND(K32="Alta",O32="Menor")),"Moderado",IF(OR(AND(K32="Muy Baja",O32="Mayor"),AND(K32="Baja",O32="Mayor"),AND(K32="Media",O32="Mayor"),AND(K32="Alta",O32="Moderado"),AND(K32="Alta",O32="Mayor"),AND(K32="Muy Alta",O32="Leve"),AND(K32="Muy Alta",O32="Menor"),AND(K32="Muy Alta",O32="Moderado"),AND(K32="Muy Alta",O32="Mayor")),"Alto",IF(OR(AND(K32="Muy Baja",O32="Catastrófico"),AND(K32="Baja",O32="Catastrófico"),AND(K32="Media",O32="Catastrófico"),AND(K32="Alta",O32="Catastrófico"),AND(K32="Muy Alta",O32="Catastrófico")),"Extremo",""))))</f>
        <v/>
      </c>
      <c r="R32" s="85">
        <v>1</v>
      </c>
      <c r="S32" s="101"/>
      <c r="T32" s="85" t="str">
        <f t="shared" si="0"/>
        <v/>
      </c>
      <c r="U32" s="87"/>
      <c r="V32" s="87"/>
      <c r="W32" s="88" t="str">
        <f t="shared" si="1"/>
        <v/>
      </c>
      <c r="X32" s="87"/>
      <c r="Y32" s="87"/>
      <c r="Z32" s="87"/>
      <c r="AA32" s="89" t="str">
        <f>IFERROR(IF(T32="Probabilidad",(L32-(+L32*W32)),IF(T32="Impacto",L32,"")),"")</f>
        <v/>
      </c>
      <c r="AB32" s="90" t="str">
        <f t="shared" si="2"/>
        <v/>
      </c>
      <c r="AC32" s="91" t="str">
        <f t="shared" si="3"/>
        <v/>
      </c>
      <c r="AD32" s="90" t="str">
        <f t="shared" si="4"/>
        <v/>
      </c>
      <c r="AE32" s="91" t="str">
        <f>IFERROR(IF(T32="Impacto",(P32-(+P32*W32)),IF(T32="Probabilidad",P32,"")),"")</f>
        <v/>
      </c>
      <c r="AF32" s="92" t="str">
        <f t="shared" si="5"/>
        <v/>
      </c>
      <c r="AG32" s="93"/>
      <c r="AH32" s="102"/>
      <c r="AI32" s="85"/>
      <c r="AJ32" s="105"/>
      <c r="AK32" s="105"/>
      <c r="AL32" s="102"/>
      <c r="AM32" s="85"/>
      <c r="AN32" s="76"/>
      <c r="AO32" s="76"/>
      <c r="AP32" s="76"/>
      <c r="AQ32" s="76"/>
      <c r="AR32" s="76"/>
      <c r="AS32" s="76"/>
      <c r="AT32" s="76"/>
      <c r="AU32" s="76"/>
      <c r="AV32" s="76"/>
      <c r="AW32" s="76"/>
      <c r="AX32" s="76"/>
      <c r="AY32" s="76"/>
      <c r="AZ32" s="76"/>
      <c r="BA32" s="76"/>
      <c r="BB32" s="76"/>
      <c r="BC32" s="76"/>
      <c r="BD32" s="76"/>
      <c r="BE32" s="76"/>
      <c r="BF32" s="76"/>
      <c r="BG32" s="76"/>
    </row>
    <row r="33" spans="1:59" ht="26.25" customHeight="1" x14ac:dyDescent="0.3">
      <c r="A33" s="314"/>
      <c r="B33" s="314"/>
      <c r="C33" s="314"/>
      <c r="D33" s="328"/>
      <c r="E33" s="102"/>
      <c r="F33" s="314"/>
      <c r="G33" s="314"/>
      <c r="H33" s="102"/>
      <c r="I33" s="324"/>
      <c r="J33" s="314"/>
      <c r="K33" s="314"/>
      <c r="L33" s="314"/>
      <c r="M33" s="314"/>
      <c r="N33" s="314"/>
      <c r="O33" s="314"/>
      <c r="P33" s="314"/>
      <c r="Q33" s="314"/>
      <c r="R33" s="85">
        <v>2</v>
      </c>
      <c r="S33" s="101"/>
      <c r="T33" s="85" t="str">
        <f t="shared" si="0"/>
        <v/>
      </c>
      <c r="U33" s="87"/>
      <c r="V33" s="87"/>
      <c r="W33" s="88" t="str">
        <f t="shared" si="1"/>
        <v/>
      </c>
      <c r="X33" s="87"/>
      <c r="Y33" s="87"/>
      <c r="Z33" s="87"/>
      <c r="AA33" s="89" t="str">
        <f>IFERROR(IF(AND(T32="Probabilidad",T33="Probabilidad"),(AC32-(+AC32*W33)),IF(AND(T32="Impacto",T33="Probabilidad"),(L32-(+L32*W33)),IF(T33="Impacto",AC32,""))),"")</f>
        <v/>
      </c>
      <c r="AB33" s="90" t="str">
        <f t="shared" si="2"/>
        <v/>
      </c>
      <c r="AC33" s="91" t="str">
        <f t="shared" si="3"/>
        <v/>
      </c>
      <c r="AD33" s="90" t="str">
        <f t="shared" si="4"/>
        <v/>
      </c>
      <c r="AE33" s="91" t="str">
        <f>IFERROR(IF(AND(T32="Impacto",T33="Impacto"),(AE32-(+AE32*W33)),IF(AND(T32="Probabilidad",T33="Impacto"),(P32-(+P32*W33)),IF(T33="Probabilidad",AE32,""))),"")</f>
        <v/>
      </c>
      <c r="AF33" s="92" t="str">
        <f t="shared" si="5"/>
        <v/>
      </c>
      <c r="AG33" s="93"/>
      <c r="AH33" s="102"/>
      <c r="AI33" s="85"/>
      <c r="AJ33" s="105"/>
      <c r="AK33" s="105"/>
      <c r="AL33" s="102"/>
      <c r="AM33" s="85"/>
      <c r="AN33" s="76"/>
      <c r="AO33" s="76"/>
      <c r="AP33" s="76"/>
      <c r="AQ33" s="76"/>
      <c r="AR33" s="76"/>
      <c r="AS33" s="76"/>
      <c r="AT33" s="76"/>
      <c r="AU33" s="76"/>
      <c r="AV33" s="76"/>
      <c r="AW33" s="76"/>
      <c r="AX33" s="76"/>
      <c r="AY33" s="76"/>
      <c r="AZ33" s="76"/>
      <c r="BA33" s="76"/>
      <c r="BB33" s="76"/>
      <c r="BC33" s="76"/>
      <c r="BD33" s="76"/>
      <c r="BE33" s="76"/>
      <c r="BF33" s="76"/>
      <c r="BG33" s="76"/>
    </row>
    <row r="34" spans="1:59" ht="26.25" customHeight="1" x14ac:dyDescent="0.3">
      <c r="A34" s="314"/>
      <c r="B34" s="314"/>
      <c r="C34" s="314"/>
      <c r="D34" s="328"/>
      <c r="E34" s="102"/>
      <c r="F34" s="314"/>
      <c r="G34" s="314"/>
      <c r="H34" s="102"/>
      <c r="I34" s="324"/>
      <c r="J34" s="314"/>
      <c r="K34" s="314"/>
      <c r="L34" s="314"/>
      <c r="M34" s="314"/>
      <c r="N34" s="314"/>
      <c r="O34" s="314"/>
      <c r="P34" s="314"/>
      <c r="Q34" s="314"/>
      <c r="R34" s="85">
        <v>3</v>
      </c>
      <c r="S34" s="107"/>
      <c r="T34" s="85" t="str">
        <f t="shared" si="0"/>
        <v/>
      </c>
      <c r="U34" s="87"/>
      <c r="V34" s="87"/>
      <c r="W34" s="88" t="str">
        <f t="shared" si="1"/>
        <v/>
      </c>
      <c r="X34" s="87"/>
      <c r="Y34" s="87"/>
      <c r="Z34" s="87"/>
      <c r="AA34" s="89" t="str">
        <f t="shared" ref="AA34:AA37" si="14">IFERROR(IF(AND(T33="Probabilidad",T34="Probabilidad"),(AC33-(+AC33*W34)),IF(AND(T33="Impacto",T34="Probabilidad"),(AC32-(+AC32*W34)),IF(T34="Impacto",AC33,""))),"")</f>
        <v/>
      </c>
      <c r="AB34" s="90" t="str">
        <f t="shared" si="2"/>
        <v/>
      </c>
      <c r="AC34" s="91" t="str">
        <f t="shared" si="3"/>
        <v/>
      </c>
      <c r="AD34" s="90" t="str">
        <f t="shared" si="4"/>
        <v/>
      </c>
      <c r="AE34" s="91" t="str">
        <f t="shared" ref="AE34:AE37" si="15">IFERROR(IF(AND(T33="Impacto",T34="Impacto"),(AE33-(+AE33*W34)),IF(AND(T33="Probabilidad",T34="Impacto"),(AE32-(+AE32*W34)),IF(T34="Probabilidad",AE33,""))),"")</f>
        <v/>
      </c>
      <c r="AF34" s="92" t="str">
        <f t="shared" si="5"/>
        <v/>
      </c>
      <c r="AG34" s="93"/>
      <c r="AH34" s="102"/>
      <c r="AI34" s="85"/>
      <c r="AJ34" s="105"/>
      <c r="AK34" s="105"/>
      <c r="AL34" s="102"/>
      <c r="AM34" s="85"/>
      <c r="AN34" s="76"/>
      <c r="AO34" s="76"/>
      <c r="AP34" s="76"/>
      <c r="AQ34" s="76"/>
      <c r="AR34" s="76"/>
      <c r="AS34" s="76"/>
      <c r="AT34" s="76"/>
      <c r="AU34" s="76"/>
      <c r="AV34" s="76"/>
      <c r="AW34" s="76"/>
      <c r="AX34" s="76"/>
      <c r="AY34" s="76"/>
      <c r="AZ34" s="76"/>
      <c r="BA34" s="76"/>
      <c r="BB34" s="76"/>
      <c r="BC34" s="76"/>
      <c r="BD34" s="76"/>
      <c r="BE34" s="76"/>
      <c r="BF34" s="76"/>
      <c r="BG34" s="76"/>
    </row>
    <row r="35" spans="1:59" ht="26.25" customHeight="1" x14ac:dyDescent="0.3">
      <c r="A35" s="314"/>
      <c r="B35" s="314"/>
      <c r="C35" s="314"/>
      <c r="D35" s="328"/>
      <c r="E35" s="102"/>
      <c r="F35" s="314"/>
      <c r="G35" s="314"/>
      <c r="H35" s="102"/>
      <c r="I35" s="324"/>
      <c r="J35" s="314"/>
      <c r="K35" s="314"/>
      <c r="L35" s="314"/>
      <c r="M35" s="314"/>
      <c r="N35" s="314"/>
      <c r="O35" s="314"/>
      <c r="P35" s="314"/>
      <c r="Q35" s="314"/>
      <c r="R35" s="85">
        <v>4</v>
      </c>
      <c r="S35" s="101"/>
      <c r="T35" s="85" t="str">
        <f t="shared" si="0"/>
        <v/>
      </c>
      <c r="U35" s="87"/>
      <c r="V35" s="87"/>
      <c r="W35" s="88" t="str">
        <f t="shared" si="1"/>
        <v/>
      </c>
      <c r="X35" s="87"/>
      <c r="Y35" s="87"/>
      <c r="Z35" s="87"/>
      <c r="AA35" s="89" t="str">
        <f t="shared" si="14"/>
        <v/>
      </c>
      <c r="AB35" s="90" t="str">
        <f t="shared" si="2"/>
        <v/>
      </c>
      <c r="AC35" s="91" t="str">
        <f t="shared" si="3"/>
        <v/>
      </c>
      <c r="AD35" s="90" t="str">
        <f t="shared" si="4"/>
        <v/>
      </c>
      <c r="AE35" s="91" t="str">
        <f t="shared" si="15"/>
        <v/>
      </c>
      <c r="AF35" s="92" t="str">
        <f t="shared" si="5"/>
        <v/>
      </c>
      <c r="AG35" s="93"/>
      <c r="AH35" s="102"/>
      <c r="AI35" s="85"/>
      <c r="AJ35" s="105"/>
      <c r="AK35" s="105"/>
      <c r="AL35" s="102"/>
      <c r="AM35" s="85"/>
      <c r="AN35" s="76"/>
      <c r="AO35" s="76"/>
      <c r="AP35" s="76"/>
      <c r="AQ35" s="76"/>
      <c r="AR35" s="76"/>
      <c r="AS35" s="76"/>
      <c r="AT35" s="76"/>
      <c r="AU35" s="76"/>
      <c r="AV35" s="76"/>
      <c r="AW35" s="76"/>
      <c r="AX35" s="76"/>
      <c r="AY35" s="76"/>
      <c r="AZ35" s="76"/>
      <c r="BA35" s="76"/>
      <c r="BB35" s="76"/>
      <c r="BC35" s="76"/>
      <c r="BD35" s="76"/>
      <c r="BE35" s="76"/>
      <c r="BF35" s="76"/>
      <c r="BG35" s="76"/>
    </row>
    <row r="36" spans="1:59" ht="26.25" customHeight="1" x14ac:dyDescent="0.3">
      <c r="A36" s="314"/>
      <c r="B36" s="314"/>
      <c r="C36" s="314"/>
      <c r="D36" s="328"/>
      <c r="E36" s="102"/>
      <c r="F36" s="314"/>
      <c r="G36" s="314"/>
      <c r="H36" s="102"/>
      <c r="I36" s="324"/>
      <c r="J36" s="314"/>
      <c r="K36" s="314"/>
      <c r="L36" s="314"/>
      <c r="M36" s="314"/>
      <c r="N36" s="314"/>
      <c r="O36" s="314"/>
      <c r="P36" s="314"/>
      <c r="Q36" s="314"/>
      <c r="R36" s="85">
        <v>5</v>
      </c>
      <c r="S36" s="101"/>
      <c r="T36" s="85" t="str">
        <f t="shared" si="0"/>
        <v/>
      </c>
      <c r="U36" s="87"/>
      <c r="V36" s="87"/>
      <c r="W36" s="88" t="str">
        <f t="shared" si="1"/>
        <v/>
      </c>
      <c r="X36" s="87"/>
      <c r="Y36" s="87"/>
      <c r="Z36" s="87"/>
      <c r="AA36" s="89" t="str">
        <f t="shared" si="14"/>
        <v/>
      </c>
      <c r="AB36" s="90" t="str">
        <f t="shared" si="2"/>
        <v/>
      </c>
      <c r="AC36" s="91" t="str">
        <f t="shared" si="3"/>
        <v/>
      </c>
      <c r="AD36" s="90" t="str">
        <f t="shared" si="4"/>
        <v/>
      </c>
      <c r="AE36" s="91" t="str">
        <f t="shared" si="15"/>
        <v/>
      </c>
      <c r="AF36" s="92" t="str">
        <f t="shared" si="5"/>
        <v/>
      </c>
      <c r="AG36" s="93"/>
      <c r="AH36" s="102"/>
      <c r="AI36" s="85"/>
      <c r="AJ36" s="105"/>
      <c r="AK36" s="105"/>
      <c r="AL36" s="102"/>
      <c r="AM36" s="85"/>
      <c r="AN36" s="76"/>
      <c r="AO36" s="76"/>
      <c r="AP36" s="76"/>
      <c r="AQ36" s="76"/>
      <c r="AR36" s="76"/>
      <c r="AS36" s="76"/>
      <c r="AT36" s="76"/>
      <c r="AU36" s="76"/>
      <c r="AV36" s="76"/>
      <c r="AW36" s="76"/>
      <c r="AX36" s="76"/>
      <c r="AY36" s="76"/>
      <c r="AZ36" s="76"/>
      <c r="BA36" s="76"/>
      <c r="BB36" s="76"/>
      <c r="BC36" s="76"/>
      <c r="BD36" s="76"/>
      <c r="BE36" s="76"/>
      <c r="BF36" s="76"/>
      <c r="BG36" s="76"/>
    </row>
    <row r="37" spans="1:59" ht="26.25" customHeight="1" x14ac:dyDescent="0.3">
      <c r="A37" s="315"/>
      <c r="B37" s="315"/>
      <c r="C37" s="315"/>
      <c r="D37" s="329"/>
      <c r="E37" s="102"/>
      <c r="F37" s="315"/>
      <c r="G37" s="315"/>
      <c r="H37" s="102"/>
      <c r="I37" s="325"/>
      <c r="J37" s="315"/>
      <c r="K37" s="315"/>
      <c r="L37" s="315"/>
      <c r="M37" s="315"/>
      <c r="N37" s="315"/>
      <c r="O37" s="315"/>
      <c r="P37" s="315"/>
      <c r="Q37" s="315"/>
      <c r="R37" s="85">
        <v>6</v>
      </c>
      <c r="S37" s="101"/>
      <c r="T37" s="85" t="str">
        <f t="shared" si="0"/>
        <v/>
      </c>
      <c r="U37" s="87"/>
      <c r="V37" s="87"/>
      <c r="W37" s="88" t="str">
        <f t="shared" si="1"/>
        <v/>
      </c>
      <c r="X37" s="87"/>
      <c r="Y37" s="87"/>
      <c r="Z37" s="87"/>
      <c r="AA37" s="89" t="str">
        <f t="shared" si="14"/>
        <v/>
      </c>
      <c r="AB37" s="90" t="str">
        <f t="shared" si="2"/>
        <v/>
      </c>
      <c r="AC37" s="91" t="str">
        <f t="shared" si="3"/>
        <v/>
      </c>
      <c r="AD37" s="90" t="str">
        <f t="shared" si="4"/>
        <v/>
      </c>
      <c r="AE37" s="91" t="str">
        <f t="shared" si="15"/>
        <v/>
      </c>
      <c r="AF37" s="92" t="str">
        <f t="shared" si="5"/>
        <v/>
      </c>
      <c r="AG37" s="93"/>
      <c r="AH37" s="102"/>
      <c r="AI37" s="85"/>
      <c r="AJ37" s="105"/>
      <c r="AK37" s="105"/>
      <c r="AL37" s="102"/>
      <c r="AM37" s="85"/>
      <c r="AN37" s="76"/>
      <c r="AO37" s="76"/>
      <c r="AP37" s="76"/>
      <c r="AQ37" s="76"/>
      <c r="AR37" s="76"/>
      <c r="AS37" s="76"/>
      <c r="AT37" s="76"/>
      <c r="AU37" s="76"/>
      <c r="AV37" s="76"/>
      <c r="AW37" s="76"/>
      <c r="AX37" s="76"/>
      <c r="AY37" s="76"/>
      <c r="AZ37" s="76"/>
      <c r="BA37" s="76"/>
      <c r="BB37" s="76"/>
      <c r="BC37" s="76"/>
      <c r="BD37" s="76"/>
      <c r="BE37" s="76"/>
      <c r="BF37" s="76"/>
      <c r="BG37" s="76"/>
    </row>
    <row r="38" spans="1:59" ht="26.25" customHeight="1" x14ac:dyDescent="0.3">
      <c r="A38" s="319">
        <v>6</v>
      </c>
      <c r="B38" s="320"/>
      <c r="C38" s="320"/>
      <c r="D38" s="327"/>
      <c r="E38" s="102"/>
      <c r="F38" s="320"/>
      <c r="G38" s="321"/>
      <c r="H38" s="102"/>
      <c r="I38" s="326"/>
      <c r="J38" s="313"/>
      <c r="K38" s="316" t="str">
        <f>IF(J38&lt;=0,"",IF(J38&lt;=2,"Muy Baja",IF(J38&lt;=24,"Baja",IF(J38&lt;=500,"Media",IF(J38&lt;=5000,"Alta","Muy Alta")))))</f>
        <v/>
      </c>
      <c r="L38" s="317" t="str">
        <f>IF(K38="","",IF(K38="Muy Baja",0.2,IF(K38="Baja",0.4,IF(K38="Media",0.6,IF(K38="Alta",0.8,IF(K38="Muy Alta",1,))))))</f>
        <v/>
      </c>
      <c r="M38" s="317"/>
      <c r="N38" s="317">
        <f ca="1">IF(NOT(ISERROR(MATCH(M38,'Tabla Impacto'!$B$221:$B$223,0))),'Tabla Impacto'!$F$223&amp;"Por favor no seleccionar los criterios de impacto(Afectación Económica o presupuestal y Pérdida Reputacional)",M38)</f>
        <v>0</v>
      </c>
      <c r="O38" s="316" t="str">
        <f ca="1">IF(OR(N38='Tabla Impacto'!$C$11,N38='Tabla Impacto'!$D$11),"Leve",IF(OR(N38='Tabla Impacto'!$C$12,N38='Tabla Impacto'!$D$12),"Menor",IF(OR(N38='Tabla Impacto'!$C$13,N38='Tabla Impacto'!$D$13),"Moderado",IF(OR(N38='Tabla Impacto'!$C$14,N38='Tabla Impacto'!$D$14),"Mayor",IF(OR(N38='Tabla Impacto'!$C$15,N38='Tabla Impacto'!$D$15),"Catastrófico","")))))</f>
        <v/>
      </c>
      <c r="P38" s="317" t="str">
        <f ca="1">IF(O38="","",IF(O38="Leve",0.2,IF(O38="Menor",0.4,IF(O38="Moderado",0.6,IF(O38="Mayor",0.8,IF(O38="Catastrófico",1,))))))</f>
        <v/>
      </c>
      <c r="Q38" s="318" t="str">
        <f ca="1">IF(OR(AND(K38="Muy Baja",O38="Leve"),AND(K38="Muy Baja",O38="Menor"),AND(K38="Baja",O38="Leve")),"Bajo",IF(OR(AND(K38="Muy baja",O38="Moderado"),AND(K38="Baja",O38="Menor"),AND(K38="Baja",O38="Moderado"),AND(K38="Media",O38="Leve"),AND(K38="Media",O38="Menor"),AND(K38="Media",O38="Moderado"),AND(K38="Alta",O38="Leve"),AND(K38="Alta",O38="Menor")),"Moderado",IF(OR(AND(K38="Muy Baja",O38="Mayor"),AND(K38="Baja",O38="Mayor"),AND(K38="Media",O38="Mayor"),AND(K38="Alta",O38="Moderado"),AND(K38="Alta",O38="Mayor"),AND(K38="Muy Alta",O38="Leve"),AND(K38="Muy Alta",O38="Menor"),AND(K38="Muy Alta",O38="Moderado"),AND(K38="Muy Alta",O38="Mayor")),"Alto",IF(OR(AND(K38="Muy Baja",O38="Catastrófico"),AND(K38="Baja",O38="Catastrófico"),AND(K38="Media",O38="Catastrófico"),AND(K38="Alta",O38="Catastrófico"),AND(K38="Muy Alta",O38="Catastrófico")),"Extremo",""))))</f>
        <v/>
      </c>
      <c r="R38" s="85">
        <v>1</v>
      </c>
      <c r="S38" s="101"/>
      <c r="T38" s="85" t="str">
        <f t="shared" si="0"/>
        <v/>
      </c>
      <c r="U38" s="87"/>
      <c r="V38" s="87"/>
      <c r="W38" s="88" t="str">
        <f t="shared" si="1"/>
        <v/>
      </c>
      <c r="X38" s="87"/>
      <c r="Y38" s="87"/>
      <c r="Z38" s="87"/>
      <c r="AA38" s="89" t="str">
        <f>IFERROR(IF(T38="Probabilidad",(L38-(+L38*W38)),IF(T38="Impacto",L38,"")),"")</f>
        <v/>
      </c>
      <c r="AB38" s="90" t="str">
        <f t="shared" si="2"/>
        <v/>
      </c>
      <c r="AC38" s="91" t="str">
        <f t="shared" si="3"/>
        <v/>
      </c>
      <c r="AD38" s="90" t="str">
        <f t="shared" si="4"/>
        <v/>
      </c>
      <c r="AE38" s="91" t="str">
        <f>IFERROR(IF(T38="Impacto",(P38-(+P38*W38)),IF(T38="Probabilidad",P38,"")),"")</f>
        <v/>
      </c>
      <c r="AF38" s="92" t="str">
        <f t="shared" si="5"/>
        <v/>
      </c>
      <c r="AG38" s="93"/>
      <c r="AH38" s="102"/>
      <c r="AI38" s="85"/>
      <c r="AJ38" s="105"/>
      <c r="AK38" s="105"/>
      <c r="AL38" s="102"/>
      <c r="AM38" s="85"/>
      <c r="AN38" s="76"/>
      <c r="AO38" s="76"/>
      <c r="AP38" s="76"/>
      <c r="AQ38" s="76"/>
      <c r="AR38" s="76"/>
      <c r="AS38" s="76"/>
      <c r="AT38" s="76"/>
      <c r="AU38" s="76"/>
      <c r="AV38" s="76"/>
      <c r="AW38" s="76"/>
      <c r="AX38" s="76"/>
      <c r="AY38" s="76"/>
      <c r="AZ38" s="76"/>
      <c r="BA38" s="76"/>
      <c r="BB38" s="76"/>
      <c r="BC38" s="76"/>
      <c r="BD38" s="76"/>
      <c r="BE38" s="76"/>
      <c r="BF38" s="76"/>
      <c r="BG38" s="76"/>
    </row>
    <row r="39" spans="1:59" ht="26.25" customHeight="1" x14ac:dyDescent="0.3">
      <c r="A39" s="314"/>
      <c r="B39" s="314"/>
      <c r="C39" s="314"/>
      <c r="D39" s="328"/>
      <c r="E39" s="102"/>
      <c r="F39" s="314"/>
      <c r="G39" s="314"/>
      <c r="H39" s="102"/>
      <c r="I39" s="324"/>
      <c r="J39" s="314"/>
      <c r="K39" s="314"/>
      <c r="L39" s="314"/>
      <c r="M39" s="314"/>
      <c r="N39" s="314"/>
      <c r="O39" s="314"/>
      <c r="P39" s="314"/>
      <c r="Q39" s="314"/>
      <c r="R39" s="85">
        <v>2</v>
      </c>
      <c r="S39" s="101"/>
      <c r="T39" s="85" t="str">
        <f t="shared" si="0"/>
        <v/>
      </c>
      <c r="U39" s="87"/>
      <c r="V39" s="87"/>
      <c r="W39" s="88" t="str">
        <f t="shared" si="1"/>
        <v/>
      </c>
      <c r="X39" s="87"/>
      <c r="Y39" s="87"/>
      <c r="Z39" s="87"/>
      <c r="AA39" s="89" t="str">
        <f>IFERROR(IF(AND(T38="Probabilidad",T39="Probabilidad"),(AC38-(+AC38*W39)),IF(AND(T38="Impacto",T39="Probabilidad"),(L38-(+L38*W39)),IF(T39="Impacto",AC38,""))),"")</f>
        <v/>
      </c>
      <c r="AB39" s="90" t="str">
        <f t="shared" si="2"/>
        <v/>
      </c>
      <c r="AC39" s="91" t="str">
        <f t="shared" si="3"/>
        <v/>
      </c>
      <c r="AD39" s="90" t="str">
        <f t="shared" si="4"/>
        <v/>
      </c>
      <c r="AE39" s="91" t="str">
        <f>IFERROR(IF(AND(T38="Impacto",T39="Impacto"),(AE38-(+AE38*W39)),IF(AND(T38="Probabilidad",T39="Impacto"),(P38-(+P38*W39)),IF(T39="Probabilidad",AE38,""))),"")</f>
        <v/>
      </c>
      <c r="AF39" s="92" t="str">
        <f t="shared" si="5"/>
        <v/>
      </c>
      <c r="AG39" s="93"/>
      <c r="AH39" s="102"/>
      <c r="AI39" s="85"/>
      <c r="AJ39" s="105"/>
      <c r="AK39" s="105"/>
      <c r="AL39" s="102"/>
      <c r="AM39" s="85"/>
      <c r="AN39" s="76"/>
      <c r="AO39" s="76"/>
      <c r="AP39" s="76"/>
      <c r="AQ39" s="76"/>
      <c r="AR39" s="76"/>
      <c r="AS39" s="76"/>
      <c r="AT39" s="76"/>
      <c r="AU39" s="76"/>
      <c r="AV39" s="76"/>
      <c r="AW39" s="76"/>
      <c r="AX39" s="76"/>
      <c r="AY39" s="76"/>
      <c r="AZ39" s="76"/>
      <c r="BA39" s="76"/>
      <c r="BB39" s="76"/>
      <c r="BC39" s="76"/>
      <c r="BD39" s="76"/>
      <c r="BE39" s="76"/>
      <c r="BF39" s="76"/>
      <c r="BG39" s="76"/>
    </row>
    <row r="40" spans="1:59" ht="26.25" customHeight="1" x14ac:dyDescent="0.3">
      <c r="A40" s="314"/>
      <c r="B40" s="314"/>
      <c r="C40" s="314"/>
      <c r="D40" s="328"/>
      <c r="E40" s="102"/>
      <c r="F40" s="314"/>
      <c r="G40" s="314"/>
      <c r="H40" s="102"/>
      <c r="I40" s="324"/>
      <c r="J40" s="314"/>
      <c r="K40" s="314"/>
      <c r="L40" s="314"/>
      <c r="M40" s="314"/>
      <c r="N40" s="314"/>
      <c r="O40" s="314"/>
      <c r="P40" s="314"/>
      <c r="Q40" s="314"/>
      <c r="R40" s="85">
        <v>3</v>
      </c>
      <c r="S40" s="107"/>
      <c r="T40" s="85" t="str">
        <f t="shared" si="0"/>
        <v/>
      </c>
      <c r="U40" s="87"/>
      <c r="V40" s="87"/>
      <c r="W40" s="88" t="str">
        <f t="shared" si="1"/>
        <v/>
      </c>
      <c r="X40" s="87"/>
      <c r="Y40" s="87"/>
      <c r="Z40" s="87"/>
      <c r="AA40" s="89" t="str">
        <f t="shared" ref="AA40:AA43" si="16">IFERROR(IF(AND(T39="Probabilidad",T40="Probabilidad"),(AC39-(+AC39*W40)),IF(AND(T39="Impacto",T40="Probabilidad"),(AC38-(+AC38*W40)),IF(T40="Impacto",AC39,""))),"")</f>
        <v/>
      </c>
      <c r="AB40" s="90" t="str">
        <f t="shared" si="2"/>
        <v/>
      </c>
      <c r="AC40" s="91" t="str">
        <f t="shared" si="3"/>
        <v/>
      </c>
      <c r="AD40" s="90" t="str">
        <f t="shared" si="4"/>
        <v/>
      </c>
      <c r="AE40" s="91" t="str">
        <f t="shared" ref="AE40:AE43" si="17">IFERROR(IF(AND(T39="Impacto",T40="Impacto"),(AE39-(+AE39*W40)),IF(AND(T39="Probabilidad",T40="Impacto"),(AE38-(+AE38*W40)),IF(T40="Probabilidad",AE39,""))),"")</f>
        <v/>
      </c>
      <c r="AF40" s="92" t="str">
        <f t="shared" si="5"/>
        <v/>
      </c>
      <c r="AG40" s="93"/>
      <c r="AH40" s="102"/>
      <c r="AI40" s="85"/>
      <c r="AJ40" s="105"/>
      <c r="AK40" s="105"/>
      <c r="AL40" s="102"/>
      <c r="AM40" s="85"/>
      <c r="AN40" s="76"/>
      <c r="AO40" s="76"/>
      <c r="AP40" s="76"/>
      <c r="AQ40" s="76"/>
      <c r="AR40" s="76"/>
      <c r="AS40" s="76"/>
      <c r="AT40" s="76"/>
      <c r="AU40" s="76"/>
      <c r="AV40" s="76"/>
      <c r="AW40" s="76"/>
      <c r="AX40" s="76"/>
      <c r="AY40" s="76"/>
      <c r="AZ40" s="76"/>
      <c r="BA40" s="76"/>
      <c r="BB40" s="76"/>
      <c r="BC40" s="76"/>
      <c r="BD40" s="76"/>
      <c r="BE40" s="76"/>
      <c r="BF40" s="76"/>
      <c r="BG40" s="76"/>
    </row>
    <row r="41" spans="1:59" ht="26.25" customHeight="1" x14ac:dyDescent="0.3">
      <c r="A41" s="314"/>
      <c r="B41" s="314"/>
      <c r="C41" s="314"/>
      <c r="D41" s="328"/>
      <c r="E41" s="102"/>
      <c r="F41" s="314"/>
      <c r="G41" s="314"/>
      <c r="H41" s="102"/>
      <c r="I41" s="324"/>
      <c r="J41" s="314"/>
      <c r="K41" s="314"/>
      <c r="L41" s="314"/>
      <c r="M41" s="314"/>
      <c r="N41" s="314"/>
      <c r="O41" s="314"/>
      <c r="P41" s="314"/>
      <c r="Q41" s="314"/>
      <c r="R41" s="85">
        <v>4</v>
      </c>
      <c r="S41" s="101"/>
      <c r="T41" s="85" t="str">
        <f t="shared" si="0"/>
        <v/>
      </c>
      <c r="U41" s="87"/>
      <c r="V41" s="87"/>
      <c r="W41" s="88" t="str">
        <f t="shared" si="1"/>
        <v/>
      </c>
      <c r="X41" s="87"/>
      <c r="Y41" s="87"/>
      <c r="Z41" s="87"/>
      <c r="AA41" s="89" t="str">
        <f t="shared" si="16"/>
        <v/>
      </c>
      <c r="AB41" s="90" t="str">
        <f t="shared" si="2"/>
        <v/>
      </c>
      <c r="AC41" s="91" t="str">
        <f t="shared" si="3"/>
        <v/>
      </c>
      <c r="AD41" s="90" t="str">
        <f t="shared" si="4"/>
        <v/>
      </c>
      <c r="AE41" s="91" t="str">
        <f t="shared" si="17"/>
        <v/>
      </c>
      <c r="AF41" s="92" t="str">
        <f t="shared" si="5"/>
        <v/>
      </c>
      <c r="AG41" s="93"/>
      <c r="AH41" s="102"/>
      <c r="AI41" s="85"/>
      <c r="AJ41" s="105"/>
      <c r="AK41" s="105"/>
      <c r="AL41" s="102"/>
      <c r="AM41" s="85"/>
      <c r="AN41" s="76"/>
      <c r="AO41" s="76"/>
      <c r="AP41" s="76"/>
      <c r="AQ41" s="76"/>
      <c r="AR41" s="76"/>
      <c r="AS41" s="76"/>
      <c r="AT41" s="76"/>
      <c r="AU41" s="76"/>
      <c r="AV41" s="76"/>
      <c r="AW41" s="76"/>
      <c r="AX41" s="76"/>
      <c r="AY41" s="76"/>
      <c r="AZ41" s="76"/>
      <c r="BA41" s="76"/>
      <c r="BB41" s="76"/>
      <c r="BC41" s="76"/>
      <c r="BD41" s="76"/>
      <c r="BE41" s="76"/>
      <c r="BF41" s="76"/>
      <c r="BG41" s="76"/>
    </row>
    <row r="42" spans="1:59" ht="26.25" customHeight="1" x14ac:dyDescent="0.3">
      <c r="A42" s="314"/>
      <c r="B42" s="314"/>
      <c r="C42" s="314"/>
      <c r="D42" s="328"/>
      <c r="E42" s="102"/>
      <c r="F42" s="314"/>
      <c r="G42" s="314"/>
      <c r="H42" s="102"/>
      <c r="I42" s="324"/>
      <c r="J42" s="314"/>
      <c r="K42" s="314"/>
      <c r="L42" s="314"/>
      <c r="M42" s="314"/>
      <c r="N42" s="314"/>
      <c r="O42" s="314"/>
      <c r="P42" s="314"/>
      <c r="Q42" s="314"/>
      <c r="R42" s="85">
        <v>5</v>
      </c>
      <c r="S42" s="101"/>
      <c r="T42" s="85" t="str">
        <f t="shared" si="0"/>
        <v/>
      </c>
      <c r="U42" s="87"/>
      <c r="V42" s="87"/>
      <c r="W42" s="88" t="str">
        <f t="shared" si="1"/>
        <v/>
      </c>
      <c r="X42" s="87"/>
      <c r="Y42" s="87"/>
      <c r="Z42" s="87"/>
      <c r="AA42" s="89" t="str">
        <f t="shared" si="16"/>
        <v/>
      </c>
      <c r="AB42" s="90" t="str">
        <f t="shared" si="2"/>
        <v/>
      </c>
      <c r="AC42" s="91" t="str">
        <f t="shared" si="3"/>
        <v/>
      </c>
      <c r="AD42" s="90" t="str">
        <f t="shared" si="4"/>
        <v/>
      </c>
      <c r="AE42" s="91" t="str">
        <f t="shared" si="17"/>
        <v/>
      </c>
      <c r="AF42" s="92" t="str">
        <f t="shared" si="5"/>
        <v/>
      </c>
      <c r="AG42" s="93"/>
      <c r="AH42" s="102"/>
      <c r="AI42" s="85"/>
      <c r="AJ42" s="105"/>
      <c r="AK42" s="105"/>
      <c r="AL42" s="102"/>
      <c r="AM42" s="85"/>
      <c r="AN42" s="76"/>
      <c r="AO42" s="76"/>
      <c r="AP42" s="76"/>
      <c r="AQ42" s="76"/>
      <c r="AR42" s="76"/>
      <c r="AS42" s="76"/>
      <c r="AT42" s="76"/>
      <c r="AU42" s="76"/>
      <c r="AV42" s="76"/>
      <c r="AW42" s="76"/>
      <c r="AX42" s="76"/>
      <c r="AY42" s="76"/>
      <c r="AZ42" s="76"/>
      <c r="BA42" s="76"/>
      <c r="BB42" s="76"/>
      <c r="BC42" s="76"/>
      <c r="BD42" s="76"/>
      <c r="BE42" s="76"/>
      <c r="BF42" s="76"/>
      <c r="BG42" s="76"/>
    </row>
    <row r="43" spans="1:59" ht="26.25" customHeight="1" x14ac:dyDescent="0.3">
      <c r="A43" s="315"/>
      <c r="B43" s="315"/>
      <c r="C43" s="315"/>
      <c r="D43" s="329"/>
      <c r="E43" s="102"/>
      <c r="F43" s="315"/>
      <c r="G43" s="315"/>
      <c r="H43" s="102"/>
      <c r="I43" s="325"/>
      <c r="J43" s="315"/>
      <c r="K43" s="315"/>
      <c r="L43" s="315"/>
      <c r="M43" s="315"/>
      <c r="N43" s="315"/>
      <c r="O43" s="315"/>
      <c r="P43" s="315"/>
      <c r="Q43" s="315"/>
      <c r="R43" s="85">
        <v>6</v>
      </c>
      <c r="S43" s="101"/>
      <c r="T43" s="85" t="str">
        <f t="shared" si="0"/>
        <v/>
      </c>
      <c r="U43" s="87"/>
      <c r="V43" s="87"/>
      <c r="W43" s="88" t="str">
        <f t="shared" si="1"/>
        <v/>
      </c>
      <c r="X43" s="87"/>
      <c r="Y43" s="87"/>
      <c r="Z43" s="87"/>
      <c r="AA43" s="89" t="str">
        <f t="shared" si="16"/>
        <v/>
      </c>
      <c r="AB43" s="90" t="str">
        <f t="shared" si="2"/>
        <v/>
      </c>
      <c r="AC43" s="91" t="str">
        <f t="shared" si="3"/>
        <v/>
      </c>
      <c r="AD43" s="90" t="str">
        <f t="shared" si="4"/>
        <v/>
      </c>
      <c r="AE43" s="91" t="str">
        <f t="shared" si="17"/>
        <v/>
      </c>
      <c r="AF43" s="92" t="str">
        <f t="shared" si="5"/>
        <v/>
      </c>
      <c r="AG43" s="93"/>
      <c r="AH43" s="102"/>
      <c r="AI43" s="85"/>
      <c r="AJ43" s="105"/>
      <c r="AK43" s="105"/>
      <c r="AL43" s="102"/>
      <c r="AM43" s="85"/>
      <c r="AN43" s="76"/>
      <c r="AO43" s="76"/>
      <c r="AP43" s="76"/>
      <c r="AQ43" s="76"/>
      <c r="AR43" s="76"/>
      <c r="AS43" s="76"/>
      <c r="AT43" s="76"/>
      <c r="AU43" s="76"/>
      <c r="AV43" s="76"/>
      <c r="AW43" s="76"/>
      <c r="AX43" s="76"/>
      <c r="AY43" s="76"/>
      <c r="AZ43" s="76"/>
      <c r="BA43" s="76"/>
      <c r="BB43" s="76"/>
      <c r="BC43" s="76"/>
      <c r="BD43" s="76"/>
      <c r="BE43" s="76"/>
      <c r="BF43" s="76"/>
      <c r="BG43" s="76"/>
    </row>
    <row r="44" spans="1:59" ht="26.25" customHeight="1" x14ac:dyDescent="0.3">
      <c r="A44" s="319">
        <v>7</v>
      </c>
      <c r="B44" s="320"/>
      <c r="C44" s="320"/>
      <c r="D44" s="320"/>
      <c r="E44" s="108"/>
      <c r="F44" s="360"/>
      <c r="G44" s="321"/>
      <c r="H44" s="108"/>
      <c r="I44" s="320"/>
      <c r="J44" s="313"/>
      <c r="K44" s="316" t="str">
        <f>IF(J44&lt;=0,"",IF(J44&lt;=2,"Muy Baja",IF(J44&lt;=24,"Baja",IF(J44&lt;=500,"Media",IF(J44&lt;=5000,"Alta","Muy Alta")))))</f>
        <v/>
      </c>
      <c r="L44" s="317" t="str">
        <f>IF(K44="","",IF(K44="Muy Baja",0.2,IF(K44="Baja",0.4,IF(K44="Media",0.6,IF(K44="Alta",0.8,IF(K44="Muy Alta",1,))))))</f>
        <v/>
      </c>
      <c r="M44" s="317"/>
      <c r="N44" s="317">
        <f ca="1">IF(NOT(ISERROR(MATCH(M44,'Tabla Impacto'!$B$221:$B$223,0))),'Tabla Impacto'!$F$223&amp;"Por favor no seleccionar los criterios de impacto(Afectación Económica o presupuestal y Pérdida Reputacional)",M44)</f>
        <v>0</v>
      </c>
      <c r="O44" s="316" t="str">
        <f ca="1">IF(OR(N44='Tabla Impacto'!$C$11,N44='Tabla Impacto'!$D$11),"Leve",IF(OR(N44='Tabla Impacto'!$C$12,N44='Tabla Impacto'!$D$12),"Menor",IF(OR(N44='Tabla Impacto'!$C$13,N44='Tabla Impacto'!$D$13),"Moderado",IF(OR(N44='Tabla Impacto'!$C$14,N44='Tabla Impacto'!$D$14),"Mayor",IF(OR(N44='Tabla Impacto'!$C$15,N44='Tabla Impacto'!$D$15),"Catastrófico","")))))</f>
        <v/>
      </c>
      <c r="P44" s="317" t="str">
        <f ca="1">IF(O44="","",IF(O44="Leve",0.2,IF(O44="Menor",0.4,IF(O44="Moderado",0.6,IF(O44="Mayor",0.8,IF(O44="Catastrófico",1,))))))</f>
        <v/>
      </c>
      <c r="Q44" s="318" t="str">
        <f ca="1">IF(OR(AND(K44="Muy Baja",O44="Leve"),AND(K44="Muy Baja",O44="Menor"),AND(K44="Baja",O44="Leve")),"Bajo",IF(OR(AND(K44="Muy baja",O44="Moderado"),AND(K44="Baja",O44="Menor"),AND(K44="Baja",O44="Moderado"),AND(K44="Media",O44="Leve"),AND(K44="Media",O44="Menor"),AND(K44="Media",O44="Moderado"),AND(K44="Alta",O44="Leve"),AND(K44="Alta",O44="Menor")),"Moderado",IF(OR(AND(K44="Muy Baja",O44="Mayor"),AND(K44="Baja",O44="Mayor"),AND(K44="Media",O44="Mayor"),AND(K44="Alta",O44="Moderado"),AND(K44="Alta",O44="Mayor"),AND(K44="Muy Alta",O44="Leve"),AND(K44="Muy Alta",O44="Menor"),AND(K44="Muy Alta",O44="Moderado"),AND(K44="Muy Alta",O44="Mayor")),"Alto",IF(OR(AND(K44="Muy Baja",O44="Catastrófico"),AND(K44="Baja",O44="Catastrófico"),AND(K44="Media",O44="Catastrófico"),AND(K44="Alta",O44="Catastrófico"),AND(K44="Muy Alta",O44="Catastrófico")),"Extremo",""))))</f>
        <v/>
      </c>
      <c r="R44" s="85">
        <v>1</v>
      </c>
      <c r="S44" s="101"/>
      <c r="T44" s="85" t="str">
        <f t="shared" si="0"/>
        <v/>
      </c>
      <c r="U44" s="87"/>
      <c r="V44" s="87"/>
      <c r="W44" s="88" t="str">
        <f t="shared" si="1"/>
        <v/>
      </c>
      <c r="X44" s="87"/>
      <c r="Y44" s="87"/>
      <c r="Z44" s="87"/>
      <c r="AA44" s="89" t="str">
        <f>IFERROR(IF(T44="Probabilidad",(L44-(+L44*W44)),IF(T44="Impacto",L44,"")),"")</f>
        <v/>
      </c>
      <c r="AB44" s="90" t="str">
        <f t="shared" si="2"/>
        <v/>
      </c>
      <c r="AC44" s="91" t="str">
        <f t="shared" si="3"/>
        <v/>
      </c>
      <c r="AD44" s="90" t="str">
        <f t="shared" si="4"/>
        <v/>
      </c>
      <c r="AE44" s="91" t="str">
        <f>IFERROR(IF(T44="Impacto",(P44-(+P44*W44)),IF(T44="Probabilidad",P44,"")),"")</f>
        <v/>
      </c>
      <c r="AF44" s="92" t="str">
        <f t="shared" si="5"/>
        <v/>
      </c>
      <c r="AG44" s="93"/>
      <c r="AH44" s="102"/>
      <c r="AI44" s="85"/>
      <c r="AJ44" s="105"/>
      <c r="AK44" s="105"/>
      <c r="AL44" s="102"/>
      <c r="AM44" s="85"/>
      <c r="AN44" s="76"/>
      <c r="AO44" s="76"/>
      <c r="AP44" s="76"/>
      <c r="AQ44" s="76"/>
      <c r="AR44" s="76"/>
      <c r="AS44" s="76"/>
      <c r="AT44" s="76"/>
      <c r="AU44" s="76"/>
      <c r="AV44" s="76"/>
      <c r="AW44" s="76"/>
      <c r="AX44" s="76"/>
      <c r="AY44" s="76"/>
      <c r="AZ44" s="76"/>
      <c r="BA44" s="76"/>
      <c r="BB44" s="76"/>
      <c r="BC44" s="76"/>
      <c r="BD44" s="76"/>
      <c r="BE44" s="76"/>
      <c r="BF44" s="76"/>
      <c r="BG44" s="76"/>
    </row>
    <row r="45" spans="1:59" ht="26.25" customHeight="1" x14ac:dyDescent="0.3">
      <c r="A45" s="314"/>
      <c r="B45" s="314"/>
      <c r="C45" s="314"/>
      <c r="D45" s="314"/>
      <c r="E45" s="108"/>
      <c r="F45" s="314"/>
      <c r="G45" s="314"/>
      <c r="H45" s="108"/>
      <c r="I45" s="314"/>
      <c r="J45" s="314"/>
      <c r="K45" s="314"/>
      <c r="L45" s="314"/>
      <c r="M45" s="314"/>
      <c r="N45" s="314"/>
      <c r="O45" s="314"/>
      <c r="P45" s="314"/>
      <c r="Q45" s="314"/>
      <c r="R45" s="85">
        <v>2</v>
      </c>
      <c r="S45" s="101"/>
      <c r="T45" s="85" t="str">
        <f t="shared" si="0"/>
        <v/>
      </c>
      <c r="U45" s="87"/>
      <c r="V45" s="87"/>
      <c r="W45" s="88" t="str">
        <f t="shared" si="1"/>
        <v/>
      </c>
      <c r="X45" s="87"/>
      <c r="Y45" s="87"/>
      <c r="Z45" s="87"/>
      <c r="AA45" s="89" t="str">
        <f>IFERROR(IF(AND(T44="Probabilidad",T45="Probabilidad"),(AC44-(+AC44*W45)),IF(AND(T44="Impacto",T45="Probabilidad"),(L44-(+L44*W45)),IF(T45="Impacto",AC44,""))),"")</f>
        <v/>
      </c>
      <c r="AB45" s="90" t="str">
        <f t="shared" si="2"/>
        <v/>
      </c>
      <c r="AC45" s="91" t="str">
        <f t="shared" si="3"/>
        <v/>
      </c>
      <c r="AD45" s="90" t="str">
        <f t="shared" si="4"/>
        <v/>
      </c>
      <c r="AE45" s="91" t="str">
        <f>IFERROR(IF(AND(T44="Impacto",T45="Impacto"),(AE44-(+AE44*W45)),IF(AND(T44="Probabilidad",T45="Impacto"),(P44-(+P44*W45)),IF(T45="Probabilidad",AE44,""))),"")</f>
        <v/>
      </c>
      <c r="AF45" s="92" t="str">
        <f t="shared" si="5"/>
        <v/>
      </c>
      <c r="AG45" s="93"/>
      <c r="AH45" s="102"/>
      <c r="AI45" s="85"/>
      <c r="AJ45" s="105"/>
      <c r="AK45" s="105"/>
      <c r="AL45" s="102"/>
      <c r="AM45" s="85"/>
      <c r="AN45" s="76"/>
      <c r="AO45" s="76"/>
      <c r="AP45" s="76"/>
      <c r="AQ45" s="76"/>
      <c r="AR45" s="76"/>
      <c r="AS45" s="76"/>
      <c r="AT45" s="76"/>
      <c r="AU45" s="76"/>
      <c r="AV45" s="76"/>
      <c r="AW45" s="76"/>
      <c r="AX45" s="76"/>
      <c r="AY45" s="76"/>
      <c r="AZ45" s="76"/>
      <c r="BA45" s="76"/>
      <c r="BB45" s="76"/>
      <c r="BC45" s="76"/>
      <c r="BD45" s="76"/>
      <c r="BE45" s="76"/>
      <c r="BF45" s="76"/>
      <c r="BG45" s="76"/>
    </row>
    <row r="46" spans="1:59" ht="26.25" customHeight="1" x14ac:dyDescent="0.3">
      <c r="A46" s="314"/>
      <c r="B46" s="314"/>
      <c r="C46" s="314"/>
      <c r="D46" s="314"/>
      <c r="E46" s="108"/>
      <c r="F46" s="314"/>
      <c r="G46" s="314"/>
      <c r="H46" s="108"/>
      <c r="I46" s="314"/>
      <c r="J46" s="314"/>
      <c r="K46" s="314"/>
      <c r="L46" s="314"/>
      <c r="M46" s="314"/>
      <c r="N46" s="314"/>
      <c r="O46" s="314"/>
      <c r="P46" s="314"/>
      <c r="Q46" s="314"/>
      <c r="R46" s="85">
        <v>3</v>
      </c>
      <c r="S46" s="107"/>
      <c r="T46" s="85" t="str">
        <f t="shared" si="0"/>
        <v/>
      </c>
      <c r="U46" s="87"/>
      <c r="V46" s="87"/>
      <c r="W46" s="88" t="str">
        <f t="shared" si="1"/>
        <v/>
      </c>
      <c r="X46" s="87"/>
      <c r="Y46" s="87"/>
      <c r="Z46" s="87"/>
      <c r="AA46" s="89" t="str">
        <f t="shared" ref="AA46:AA49" si="18">IFERROR(IF(AND(T45="Probabilidad",T46="Probabilidad"),(AC45-(+AC45*W46)),IF(AND(T45="Impacto",T46="Probabilidad"),(AC44-(+AC44*W46)),IF(T46="Impacto",AC45,""))),"")</f>
        <v/>
      </c>
      <c r="AB46" s="90" t="str">
        <f t="shared" si="2"/>
        <v/>
      </c>
      <c r="AC46" s="91" t="str">
        <f t="shared" si="3"/>
        <v/>
      </c>
      <c r="AD46" s="90" t="str">
        <f t="shared" si="4"/>
        <v/>
      </c>
      <c r="AE46" s="91" t="str">
        <f t="shared" ref="AE46:AE49" si="19">IFERROR(IF(AND(T45="Impacto",T46="Impacto"),(AE45-(+AE45*W46)),IF(AND(T45="Probabilidad",T46="Impacto"),(AE44-(+AE44*W46)),IF(T46="Probabilidad",AE45,""))),"")</f>
        <v/>
      </c>
      <c r="AF46" s="92" t="str">
        <f t="shared" si="5"/>
        <v/>
      </c>
      <c r="AG46" s="93"/>
      <c r="AH46" s="102"/>
      <c r="AI46" s="85"/>
      <c r="AJ46" s="105"/>
      <c r="AK46" s="105"/>
      <c r="AL46" s="102"/>
      <c r="AM46" s="85"/>
      <c r="AN46" s="76"/>
      <c r="AO46" s="76"/>
      <c r="AP46" s="76"/>
      <c r="AQ46" s="76"/>
      <c r="AR46" s="76"/>
      <c r="AS46" s="76"/>
      <c r="AT46" s="76"/>
      <c r="AU46" s="76"/>
      <c r="AV46" s="76"/>
      <c r="AW46" s="76"/>
      <c r="AX46" s="76"/>
      <c r="AY46" s="76"/>
      <c r="AZ46" s="76"/>
      <c r="BA46" s="76"/>
      <c r="BB46" s="76"/>
      <c r="BC46" s="76"/>
      <c r="BD46" s="76"/>
      <c r="BE46" s="76"/>
      <c r="BF46" s="76"/>
      <c r="BG46" s="76"/>
    </row>
    <row r="47" spans="1:59" ht="26.25" customHeight="1" x14ac:dyDescent="0.3">
      <c r="A47" s="314"/>
      <c r="B47" s="314"/>
      <c r="C47" s="314"/>
      <c r="D47" s="314"/>
      <c r="E47" s="108"/>
      <c r="F47" s="314"/>
      <c r="G47" s="314"/>
      <c r="H47" s="108"/>
      <c r="I47" s="314"/>
      <c r="J47" s="314"/>
      <c r="K47" s="314"/>
      <c r="L47" s="314"/>
      <c r="M47" s="314"/>
      <c r="N47" s="314"/>
      <c r="O47" s="314"/>
      <c r="P47" s="314"/>
      <c r="Q47" s="314"/>
      <c r="R47" s="85">
        <v>4</v>
      </c>
      <c r="S47" s="101"/>
      <c r="T47" s="85" t="str">
        <f t="shared" si="0"/>
        <v/>
      </c>
      <c r="U47" s="87"/>
      <c r="V47" s="87"/>
      <c r="W47" s="88" t="str">
        <f t="shared" si="1"/>
        <v/>
      </c>
      <c r="X47" s="87"/>
      <c r="Y47" s="87"/>
      <c r="Z47" s="87"/>
      <c r="AA47" s="89" t="str">
        <f t="shared" si="18"/>
        <v/>
      </c>
      <c r="AB47" s="90" t="str">
        <f t="shared" si="2"/>
        <v/>
      </c>
      <c r="AC47" s="91" t="str">
        <f t="shared" si="3"/>
        <v/>
      </c>
      <c r="AD47" s="90" t="str">
        <f t="shared" si="4"/>
        <v/>
      </c>
      <c r="AE47" s="91" t="str">
        <f t="shared" si="19"/>
        <v/>
      </c>
      <c r="AF47" s="92" t="str">
        <f t="shared" si="5"/>
        <v/>
      </c>
      <c r="AG47" s="93"/>
      <c r="AH47" s="102"/>
      <c r="AI47" s="85"/>
      <c r="AJ47" s="105"/>
      <c r="AK47" s="105"/>
      <c r="AL47" s="102"/>
      <c r="AM47" s="85"/>
      <c r="AN47" s="76"/>
      <c r="AO47" s="76"/>
      <c r="AP47" s="76"/>
      <c r="AQ47" s="76"/>
      <c r="AR47" s="76"/>
      <c r="AS47" s="76"/>
      <c r="AT47" s="76"/>
      <c r="AU47" s="76"/>
      <c r="AV47" s="76"/>
      <c r="AW47" s="76"/>
      <c r="AX47" s="76"/>
      <c r="AY47" s="76"/>
      <c r="AZ47" s="76"/>
      <c r="BA47" s="76"/>
      <c r="BB47" s="76"/>
      <c r="BC47" s="76"/>
      <c r="BD47" s="76"/>
      <c r="BE47" s="76"/>
      <c r="BF47" s="76"/>
      <c r="BG47" s="76"/>
    </row>
    <row r="48" spans="1:59" ht="26.25" customHeight="1" x14ac:dyDescent="0.3">
      <c r="A48" s="314"/>
      <c r="B48" s="314"/>
      <c r="C48" s="314"/>
      <c r="D48" s="314"/>
      <c r="E48" s="108"/>
      <c r="F48" s="314"/>
      <c r="G48" s="314"/>
      <c r="H48" s="108"/>
      <c r="I48" s="314"/>
      <c r="J48" s="314"/>
      <c r="K48" s="314"/>
      <c r="L48" s="314"/>
      <c r="M48" s="314"/>
      <c r="N48" s="314"/>
      <c r="O48" s="314"/>
      <c r="P48" s="314"/>
      <c r="Q48" s="314"/>
      <c r="R48" s="85">
        <v>5</v>
      </c>
      <c r="S48" s="101"/>
      <c r="T48" s="85" t="str">
        <f t="shared" si="0"/>
        <v/>
      </c>
      <c r="U48" s="87"/>
      <c r="V48" s="87"/>
      <c r="W48" s="88" t="str">
        <f t="shared" si="1"/>
        <v/>
      </c>
      <c r="X48" s="87"/>
      <c r="Y48" s="87"/>
      <c r="Z48" s="87"/>
      <c r="AA48" s="89" t="str">
        <f t="shared" si="18"/>
        <v/>
      </c>
      <c r="AB48" s="90" t="str">
        <f t="shared" si="2"/>
        <v/>
      </c>
      <c r="AC48" s="91" t="str">
        <f t="shared" si="3"/>
        <v/>
      </c>
      <c r="AD48" s="90" t="str">
        <f t="shared" si="4"/>
        <v/>
      </c>
      <c r="AE48" s="91" t="str">
        <f t="shared" si="19"/>
        <v/>
      </c>
      <c r="AF48" s="92" t="str">
        <f t="shared" si="5"/>
        <v/>
      </c>
      <c r="AG48" s="93"/>
      <c r="AH48" s="102"/>
      <c r="AI48" s="85"/>
      <c r="AJ48" s="105"/>
      <c r="AK48" s="105"/>
      <c r="AL48" s="102"/>
      <c r="AM48" s="85"/>
      <c r="AN48" s="76"/>
      <c r="AO48" s="76"/>
      <c r="AP48" s="76"/>
      <c r="AQ48" s="76"/>
      <c r="AR48" s="76"/>
      <c r="AS48" s="76"/>
      <c r="AT48" s="76"/>
      <c r="AU48" s="76"/>
      <c r="AV48" s="76"/>
      <c r="AW48" s="76"/>
      <c r="AX48" s="76"/>
      <c r="AY48" s="76"/>
      <c r="AZ48" s="76"/>
      <c r="BA48" s="76"/>
      <c r="BB48" s="76"/>
      <c r="BC48" s="76"/>
      <c r="BD48" s="76"/>
      <c r="BE48" s="76"/>
      <c r="BF48" s="76"/>
      <c r="BG48" s="76"/>
    </row>
    <row r="49" spans="1:59" ht="26.25" customHeight="1" x14ac:dyDescent="0.3">
      <c r="A49" s="315"/>
      <c r="B49" s="315"/>
      <c r="C49" s="315"/>
      <c r="D49" s="315"/>
      <c r="E49" s="109"/>
      <c r="F49" s="315"/>
      <c r="G49" s="315"/>
      <c r="H49" s="109"/>
      <c r="I49" s="315"/>
      <c r="J49" s="315"/>
      <c r="K49" s="315"/>
      <c r="L49" s="315"/>
      <c r="M49" s="315"/>
      <c r="N49" s="315"/>
      <c r="O49" s="315"/>
      <c r="P49" s="315"/>
      <c r="Q49" s="315"/>
      <c r="R49" s="85">
        <v>6</v>
      </c>
      <c r="S49" s="101"/>
      <c r="T49" s="85" t="str">
        <f t="shared" si="0"/>
        <v/>
      </c>
      <c r="U49" s="87"/>
      <c r="V49" s="87"/>
      <c r="W49" s="88" t="str">
        <f t="shared" si="1"/>
        <v/>
      </c>
      <c r="X49" s="87"/>
      <c r="Y49" s="87"/>
      <c r="Z49" s="87"/>
      <c r="AA49" s="89" t="str">
        <f t="shared" si="18"/>
        <v/>
      </c>
      <c r="AB49" s="90" t="str">
        <f t="shared" si="2"/>
        <v/>
      </c>
      <c r="AC49" s="91" t="str">
        <f t="shared" si="3"/>
        <v/>
      </c>
      <c r="AD49" s="90" t="str">
        <f t="shared" si="4"/>
        <v/>
      </c>
      <c r="AE49" s="91" t="str">
        <f t="shared" si="19"/>
        <v/>
      </c>
      <c r="AF49" s="92" t="str">
        <f t="shared" si="5"/>
        <v/>
      </c>
      <c r="AG49" s="93"/>
      <c r="AH49" s="102"/>
      <c r="AI49" s="85"/>
      <c r="AJ49" s="105"/>
      <c r="AK49" s="105"/>
      <c r="AL49" s="102"/>
      <c r="AM49" s="85"/>
      <c r="AN49" s="76"/>
      <c r="AO49" s="76"/>
      <c r="AP49" s="76"/>
      <c r="AQ49" s="76"/>
      <c r="AR49" s="76"/>
      <c r="AS49" s="76"/>
      <c r="AT49" s="76"/>
      <c r="AU49" s="76"/>
      <c r="AV49" s="76"/>
      <c r="AW49" s="76"/>
      <c r="AX49" s="76"/>
      <c r="AY49" s="76"/>
      <c r="AZ49" s="76"/>
      <c r="BA49" s="76"/>
      <c r="BB49" s="76"/>
      <c r="BC49" s="76"/>
      <c r="BD49" s="76"/>
      <c r="BE49" s="76"/>
      <c r="BF49" s="76"/>
      <c r="BG49" s="76"/>
    </row>
    <row r="50" spans="1:59" ht="26.25" customHeight="1" x14ac:dyDescent="0.3">
      <c r="A50" s="319">
        <v>8</v>
      </c>
      <c r="B50" s="320"/>
      <c r="C50" s="320"/>
      <c r="D50" s="320"/>
      <c r="E50" s="106"/>
      <c r="F50" s="320"/>
      <c r="G50" s="321"/>
      <c r="H50" s="106"/>
      <c r="I50" s="320"/>
      <c r="J50" s="313"/>
      <c r="K50" s="316" t="str">
        <f>IF(J50&lt;=0,"",IF(J50&lt;=2,"Muy Baja",IF(J50&lt;=24,"Baja",IF(J50&lt;=500,"Media",IF(J50&lt;=5000,"Alta","Muy Alta")))))</f>
        <v/>
      </c>
      <c r="L50" s="317" t="str">
        <f>IF(K50="","",IF(K50="Muy Baja",0.2,IF(K50="Baja",0.4,IF(K50="Media",0.6,IF(K50="Alta",0.8,IF(K50="Muy Alta",1,))))))</f>
        <v/>
      </c>
      <c r="M50" s="317"/>
      <c r="N50" s="317">
        <f ca="1">IF(NOT(ISERROR(MATCH(M50,'Tabla Impacto'!$B$221:$B$223,0))),'Tabla Impacto'!$F$223&amp;"Por favor no seleccionar los criterios de impacto(Afectación Económica o presupuestal y Pérdida Reputacional)",M50)</f>
        <v>0</v>
      </c>
      <c r="O50" s="316" t="str">
        <f ca="1">IF(OR(N50='Tabla Impacto'!$C$11,N50='Tabla Impacto'!$D$11),"Leve",IF(OR(N50='Tabla Impacto'!$C$12,N50='Tabla Impacto'!$D$12),"Menor",IF(OR(N50='Tabla Impacto'!$C$13,N50='Tabla Impacto'!$D$13),"Moderado",IF(OR(N50='Tabla Impacto'!$C$14,N50='Tabla Impacto'!$D$14),"Mayor",IF(OR(N50='Tabla Impacto'!$C$15,N50='Tabla Impacto'!$D$15),"Catastrófico","")))))</f>
        <v/>
      </c>
      <c r="P50" s="317" t="str">
        <f ca="1">IF(O50="","",IF(O50="Leve",0.2,IF(O50="Menor",0.4,IF(O50="Moderado",0.6,IF(O50="Mayor",0.8,IF(O50="Catastrófico",1,))))))</f>
        <v/>
      </c>
      <c r="Q50" s="318" t="str">
        <f ca="1">IF(OR(AND(K50="Muy Baja",O50="Leve"),AND(K50="Muy Baja",O50="Menor"),AND(K50="Baja",O50="Leve")),"Bajo",IF(OR(AND(K50="Muy baja",O50="Moderado"),AND(K50="Baja",O50="Menor"),AND(K50="Baja",O50="Moderado"),AND(K50="Media",O50="Leve"),AND(K50="Media",O50="Menor"),AND(K50="Media",O50="Moderado"),AND(K50="Alta",O50="Leve"),AND(K50="Alta",O50="Menor")),"Moderado",IF(OR(AND(K50="Muy Baja",O50="Mayor"),AND(K50="Baja",O50="Mayor"),AND(K50="Media",O50="Mayor"),AND(K50="Alta",O50="Moderado"),AND(K50="Alta",O50="Mayor"),AND(K50="Muy Alta",O50="Leve"),AND(K50="Muy Alta",O50="Menor"),AND(K50="Muy Alta",O50="Moderado"),AND(K50="Muy Alta",O50="Mayor")),"Alto",IF(OR(AND(K50="Muy Baja",O50="Catastrófico"),AND(K50="Baja",O50="Catastrófico"),AND(K50="Media",O50="Catastrófico"),AND(K50="Alta",O50="Catastrófico"),AND(K50="Muy Alta",O50="Catastrófico")),"Extremo",""))))</f>
        <v/>
      </c>
      <c r="R50" s="85">
        <v>1</v>
      </c>
      <c r="S50" s="101"/>
      <c r="T50" s="85" t="str">
        <f t="shared" si="0"/>
        <v/>
      </c>
      <c r="U50" s="87"/>
      <c r="V50" s="87"/>
      <c r="W50" s="88" t="str">
        <f t="shared" si="1"/>
        <v/>
      </c>
      <c r="X50" s="87"/>
      <c r="Y50" s="87"/>
      <c r="Z50" s="87"/>
      <c r="AA50" s="89" t="str">
        <f>IFERROR(IF(T50="Probabilidad",(L50-(+L50*W50)),IF(T50="Impacto",L50,"")),"")</f>
        <v/>
      </c>
      <c r="AB50" s="90" t="str">
        <f t="shared" si="2"/>
        <v/>
      </c>
      <c r="AC50" s="91" t="str">
        <f t="shared" si="3"/>
        <v/>
      </c>
      <c r="AD50" s="90" t="str">
        <f t="shared" si="4"/>
        <v/>
      </c>
      <c r="AE50" s="91" t="str">
        <f>IFERROR(IF(T50="Impacto",(P50-(+P50*W50)),IF(T50="Probabilidad",P50,"")),"")</f>
        <v/>
      </c>
      <c r="AF50" s="92" t="str">
        <f t="shared" si="5"/>
        <v/>
      </c>
      <c r="AG50" s="93"/>
      <c r="AH50" s="102"/>
      <c r="AI50" s="85"/>
      <c r="AJ50" s="105"/>
      <c r="AK50" s="105"/>
      <c r="AL50" s="102"/>
      <c r="AM50" s="85"/>
      <c r="AN50" s="76"/>
      <c r="AO50" s="76"/>
      <c r="AP50" s="76"/>
      <c r="AQ50" s="76"/>
      <c r="AR50" s="76"/>
      <c r="AS50" s="76"/>
      <c r="AT50" s="76"/>
      <c r="AU50" s="76"/>
      <c r="AV50" s="76"/>
      <c r="AW50" s="76"/>
      <c r="AX50" s="76"/>
      <c r="AY50" s="76"/>
      <c r="AZ50" s="76"/>
      <c r="BA50" s="76"/>
      <c r="BB50" s="76"/>
      <c r="BC50" s="76"/>
      <c r="BD50" s="76"/>
      <c r="BE50" s="76"/>
      <c r="BF50" s="76"/>
      <c r="BG50" s="76"/>
    </row>
    <row r="51" spans="1:59" ht="26.25" customHeight="1" x14ac:dyDescent="0.3">
      <c r="A51" s="314"/>
      <c r="B51" s="314"/>
      <c r="C51" s="314"/>
      <c r="D51" s="314"/>
      <c r="E51" s="108"/>
      <c r="F51" s="314"/>
      <c r="G51" s="314"/>
      <c r="H51" s="108"/>
      <c r="I51" s="314"/>
      <c r="J51" s="314"/>
      <c r="K51" s="314"/>
      <c r="L51" s="314"/>
      <c r="M51" s="314"/>
      <c r="N51" s="314"/>
      <c r="O51" s="314"/>
      <c r="P51" s="314"/>
      <c r="Q51" s="314"/>
      <c r="R51" s="85">
        <v>2</v>
      </c>
      <c r="S51" s="101"/>
      <c r="T51" s="85" t="str">
        <f t="shared" si="0"/>
        <v/>
      </c>
      <c r="U51" s="87"/>
      <c r="V51" s="87"/>
      <c r="W51" s="88" t="str">
        <f t="shared" si="1"/>
        <v/>
      </c>
      <c r="X51" s="87"/>
      <c r="Y51" s="87"/>
      <c r="Z51" s="87"/>
      <c r="AA51" s="89" t="str">
        <f>IFERROR(IF(AND(T50="Probabilidad",T51="Probabilidad"),(AC50-(+AC50*W51)),IF(AND(T50="Impacto",T51="Probabilidad"),(L50-(+L50*W51)),IF(T51="Impacto",AC50,""))),"")</f>
        <v/>
      </c>
      <c r="AB51" s="90" t="str">
        <f t="shared" si="2"/>
        <v/>
      </c>
      <c r="AC51" s="91" t="str">
        <f t="shared" si="3"/>
        <v/>
      </c>
      <c r="AD51" s="90" t="str">
        <f t="shared" si="4"/>
        <v/>
      </c>
      <c r="AE51" s="91" t="str">
        <f>IFERROR(IF(AND(T50="Impacto",T51="Impacto"),(AE50-(+AE50*W51)),IF(AND(T50="Probabilidad",T51="Impacto"),(P50-(+P50*W51)),IF(T51="Probabilidad",AE50,""))),"")</f>
        <v/>
      </c>
      <c r="AF51" s="92" t="str">
        <f t="shared" si="5"/>
        <v/>
      </c>
      <c r="AG51" s="93"/>
      <c r="AH51" s="102"/>
      <c r="AI51" s="85"/>
      <c r="AJ51" s="105"/>
      <c r="AK51" s="105"/>
      <c r="AL51" s="102"/>
      <c r="AM51" s="85"/>
      <c r="AN51" s="76"/>
      <c r="AO51" s="76"/>
      <c r="AP51" s="76"/>
      <c r="AQ51" s="76"/>
      <c r="AR51" s="76"/>
      <c r="AS51" s="76"/>
      <c r="AT51" s="76"/>
      <c r="AU51" s="76"/>
      <c r="AV51" s="76"/>
      <c r="AW51" s="76"/>
      <c r="AX51" s="76"/>
      <c r="AY51" s="76"/>
      <c r="AZ51" s="76"/>
      <c r="BA51" s="76"/>
      <c r="BB51" s="76"/>
      <c r="BC51" s="76"/>
      <c r="BD51" s="76"/>
      <c r="BE51" s="76"/>
      <c r="BF51" s="76"/>
      <c r="BG51" s="76"/>
    </row>
    <row r="52" spans="1:59" ht="26.25" customHeight="1" x14ac:dyDescent="0.3">
      <c r="A52" s="314"/>
      <c r="B52" s="314"/>
      <c r="C52" s="314"/>
      <c r="D52" s="314"/>
      <c r="E52" s="108"/>
      <c r="F52" s="314"/>
      <c r="G52" s="314"/>
      <c r="H52" s="108"/>
      <c r="I52" s="314"/>
      <c r="J52" s="314"/>
      <c r="K52" s="314"/>
      <c r="L52" s="314"/>
      <c r="M52" s="314"/>
      <c r="N52" s="314"/>
      <c r="O52" s="314"/>
      <c r="P52" s="314"/>
      <c r="Q52" s="314"/>
      <c r="R52" s="85">
        <v>3</v>
      </c>
      <c r="S52" s="107"/>
      <c r="T52" s="85" t="str">
        <f t="shared" si="0"/>
        <v/>
      </c>
      <c r="U52" s="87"/>
      <c r="V52" s="87"/>
      <c r="W52" s="88" t="str">
        <f t="shared" si="1"/>
        <v/>
      </c>
      <c r="X52" s="87"/>
      <c r="Y52" s="87"/>
      <c r="Z52" s="87"/>
      <c r="AA52" s="89" t="str">
        <f t="shared" ref="AA52:AA55" si="20">IFERROR(IF(AND(T51="Probabilidad",T52="Probabilidad"),(AC51-(+AC51*W52)),IF(AND(T51="Impacto",T52="Probabilidad"),(AC50-(+AC50*W52)),IF(T52="Impacto",AC51,""))),"")</f>
        <v/>
      </c>
      <c r="AB52" s="90" t="str">
        <f t="shared" si="2"/>
        <v/>
      </c>
      <c r="AC52" s="91" t="str">
        <f t="shared" si="3"/>
        <v/>
      </c>
      <c r="AD52" s="90" t="str">
        <f t="shared" si="4"/>
        <v/>
      </c>
      <c r="AE52" s="91" t="str">
        <f t="shared" ref="AE52:AE55" si="21">IFERROR(IF(AND(T51="Impacto",T52="Impacto"),(AE51-(+AE51*W52)),IF(AND(T51="Probabilidad",T52="Impacto"),(AE50-(+AE50*W52)),IF(T52="Probabilidad",AE51,""))),"")</f>
        <v/>
      </c>
      <c r="AF52" s="92" t="str">
        <f t="shared" si="5"/>
        <v/>
      </c>
      <c r="AG52" s="93"/>
      <c r="AH52" s="102"/>
      <c r="AI52" s="85"/>
      <c r="AJ52" s="105"/>
      <c r="AK52" s="105"/>
      <c r="AL52" s="102"/>
      <c r="AM52" s="85"/>
      <c r="AN52" s="76"/>
      <c r="AO52" s="76"/>
      <c r="AP52" s="76"/>
      <c r="AQ52" s="76"/>
      <c r="AR52" s="76"/>
      <c r="AS52" s="76"/>
      <c r="AT52" s="76"/>
      <c r="AU52" s="76"/>
      <c r="AV52" s="76"/>
      <c r="AW52" s="76"/>
      <c r="AX52" s="76"/>
      <c r="AY52" s="76"/>
      <c r="AZ52" s="76"/>
      <c r="BA52" s="76"/>
      <c r="BB52" s="76"/>
      <c r="BC52" s="76"/>
      <c r="BD52" s="76"/>
      <c r="BE52" s="76"/>
      <c r="BF52" s="76"/>
      <c r="BG52" s="76"/>
    </row>
    <row r="53" spans="1:59" ht="26.25" customHeight="1" x14ac:dyDescent="0.3">
      <c r="A53" s="314"/>
      <c r="B53" s="314"/>
      <c r="C53" s="314"/>
      <c r="D53" s="314"/>
      <c r="E53" s="108"/>
      <c r="F53" s="314"/>
      <c r="G53" s="314"/>
      <c r="H53" s="108"/>
      <c r="I53" s="314"/>
      <c r="J53" s="314"/>
      <c r="K53" s="314"/>
      <c r="L53" s="314"/>
      <c r="M53" s="314"/>
      <c r="N53" s="314"/>
      <c r="O53" s="314"/>
      <c r="P53" s="314"/>
      <c r="Q53" s="314"/>
      <c r="R53" s="85">
        <v>4</v>
      </c>
      <c r="S53" s="101"/>
      <c r="T53" s="85" t="str">
        <f t="shared" si="0"/>
        <v/>
      </c>
      <c r="U53" s="87"/>
      <c r="V53" s="87"/>
      <c r="W53" s="88" t="str">
        <f t="shared" si="1"/>
        <v/>
      </c>
      <c r="X53" s="87"/>
      <c r="Y53" s="87"/>
      <c r="Z53" s="87"/>
      <c r="AA53" s="89" t="str">
        <f t="shared" si="20"/>
        <v/>
      </c>
      <c r="AB53" s="90" t="str">
        <f t="shared" si="2"/>
        <v/>
      </c>
      <c r="AC53" s="91" t="str">
        <f t="shared" si="3"/>
        <v/>
      </c>
      <c r="AD53" s="90" t="str">
        <f t="shared" si="4"/>
        <v/>
      </c>
      <c r="AE53" s="91" t="str">
        <f t="shared" si="21"/>
        <v/>
      </c>
      <c r="AF53" s="92" t="str">
        <f t="shared" si="5"/>
        <v/>
      </c>
      <c r="AG53" s="93"/>
      <c r="AH53" s="102"/>
      <c r="AI53" s="85"/>
      <c r="AJ53" s="105"/>
      <c r="AK53" s="105"/>
      <c r="AL53" s="102"/>
      <c r="AM53" s="85"/>
      <c r="AN53" s="76"/>
      <c r="AO53" s="76"/>
      <c r="AP53" s="76"/>
      <c r="AQ53" s="76"/>
      <c r="AR53" s="76"/>
      <c r="AS53" s="76"/>
      <c r="AT53" s="76"/>
      <c r="AU53" s="76"/>
      <c r="AV53" s="76"/>
      <c r="AW53" s="76"/>
      <c r="AX53" s="76"/>
      <c r="AY53" s="76"/>
      <c r="AZ53" s="76"/>
      <c r="BA53" s="76"/>
      <c r="BB53" s="76"/>
      <c r="BC53" s="76"/>
      <c r="BD53" s="76"/>
      <c r="BE53" s="76"/>
      <c r="BF53" s="76"/>
      <c r="BG53" s="76"/>
    </row>
    <row r="54" spans="1:59" ht="26.25" customHeight="1" x14ac:dyDescent="0.3">
      <c r="A54" s="314"/>
      <c r="B54" s="314"/>
      <c r="C54" s="314"/>
      <c r="D54" s="314"/>
      <c r="E54" s="108"/>
      <c r="F54" s="314"/>
      <c r="G54" s="314"/>
      <c r="H54" s="108"/>
      <c r="I54" s="314"/>
      <c r="J54" s="314"/>
      <c r="K54" s="314"/>
      <c r="L54" s="314"/>
      <c r="M54" s="314"/>
      <c r="N54" s="314"/>
      <c r="O54" s="314"/>
      <c r="P54" s="314"/>
      <c r="Q54" s="314"/>
      <c r="R54" s="85">
        <v>5</v>
      </c>
      <c r="S54" s="101"/>
      <c r="T54" s="85" t="str">
        <f t="shared" si="0"/>
        <v/>
      </c>
      <c r="U54" s="87"/>
      <c r="V54" s="87"/>
      <c r="W54" s="88" t="str">
        <f t="shared" si="1"/>
        <v/>
      </c>
      <c r="X54" s="87"/>
      <c r="Y54" s="87"/>
      <c r="Z54" s="87"/>
      <c r="AA54" s="89" t="str">
        <f t="shared" si="20"/>
        <v/>
      </c>
      <c r="AB54" s="90" t="str">
        <f t="shared" si="2"/>
        <v/>
      </c>
      <c r="AC54" s="91" t="str">
        <f t="shared" si="3"/>
        <v/>
      </c>
      <c r="AD54" s="90" t="str">
        <f t="shared" si="4"/>
        <v/>
      </c>
      <c r="AE54" s="91" t="str">
        <f t="shared" si="21"/>
        <v/>
      </c>
      <c r="AF54" s="92" t="str">
        <f t="shared" si="5"/>
        <v/>
      </c>
      <c r="AG54" s="93"/>
      <c r="AH54" s="102"/>
      <c r="AI54" s="85"/>
      <c r="AJ54" s="105"/>
      <c r="AK54" s="105"/>
      <c r="AL54" s="102"/>
      <c r="AM54" s="85"/>
      <c r="AN54" s="76"/>
      <c r="AO54" s="76"/>
      <c r="AP54" s="76"/>
      <c r="AQ54" s="76"/>
      <c r="AR54" s="76"/>
      <c r="AS54" s="76"/>
      <c r="AT54" s="76"/>
      <c r="AU54" s="76"/>
      <c r="AV54" s="76"/>
      <c r="AW54" s="76"/>
      <c r="AX54" s="76"/>
      <c r="AY54" s="76"/>
      <c r="AZ54" s="76"/>
      <c r="BA54" s="76"/>
      <c r="BB54" s="76"/>
      <c r="BC54" s="76"/>
      <c r="BD54" s="76"/>
      <c r="BE54" s="76"/>
      <c r="BF54" s="76"/>
      <c r="BG54" s="76"/>
    </row>
    <row r="55" spans="1:59" ht="26.25" customHeight="1" x14ac:dyDescent="0.3">
      <c r="A55" s="315"/>
      <c r="B55" s="315"/>
      <c r="C55" s="315"/>
      <c r="D55" s="315"/>
      <c r="E55" s="109"/>
      <c r="F55" s="315"/>
      <c r="G55" s="315"/>
      <c r="H55" s="109"/>
      <c r="I55" s="315"/>
      <c r="J55" s="315"/>
      <c r="K55" s="315"/>
      <c r="L55" s="315"/>
      <c r="M55" s="315"/>
      <c r="N55" s="315"/>
      <c r="O55" s="315"/>
      <c r="P55" s="315"/>
      <c r="Q55" s="315"/>
      <c r="R55" s="85">
        <v>6</v>
      </c>
      <c r="S55" s="101"/>
      <c r="T55" s="85" t="str">
        <f t="shared" si="0"/>
        <v/>
      </c>
      <c r="U55" s="87"/>
      <c r="V55" s="87"/>
      <c r="W55" s="88" t="str">
        <f t="shared" si="1"/>
        <v/>
      </c>
      <c r="X55" s="87"/>
      <c r="Y55" s="87"/>
      <c r="Z55" s="87"/>
      <c r="AA55" s="89" t="str">
        <f t="shared" si="20"/>
        <v/>
      </c>
      <c r="AB55" s="90" t="str">
        <f t="shared" si="2"/>
        <v/>
      </c>
      <c r="AC55" s="91" t="str">
        <f t="shared" si="3"/>
        <v/>
      </c>
      <c r="AD55" s="90" t="str">
        <f t="shared" si="4"/>
        <v/>
      </c>
      <c r="AE55" s="91" t="str">
        <f t="shared" si="21"/>
        <v/>
      </c>
      <c r="AF55" s="92" t="str">
        <f t="shared" si="5"/>
        <v/>
      </c>
      <c r="AG55" s="93"/>
      <c r="AH55" s="102"/>
      <c r="AI55" s="85"/>
      <c r="AJ55" s="105"/>
      <c r="AK55" s="105"/>
      <c r="AL55" s="102"/>
      <c r="AM55" s="85"/>
      <c r="AN55" s="76"/>
      <c r="AO55" s="76"/>
      <c r="AP55" s="76"/>
      <c r="AQ55" s="76"/>
      <c r="AR55" s="76"/>
      <c r="AS55" s="76"/>
      <c r="AT55" s="76"/>
      <c r="AU55" s="76"/>
      <c r="AV55" s="76"/>
      <c r="AW55" s="76"/>
      <c r="AX55" s="76"/>
      <c r="AY55" s="76"/>
      <c r="AZ55" s="76"/>
      <c r="BA55" s="76"/>
      <c r="BB55" s="76"/>
      <c r="BC55" s="76"/>
      <c r="BD55" s="76"/>
      <c r="BE55" s="76"/>
      <c r="BF55" s="76"/>
      <c r="BG55" s="76"/>
    </row>
    <row r="56" spans="1:59" ht="26.25" customHeight="1" x14ac:dyDescent="0.3">
      <c r="A56" s="319">
        <v>9</v>
      </c>
      <c r="B56" s="320"/>
      <c r="C56" s="320"/>
      <c r="D56" s="320"/>
      <c r="E56" s="106"/>
      <c r="F56" s="320"/>
      <c r="G56" s="321"/>
      <c r="H56" s="106"/>
      <c r="I56" s="320"/>
      <c r="J56" s="313"/>
      <c r="K56" s="316" t="str">
        <f>IF(J56&lt;=0,"",IF(J56&lt;=2,"Muy Baja",IF(J56&lt;=24,"Baja",IF(J56&lt;=500,"Media",IF(J56&lt;=5000,"Alta","Muy Alta")))))</f>
        <v/>
      </c>
      <c r="L56" s="317" t="str">
        <f>IF(K56="","",IF(K56="Muy Baja",0.2,IF(K56="Baja",0.4,IF(K56="Media",0.6,IF(K56="Alta",0.8,IF(K56="Muy Alta",1,))))))</f>
        <v/>
      </c>
      <c r="M56" s="317"/>
      <c r="N56" s="317">
        <f ca="1">IF(NOT(ISERROR(MATCH(M56,'Tabla Impacto'!$B$221:$B$223,0))),'Tabla Impacto'!$F$223&amp;"Por favor no seleccionar los criterios de impacto(Afectación Económica o presupuestal y Pérdida Reputacional)",M56)</f>
        <v>0</v>
      </c>
      <c r="O56" s="316" t="str">
        <f ca="1">IF(OR(N56='Tabla Impacto'!$C$11,N56='Tabla Impacto'!$D$11),"Leve",IF(OR(N56='Tabla Impacto'!$C$12,N56='Tabla Impacto'!$D$12),"Menor",IF(OR(N56='Tabla Impacto'!$C$13,N56='Tabla Impacto'!$D$13),"Moderado",IF(OR(N56='Tabla Impacto'!$C$14,N56='Tabla Impacto'!$D$14),"Mayor",IF(OR(N56='Tabla Impacto'!$C$15,N56='Tabla Impacto'!$D$15),"Catastrófico","")))))</f>
        <v/>
      </c>
      <c r="P56" s="317" t="str">
        <f ca="1">IF(O56="","",IF(O56="Leve",0.2,IF(O56="Menor",0.4,IF(O56="Moderado",0.6,IF(O56="Mayor",0.8,IF(O56="Catastrófico",1,))))))</f>
        <v/>
      </c>
      <c r="Q56" s="318" t="str">
        <f ca="1">IF(OR(AND(K56="Muy Baja",O56="Leve"),AND(K56="Muy Baja",O56="Menor"),AND(K56="Baja",O56="Leve")),"Bajo",IF(OR(AND(K56="Muy baja",O56="Moderado"),AND(K56="Baja",O56="Menor"),AND(K56="Baja",O56="Moderado"),AND(K56="Media",O56="Leve"),AND(K56="Media",O56="Menor"),AND(K56="Media",O56="Moderado"),AND(K56="Alta",O56="Leve"),AND(K56="Alta",O56="Menor")),"Moderado",IF(OR(AND(K56="Muy Baja",O56="Mayor"),AND(K56="Baja",O56="Mayor"),AND(K56="Media",O56="Mayor"),AND(K56="Alta",O56="Moderado"),AND(K56="Alta",O56="Mayor"),AND(K56="Muy Alta",O56="Leve"),AND(K56="Muy Alta",O56="Menor"),AND(K56="Muy Alta",O56="Moderado"),AND(K56="Muy Alta",O56="Mayor")),"Alto",IF(OR(AND(K56="Muy Baja",O56="Catastrófico"),AND(K56="Baja",O56="Catastrófico"),AND(K56="Media",O56="Catastrófico"),AND(K56="Alta",O56="Catastrófico"),AND(K56="Muy Alta",O56="Catastrófico")),"Extremo",""))))</f>
        <v/>
      </c>
      <c r="R56" s="85">
        <v>1</v>
      </c>
      <c r="S56" s="101"/>
      <c r="T56" s="85" t="str">
        <f t="shared" si="0"/>
        <v/>
      </c>
      <c r="U56" s="87"/>
      <c r="V56" s="87"/>
      <c r="W56" s="88" t="str">
        <f t="shared" si="1"/>
        <v/>
      </c>
      <c r="X56" s="87"/>
      <c r="Y56" s="87"/>
      <c r="Z56" s="87"/>
      <c r="AA56" s="89" t="str">
        <f>IFERROR(IF(T56="Probabilidad",(L56-(+L56*W56)),IF(T56="Impacto",L56,"")),"")</f>
        <v/>
      </c>
      <c r="AB56" s="90" t="str">
        <f t="shared" si="2"/>
        <v/>
      </c>
      <c r="AC56" s="91" t="str">
        <f t="shared" si="3"/>
        <v/>
      </c>
      <c r="AD56" s="90" t="str">
        <f t="shared" si="4"/>
        <v/>
      </c>
      <c r="AE56" s="91" t="str">
        <f>IFERROR(IF(T56="Impacto",(P56-(+P56*W56)),IF(T56="Probabilidad",P56,"")),"")</f>
        <v/>
      </c>
      <c r="AF56" s="92" t="str">
        <f t="shared" si="5"/>
        <v/>
      </c>
      <c r="AG56" s="93"/>
      <c r="AH56" s="102"/>
      <c r="AI56" s="85"/>
      <c r="AJ56" s="105"/>
      <c r="AK56" s="105"/>
      <c r="AL56" s="102"/>
      <c r="AM56" s="85"/>
      <c r="AN56" s="76"/>
      <c r="AO56" s="76"/>
      <c r="AP56" s="76"/>
      <c r="AQ56" s="76"/>
      <c r="AR56" s="76"/>
      <c r="AS56" s="76"/>
      <c r="AT56" s="76"/>
      <c r="AU56" s="76"/>
      <c r="AV56" s="76"/>
      <c r="AW56" s="76"/>
      <c r="AX56" s="76"/>
      <c r="AY56" s="76"/>
      <c r="AZ56" s="76"/>
      <c r="BA56" s="76"/>
      <c r="BB56" s="76"/>
      <c r="BC56" s="76"/>
      <c r="BD56" s="76"/>
      <c r="BE56" s="76"/>
      <c r="BF56" s="76"/>
      <c r="BG56" s="76"/>
    </row>
    <row r="57" spans="1:59" ht="26.25" customHeight="1" x14ac:dyDescent="0.3">
      <c r="A57" s="314"/>
      <c r="B57" s="314"/>
      <c r="C57" s="314"/>
      <c r="D57" s="314"/>
      <c r="E57" s="108"/>
      <c r="F57" s="314"/>
      <c r="G57" s="314"/>
      <c r="H57" s="108"/>
      <c r="I57" s="314"/>
      <c r="J57" s="314"/>
      <c r="K57" s="314"/>
      <c r="L57" s="314"/>
      <c r="M57" s="314"/>
      <c r="N57" s="314"/>
      <c r="O57" s="314"/>
      <c r="P57" s="314"/>
      <c r="Q57" s="314"/>
      <c r="R57" s="85">
        <v>2</v>
      </c>
      <c r="S57" s="101"/>
      <c r="T57" s="85" t="str">
        <f t="shared" si="0"/>
        <v/>
      </c>
      <c r="U57" s="87"/>
      <c r="V57" s="87"/>
      <c r="W57" s="88" t="str">
        <f t="shared" si="1"/>
        <v/>
      </c>
      <c r="X57" s="87"/>
      <c r="Y57" s="87"/>
      <c r="Z57" s="87"/>
      <c r="AA57" s="89" t="str">
        <f>IFERROR(IF(AND(T56="Probabilidad",T57="Probabilidad"),(AC56-(+AC56*W57)),IF(AND(T56="Impacto",T57="Probabilidad"),(L56-(+L56*W57)),IF(T57="Impacto",AC56,""))),"")</f>
        <v/>
      </c>
      <c r="AB57" s="90" t="str">
        <f t="shared" si="2"/>
        <v/>
      </c>
      <c r="AC57" s="91" t="str">
        <f t="shared" si="3"/>
        <v/>
      </c>
      <c r="AD57" s="90" t="str">
        <f t="shared" si="4"/>
        <v/>
      </c>
      <c r="AE57" s="91" t="str">
        <f>IFERROR(IF(AND(T56="Impacto",T57="Impacto"),(AE56-(+AE56*W57)),IF(AND(T56="Probabilidad",T57="Impacto"),(P56-(+P56*W57)),IF(T57="Probabilidad",AE56,""))),"")</f>
        <v/>
      </c>
      <c r="AF57" s="92" t="str">
        <f t="shared" si="5"/>
        <v/>
      </c>
      <c r="AG57" s="93"/>
      <c r="AH57" s="102"/>
      <c r="AI57" s="85"/>
      <c r="AJ57" s="105"/>
      <c r="AK57" s="105"/>
      <c r="AL57" s="102"/>
      <c r="AM57" s="85"/>
      <c r="AN57" s="76"/>
      <c r="AO57" s="76"/>
      <c r="AP57" s="76"/>
      <c r="AQ57" s="76"/>
      <c r="AR57" s="76"/>
      <c r="AS57" s="76"/>
      <c r="AT57" s="76"/>
      <c r="AU57" s="76"/>
      <c r="AV57" s="76"/>
      <c r="AW57" s="76"/>
      <c r="AX57" s="76"/>
      <c r="AY57" s="76"/>
      <c r="AZ57" s="76"/>
      <c r="BA57" s="76"/>
      <c r="BB57" s="76"/>
      <c r="BC57" s="76"/>
      <c r="BD57" s="76"/>
      <c r="BE57" s="76"/>
      <c r="BF57" s="76"/>
      <c r="BG57" s="76"/>
    </row>
    <row r="58" spans="1:59" ht="26.25" customHeight="1" x14ac:dyDescent="0.3">
      <c r="A58" s="314"/>
      <c r="B58" s="314"/>
      <c r="C58" s="314"/>
      <c r="D58" s="314"/>
      <c r="E58" s="108"/>
      <c r="F58" s="314"/>
      <c r="G58" s="314"/>
      <c r="H58" s="108"/>
      <c r="I58" s="314"/>
      <c r="J58" s="314"/>
      <c r="K58" s="314"/>
      <c r="L58" s="314"/>
      <c r="M58" s="314"/>
      <c r="N58" s="314"/>
      <c r="O58" s="314"/>
      <c r="P58" s="314"/>
      <c r="Q58" s="314"/>
      <c r="R58" s="85">
        <v>3</v>
      </c>
      <c r="S58" s="107"/>
      <c r="T58" s="85" t="str">
        <f t="shared" si="0"/>
        <v/>
      </c>
      <c r="U58" s="87"/>
      <c r="V58" s="87"/>
      <c r="W58" s="88" t="str">
        <f t="shared" si="1"/>
        <v/>
      </c>
      <c r="X58" s="87"/>
      <c r="Y58" s="87"/>
      <c r="Z58" s="87"/>
      <c r="AA58" s="89" t="str">
        <f t="shared" ref="AA58:AA61" si="22">IFERROR(IF(AND(T57="Probabilidad",T58="Probabilidad"),(AC57-(+AC57*W58)),IF(AND(T57="Impacto",T58="Probabilidad"),(AC56-(+AC56*W58)),IF(T58="Impacto",AC57,""))),"")</f>
        <v/>
      </c>
      <c r="AB58" s="90" t="str">
        <f t="shared" si="2"/>
        <v/>
      </c>
      <c r="AC58" s="91" t="str">
        <f t="shared" si="3"/>
        <v/>
      </c>
      <c r="AD58" s="90" t="str">
        <f t="shared" si="4"/>
        <v/>
      </c>
      <c r="AE58" s="91" t="str">
        <f t="shared" ref="AE58:AE61" si="23">IFERROR(IF(AND(T57="Impacto",T58="Impacto"),(AE57-(+AE57*W58)),IF(AND(T57="Probabilidad",T58="Impacto"),(AE56-(+AE56*W58)),IF(T58="Probabilidad",AE57,""))),"")</f>
        <v/>
      </c>
      <c r="AF58" s="92" t="str">
        <f t="shared" si="5"/>
        <v/>
      </c>
      <c r="AG58" s="93"/>
      <c r="AH58" s="102"/>
      <c r="AI58" s="85"/>
      <c r="AJ58" s="105"/>
      <c r="AK58" s="105"/>
      <c r="AL58" s="102"/>
      <c r="AM58" s="85"/>
      <c r="AN58" s="76"/>
      <c r="AO58" s="76"/>
      <c r="AP58" s="76"/>
      <c r="AQ58" s="76"/>
      <c r="AR58" s="76"/>
      <c r="AS58" s="76"/>
      <c r="AT58" s="76"/>
      <c r="AU58" s="76"/>
      <c r="AV58" s="76"/>
      <c r="AW58" s="76"/>
      <c r="AX58" s="76"/>
      <c r="AY58" s="76"/>
      <c r="AZ58" s="76"/>
      <c r="BA58" s="76"/>
      <c r="BB58" s="76"/>
      <c r="BC58" s="76"/>
      <c r="BD58" s="76"/>
      <c r="BE58" s="76"/>
      <c r="BF58" s="76"/>
      <c r="BG58" s="76"/>
    </row>
    <row r="59" spans="1:59" ht="26.25" customHeight="1" x14ac:dyDescent="0.3">
      <c r="A59" s="314"/>
      <c r="B59" s="314"/>
      <c r="C59" s="314"/>
      <c r="D59" s="314"/>
      <c r="E59" s="108"/>
      <c r="F59" s="314"/>
      <c r="G59" s="314"/>
      <c r="H59" s="108"/>
      <c r="I59" s="314"/>
      <c r="J59" s="314"/>
      <c r="K59" s="314"/>
      <c r="L59" s="314"/>
      <c r="M59" s="314"/>
      <c r="N59" s="314"/>
      <c r="O59" s="314"/>
      <c r="P59" s="314"/>
      <c r="Q59" s="314"/>
      <c r="R59" s="85">
        <v>4</v>
      </c>
      <c r="S59" s="101"/>
      <c r="T59" s="85" t="str">
        <f t="shared" si="0"/>
        <v/>
      </c>
      <c r="U59" s="87"/>
      <c r="V59" s="87"/>
      <c r="W59" s="88" t="str">
        <f t="shared" si="1"/>
        <v/>
      </c>
      <c r="X59" s="87"/>
      <c r="Y59" s="87"/>
      <c r="Z59" s="87"/>
      <c r="AA59" s="89" t="str">
        <f t="shared" si="22"/>
        <v/>
      </c>
      <c r="AB59" s="90" t="str">
        <f t="shared" si="2"/>
        <v/>
      </c>
      <c r="AC59" s="91" t="str">
        <f t="shared" si="3"/>
        <v/>
      </c>
      <c r="AD59" s="90" t="str">
        <f t="shared" si="4"/>
        <v/>
      </c>
      <c r="AE59" s="91" t="str">
        <f t="shared" si="23"/>
        <v/>
      </c>
      <c r="AF59" s="92" t="str">
        <f t="shared" si="5"/>
        <v/>
      </c>
      <c r="AG59" s="93"/>
      <c r="AH59" s="102"/>
      <c r="AI59" s="85"/>
      <c r="AJ59" s="105"/>
      <c r="AK59" s="105"/>
      <c r="AL59" s="102"/>
      <c r="AM59" s="85"/>
      <c r="AN59" s="76"/>
      <c r="AO59" s="76"/>
      <c r="AP59" s="76"/>
      <c r="AQ59" s="76"/>
      <c r="AR59" s="76"/>
      <c r="AS59" s="76"/>
      <c r="AT59" s="76"/>
      <c r="AU59" s="76"/>
      <c r="AV59" s="76"/>
      <c r="AW59" s="76"/>
      <c r="AX59" s="76"/>
      <c r="AY59" s="76"/>
      <c r="AZ59" s="76"/>
      <c r="BA59" s="76"/>
      <c r="BB59" s="76"/>
      <c r="BC59" s="76"/>
      <c r="BD59" s="76"/>
      <c r="BE59" s="76"/>
      <c r="BF59" s="76"/>
      <c r="BG59" s="76"/>
    </row>
    <row r="60" spans="1:59" ht="26.25" customHeight="1" x14ac:dyDescent="0.3">
      <c r="A60" s="314"/>
      <c r="B60" s="314"/>
      <c r="C60" s="314"/>
      <c r="D60" s="314"/>
      <c r="E60" s="108"/>
      <c r="F60" s="314"/>
      <c r="G60" s="314"/>
      <c r="H60" s="108"/>
      <c r="I60" s="314"/>
      <c r="J60" s="314"/>
      <c r="K60" s="314"/>
      <c r="L60" s="314"/>
      <c r="M60" s="314"/>
      <c r="N60" s="314"/>
      <c r="O60" s="314"/>
      <c r="P60" s="314"/>
      <c r="Q60" s="314"/>
      <c r="R60" s="85">
        <v>5</v>
      </c>
      <c r="S60" s="101"/>
      <c r="T60" s="85" t="str">
        <f t="shared" si="0"/>
        <v/>
      </c>
      <c r="U60" s="87"/>
      <c r="V60" s="87"/>
      <c r="W60" s="88" t="str">
        <f t="shared" si="1"/>
        <v/>
      </c>
      <c r="X60" s="87"/>
      <c r="Y60" s="87"/>
      <c r="Z60" s="87"/>
      <c r="AA60" s="89" t="str">
        <f t="shared" si="22"/>
        <v/>
      </c>
      <c r="AB60" s="90" t="str">
        <f t="shared" si="2"/>
        <v/>
      </c>
      <c r="AC60" s="91" t="str">
        <f t="shared" si="3"/>
        <v/>
      </c>
      <c r="AD60" s="90" t="str">
        <f t="shared" si="4"/>
        <v/>
      </c>
      <c r="AE60" s="91" t="str">
        <f t="shared" si="23"/>
        <v/>
      </c>
      <c r="AF60" s="92" t="str">
        <f t="shared" si="5"/>
        <v/>
      </c>
      <c r="AG60" s="93"/>
      <c r="AH60" s="102"/>
      <c r="AI60" s="85"/>
      <c r="AJ60" s="105"/>
      <c r="AK60" s="105"/>
      <c r="AL60" s="102"/>
      <c r="AM60" s="85"/>
      <c r="AN60" s="76"/>
      <c r="AO60" s="76"/>
      <c r="AP60" s="76"/>
      <c r="AQ60" s="76"/>
      <c r="AR60" s="76"/>
      <c r="AS60" s="76"/>
      <c r="AT60" s="76"/>
      <c r="AU60" s="76"/>
      <c r="AV60" s="76"/>
      <c r="AW60" s="76"/>
      <c r="AX60" s="76"/>
      <c r="AY60" s="76"/>
      <c r="AZ60" s="76"/>
      <c r="BA60" s="76"/>
      <c r="BB60" s="76"/>
      <c r="BC60" s="76"/>
      <c r="BD60" s="76"/>
      <c r="BE60" s="76"/>
      <c r="BF60" s="76"/>
      <c r="BG60" s="76"/>
    </row>
    <row r="61" spans="1:59" ht="26.25" customHeight="1" x14ac:dyDescent="0.3">
      <c r="A61" s="315"/>
      <c r="B61" s="315"/>
      <c r="C61" s="315"/>
      <c r="D61" s="315"/>
      <c r="E61" s="109"/>
      <c r="F61" s="315"/>
      <c r="G61" s="315"/>
      <c r="H61" s="109"/>
      <c r="I61" s="315"/>
      <c r="J61" s="315"/>
      <c r="K61" s="315"/>
      <c r="L61" s="315"/>
      <c r="M61" s="315"/>
      <c r="N61" s="315"/>
      <c r="O61" s="315"/>
      <c r="P61" s="315"/>
      <c r="Q61" s="315"/>
      <c r="R61" s="85">
        <v>6</v>
      </c>
      <c r="S61" s="101"/>
      <c r="T61" s="85" t="str">
        <f t="shared" si="0"/>
        <v/>
      </c>
      <c r="U61" s="87"/>
      <c r="V61" s="87"/>
      <c r="W61" s="88" t="str">
        <f t="shared" si="1"/>
        <v/>
      </c>
      <c r="X61" s="87"/>
      <c r="Y61" s="87"/>
      <c r="Z61" s="87"/>
      <c r="AA61" s="89" t="str">
        <f t="shared" si="22"/>
        <v/>
      </c>
      <c r="AB61" s="90" t="str">
        <f t="shared" si="2"/>
        <v/>
      </c>
      <c r="AC61" s="91" t="str">
        <f t="shared" si="3"/>
        <v/>
      </c>
      <c r="AD61" s="90" t="str">
        <f t="shared" si="4"/>
        <v/>
      </c>
      <c r="AE61" s="91" t="str">
        <f t="shared" si="23"/>
        <v/>
      </c>
      <c r="AF61" s="92" t="str">
        <f t="shared" si="5"/>
        <v/>
      </c>
      <c r="AG61" s="93"/>
      <c r="AH61" s="102"/>
      <c r="AI61" s="85"/>
      <c r="AJ61" s="105"/>
      <c r="AK61" s="105"/>
      <c r="AL61" s="102"/>
      <c r="AM61" s="85"/>
      <c r="AN61" s="76"/>
      <c r="AO61" s="76"/>
      <c r="AP61" s="76"/>
      <c r="AQ61" s="76"/>
      <c r="AR61" s="76"/>
      <c r="AS61" s="76"/>
      <c r="AT61" s="76"/>
      <c r="AU61" s="76"/>
      <c r="AV61" s="76"/>
      <c r="AW61" s="76"/>
      <c r="AX61" s="76"/>
      <c r="AY61" s="76"/>
      <c r="AZ61" s="76"/>
      <c r="BA61" s="76"/>
      <c r="BB61" s="76"/>
      <c r="BC61" s="76"/>
      <c r="BD61" s="76"/>
      <c r="BE61" s="76"/>
      <c r="BF61" s="76"/>
      <c r="BG61" s="76"/>
    </row>
    <row r="62" spans="1:59" ht="19.5" customHeight="1" x14ac:dyDescent="0.3">
      <c r="A62" s="319">
        <v>10</v>
      </c>
      <c r="B62" s="320"/>
      <c r="C62" s="320"/>
      <c r="D62" s="320"/>
      <c r="E62" s="106"/>
      <c r="F62" s="320"/>
      <c r="G62" s="321"/>
      <c r="H62" s="106"/>
      <c r="I62" s="320"/>
      <c r="J62" s="313"/>
      <c r="K62" s="316" t="str">
        <f>IF(J62&lt;=0,"",IF(J62&lt;=2,"Muy Baja",IF(J62&lt;=24,"Baja",IF(J62&lt;=500,"Media",IF(J62&lt;=5000,"Alta","Muy Alta")))))</f>
        <v/>
      </c>
      <c r="L62" s="317" t="str">
        <f>IF(K62="","",IF(K62="Muy Baja",0.2,IF(K62="Baja",0.4,IF(K62="Media",0.6,IF(K62="Alta",0.8,IF(K62="Muy Alta",1,))))))</f>
        <v/>
      </c>
      <c r="M62" s="317"/>
      <c r="N62" s="317">
        <f ca="1">IF(NOT(ISERROR(MATCH(M62,'Tabla Impacto'!$B$221:$B$223,0))),'Tabla Impacto'!$F$223&amp;"Por favor no seleccionar los criterios de impacto(Afectación Económica o presupuestal y Pérdida Reputacional)",M62)</f>
        <v>0</v>
      </c>
      <c r="O62" s="316" t="str">
        <f ca="1">IF(OR(N62='Tabla Impacto'!$C$11,N62='Tabla Impacto'!$D$11),"Leve",IF(OR(N62='Tabla Impacto'!$C$12,N62='Tabla Impacto'!$D$12),"Menor",IF(OR(N62='Tabla Impacto'!$C$13,N62='Tabla Impacto'!$D$13),"Moderado",IF(OR(N62='Tabla Impacto'!$C$14,N62='Tabla Impacto'!$D$14),"Mayor",IF(OR(N62='Tabla Impacto'!$C$15,N62='Tabla Impacto'!$D$15),"Catastrófico","")))))</f>
        <v/>
      </c>
      <c r="P62" s="317" t="str">
        <f ca="1">IF(O62="","",IF(O62="Leve",0.2,IF(O62="Menor",0.4,IF(O62="Moderado",0.6,IF(O62="Mayor",0.8,IF(O62="Catastrófico",1,))))))</f>
        <v/>
      </c>
      <c r="Q62" s="318" t="str">
        <f ca="1">IF(OR(AND(K62="Muy Baja",O62="Leve"),AND(K62="Muy Baja",O62="Menor"),AND(K62="Baja",O62="Leve")),"Bajo",IF(OR(AND(K62="Muy baja",O62="Moderado"),AND(K62="Baja",O62="Menor"),AND(K62="Baja",O62="Moderado"),AND(K62="Media",O62="Leve"),AND(K62="Media",O62="Menor"),AND(K62="Media",O62="Moderado"),AND(K62="Alta",O62="Leve"),AND(K62="Alta",O62="Menor")),"Moderado",IF(OR(AND(K62="Muy Baja",O62="Mayor"),AND(K62="Baja",O62="Mayor"),AND(K62="Media",O62="Mayor"),AND(K62="Alta",O62="Moderado"),AND(K62="Alta",O62="Mayor"),AND(K62="Muy Alta",O62="Leve"),AND(K62="Muy Alta",O62="Menor"),AND(K62="Muy Alta",O62="Moderado"),AND(K62="Muy Alta",O62="Mayor")),"Alto",IF(OR(AND(K62="Muy Baja",O62="Catastrófico"),AND(K62="Baja",O62="Catastrófico"),AND(K62="Media",O62="Catastrófico"),AND(K62="Alta",O62="Catastrófico"),AND(K62="Muy Alta",O62="Catastrófico")),"Extremo",""))))</f>
        <v/>
      </c>
      <c r="R62" s="85">
        <v>1</v>
      </c>
      <c r="S62" s="101"/>
      <c r="T62" s="85" t="str">
        <f t="shared" si="0"/>
        <v/>
      </c>
      <c r="U62" s="87"/>
      <c r="V62" s="87"/>
      <c r="W62" s="88" t="str">
        <f t="shared" si="1"/>
        <v/>
      </c>
      <c r="X62" s="87"/>
      <c r="Y62" s="87"/>
      <c r="Z62" s="87"/>
      <c r="AA62" s="89" t="str">
        <f>IFERROR(IF(T62="Probabilidad",(L62-(+L62*W62)),IF(T62="Impacto",L62,"")),"")</f>
        <v/>
      </c>
      <c r="AB62" s="90" t="str">
        <f t="shared" si="2"/>
        <v/>
      </c>
      <c r="AC62" s="91" t="str">
        <f t="shared" si="3"/>
        <v/>
      </c>
      <c r="AD62" s="90" t="str">
        <f t="shared" si="4"/>
        <v/>
      </c>
      <c r="AE62" s="91" t="str">
        <f>IFERROR(IF(T62="Impacto",(P62-(+P62*W62)),IF(T62="Probabilidad",P62,"")),"")</f>
        <v/>
      </c>
      <c r="AF62" s="92" t="str">
        <f t="shared" si="5"/>
        <v/>
      </c>
      <c r="AG62" s="93"/>
      <c r="AH62" s="102"/>
      <c r="AI62" s="85"/>
      <c r="AJ62" s="105"/>
      <c r="AK62" s="105"/>
      <c r="AL62" s="102"/>
      <c r="AM62" s="85"/>
      <c r="AN62" s="76"/>
      <c r="AO62" s="76"/>
      <c r="AP62" s="76"/>
      <c r="AQ62" s="76"/>
      <c r="AR62" s="76"/>
      <c r="AS62" s="76"/>
      <c r="AT62" s="76"/>
      <c r="AU62" s="76"/>
      <c r="AV62" s="76"/>
      <c r="AW62" s="76"/>
      <c r="AX62" s="76"/>
      <c r="AY62" s="76"/>
      <c r="AZ62" s="76"/>
      <c r="BA62" s="76"/>
      <c r="BB62" s="76"/>
      <c r="BC62" s="76"/>
      <c r="BD62" s="76"/>
      <c r="BE62" s="76"/>
      <c r="BF62" s="76"/>
      <c r="BG62" s="76"/>
    </row>
    <row r="63" spans="1:59" ht="19.5" customHeight="1" x14ac:dyDescent="0.3">
      <c r="A63" s="314"/>
      <c r="B63" s="314"/>
      <c r="C63" s="314"/>
      <c r="D63" s="314"/>
      <c r="E63" s="108"/>
      <c r="F63" s="314"/>
      <c r="G63" s="314"/>
      <c r="H63" s="108"/>
      <c r="I63" s="314"/>
      <c r="J63" s="314"/>
      <c r="K63" s="314"/>
      <c r="L63" s="314"/>
      <c r="M63" s="314"/>
      <c r="N63" s="314"/>
      <c r="O63" s="314"/>
      <c r="P63" s="314"/>
      <c r="Q63" s="314"/>
      <c r="R63" s="85">
        <v>2</v>
      </c>
      <c r="S63" s="101"/>
      <c r="T63" s="85" t="str">
        <f t="shared" si="0"/>
        <v/>
      </c>
      <c r="U63" s="87"/>
      <c r="V63" s="87"/>
      <c r="W63" s="88" t="str">
        <f t="shared" si="1"/>
        <v/>
      </c>
      <c r="X63" s="87"/>
      <c r="Y63" s="87"/>
      <c r="Z63" s="87"/>
      <c r="AA63" s="89" t="str">
        <f>IFERROR(IF(AND(T62="Probabilidad",T63="Probabilidad"),(AC62-(+AC62*W63)),IF(AND(T62="Impacto",T63="Probabilidad"),(L62-(+L62*W63)),IF(T63="Impacto",AC62,""))),"")</f>
        <v/>
      </c>
      <c r="AB63" s="90" t="str">
        <f t="shared" si="2"/>
        <v/>
      </c>
      <c r="AC63" s="91" t="str">
        <f t="shared" si="3"/>
        <v/>
      </c>
      <c r="AD63" s="90" t="str">
        <f t="shared" si="4"/>
        <v/>
      </c>
      <c r="AE63" s="91" t="str">
        <f>IFERROR(IF(AND(T62="Impacto",T63="Impacto"),(AE62-(+AE62*W63)),IF(AND(T62="Probabilidad",T63="Impacto"),(P62-(+P62*W63)),IF(T63="Probabilidad",AE62,""))),"")</f>
        <v/>
      </c>
      <c r="AF63" s="92" t="str">
        <f t="shared" si="5"/>
        <v/>
      </c>
      <c r="AG63" s="93"/>
      <c r="AH63" s="102"/>
      <c r="AI63" s="85"/>
      <c r="AJ63" s="105"/>
      <c r="AK63" s="105"/>
      <c r="AL63" s="102"/>
      <c r="AM63" s="85"/>
      <c r="AN63" s="110"/>
      <c r="AO63" s="110"/>
      <c r="AP63" s="110"/>
      <c r="AQ63" s="110"/>
      <c r="AR63" s="110"/>
      <c r="AS63" s="110"/>
      <c r="AT63" s="110"/>
      <c r="AU63" s="110"/>
      <c r="AV63" s="110"/>
      <c r="AW63" s="110"/>
      <c r="AX63" s="110"/>
      <c r="AY63" s="110"/>
      <c r="AZ63" s="110"/>
      <c r="BA63" s="110"/>
      <c r="BB63" s="110"/>
      <c r="BC63" s="110"/>
      <c r="BD63" s="110"/>
      <c r="BE63" s="110"/>
      <c r="BF63" s="110"/>
      <c r="BG63" s="110"/>
    </row>
    <row r="64" spans="1:59" ht="19.5" customHeight="1" x14ac:dyDescent="0.3">
      <c r="A64" s="314"/>
      <c r="B64" s="314"/>
      <c r="C64" s="314"/>
      <c r="D64" s="314"/>
      <c r="E64" s="108"/>
      <c r="F64" s="314"/>
      <c r="G64" s="314"/>
      <c r="H64" s="108"/>
      <c r="I64" s="314"/>
      <c r="J64" s="314"/>
      <c r="K64" s="314"/>
      <c r="L64" s="314"/>
      <c r="M64" s="314"/>
      <c r="N64" s="314"/>
      <c r="O64" s="314"/>
      <c r="P64" s="314"/>
      <c r="Q64" s="314"/>
      <c r="R64" s="85">
        <v>3</v>
      </c>
      <c r="S64" s="107"/>
      <c r="T64" s="85" t="str">
        <f t="shared" si="0"/>
        <v/>
      </c>
      <c r="U64" s="87"/>
      <c r="V64" s="87"/>
      <c r="W64" s="88" t="str">
        <f t="shared" si="1"/>
        <v/>
      </c>
      <c r="X64" s="87"/>
      <c r="Y64" s="87"/>
      <c r="Z64" s="87"/>
      <c r="AA64" s="89" t="str">
        <f t="shared" ref="AA64:AA67" si="24">IFERROR(IF(AND(T63="Probabilidad",T64="Probabilidad"),(AC63-(+AC63*W64)),IF(AND(T63="Impacto",T64="Probabilidad"),(AC62-(+AC62*W64)),IF(T64="Impacto",AC63,""))),"")</f>
        <v/>
      </c>
      <c r="AB64" s="90" t="str">
        <f t="shared" si="2"/>
        <v/>
      </c>
      <c r="AC64" s="91" t="str">
        <f t="shared" si="3"/>
        <v/>
      </c>
      <c r="AD64" s="90" t="str">
        <f t="shared" si="4"/>
        <v/>
      </c>
      <c r="AE64" s="91" t="str">
        <f t="shared" ref="AE64:AE67" si="25">IFERROR(IF(AND(T63="Impacto",T64="Impacto"),(AE63-(+AE63*W64)),IF(AND(T63="Probabilidad",T64="Impacto"),(AE62-(+AE62*W64)),IF(T64="Probabilidad",AE63,""))),"")</f>
        <v/>
      </c>
      <c r="AF64" s="92" t="str">
        <f t="shared" si="5"/>
        <v/>
      </c>
      <c r="AG64" s="93"/>
      <c r="AH64" s="102"/>
      <c r="AI64" s="85"/>
      <c r="AJ64" s="105"/>
      <c r="AK64" s="105"/>
      <c r="AL64" s="102"/>
      <c r="AM64" s="85"/>
      <c r="AN64" s="110"/>
      <c r="AO64" s="110"/>
      <c r="AP64" s="110"/>
      <c r="AQ64" s="110"/>
      <c r="AR64" s="110"/>
      <c r="AS64" s="110"/>
      <c r="AT64" s="110"/>
      <c r="AU64" s="110"/>
      <c r="AV64" s="110"/>
      <c r="AW64" s="110"/>
      <c r="AX64" s="110"/>
      <c r="AY64" s="110"/>
      <c r="AZ64" s="110"/>
      <c r="BA64" s="110"/>
      <c r="BB64" s="110"/>
      <c r="BC64" s="110"/>
      <c r="BD64" s="110"/>
      <c r="BE64" s="110"/>
      <c r="BF64" s="110"/>
      <c r="BG64" s="110"/>
    </row>
    <row r="65" spans="1:59" ht="19.5" customHeight="1" x14ac:dyDescent="0.3">
      <c r="A65" s="314"/>
      <c r="B65" s="314"/>
      <c r="C65" s="314"/>
      <c r="D65" s="314"/>
      <c r="E65" s="108"/>
      <c r="F65" s="314"/>
      <c r="G65" s="314"/>
      <c r="H65" s="108"/>
      <c r="I65" s="314"/>
      <c r="J65" s="314"/>
      <c r="K65" s="314"/>
      <c r="L65" s="314"/>
      <c r="M65" s="314"/>
      <c r="N65" s="314"/>
      <c r="O65" s="314"/>
      <c r="P65" s="314"/>
      <c r="Q65" s="314"/>
      <c r="R65" s="85">
        <v>4</v>
      </c>
      <c r="S65" s="101"/>
      <c r="T65" s="85" t="str">
        <f t="shared" si="0"/>
        <v/>
      </c>
      <c r="U65" s="87"/>
      <c r="V65" s="87"/>
      <c r="W65" s="88" t="str">
        <f t="shared" si="1"/>
        <v/>
      </c>
      <c r="X65" s="87"/>
      <c r="Y65" s="87"/>
      <c r="Z65" s="87"/>
      <c r="AA65" s="89" t="str">
        <f t="shared" si="24"/>
        <v/>
      </c>
      <c r="AB65" s="90" t="str">
        <f t="shared" si="2"/>
        <v/>
      </c>
      <c r="AC65" s="91" t="str">
        <f t="shared" si="3"/>
        <v/>
      </c>
      <c r="AD65" s="90" t="str">
        <f t="shared" si="4"/>
        <v/>
      </c>
      <c r="AE65" s="91" t="str">
        <f t="shared" si="25"/>
        <v/>
      </c>
      <c r="AF65" s="92" t="str">
        <f t="shared" si="5"/>
        <v/>
      </c>
      <c r="AG65" s="93"/>
      <c r="AH65" s="102"/>
      <c r="AI65" s="85"/>
      <c r="AJ65" s="105"/>
      <c r="AK65" s="105"/>
      <c r="AL65" s="102"/>
      <c r="AM65" s="85"/>
      <c r="AN65" s="110"/>
      <c r="AO65" s="110"/>
      <c r="AP65" s="110"/>
      <c r="AQ65" s="110"/>
      <c r="AR65" s="110"/>
      <c r="AS65" s="110"/>
      <c r="AT65" s="110"/>
      <c r="AU65" s="110"/>
      <c r="AV65" s="110"/>
      <c r="AW65" s="110"/>
      <c r="AX65" s="110"/>
      <c r="AY65" s="110"/>
      <c r="AZ65" s="110"/>
      <c r="BA65" s="110"/>
      <c r="BB65" s="110"/>
      <c r="BC65" s="110"/>
      <c r="BD65" s="110"/>
      <c r="BE65" s="110"/>
      <c r="BF65" s="110"/>
      <c r="BG65" s="110"/>
    </row>
    <row r="66" spans="1:59" ht="19.5" customHeight="1" x14ac:dyDescent="0.3">
      <c r="A66" s="314"/>
      <c r="B66" s="314"/>
      <c r="C66" s="314"/>
      <c r="D66" s="314"/>
      <c r="E66" s="108"/>
      <c r="F66" s="314"/>
      <c r="G66" s="314"/>
      <c r="H66" s="108"/>
      <c r="I66" s="314"/>
      <c r="J66" s="314"/>
      <c r="K66" s="314"/>
      <c r="L66" s="314"/>
      <c r="M66" s="314"/>
      <c r="N66" s="314"/>
      <c r="O66" s="314"/>
      <c r="P66" s="314"/>
      <c r="Q66" s="314"/>
      <c r="R66" s="85">
        <v>5</v>
      </c>
      <c r="S66" s="101"/>
      <c r="T66" s="85" t="str">
        <f t="shared" si="0"/>
        <v/>
      </c>
      <c r="U66" s="87"/>
      <c r="V66" s="87"/>
      <c r="W66" s="88" t="str">
        <f t="shared" si="1"/>
        <v/>
      </c>
      <c r="X66" s="87"/>
      <c r="Y66" s="87"/>
      <c r="Z66" s="87"/>
      <c r="AA66" s="89" t="str">
        <f t="shared" si="24"/>
        <v/>
      </c>
      <c r="AB66" s="90" t="str">
        <f t="shared" si="2"/>
        <v/>
      </c>
      <c r="AC66" s="91" t="str">
        <f t="shared" si="3"/>
        <v/>
      </c>
      <c r="AD66" s="90" t="str">
        <f t="shared" si="4"/>
        <v/>
      </c>
      <c r="AE66" s="91" t="str">
        <f t="shared" si="25"/>
        <v/>
      </c>
      <c r="AF66" s="92" t="str">
        <f t="shared" si="5"/>
        <v/>
      </c>
      <c r="AG66" s="93"/>
      <c r="AH66" s="102"/>
      <c r="AI66" s="85"/>
      <c r="AJ66" s="105"/>
      <c r="AK66" s="105"/>
      <c r="AL66" s="102"/>
      <c r="AM66" s="85"/>
      <c r="AN66" s="110"/>
      <c r="AO66" s="110"/>
      <c r="AP66" s="110"/>
      <c r="AQ66" s="110"/>
      <c r="AR66" s="110"/>
      <c r="AS66" s="110"/>
      <c r="AT66" s="110"/>
      <c r="AU66" s="110"/>
      <c r="AV66" s="110"/>
      <c r="AW66" s="110"/>
      <c r="AX66" s="110"/>
      <c r="AY66" s="110"/>
      <c r="AZ66" s="110"/>
      <c r="BA66" s="110"/>
      <c r="BB66" s="110"/>
      <c r="BC66" s="110"/>
      <c r="BD66" s="110"/>
      <c r="BE66" s="110"/>
      <c r="BF66" s="110"/>
      <c r="BG66" s="110"/>
    </row>
    <row r="67" spans="1:59" ht="19.5" customHeight="1" x14ac:dyDescent="0.3">
      <c r="A67" s="315"/>
      <c r="B67" s="315"/>
      <c r="C67" s="315"/>
      <c r="D67" s="315"/>
      <c r="E67" s="109"/>
      <c r="F67" s="315"/>
      <c r="G67" s="315"/>
      <c r="H67" s="109"/>
      <c r="I67" s="315"/>
      <c r="J67" s="315"/>
      <c r="K67" s="315"/>
      <c r="L67" s="315"/>
      <c r="M67" s="315"/>
      <c r="N67" s="315"/>
      <c r="O67" s="315"/>
      <c r="P67" s="315"/>
      <c r="Q67" s="315"/>
      <c r="R67" s="85">
        <v>6</v>
      </c>
      <c r="S67" s="101"/>
      <c r="T67" s="85" t="str">
        <f t="shared" si="0"/>
        <v/>
      </c>
      <c r="U67" s="87"/>
      <c r="V67" s="87"/>
      <c r="W67" s="88" t="str">
        <f t="shared" si="1"/>
        <v/>
      </c>
      <c r="X67" s="87"/>
      <c r="Y67" s="87"/>
      <c r="Z67" s="87"/>
      <c r="AA67" s="89" t="str">
        <f t="shared" si="24"/>
        <v/>
      </c>
      <c r="AB67" s="90" t="str">
        <f t="shared" si="2"/>
        <v/>
      </c>
      <c r="AC67" s="91" t="str">
        <f t="shared" si="3"/>
        <v/>
      </c>
      <c r="AD67" s="90" t="str">
        <f t="shared" si="4"/>
        <v/>
      </c>
      <c r="AE67" s="91" t="str">
        <f t="shared" si="25"/>
        <v/>
      </c>
      <c r="AF67" s="92" t="str">
        <f t="shared" si="5"/>
        <v/>
      </c>
      <c r="AG67" s="93"/>
      <c r="AH67" s="102"/>
      <c r="AI67" s="85"/>
      <c r="AJ67" s="105"/>
      <c r="AK67" s="105"/>
      <c r="AL67" s="102"/>
      <c r="AM67" s="85"/>
      <c r="AN67" s="110"/>
      <c r="AO67" s="110"/>
      <c r="AP67" s="110"/>
      <c r="AQ67" s="110"/>
      <c r="AR67" s="110"/>
      <c r="AS67" s="110"/>
      <c r="AT67" s="110"/>
      <c r="AU67" s="110"/>
      <c r="AV67" s="110"/>
      <c r="AW67" s="110"/>
      <c r="AX67" s="110"/>
      <c r="AY67" s="110"/>
      <c r="AZ67" s="110"/>
      <c r="BA67" s="110"/>
      <c r="BB67" s="110"/>
      <c r="BC67" s="110"/>
      <c r="BD67" s="110"/>
      <c r="BE67" s="110"/>
      <c r="BF67" s="110"/>
      <c r="BG67" s="110"/>
    </row>
    <row r="68" spans="1:59" ht="49.5" customHeight="1" x14ac:dyDescent="0.3">
      <c r="A68" s="111"/>
      <c r="B68" s="361" t="s">
        <v>261</v>
      </c>
      <c r="C68" s="337"/>
      <c r="D68" s="337"/>
      <c r="E68" s="337"/>
      <c r="F68" s="337"/>
      <c r="G68" s="337"/>
      <c r="H68" s="337"/>
      <c r="I68" s="337"/>
      <c r="J68" s="337"/>
      <c r="K68" s="337"/>
      <c r="L68" s="337"/>
      <c r="M68" s="337"/>
      <c r="N68" s="337"/>
      <c r="O68" s="337"/>
      <c r="P68" s="337"/>
      <c r="Q68" s="337"/>
      <c r="R68" s="337"/>
      <c r="S68" s="337"/>
      <c r="T68" s="337"/>
      <c r="U68" s="337"/>
      <c r="V68" s="337"/>
      <c r="W68" s="337"/>
      <c r="X68" s="337"/>
      <c r="Y68" s="337"/>
      <c r="Z68" s="337"/>
      <c r="AA68" s="337"/>
      <c r="AB68" s="337"/>
      <c r="AC68" s="337"/>
      <c r="AD68" s="337"/>
      <c r="AE68" s="337"/>
      <c r="AF68" s="337"/>
      <c r="AG68" s="337"/>
      <c r="AH68" s="337"/>
      <c r="AI68" s="337"/>
      <c r="AJ68" s="337"/>
      <c r="AK68" s="337"/>
      <c r="AL68" s="337"/>
      <c r="AM68" s="338"/>
      <c r="AN68" s="110"/>
      <c r="AO68" s="110"/>
      <c r="AP68" s="110"/>
      <c r="AQ68" s="110"/>
      <c r="AR68" s="110"/>
      <c r="AS68" s="110"/>
      <c r="AT68" s="110"/>
      <c r="AU68" s="110"/>
      <c r="AV68" s="110"/>
      <c r="AW68" s="110"/>
      <c r="AX68" s="110"/>
      <c r="AY68" s="110"/>
      <c r="AZ68" s="110"/>
      <c r="BA68" s="110"/>
      <c r="BB68" s="110"/>
      <c r="BC68" s="110"/>
      <c r="BD68" s="110"/>
      <c r="BE68" s="110"/>
      <c r="BF68" s="110"/>
      <c r="BG68" s="110"/>
    </row>
    <row r="69" spans="1:59" ht="13.5" customHeight="1" x14ac:dyDescent="0.3">
      <c r="A69" s="112"/>
      <c r="B69" s="112"/>
      <c r="C69" s="112"/>
      <c r="D69" s="112"/>
      <c r="E69" s="112"/>
      <c r="F69" s="110"/>
      <c r="G69" s="110"/>
      <c r="H69" s="110"/>
      <c r="I69" s="113"/>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row>
    <row r="70" spans="1:59" ht="13.5" customHeight="1" x14ac:dyDescent="0.3">
      <c r="A70" s="110"/>
      <c r="B70" s="114" t="s">
        <v>262</v>
      </c>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row>
    <row r="71" spans="1:59" ht="13.5" customHeight="1" x14ac:dyDescent="0.3">
      <c r="A71" s="112"/>
      <c r="B71" s="112"/>
      <c r="C71" s="112"/>
      <c r="D71" s="112"/>
      <c r="E71" s="112"/>
      <c r="F71" s="110"/>
      <c r="G71" s="110"/>
      <c r="H71" s="110"/>
      <c r="I71" s="113"/>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row>
    <row r="72" spans="1:59" ht="13.5" customHeight="1" x14ac:dyDescent="0.3">
      <c r="A72" s="112"/>
      <c r="B72" s="112"/>
      <c r="C72" s="112"/>
      <c r="D72" s="112"/>
      <c r="E72" s="112"/>
      <c r="F72" s="110"/>
      <c r="G72" s="110"/>
      <c r="H72" s="110"/>
      <c r="I72" s="113"/>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row>
    <row r="73" spans="1:59" ht="13.5" customHeight="1" x14ac:dyDescent="0.3">
      <c r="A73" s="112"/>
      <c r="B73" s="112"/>
      <c r="C73" s="112"/>
      <c r="D73" s="112"/>
      <c r="E73" s="112"/>
      <c r="F73" s="110"/>
      <c r="G73" s="110"/>
      <c r="H73" s="110"/>
      <c r="I73" s="113"/>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c r="BC73" s="110"/>
      <c r="BD73" s="110"/>
      <c r="BE73" s="110"/>
      <c r="BF73" s="110"/>
      <c r="BG73" s="110"/>
    </row>
    <row r="74" spans="1:59" ht="13.5" customHeight="1" x14ac:dyDescent="0.3">
      <c r="A74" s="112"/>
      <c r="B74" s="112"/>
      <c r="C74" s="112"/>
      <c r="D74" s="112"/>
      <c r="E74" s="112"/>
      <c r="F74" s="110"/>
      <c r="G74" s="110"/>
      <c r="H74" s="110"/>
      <c r="I74" s="113"/>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row>
    <row r="75" spans="1:59" ht="13.5" customHeight="1" x14ac:dyDescent="0.3">
      <c r="A75" s="112"/>
      <c r="B75" s="112"/>
      <c r="C75" s="112"/>
      <c r="D75" s="112"/>
      <c r="E75" s="112"/>
      <c r="F75" s="110"/>
      <c r="G75" s="110"/>
      <c r="H75" s="110"/>
      <c r="I75" s="113"/>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row>
    <row r="76" spans="1:59" ht="13.5" customHeight="1" x14ac:dyDescent="0.3">
      <c r="A76" s="112"/>
      <c r="B76" s="112"/>
      <c r="C76" s="112"/>
      <c r="D76" s="112"/>
      <c r="E76" s="112"/>
      <c r="F76" s="110"/>
      <c r="G76" s="110"/>
      <c r="H76" s="110"/>
      <c r="I76" s="113"/>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row>
    <row r="77" spans="1:59" ht="13.5" customHeight="1" x14ac:dyDescent="0.3">
      <c r="A77" s="112"/>
      <c r="B77" s="112"/>
      <c r="C77" s="112"/>
      <c r="D77" s="112"/>
      <c r="E77" s="112"/>
      <c r="F77" s="110"/>
      <c r="G77" s="110"/>
      <c r="H77" s="110"/>
      <c r="I77" s="113"/>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row>
    <row r="78" spans="1:59" ht="13.5" customHeight="1" x14ac:dyDescent="0.3">
      <c r="A78" s="112"/>
      <c r="B78" s="112"/>
      <c r="C78" s="112"/>
      <c r="D78" s="112"/>
      <c r="E78" s="112"/>
      <c r="F78" s="110"/>
      <c r="G78" s="110"/>
      <c r="H78" s="110"/>
      <c r="I78" s="113"/>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D78" s="110"/>
      <c r="BE78" s="110"/>
      <c r="BF78" s="110"/>
      <c r="BG78" s="110"/>
    </row>
    <row r="79" spans="1:59" ht="13.5" customHeight="1" x14ac:dyDescent="0.3">
      <c r="A79" s="112"/>
      <c r="B79" s="112"/>
      <c r="C79" s="112"/>
      <c r="D79" s="112"/>
      <c r="E79" s="112"/>
      <c r="F79" s="110"/>
      <c r="G79" s="110"/>
      <c r="H79" s="110"/>
      <c r="I79" s="113"/>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row>
    <row r="80" spans="1:59" ht="13.5" customHeight="1" x14ac:dyDescent="0.3">
      <c r="A80" s="112"/>
      <c r="B80" s="112"/>
      <c r="C80" s="112"/>
      <c r="D80" s="112"/>
      <c r="E80" s="112"/>
      <c r="F80" s="110"/>
      <c r="G80" s="110"/>
      <c r="H80" s="110"/>
      <c r="I80" s="113"/>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row>
    <row r="81" spans="1:59" ht="13.5" customHeight="1" x14ac:dyDescent="0.3">
      <c r="A81" s="112"/>
      <c r="B81" s="112"/>
      <c r="C81" s="112"/>
      <c r="D81" s="112"/>
      <c r="E81" s="112"/>
      <c r="F81" s="110"/>
      <c r="G81" s="110"/>
      <c r="H81" s="110"/>
      <c r="I81" s="113"/>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row>
    <row r="82" spans="1:59" ht="13.5" customHeight="1" x14ac:dyDescent="0.3">
      <c r="A82" s="112"/>
      <c r="B82" s="112"/>
      <c r="C82" s="112"/>
      <c r="D82" s="112"/>
      <c r="E82" s="112"/>
      <c r="F82" s="110"/>
      <c r="G82" s="110"/>
      <c r="H82" s="110"/>
      <c r="I82" s="113"/>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row>
    <row r="83" spans="1:59" ht="13.5" customHeight="1" x14ac:dyDescent="0.3">
      <c r="A83" s="112"/>
      <c r="B83" s="112"/>
      <c r="C83" s="112"/>
      <c r="D83" s="112"/>
      <c r="E83" s="112"/>
      <c r="F83" s="110"/>
      <c r="G83" s="110"/>
      <c r="H83" s="110"/>
      <c r="I83" s="113"/>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row>
    <row r="84" spans="1:59" ht="13.5" customHeight="1" x14ac:dyDescent="0.3">
      <c r="A84" s="112"/>
      <c r="B84" s="112"/>
      <c r="C84" s="112"/>
      <c r="D84" s="112"/>
      <c r="E84" s="112"/>
      <c r="F84" s="110"/>
      <c r="G84" s="110"/>
      <c r="H84" s="110"/>
      <c r="I84" s="113"/>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row>
    <row r="85" spans="1:59" ht="13.5" customHeight="1" x14ac:dyDescent="0.3">
      <c r="A85" s="112"/>
      <c r="B85" s="112"/>
      <c r="C85" s="112"/>
      <c r="D85" s="112"/>
      <c r="E85" s="112"/>
      <c r="F85" s="110"/>
      <c r="G85" s="110"/>
      <c r="H85" s="110"/>
      <c r="I85" s="113"/>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row>
    <row r="86" spans="1:59" ht="13.5" customHeight="1" x14ac:dyDescent="0.3">
      <c r="A86" s="112"/>
      <c r="B86" s="112"/>
      <c r="C86" s="112"/>
      <c r="D86" s="112"/>
      <c r="E86" s="112"/>
      <c r="F86" s="110"/>
      <c r="G86" s="110"/>
      <c r="H86" s="110"/>
      <c r="I86" s="113"/>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row>
    <row r="87" spans="1:59" ht="13.5" customHeight="1" x14ac:dyDescent="0.3">
      <c r="A87" s="112"/>
      <c r="B87" s="112"/>
      <c r="C87" s="112"/>
      <c r="D87" s="112"/>
      <c r="E87" s="112"/>
      <c r="F87" s="110"/>
      <c r="G87" s="110"/>
      <c r="H87" s="110"/>
      <c r="I87" s="113"/>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row>
    <row r="88" spans="1:59" ht="13.5" customHeight="1" x14ac:dyDescent="0.3">
      <c r="A88" s="112"/>
      <c r="B88" s="112"/>
      <c r="C88" s="112"/>
      <c r="D88" s="112"/>
      <c r="E88" s="112"/>
      <c r="F88" s="110"/>
      <c r="G88" s="110"/>
      <c r="H88" s="110"/>
      <c r="I88" s="113"/>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row>
    <row r="89" spans="1:59" ht="13.5" customHeight="1" x14ac:dyDescent="0.3">
      <c r="A89" s="112"/>
      <c r="B89" s="112"/>
      <c r="C89" s="112"/>
      <c r="D89" s="112"/>
      <c r="E89" s="112"/>
      <c r="F89" s="110"/>
      <c r="G89" s="110"/>
      <c r="H89" s="110"/>
      <c r="I89" s="113"/>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row>
    <row r="90" spans="1:59" ht="13.5" customHeight="1" x14ac:dyDescent="0.3">
      <c r="A90" s="112"/>
      <c r="B90" s="112"/>
      <c r="C90" s="112"/>
      <c r="D90" s="112"/>
      <c r="E90" s="112"/>
      <c r="F90" s="110"/>
      <c r="G90" s="110"/>
      <c r="H90" s="110"/>
      <c r="I90" s="113"/>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row>
    <row r="91" spans="1:59" ht="13.5" customHeight="1" x14ac:dyDescent="0.3">
      <c r="A91" s="112"/>
      <c r="B91" s="112"/>
      <c r="C91" s="112"/>
      <c r="D91" s="112"/>
      <c r="E91" s="112"/>
      <c r="F91" s="110"/>
      <c r="G91" s="110"/>
      <c r="H91" s="110"/>
      <c r="I91" s="113"/>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row>
    <row r="92" spans="1:59" ht="13.5" customHeight="1" x14ac:dyDescent="0.3">
      <c r="A92" s="112"/>
      <c r="B92" s="112"/>
      <c r="C92" s="112"/>
      <c r="D92" s="112"/>
      <c r="E92" s="112"/>
      <c r="F92" s="110"/>
      <c r="G92" s="110"/>
      <c r="H92" s="110"/>
      <c r="I92" s="113"/>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110"/>
      <c r="BE92" s="110"/>
      <c r="BF92" s="110"/>
      <c r="BG92" s="110"/>
    </row>
    <row r="93" spans="1:59" ht="13.5" customHeight="1" x14ac:dyDescent="0.3">
      <c r="A93" s="112"/>
      <c r="B93" s="112"/>
      <c r="C93" s="112"/>
      <c r="D93" s="112"/>
      <c r="E93" s="112"/>
      <c r="F93" s="110"/>
      <c r="G93" s="110"/>
      <c r="H93" s="110"/>
      <c r="I93" s="113"/>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0"/>
      <c r="BF93" s="110"/>
      <c r="BG93" s="110"/>
    </row>
    <row r="94" spans="1:59" ht="13.5" customHeight="1" x14ac:dyDescent="0.3">
      <c r="A94" s="112"/>
      <c r="B94" s="112"/>
      <c r="C94" s="112"/>
      <c r="D94" s="112"/>
      <c r="E94" s="112"/>
      <c r="F94" s="110"/>
      <c r="G94" s="110"/>
      <c r="H94" s="110"/>
      <c r="I94" s="113"/>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row>
    <row r="95" spans="1:59" ht="13.5" customHeight="1" x14ac:dyDescent="0.3">
      <c r="A95" s="112"/>
      <c r="B95" s="112"/>
      <c r="C95" s="112"/>
      <c r="D95" s="112"/>
      <c r="E95" s="112"/>
      <c r="F95" s="110"/>
      <c r="G95" s="110"/>
      <c r="H95" s="110"/>
      <c r="I95" s="113"/>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0"/>
      <c r="BC95" s="110"/>
      <c r="BD95" s="110"/>
      <c r="BE95" s="110"/>
      <c r="BF95" s="110"/>
      <c r="BG95" s="110"/>
    </row>
    <row r="96" spans="1:59" ht="13.5" customHeight="1" x14ac:dyDescent="0.3">
      <c r="A96" s="112"/>
      <c r="B96" s="112"/>
      <c r="C96" s="112"/>
      <c r="D96" s="112"/>
      <c r="E96" s="112"/>
      <c r="F96" s="110"/>
      <c r="G96" s="110"/>
      <c r="H96" s="110"/>
      <c r="I96" s="113"/>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0"/>
      <c r="BC96" s="110"/>
      <c r="BD96" s="110"/>
      <c r="BE96" s="110"/>
      <c r="BF96" s="110"/>
      <c r="BG96" s="110"/>
    </row>
    <row r="97" spans="1:59" ht="13.5" customHeight="1" x14ac:dyDescent="0.3">
      <c r="A97" s="112"/>
      <c r="B97" s="112"/>
      <c r="C97" s="112"/>
      <c r="D97" s="112"/>
      <c r="E97" s="112"/>
      <c r="F97" s="110"/>
      <c r="G97" s="110"/>
      <c r="H97" s="110"/>
      <c r="I97" s="113"/>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c r="BB97" s="110"/>
      <c r="BC97" s="110"/>
      <c r="BD97" s="110"/>
      <c r="BE97" s="110"/>
      <c r="BF97" s="110"/>
      <c r="BG97" s="110"/>
    </row>
    <row r="98" spans="1:59" ht="13.5" customHeight="1" x14ac:dyDescent="0.3">
      <c r="A98" s="112"/>
      <c r="B98" s="112"/>
      <c r="C98" s="112"/>
      <c r="D98" s="112"/>
      <c r="E98" s="112"/>
      <c r="F98" s="110"/>
      <c r="G98" s="110"/>
      <c r="H98" s="110"/>
      <c r="I98" s="113"/>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0"/>
      <c r="BA98" s="110"/>
      <c r="BB98" s="110"/>
      <c r="BC98" s="110"/>
      <c r="BD98" s="110"/>
      <c r="BE98" s="110"/>
      <c r="BF98" s="110"/>
      <c r="BG98" s="110"/>
    </row>
    <row r="99" spans="1:59" ht="13.5" customHeight="1" x14ac:dyDescent="0.3">
      <c r="A99" s="112"/>
      <c r="B99" s="112"/>
      <c r="C99" s="112"/>
      <c r="D99" s="112"/>
      <c r="E99" s="112"/>
      <c r="F99" s="110"/>
      <c r="G99" s="110"/>
      <c r="H99" s="110"/>
      <c r="I99" s="113"/>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c r="BF99" s="110"/>
      <c r="BG99" s="110"/>
    </row>
    <row r="100" spans="1:59" ht="13.5" customHeight="1" x14ac:dyDescent="0.3">
      <c r="A100" s="112"/>
      <c r="B100" s="112"/>
      <c r="C100" s="112"/>
      <c r="D100" s="112"/>
      <c r="E100" s="112"/>
      <c r="F100" s="110"/>
      <c r="G100" s="110"/>
      <c r="H100" s="110"/>
      <c r="I100" s="113"/>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row>
    <row r="101" spans="1:59" ht="13.5" customHeight="1" x14ac:dyDescent="0.3">
      <c r="A101" s="112"/>
      <c r="B101" s="112"/>
      <c r="C101" s="112"/>
      <c r="D101" s="112"/>
      <c r="E101" s="112"/>
      <c r="F101" s="110"/>
      <c r="G101" s="110"/>
      <c r="H101" s="110"/>
      <c r="I101" s="113"/>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row>
    <row r="102" spans="1:59" ht="13.5" customHeight="1" x14ac:dyDescent="0.3">
      <c r="A102" s="112"/>
      <c r="B102" s="112"/>
      <c r="C102" s="112"/>
      <c r="D102" s="112"/>
      <c r="E102" s="112"/>
      <c r="F102" s="110"/>
      <c r="G102" s="110"/>
      <c r="H102" s="110"/>
      <c r="I102" s="113"/>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row>
    <row r="103" spans="1:59" ht="13.5" customHeight="1" x14ac:dyDescent="0.3">
      <c r="A103" s="112"/>
      <c r="B103" s="112"/>
      <c r="C103" s="112"/>
      <c r="D103" s="112"/>
      <c r="E103" s="112"/>
      <c r="F103" s="110"/>
      <c r="G103" s="110"/>
      <c r="H103" s="110"/>
      <c r="I103" s="113"/>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row>
    <row r="104" spans="1:59" ht="13.5" customHeight="1" x14ac:dyDescent="0.3">
      <c r="A104" s="112"/>
      <c r="B104" s="112"/>
      <c r="C104" s="112"/>
      <c r="D104" s="112"/>
      <c r="E104" s="112"/>
      <c r="F104" s="110"/>
      <c r="G104" s="110"/>
      <c r="H104" s="110"/>
      <c r="I104" s="113"/>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row>
    <row r="105" spans="1:59" ht="13.5" customHeight="1" x14ac:dyDescent="0.3">
      <c r="A105" s="112"/>
      <c r="B105" s="112"/>
      <c r="C105" s="112"/>
      <c r="D105" s="112"/>
      <c r="E105" s="112"/>
      <c r="F105" s="110"/>
      <c r="G105" s="110"/>
      <c r="H105" s="110"/>
      <c r="I105" s="113"/>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row>
    <row r="106" spans="1:59" ht="13.5" customHeight="1" x14ac:dyDescent="0.3">
      <c r="A106" s="112"/>
      <c r="B106" s="112"/>
      <c r="C106" s="112"/>
      <c r="D106" s="112"/>
      <c r="E106" s="112"/>
      <c r="F106" s="110"/>
      <c r="G106" s="110"/>
      <c r="H106" s="110"/>
      <c r="I106" s="113"/>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row>
    <row r="107" spans="1:59" ht="13.5" customHeight="1" x14ac:dyDescent="0.3">
      <c r="A107" s="112"/>
      <c r="B107" s="112"/>
      <c r="C107" s="112"/>
      <c r="D107" s="112"/>
      <c r="E107" s="112"/>
      <c r="F107" s="110"/>
      <c r="G107" s="110"/>
      <c r="H107" s="110"/>
      <c r="I107" s="113"/>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c r="BF107" s="110"/>
      <c r="BG107" s="110"/>
    </row>
    <row r="108" spans="1:59" ht="13.5" customHeight="1" x14ac:dyDescent="0.3">
      <c r="A108" s="112"/>
      <c r="B108" s="112"/>
      <c r="C108" s="112"/>
      <c r="D108" s="112"/>
      <c r="E108" s="112"/>
      <c r="F108" s="110"/>
      <c r="G108" s="110"/>
      <c r="H108" s="110"/>
      <c r="I108" s="113"/>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110"/>
      <c r="BF108" s="110"/>
      <c r="BG108" s="110"/>
    </row>
    <row r="109" spans="1:59" ht="13.5" customHeight="1" x14ac:dyDescent="0.3">
      <c r="A109" s="112"/>
      <c r="B109" s="112"/>
      <c r="C109" s="112"/>
      <c r="D109" s="112"/>
      <c r="E109" s="112"/>
      <c r="F109" s="110"/>
      <c r="G109" s="110"/>
      <c r="H109" s="110"/>
      <c r="I109" s="113"/>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row>
    <row r="110" spans="1:59" ht="13.5" customHeight="1" x14ac:dyDescent="0.3">
      <c r="A110" s="112"/>
      <c r="B110" s="112"/>
      <c r="C110" s="112"/>
      <c r="D110" s="112"/>
      <c r="E110" s="112"/>
      <c r="F110" s="110"/>
      <c r="G110" s="110"/>
      <c r="H110" s="110"/>
      <c r="I110" s="113"/>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row>
    <row r="111" spans="1:59" ht="13.5" customHeight="1" x14ac:dyDescent="0.3">
      <c r="A111" s="112"/>
      <c r="B111" s="112"/>
      <c r="C111" s="112"/>
      <c r="D111" s="112"/>
      <c r="E111" s="112"/>
      <c r="F111" s="110"/>
      <c r="G111" s="110"/>
      <c r="H111" s="110"/>
      <c r="I111" s="113"/>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row>
    <row r="112" spans="1:59" ht="13.5" customHeight="1" x14ac:dyDescent="0.3">
      <c r="A112" s="112"/>
      <c r="B112" s="112"/>
      <c r="C112" s="112"/>
      <c r="D112" s="112"/>
      <c r="E112" s="112"/>
      <c r="F112" s="110"/>
      <c r="G112" s="110"/>
      <c r="H112" s="110"/>
      <c r="I112" s="113"/>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row>
    <row r="113" spans="1:59" ht="13.5" customHeight="1" x14ac:dyDescent="0.3">
      <c r="A113" s="112"/>
      <c r="B113" s="112"/>
      <c r="C113" s="112"/>
      <c r="D113" s="112"/>
      <c r="E113" s="112"/>
      <c r="F113" s="110"/>
      <c r="G113" s="110"/>
      <c r="H113" s="110"/>
      <c r="I113" s="113"/>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row>
    <row r="114" spans="1:59" ht="13.5" customHeight="1" x14ac:dyDescent="0.3">
      <c r="A114" s="112"/>
      <c r="B114" s="112"/>
      <c r="C114" s="112"/>
      <c r="D114" s="112"/>
      <c r="E114" s="112"/>
      <c r="F114" s="110"/>
      <c r="G114" s="110"/>
      <c r="H114" s="110"/>
      <c r="I114" s="113"/>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row>
    <row r="115" spans="1:59" ht="13.5" customHeight="1" x14ac:dyDescent="0.3">
      <c r="A115" s="112"/>
      <c r="B115" s="112"/>
      <c r="C115" s="112"/>
      <c r="D115" s="112"/>
      <c r="E115" s="112"/>
      <c r="F115" s="110"/>
      <c r="G115" s="110"/>
      <c r="H115" s="110"/>
      <c r="I115" s="113"/>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row>
    <row r="116" spans="1:59" ht="13.5" customHeight="1" x14ac:dyDescent="0.3">
      <c r="A116" s="112"/>
      <c r="B116" s="112"/>
      <c r="C116" s="112"/>
      <c r="D116" s="112"/>
      <c r="E116" s="112"/>
      <c r="F116" s="110"/>
      <c r="G116" s="110"/>
      <c r="H116" s="110"/>
      <c r="I116" s="113"/>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row>
    <row r="117" spans="1:59" ht="13.5" customHeight="1" x14ac:dyDescent="0.3">
      <c r="A117" s="112"/>
      <c r="B117" s="112"/>
      <c r="C117" s="112"/>
      <c r="D117" s="112"/>
      <c r="E117" s="112"/>
      <c r="F117" s="110"/>
      <c r="G117" s="110"/>
      <c r="H117" s="110"/>
      <c r="I117" s="113"/>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row>
    <row r="118" spans="1:59" ht="13.5" customHeight="1" x14ac:dyDescent="0.3">
      <c r="A118" s="112"/>
      <c r="B118" s="112"/>
      <c r="C118" s="112"/>
      <c r="D118" s="112"/>
      <c r="E118" s="112"/>
      <c r="F118" s="110"/>
      <c r="G118" s="110"/>
      <c r="H118" s="110"/>
      <c r="I118" s="113"/>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row>
    <row r="119" spans="1:59" ht="13.5" customHeight="1" x14ac:dyDescent="0.3">
      <c r="A119" s="112"/>
      <c r="B119" s="112"/>
      <c r="C119" s="112"/>
      <c r="D119" s="112"/>
      <c r="E119" s="112"/>
      <c r="F119" s="110"/>
      <c r="G119" s="110"/>
      <c r="H119" s="110"/>
      <c r="I119" s="113"/>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row>
    <row r="120" spans="1:59" ht="13.5" customHeight="1" x14ac:dyDescent="0.3">
      <c r="A120" s="112"/>
      <c r="B120" s="112"/>
      <c r="C120" s="112"/>
      <c r="D120" s="112"/>
      <c r="E120" s="112"/>
      <c r="F120" s="110"/>
      <c r="G120" s="110"/>
      <c r="H120" s="110"/>
      <c r="I120" s="113"/>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c r="AY120" s="110"/>
      <c r="AZ120" s="110"/>
      <c r="BA120" s="110"/>
      <c r="BB120" s="110"/>
      <c r="BC120" s="110"/>
      <c r="BD120" s="110"/>
      <c r="BE120" s="110"/>
      <c r="BF120" s="110"/>
      <c r="BG120" s="110"/>
    </row>
    <row r="121" spans="1:59" ht="13.5" customHeight="1" x14ac:dyDescent="0.3">
      <c r="A121" s="112"/>
      <c r="B121" s="112"/>
      <c r="C121" s="112"/>
      <c r="D121" s="112"/>
      <c r="E121" s="112"/>
      <c r="F121" s="110"/>
      <c r="G121" s="110"/>
      <c r="H121" s="110"/>
      <c r="I121" s="113"/>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row>
    <row r="122" spans="1:59" ht="13.5" customHeight="1" x14ac:dyDescent="0.3">
      <c r="A122" s="112"/>
      <c r="B122" s="112"/>
      <c r="C122" s="112"/>
      <c r="D122" s="112"/>
      <c r="E122" s="112"/>
      <c r="F122" s="110"/>
      <c r="G122" s="110"/>
      <c r="H122" s="110"/>
      <c r="I122" s="113"/>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row>
    <row r="123" spans="1:59" ht="13.5" customHeight="1" x14ac:dyDescent="0.3">
      <c r="A123" s="112"/>
      <c r="B123" s="112"/>
      <c r="C123" s="112"/>
      <c r="D123" s="112"/>
      <c r="E123" s="112"/>
      <c r="F123" s="110"/>
      <c r="G123" s="110"/>
      <c r="H123" s="110"/>
      <c r="I123" s="113"/>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0"/>
      <c r="AY123" s="110"/>
      <c r="AZ123" s="110"/>
      <c r="BA123" s="110"/>
      <c r="BB123" s="110"/>
      <c r="BC123" s="110"/>
      <c r="BD123" s="110"/>
      <c r="BE123" s="110"/>
      <c r="BF123" s="110"/>
      <c r="BG123" s="110"/>
    </row>
    <row r="124" spans="1:59" ht="13.5" customHeight="1" x14ac:dyDescent="0.3">
      <c r="A124" s="112"/>
      <c r="B124" s="112"/>
      <c r="C124" s="112"/>
      <c r="D124" s="112"/>
      <c r="E124" s="112"/>
      <c r="F124" s="110"/>
      <c r="G124" s="110"/>
      <c r="H124" s="110"/>
      <c r="I124" s="113"/>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row>
    <row r="125" spans="1:59" ht="13.5" customHeight="1" x14ac:dyDescent="0.3">
      <c r="A125" s="112"/>
      <c r="B125" s="112"/>
      <c r="C125" s="112"/>
      <c r="D125" s="112"/>
      <c r="E125" s="112"/>
      <c r="F125" s="110"/>
      <c r="G125" s="110"/>
      <c r="H125" s="110"/>
      <c r="I125" s="113"/>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row>
    <row r="126" spans="1:59" ht="13.5" customHeight="1" x14ac:dyDescent="0.3">
      <c r="A126" s="112"/>
      <c r="B126" s="112"/>
      <c r="C126" s="112"/>
      <c r="D126" s="112"/>
      <c r="E126" s="112"/>
      <c r="F126" s="110"/>
      <c r="G126" s="110"/>
      <c r="H126" s="110"/>
      <c r="I126" s="113"/>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c r="BC126" s="110"/>
      <c r="BD126" s="110"/>
      <c r="BE126" s="110"/>
      <c r="BF126" s="110"/>
      <c r="BG126" s="110"/>
    </row>
    <row r="127" spans="1:59" ht="13.5" customHeight="1" x14ac:dyDescent="0.3">
      <c r="A127" s="112"/>
      <c r="B127" s="112"/>
      <c r="C127" s="112"/>
      <c r="D127" s="112"/>
      <c r="E127" s="112"/>
      <c r="F127" s="110"/>
      <c r="G127" s="110"/>
      <c r="H127" s="110"/>
      <c r="I127" s="113"/>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0"/>
      <c r="BC127" s="110"/>
      <c r="BD127" s="110"/>
      <c r="BE127" s="110"/>
      <c r="BF127" s="110"/>
      <c r="BG127" s="110"/>
    </row>
    <row r="128" spans="1:59" ht="13.5" customHeight="1" x14ac:dyDescent="0.3">
      <c r="A128" s="112"/>
      <c r="B128" s="112"/>
      <c r="C128" s="112"/>
      <c r="D128" s="112"/>
      <c r="E128" s="112"/>
      <c r="F128" s="110"/>
      <c r="G128" s="110"/>
      <c r="H128" s="110"/>
      <c r="I128" s="113"/>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row>
    <row r="129" spans="1:59" ht="13.5" customHeight="1" x14ac:dyDescent="0.3">
      <c r="A129" s="112"/>
      <c r="B129" s="112"/>
      <c r="C129" s="112"/>
      <c r="D129" s="112"/>
      <c r="E129" s="112"/>
      <c r="F129" s="110"/>
      <c r="G129" s="110"/>
      <c r="H129" s="110"/>
      <c r="I129" s="113"/>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0"/>
      <c r="AY129" s="110"/>
      <c r="AZ129" s="110"/>
      <c r="BA129" s="110"/>
      <c r="BB129" s="110"/>
      <c r="BC129" s="110"/>
      <c r="BD129" s="110"/>
      <c r="BE129" s="110"/>
      <c r="BF129" s="110"/>
      <c r="BG129" s="110"/>
    </row>
    <row r="130" spans="1:59" ht="13.5" customHeight="1" x14ac:dyDescent="0.3">
      <c r="A130" s="112"/>
      <c r="B130" s="112"/>
      <c r="C130" s="112"/>
      <c r="D130" s="112"/>
      <c r="E130" s="112"/>
      <c r="F130" s="110"/>
      <c r="G130" s="110"/>
      <c r="H130" s="110"/>
      <c r="I130" s="113"/>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row>
    <row r="131" spans="1:59" ht="13.5" customHeight="1" x14ac:dyDescent="0.3">
      <c r="A131" s="112"/>
      <c r="B131" s="112"/>
      <c r="C131" s="112"/>
      <c r="D131" s="112"/>
      <c r="E131" s="112"/>
      <c r="F131" s="110"/>
      <c r="G131" s="110"/>
      <c r="H131" s="110"/>
      <c r="I131" s="113"/>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row>
    <row r="132" spans="1:59" ht="13.5" customHeight="1" x14ac:dyDescent="0.3">
      <c r="A132" s="112"/>
      <c r="B132" s="112"/>
      <c r="C132" s="112"/>
      <c r="D132" s="112"/>
      <c r="E132" s="112"/>
      <c r="F132" s="110"/>
      <c r="G132" s="110"/>
      <c r="H132" s="110"/>
      <c r="I132" s="113"/>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c r="BB132" s="110"/>
      <c r="BC132" s="110"/>
      <c r="BD132" s="110"/>
      <c r="BE132" s="110"/>
      <c r="BF132" s="110"/>
      <c r="BG132" s="110"/>
    </row>
    <row r="133" spans="1:59" ht="13.5" customHeight="1" x14ac:dyDescent="0.3">
      <c r="A133" s="112"/>
      <c r="B133" s="112"/>
      <c r="C133" s="112"/>
      <c r="D133" s="112"/>
      <c r="E133" s="112"/>
      <c r="F133" s="110"/>
      <c r="G133" s="110"/>
      <c r="H133" s="110"/>
      <c r="I133" s="113"/>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row>
    <row r="134" spans="1:59" ht="13.5" customHeight="1" x14ac:dyDescent="0.3">
      <c r="A134" s="112"/>
      <c r="B134" s="112"/>
      <c r="C134" s="112"/>
      <c r="D134" s="112"/>
      <c r="E134" s="112"/>
      <c r="F134" s="110"/>
      <c r="G134" s="110"/>
      <c r="H134" s="110"/>
      <c r="I134" s="113"/>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c r="AO134" s="110"/>
      <c r="AP134" s="110"/>
      <c r="AQ134" s="110"/>
      <c r="AR134" s="110"/>
      <c r="AS134" s="110"/>
      <c r="AT134" s="110"/>
      <c r="AU134" s="110"/>
      <c r="AV134" s="110"/>
      <c r="AW134" s="110"/>
      <c r="AX134" s="110"/>
      <c r="AY134" s="110"/>
      <c r="AZ134" s="110"/>
      <c r="BA134" s="110"/>
      <c r="BB134" s="110"/>
      <c r="BC134" s="110"/>
      <c r="BD134" s="110"/>
      <c r="BE134" s="110"/>
      <c r="BF134" s="110"/>
      <c r="BG134" s="110"/>
    </row>
    <row r="135" spans="1:59" ht="13.5" customHeight="1" x14ac:dyDescent="0.3">
      <c r="A135" s="112"/>
      <c r="B135" s="112"/>
      <c r="C135" s="112"/>
      <c r="D135" s="112"/>
      <c r="E135" s="112"/>
      <c r="F135" s="110"/>
      <c r="G135" s="110"/>
      <c r="H135" s="110"/>
      <c r="I135" s="113"/>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110"/>
      <c r="AS135" s="110"/>
      <c r="AT135" s="110"/>
      <c r="AU135" s="110"/>
      <c r="AV135" s="110"/>
      <c r="AW135" s="110"/>
      <c r="AX135" s="110"/>
      <c r="AY135" s="110"/>
      <c r="AZ135" s="110"/>
      <c r="BA135" s="110"/>
      <c r="BB135" s="110"/>
      <c r="BC135" s="110"/>
      <c r="BD135" s="110"/>
      <c r="BE135" s="110"/>
      <c r="BF135" s="110"/>
      <c r="BG135" s="110"/>
    </row>
    <row r="136" spans="1:59" ht="13.5" customHeight="1" x14ac:dyDescent="0.3">
      <c r="A136" s="112"/>
      <c r="B136" s="112"/>
      <c r="C136" s="112"/>
      <c r="D136" s="112"/>
      <c r="E136" s="112"/>
      <c r="F136" s="110"/>
      <c r="G136" s="110"/>
      <c r="H136" s="110"/>
      <c r="I136" s="113"/>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110"/>
      <c r="AY136" s="110"/>
      <c r="AZ136" s="110"/>
      <c r="BA136" s="110"/>
      <c r="BB136" s="110"/>
      <c r="BC136" s="110"/>
      <c r="BD136" s="110"/>
      <c r="BE136" s="110"/>
      <c r="BF136" s="110"/>
      <c r="BG136" s="110"/>
    </row>
    <row r="137" spans="1:59" ht="13.5" customHeight="1" x14ac:dyDescent="0.3">
      <c r="A137" s="112"/>
      <c r="B137" s="112"/>
      <c r="C137" s="112"/>
      <c r="D137" s="112"/>
      <c r="E137" s="112"/>
      <c r="F137" s="110"/>
      <c r="G137" s="110"/>
      <c r="H137" s="110"/>
      <c r="I137" s="113"/>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0"/>
      <c r="AZ137" s="110"/>
      <c r="BA137" s="110"/>
      <c r="BB137" s="110"/>
      <c r="BC137" s="110"/>
      <c r="BD137" s="110"/>
      <c r="BE137" s="110"/>
      <c r="BF137" s="110"/>
      <c r="BG137" s="110"/>
    </row>
    <row r="138" spans="1:59" ht="13.5" customHeight="1" x14ac:dyDescent="0.3">
      <c r="A138" s="112"/>
      <c r="B138" s="112"/>
      <c r="C138" s="112"/>
      <c r="D138" s="112"/>
      <c r="E138" s="112"/>
      <c r="F138" s="110"/>
      <c r="G138" s="110"/>
      <c r="H138" s="110"/>
      <c r="I138" s="113"/>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row>
    <row r="139" spans="1:59" ht="13.5" customHeight="1" x14ac:dyDescent="0.3">
      <c r="A139" s="112"/>
      <c r="B139" s="112"/>
      <c r="C139" s="112"/>
      <c r="D139" s="112"/>
      <c r="E139" s="112"/>
      <c r="F139" s="110"/>
      <c r="G139" s="110"/>
      <c r="H139" s="110"/>
      <c r="I139" s="113"/>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0"/>
      <c r="AY139" s="110"/>
      <c r="AZ139" s="110"/>
      <c r="BA139" s="110"/>
      <c r="BB139" s="110"/>
      <c r="BC139" s="110"/>
      <c r="BD139" s="110"/>
      <c r="BE139" s="110"/>
      <c r="BF139" s="110"/>
      <c r="BG139" s="110"/>
    </row>
    <row r="140" spans="1:59" ht="13.5" customHeight="1" x14ac:dyDescent="0.3">
      <c r="A140" s="112"/>
      <c r="B140" s="112"/>
      <c r="C140" s="112"/>
      <c r="D140" s="112"/>
      <c r="E140" s="112"/>
      <c r="F140" s="110"/>
      <c r="G140" s="110"/>
      <c r="H140" s="110"/>
      <c r="I140" s="113"/>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c r="AZ140" s="110"/>
      <c r="BA140" s="110"/>
      <c r="BB140" s="110"/>
      <c r="BC140" s="110"/>
      <c r="BD140" s="110"/>
      <c r="BE140" s="110"/>
      <c r="BF140" s="110"/>
      <c r="BG140" s="110"/>
    </row>
    <row r="141" spans="1:59" ht="13.5" customHeight="1" x14ac:dyDescent="0.3">
      <c r="A141" s="112"/>
      <c r="B141" s="112"/>
      <c r="C141" s="112"/>
      <c r="D141" s="112"/>
      <c r="E141" s="112"/>
      <c r="F141" s="110"/>
      <c r="G141" s="110"/>
      <c r="H141" s="110"/>
      <c r="I141" s="113"/>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row>
    <row r="142" spans="1:59" ht="13.5" customHeight="1" x14ac:dyDescent="0.3">
      <c r="A142" s="112"/>
      <c r="B142" s="112"/>
      <c r="C142" s="112"/>
      <c r="D142" s="112"/>
      <c r="E142" s="112"/>
      <c r="F142" s="110"/>
      <c r="G142" s="110"/>
      <c r="H142" s="110"/>
      <c r="I142" s="113"/>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row>
    <row r="143" spans="1:59" ht="13.5" customHeight="1" x14ac:dyDescent="0.3">
      <c r="A143" s="112"/>
      <c r="B143" s="112"/>
      <c r="C143" s="112"/>
      <c r="D143" s="112"/>
      <c r="E143" s="112"/>
      <c r="F143" s="110"/>
      <c r="G143" s="110"/>
      <c r="H143" s="110"/>
      <c r="I143" s="113"/>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row>
    <row r="144" spans="1:59" ht="13.5" customHeight="1" x14ac:dyDescent="0.3">
      <c r="A144" s="112"/>
      <c r="B144" s="112"/>
      <c r="C144" s="112"/>
      <c r="D144" s="112"/>
      <c r="E144" s="112"/>
      <c r="F144" s="110"/>
      <c r="G144" s="110"/>
      <c r="H144" s="110"/>
      <c r="I144" s="113"/>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row>
    <row r="145" spans="1:59" ht="13.5" customHeight="1" x14ac:dyDescent="0.3">
      <c r="A145" s="112"/>
      <c r="B145" s="112"/>
      <c r="C145" s="112"/>
      <c r="D145" s="112"/>
      <c r="E145" s="112"/>
      <c r="F145" s="110"/>
      <c r="G145" s="110"/>
      <c r="H145" s="110"/>
      <c r="I145" s="113"/>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0"/>
      <c r="AY145" s="110"/>
      <c r="AZ145" s="110"/>
      <c r="BA145" s="110"/>
      <c r="BB145" s="110"/>
      <c r="BC145" s="110"/>
      <c r="BD145" s="110"/>
      <c r="BE145" s="110"/>
      <c r="BF145" s="110"/>
      <c r="BG145" s="110"/>
    </row>
    <row r="146" spans="1:59" ht="13.5" customHeight="1" x14ac:dyDescent="0.3">
      <c r="A146" s="112"/>
      <c r="B146" s="112"/>
      <c r="C146" s="112"/>
      <c r="D146" s="112"/>
      <c r="E146" s="112"/>
      <c r="F146" s="110"/>
      <c r="G146" s="110"/>
      <c r="H146" s="110"/>
      <c r="I146" s="113"/>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c r="AU146" s="110"/>
      <c r="AV146" s="110"/>
      <c r="AW146" s="110"/>
      <c r="AX146" s="110"/>
      <c r="AY146" s="110"/>
      <c r="AZ146" s="110"/>
      <c r="BA146" s="110"/>
      <c r="BB146" s="110"/>
      <c r="BC146" s="110"/>
      <c r="BD146" s="110"/>
      <c r="BE146" s="110"/>
      <c r="BF146" s="110"/>
      <c r="BG146" s="110"/>
    </row>
    <row r="147" spans="1:59" ht="13.5" customHeight="1" x14ac:dyDescent="0.3">
      <c r="A147" s="112"/>
      <c r="B147" s="112"/>
      <c r="C147" s="112"/>
      <c r="D147" s="112"/>
      <c r="E147" s="112"/>
      <c r="F147" s="110"/>
      <c r="G147" s="110"/>
      <c r="H147" s="110"/>
      <c r="I147" s="113"/>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row>
    <row r="148" spans="1:59" ht="13.5" customHeight="1" x14ac:dyDescent="0.3">
      <c r="A148" s="112"/>
      <c r="B148" s="112"/>
      <c r="C148" s="112"/>
      <c r="D148" s="112"/>
      <c r="E148" s="112"/>
      <c r="F148" s="110"/>
      <c r="G148" s="110"/>
      <c r="H148" s="110"/>
      <c r="I148" s="113"/>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row>
    <row r="149" spans="1:59" ht="13.5" customHeight="1" x14ac:dyDescent="0.3">
      <c r="A149" s="112"/>
      <c r="B149" s="112"/>
      <c r="C149" s="112"/>
      <c r="D149" s="112"/>
      <c r="E149" s="112"/>
      <c r="F149" s="110"/>
      <c r="G149" s="110"/>
      <c r="H149" s="110"/>
      <c r="I149" s="113"/>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row>
    <row r="150" spans="1:59" ht="13.5" customHeight="1" x14ac:dyDescent="0.3">
      <c r="A150" s="112"/>
      <c r="B150" s="112"/>
      <c r="C150" s="112"/>
      <c r="D150" s="112"/>
      <c r="E150" s="112"/>
      <c r="F150" s="110"/>
      <c r="G150" s="110"/>
      <c r="H150" s="110"/>
      <c r="I150" s="113"/>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row>
    <row r="151" spans="1:59" ht="13.5" customHeight="1" x14ac:dyDescent="0.3">
      <c r="A151" s="112"/>
      <c r="B151" s="112"/>
      <c r="C151" s="112"/>
      <c r="D151" s="112"/>
      <c r="E151" s="112"/>
      <c r="F151" s="110"/>
      <c r="G151" s="110"/>
      <c r="H151" s="110"/>
      <c r="I151" s="113"/>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0"/>
      <c r="AZ151" s="110"/>
      <c r="BA151" s="110"/>
      <c r="BB151" s="110"/>
      <c r="BC151" s="110"/>
      <c r="BD151" s="110"/>
      <c r="BE151" s="110"/>
      <c r="BF151" s="110"/>
      <c r="BG151" s="110"/>
    </row>
    <row r="152" spans="1:59" ht="13.5" customHeight="1" x14ac:dyDescent="0.3">
      <c r="A152" s="112"/>
      <c r="B152" s="112"/>
      <c r="C152" s="112"/>
      <c r="D152" s="112"/>
      <c r="E152" s="112"/>
      <c r="F152" s="110"/>
      <c r="G152" s="110"/>
      <c r="H152" s="110"/>
      <c r="I152" s="113"/>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110"/>
      <c r="AW152" s="110"/>
      <c r="AX152" s="110"/>
      <c r="AY152" s="110"/>
      <c r="AZ152" s="110"/>
      <c r="BA152" s="110"/>
      <c r="BB152" s="110"/>
      <c r="BC152" s="110"/>
      <c r="BD152" s="110"/>
      <c r="BE152" s="110"/>
      <c r="BF152" s="110"/>
      <c r="BG152" s="110"/>
    </row>
    <row r="153" spans="1:59" ht="13.5" customHeight="1" x14ac:dyDescent="0.3">
      <c r="A153" s="112"/>
      <c r="B153" s="112"/>
      <c r="C153" s="112"/>
      <c r="D153" s="112"/>
      <c r="E153" s="112"/>
      <c r="F153" s="110"/>
      <c r="G153" s="110"/>
      <c r="H153" s="110"/>
      <c r="I153" s="113"/>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110"/>
      <c r="AY153" s="110"/>
      <c r="AZ153" s="110"/>
      <c r="BA153" s="110"/>
      <c r="BB153" s="110"/>
      <c r="BC153" s="110"/>
      <c r="BD153" s="110"/>
      <c r="BE153" s="110"/>
      <c r="BF153" s="110"/>
      <c r="BG153" s="110"/>
    </row>
    <row r="154" spans="1:59" ht="13.5" customHeight="1" x14ac:dyDescent="0.3">
      <c r="A154" s="112"/>
      <c r="B154" s="112"/>
      <c r="C154" s="112"/>
      <c r="D154" s="112"/>
      <c r="E154" s="112"/>
      <c r="F154" s="110"/>
      <c r="G154" s="110"/>
      <c r="H154" s="110"/>
      <c r="I154" s="113"/>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row>
    <row r="155" spans="1:59" ht="13.5" customHeight="1" x14ac:dyDescent="0.3">
      <c r="A155" s="112"/>
      <c r="B155" s="112"/>
      <c r="C155" s="112"/>
      <c r="D155" s="112"/>
      <c r="E155" s="112"/>
      <c r="F155" s="110"/>
      <c r="G155" s="110"/>
      <c r="H155" s="110"/>
      <c r="I155" s="113"/>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0"/>
      <c r="AY155" s="110"/>
      <c r="AZ155" s="110"/>
      <c r="BA155" s="110"/>
      <c r="BB155" s="110"/>
      <c r="BC155" s="110"/>
      <c r="BD155" s="110"/>
      <c r="BE155" s="110"/>
      <c r="BF155" s="110"/>
      <c r="BG155" s="110"/>
    </row>
    <row r="156" spans="1:59" ht="13.5" customHeight="1" x14ac:dyDescent="0.3">
      <c r="A156" s="112"/>
      <c r="B156" s="112"/>
      <c r="C156" s="112"/>
      <c r="D156" s="112"/>
      <c r="E156" s="112"/>
      <c r="F156" s="110"/>
      <c r="G156" s="110"/>
      <c r="H156" s="110"/>
      <c r="I156" s="113"/>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0"/>
      <c r="AY156" s="110"/>
      <c r="AZ156" s="110"/>
      <c r="BA156" s="110"/>
      <c r="BB156" s="110"/>
      <c r="BC156" s="110"/>
      <c r="BD156" s="110"/>
      <c r="BE156" s="110"/>
      <c r="BF156" s="110"/>
      <c r="BG156" s="110"/>
    </row>
    <row r="157" spans="1:59" ht="13.5" customHeight="1" x14ac:dyDescent="0.3">
      <c r="A157" s="112"/>
      <c r="B157" s="112"/>
      <c r="C157" s="112"/>
      <c r="D157" s="112"/>
      <c r="E157" s="112"/>
      <c r="F157" s="110"/>
      <c r="G157" s="110"/>
      <c r="H157" s="110"/>
      <c r="I157" s="113"/>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0"/>
      <c r="BC157" s="110"/>
      <c r="BD157" s="110"/>
      <c r="BE157" s="110"/>
      <c r="BF157" s="110"/>
      <c r="BG157" s="110"/>
    </row>
    <row r="158" spans="1:59" ht="13.5" customHeight="1" x14ac:dyDescent="0.3">
      <c r="A158" s="112"/>
      <c r="B158" s="112"/>
      <c r="C158" s="112"/>
      <c r="D158" s="112"/>
      <c r="E158" s="112"/>
      <c r="F158" s="110"/>
      <c r="G158" s="110"/>
      <c r="H158" s="110"/>
      <c r="I158" s="113"/>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row>
    <row r="159" spans="1:59" ht="13.5" customHeight="1" x14ac:dyDescent="0.3">
      <c r="A159" s="112"/>
      <c r="B159" s="112"/>
      <c r="C159" s="112"/>
      <c r="D159" s="112"/>
      <c r="E159" s="112"/>
      <c r="F159" s="110"/>
      <c r="G159" s="110"/>
      <c r="H159" s="110"/>
      <c r="I159" s="113"/>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row>
    <row r="160" spans="1:59" ht="13.5" customHeight="1" x14ac:dyDescent="0.3">
      <c r="A160" s="112"/>
      <c r="B160" s="112"/>
      <c r="C160" s="112"/>
      <c r="D160" s="112"/>
      <c r="E160" s="112"/>
      <c r="F160" s="110"/>
      <c r="G160" s="110"/>
      <c r="H160" s="110"/>
      <c r="I160" s="113"/>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row>
    <row r="161" spans="1:59" ht="13.5" customHeight="1" x14ac:dyDescent="0.3">
      <c r="A161" s="112"/>
      <c r="B161" s="112"/>
      <c r="C161" s="112"/>
      <c r="D161" s="112"/>
      <c r="E161" s="112"/>
      <c r="F161" s="110"/>
      <c r="G161" s="110"/>
      <c r="H161" s="110"/>
      <c r="I161" s="113"/>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0"/>
      <c r="AY161" s="110"/>
      <c r="AZ161" s="110"/>
      <c r="BA161" s="110"/>
      <c r="BB161" s="110"/>
      <c r="BC161" s="110"/>
      <c r="BD161" s="110"/>
      <c r="BE161" s="110"/>
      <c r="BF161" s="110"/>
      <c r="BG161" s="110"/>
    </row>
    <row r="162" spans="1:59" ht="13.5" customHeight="1" x14ac:dyDescent="0.3">
      <c r="A162" s="112"/>
      <c r="B162" s="112"/>
      <c r="C162" s="112"/>
      <c r="D162" s="112"/>
      <c r="E162" s="112"/>
      <c r="F162" s="110"/>
      <c r="G162" s="110"/>
      <c r="H162" s="110"/>
      <c r="I162" s="113"/>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0"/>
      <c r="AY162" s="110"/>
      <c r="AZ162" s="110"/>
      <c r="BA162" s="110"/>
      <c r="BB162" s="110"/>
      <c r="BC162" s="110"/>
      <c r="BD162" s="110"/>
      <c r="BE162" s="110"/>
      <c r="BF162" s="110"/>
      <c r="BG162" s="110"/>
    </row>
    <row r="163" spans="1:59" ht="13.5" customHeight="1" x14ac:dyDescent="0.3">
      <c r="A163" s="112"/>
      <c r="B163" s="112"/>
      <c r="C163" s="112"/>
      <c r="D163" s="112"/>
      <c r="E163" s="112"/>
      <c r="F163" s="110"/>
      <c r="G163" s="110"/>
      <c r="H163" s="110"/>
      <c r="I163" s="113"/>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0"/>
      <c r="BC163" s="110"/>
      <c r="BD163" s="110"/>
      <c r="BE163" s="110"/>
      <c r="BF163" s="110"/>
      <c r="BG163" s="110"/>
    </row>
    <row r="164" spans="1:59" ht="13.5" customHeight="1" x14ac:dyDescent="0.3">
      <c r="A164" s="112"/>
      <c r="B164" s="112"/>
      <c r="C164" s="112"/>
      <c r="D164" s="112"/>
      <c r="E164" s="112"/>
      <c r="F164" s="110"/>
      <c r="G164" s="110"/>
      <c r="H164" s="110"/>
      <c r="I164" s="113"/>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0"/>
      <c r="AY164" s="110"/>
      <c r="AZ164" s="110"/>
      <c r="BA164" s="110"/>
      <c r="BB164" s="110"/>
      <c r="BC164" s="110"/>
      <c r="BD164" s="110"/>
      <c r="BE164" s="110"/>
      <c r="BF164" s="110"/>
      <c r="BG164" s="110"/>
    </row>
    <row r="165" spans="1:59" ht="13.5" customHeight="1" x14ac:dyDescent="0.3">
      <c r="A165" s="112"/>
      <c r="B165" s="112"/>
      <c r="C165" s="112"/>
      <c r="D165" s="112"/>
      <c r="E165" s="112"/>
      <c r="F165" s="110"/>
      <c r="G165" s="110"/>
      <c r="H165" s="110"/>
      <c r="I165" s="113"/>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0"/>
      <c r="AY165" s="110"/>
      <c r="AZ165" s="110"/>
      <c r="BA165" s="110"/>
      <c r="BB165" s="110"/>
      <c r="BC165" s="110"/>
      <c r="BD165" s="110"/>
      <c r="BE165" s="110"/>
      <c r="BF165" s="110"/>
      <c r="BG165" s="110"/>
    </row>
    <row r="166" spans="1:59" ht="13.5" customHeight="1" x14ac:dyDescent="0.3">
      <c r="A166" s="112"/>
      <c r="B166" s="112"/>
      <c r="C166" s="112"/>
      <c r="D166" s="112"/>
      <c r="E166" s="112"/>
      <c r="F166" s="110"/>
      <c r="G166" s="110"/>
      <c r="H166" s="110"/>
      <c r="I166" s="113"/>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0"/>
      <c r="AY166" s="110"/>
      <c r="AZ166" s="110"/>
      <c r="BA166" s="110"/>
      <c r="BB166" s="110"/>
      <c r="BC166" s="110"/>
      <c r="BD166" s="110"/>
      <c r="BE166" s="110"/>
      <c r="BF166" s="110"/>
      <c r="BG166" s="110"/>
    </row>
    <row r="167" spans="1:59" ht="13.5" customHeight="1" x14ac:dyDescent="0.3">
      <c r="A167" s="112"/>
      <c r="B167" s="112"/>
      <c r="C167" s="112"/>
      <c r="D167" s="112"/>
      <c r="E167" s="112"/>
      <c r="F167" s="110"/>
      <c r="G167" s="110"/>
      <c r="H167" s="110"/>
      <c r="I167" s="113"/>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110"/>
      <c r="BA167" s="110"/>
      <c r="BB167" s="110"/>
      <c r="BC167" s="110"/>
      <c r="BD167" s="110"/>
      <c r="BE167" s="110"/>
      <c r="BF167" s="110"/>
      <c r="BG167" s="110"/>
    </row>
    <row r="168" spans="1:59" ht="13.5" customHeight="1" x14ac:dyDescent="0.3">
      <c r="A168" s="112"/>
      <c r="B168" s="112"/>
      <c r="C168" s="112"/>
      <c r="D168" s="112"/>
      <c r="E168" s="112"/>
      <c r="F168" s="110"/>
      <c r="G168" s="110"/>
      <c r="H168" s="110"/>
      <c r="I168" s="113"/>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row>
    <row r="169" spans="1:59" ht="13.5" customHeight="1" x14ac:dyDescent="0.3">
      <c r="A169" s="112"/>
      <c r="B169" s="112"/>
      <c r="C169" s="112"/>
      <c r="D169" s="112"/>
      <c r="E169" s="112"/>
      <c r="F169" s="110"/>
      <c r="G169" s="110"/>
      <c r="H169" s="110"/>
      <c r="I169" s="113"/>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110"/>
      <c r="BA169" s="110"/>
      <c r="BB169" s="110"/>
      <c r="BC169" s="110"/>
      <c r="BD169" s="110"/>
      <c r="BE169" s="110"/>
      <c r="BF169" s="110"/>
      <c r="BG169" s="110"/>
    </row>
    <row r="170" spans="1:59" ht="13.5" customHeight="1" x14ac:dyDescent="0.3">
      <c r="A170" s="112"/>
      <c r="B170" s="112"/>
      <c r="C170" s="112"/>
      <c r="D170" s="112"/>
      <c r="E170" s="112"/>
      <c r="F170" s="110"/>
      <c r="G170" s="110"/>
      <c r="H170" s="110"/>
      <c r="I170" s="113"/>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0"/>
      <c r="AY170" s="110"/>
      <c r="AZ170" s="110"/>
      <c r="BA170" s="110"/>
      <c r="BB170" s="110"/>
      <c r="BC170" s="110"/>
      <c r="BD170" s="110"/>
      <c r="BE170" s="110"/>
      <c r="BF170" s="110"/>
      <c r="BG170" s="110"/>
    </row>
    <row r="171" spans="1:59" ht="13.5" customHeight="1" x14ac:dyDescent="0.3">
      <c r="A171" s="112"/>
      <c r="B171" s="112"/>
      <c r="C171" s="112"/>
      <c r="D171" s="112"/>
      <c r="E171" s="112"/>
      <c r="F171" s="110"/>
      <c r="G171" s="110"/>
      <c r="H171" s="110"/>
      <c r="I171" s="113"/>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110"/>
      <c r="BA171" s="110"/>
      <c r="BB171" s="110"/>
      <c r="BC171" s="110"/>
      <c r="BD171" s="110"/>
      <c r="BE171" s="110"/>
      <c r="BF171" s="110"/>
      <c r="BG171" s="110"/>
    </row>
    <row r="172" spans="1:59" ht="13.5" customHeight="1" x14ac:dyDescent="0.3">
      <c r="A172" s="112"/>
      <c r="B172" s="112"/>
      <c r="C172" s="112"/>
      <c r="D172" s="112"/>
      <c r="E172" s="112"/>
      <c r="F172" s="110"/>
      <c r="G172" s="110"/>
      <c r="H172" s="110"/>
      <c r="I172" s="113"/>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row>
    <row r="173" spans="1:59" ht="13.5" customHeight="1" x14ac:dyDescent="0.3">
      <c r="A173" s="112"/>
      <c r="B173" s="112"/>
      <c r="C173" s="112"/>
      <c r="D173" s="112"/>
      <c r="E173" s="112"/>
      <c r="F173" s="110"/>
      <c r="G173" s="110"/>
      <c r="H173" s="110"/>
      <c r="I173" s="113"/>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row>
    <row r="174" spans="1:59" ht="13.5" customHeight="1" x14ac:dyDescent="0.3">
      <c r="A174" s="112"/>
      <c r="B174" s="112"/>
      <c r="C174" s="112"/>
      <c r="D174" s="112"/>
      <c r="E174" s="112"/>
      <c r="F174" s="110"/>
      <c r="G174" s="110"/>
      <c r="H174" s="110"/>
      <c r="I174" s="113"/>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0"/>
      <c r="AY174" s="110"/>
      <c r="AZ174" s="110"/>
      <c r="BA174" s="110"/>
      <c r="BB174" s="110"/>
      <c r="BC174" s="110"/>
      <c r="BD174" s="110"/>
      <c r="BE174" s="110"/>
      <c r="BF174" s="110"/>
      <c r="BG174" s="110"/>
    </row>
    <row r="175" spans="1:59" ht="13.5" customHeight="1" x14ac:dyDescent="0.3">
      <c r="A175" s="112"/>
      <c r="B175" s="112"/>
      <c r="C175" s="112"/>
      <c r="D175" s="112"/>
      <c r="E175" s="112"/>
      <c r="F175" s="110"/>
      <c r="G175" s="110"/>
      <c r="H175" s="110"/>
      <c r="I175" s="113"/>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110"/>
      <c r="BA175" s="110"/>
      <c r="BB175" s="110"/>
      <c r="BC175" s="110"/>
      <c r="BD175" s="110"/>
      <c r="BE175" s="110"/>
      <c r="BF175" s="110"/>
      <c r="BG175" s="110"/>
    </row>
    <row r="176" spans="1:59" ht="13.5" customHeight="1" x14ac:dyDescent="0.3">
      <c r="A176" s="112"/>
      <c r="B176" s="112"/>
      <c r="C176" s="112"/>
      <c r="D176" s="112"/>
      <c r="E176" s="112"/>
      <c r="F176" s="110"/>
      <c r="G176" s="110"/>
      <c r="H176" s="110"/>
      <c r="I176" s="113"/>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0"/>
      <c r="AY176" s="110"/>
      <c r="AZ176" s="110"/>
      <c r="BA176" s="110"/>
      <c r="BB176" s="110"/>
      <c r="BC176" s="110"/>
      <c r="BD176" s="110"/>
      <c r="BE176" s="110"/>
      <c r="BF176" s="110"/>
      <c r="BG176" s="110"/>
    </row>
    <row r="177" spans="1:59" ht="13.5" customHeight="1" x14ac:dyDescent="0.3">
      <c r="A177" s="112"/>
      <c r="B177" s="112"/>
      <c r="C177" s="112"/>
      <c r="D177" s="112"/>
      <c r="E177" s="112"/>
      <c r="F177" s="110"/>
      <c r="G177" s="110"/>
      <c r="H177" s="110"/>
      <c r="I177" s="113"/>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row>
    <row r="178" spans="1:59" ht="13.5" customHeight="1" x14ac:dyDescent="0.3">
      <c r="A178" s="112"/>
      <c r="B178" s="112"/>
      <c r="C178" s="112"/>
      <c r="D178" s="112"/>
      <c r="E178" s="112"/>
      <c r="F178" s="110"/>
      <c r="G178" s="110"/>
      <c r="H178" s="110"/>
      <c r="I178" s="113"/>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row>
    <row r="179" spans="1:59" ht="13.5" customHeight="1" x14ac:dyDescent="0.3">
      <c r="A179" s="112"/>
      <c r="B179" s="112"/>
      <c r="C179" s="112"/>
      <c r="D179" s="112"/>
      <c r="E179" s="112"/>
      <c r="F179" s="110"/>
      <c r="G179" s="110"/>
      <c r="H179" s="110"/>
      <c r="I179" s="113"/>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row>
    <row r="180" spans="1:59" ht="13.5" customHeight="1" x14ac:dyDescent="0.3">
      <c r="A180" s="112"/>
      <c r="B180" s="112"/>
      <c r="C180" s="112"/>
      <c r="D180" s="112"/>
      <c r="E180" s="112"/>
      <c r="F180" s="110"/>
      <c r="G180" s="110"/>
      <c r="H180" s="110"/>
      <c r="I180" s="113"/>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row>
    <row r="181" spans="1:59" ht="13.5" customHeight="1" x14ac:dyDescent="0.3">
      <c r="A181" s="112"/>
      <c r="B181" s="112"/>
      <c r="C181" s="112"/>
      <c r="D181" s="112"/>
      <c r="E181" s="112"/>
      <c r="F181" s="110"/>
      <c r="G181" s="110"/>
      <c r="H181" s="110"/>
      <c r="I181" s="113"/>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10"/>
      <c r="AY181" s="110"/>
      <c r="AZ181" s="110"/>
      <c r="BA181" s="110"/>
      <c r="BB181" s="110"/>
      <c r="BC181" s="110"/>
      <c r="BD181" s="110"/>
      <c r="BE181" s="110"/>
      <c r="BF181" s="110"/>
      <c r="BG181" s="110"/>
    </row>
    <row r="182" spans="1:59" ht="13.5" customHeight="1" x14ac:dyDescent="0.3">
      <c r="A182" s="112"/>
      <c r="B182" s="112"/>
      <c r="C182" s="112"/>
      <c r="D182" s="112"/>
      <c r="E182" s="112"/>
      <c r="F182" s="110"/>
      <c r="G182" s="110"/>
      <c r="H182" s="110"/>
      <c r="I182" s="113"/>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110"/>
      <c r="AY182" s="110"/>
      <c r="AZ182" s="110"/>
      <c r="BA182" s="110"/>
      <c r="BB182" s="110"/>
      <c r="BC182" s="110"/>
      <c r="BD182" s="110"/>
      <c r="BE182" s="110"/>
      <c r="BF182" s="110"/>
      <c r="BG182" s="110"/>
    </row>
    <row r="183" spans="1:59" ht="13.5" customHeight="1" x14ac:dyDescent="0.3">
      <c r="A183" s="112"/>
      <c r="B183" s="112"/>
      <c r="C183" s="112"/>
      <c r="D183" s="112"/>
      <c r="E183" s="112"/>
      <c r="F183" s="110"/>
      <c r="G183" s="110"/>
      <c r="H183" s="110"/>
      <c r="I183" s="113"/>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0"/>
      <c r="AY183" s="110"/>
      <c r="AZ183" s="110"/>
      <c r="BA183" s="110"/>
      <c r="BB183" s="110"/>
      <c r="BC183" s="110"/>
      <c r="BD183" s="110"/>
      <c r="BE183" s="110"/>
      <c r="BF183" s="110"/>
      <c r="BG183" s="110"/>
    </row>
    <row r="184" spans="1:59" ht="13.5" customHeight="1" x14ac:dyDescent="0.3">
      <c r="A184" s="112"/>
      <c r="B184" s="112"/>
      <c r="C184" s="112"/>
      <c r="D184" s="112"/>
      <c r="E184" s="112"/>
      <c r="F184" s="110"/>
      <c r="G184" s="110"/>
      <c r="H184" s="110"/>
      <c r="I184" s="113"/>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0"/>
      <c r="AL184" s="110"/>
      <c r="AM184" s="110"/>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row>
    <row r="185" spans="1:59" ht="13.5" customHeight="1" x14ac:dyDescent="0.3">
      <c r="A185" s="112"/>
      <c r="B185" s="112"/>
      <c r="C185" s="112"/>
      <c r="D185" s="112"/>
      <c r="E185" s="112"/>
      <c r="F185" s="110"/>
      <c r="G185" s="110"/>
      <c r="H185" s="110"/>
      <c r="I185" s="113"/>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row>
    <row r="186" spans="1:59" ht="13.5" customHeight="1" x14ac:dyDescent="0.3">
      <c r="A186" s="112"/>
      <c r="B186" s="112"/>
      <c r="C186" s="112"/>
      <c r="D186" s="112"/>
      <c r="E186" s="112"/>
      <c r="F186" s="110"/>
      <c r="G186" s="110"/>
      <c r="H186" s="110"/>
      <c r="I186" s="113"/>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row>
    <row r="187" spans="1:59" ht="13.5" customHeight="1" x14ac:dyDescent="0.3">
      <c r="A187" s="112"/>
      <c r="B187" s="112"/>
      <c r="C187" s="112"/>
      <c r="D187" s="112"/>
      <c r="E187" s="112"/>
      <c r="F187" s="110"/>
      <c r="G187" s="110"/>
      <c r="H187" s="110"/>
      <c r="I187" s="113"/>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110"/>
      <c r="BA187" s="110"/>
      <c r="BB187" s="110"/>
      <c r="BC187" s="110"/>
      <c r="BD187" s="110"/>
      <c r="BE187" s="110"/>
      <c r="BF187" s="110"/>
      <c r="BG187" s="110"/>
    </row>
    <row r="188" spans="1:59" ht="13.5" customHeight="1" x14ac:dyDescent="0.3">
      <c r="A188" s="112"/>
      <c r="B188" s="112"/>
      <c r="C188" s="112"/>
      <c r="D188" s="112"/>
      <c r="E188" s="112"/>
      <c r="F188" s="110"/>
      <c r="G188" s="110"/>
      <c r="H188" s="110"/>
      <c r="I188" s="113"/>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0"/>
      <c r="AY188" s="110"/>
      <c r="AZ188" s="110"/>
      <c r="BA188" s="110"/>
      <c r="BB188" s="110"/>
      <c r="BC188" s="110"/>
      <c r="BD188" s="110"/>
      <c r="BE188" s="110"/>
      <c r="BF188" s="110"/>
      <c r="BG188" s="110"/>
    </row>
    <row r="189" spans="1:59" ht="13.5" customHeight="1" x14ac:dyDescent="0.3">
      <c r="A189" s="112"/>
      <c r="B189" s="112"/>
      <c r="C189" s="112"/>
      <c r="D189" s="112"/>
      <c r="E189" s="112"/>
      <c r="F189" s="110"/>
      <c r="G189" s="110"/>
      <c r="H189" s="110"/>
      <c r="I189" s="113"/>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0"/>
      <c r="AY189" s="110"/>
      <c r="AZ189" s="110"/>
      <c r="BA189" s="110"/>
      <c r="BB189" s="110"/>
      <c r="BC189" s="110"/>
      <c r="BD189" s="110"/>
      <c r="BE189" s="110"/>
      <c r="BF189" s="110"/>
      <c r="BG189" s="110"/>
    </row>
    <row r="190" spans="1:59" ht="13.5" customHeight="1" x14ac:dyDescent="0.3">
      <c r="A190" s="112"/>
      <c r="B190" s="112"/>
      <c r="C190" s="112"/>
      <c r="D190" s="112"/>
      <c r="E190" s="112"/>
      <c r="F190" s="110"/>
      <c r="G190" s="110"/>
      <c r="H190" s="110"/>
      <c r="I190" s="113"/>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0"/>
      <c r="AY190" s="110"/>
      <c r="AZ190" s="110"/>
      <c r="BA190" s="110"/>
      <c r="BB190" s="110"/>
      <c r="BC190" s="110"/>
      <c r="BD190" s="110"/>
      <c r="BE190" s="110"/>
      <c r="BF190" s="110"/>
      <c r="BG190" s="110"/>
    </row>
    <row r="191" spans="1:59" ht="13.5" customHeight="1" x14ac:dyDescent="0.3">
      <c r="A191" s="112"/>
      <c r="B191" s="112"/>
      <c r="C191" s="112"/>
      <c r="D191" s="112"/>
      <c r="E191" s="112"/>
      <c r="F191" s="110"/>
      <c r="G191" s="110"/>
      <c r="H191" s="110"/>
      <c r="I191" s="113"/>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row>
    <row r="192" spans="1:59" ht="13.5" customHeight="1" x14ac:dyDescent="0.3">
      <c r="A192" s="112"/>
      <c r="B192" s="112"/>
      <c r="C192" s="112"/>
      <c r="D192" s="112"/>
      <c r="E192" s="112"/>
      <c r="F192" s="110"/>
      <c r="G192" s="110"/>
      <c r="H192" s="110"/>
      <c r="I192" s="113"/>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0"/>
      <c r="AN192" s="110"/>
      <c r="AO192" s="110"/>
      <c r="AP192" s="110"/>
      <c r="AQ192" s="110"/>
      <c r="AR192" s="110"/>
      <c r="AS192" s="110"/>
      <c r="AT192" s="110"/>
      <c r="AU192" s="110"/>
      <c r="AV192" s="110"/>
      <c r="AW192" s="110"/>
      <c r="AX192" s="110"/>
      <c r="AY192" s="110"/>
      <c r="AZ192" s="110"/>
      <c r="BA192" s="110"/>
      <c r="BB192" s="110"/>
      <c r="BC192" s="110"/>
      <c r="BD192" s="110"/>
      <c r="BE192" s="110"/>
      <c r="BF192" s="110"/>
      <c r="BG192" s="110"/>
    </row>
    <row r="193" spans="1:59" ht="13.5" customHeight="1" x14ac:dyDescent="0.3">
      <c r="A193" s="112"/>
      <c r="B193" s="112"/>
      <c r="C193" s="112"/>
      <c r="D193" s="112"/>
      <c r="E193" s="112"/>
      <c r="F193" s="110"/>
      <c r="G193" s="110"/>
      <c r="H193" s="110"/>
      <c r="I193" s="113"/>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0"/>
      <c r="BC193" s="110"/>
      <c r="BD193" s="110"/>
      <c r="BE193" s="110"/>
      <c r="BF193" s="110"/>
      <c r="BG193" s="110"/>
    </row>
    <row r="194" spans="1:59" ht="13.5" customHeight="1" x14ac:dyDescent="0.3">
      <c r="A194" s="112"/>
      <c r="B194" s="112"/>
      <c r="C194" s="112"/>
      <c r="D194" s="112"/>
      <c r="E194" s="112"/>
      <c r="F194" s="110"/>
      <c r="G194" s="110"/>
      <c r="H194" s="110"/>
      <c r="I194" s="113"/>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row>
    <row r="195" spans="1:59" ht="13.5" customHeight="1" x14ac:dyDescent="0.3">
      <c r="A195" s="112"/>
      <c r="B195" s="112"/>
      <c r="C195" s="112"/>
      <c r="D195" s="112"/>
      <c r="E195" s="112"/>
      <c r="F195" s="110"/>
      <c r="G195" s="110"/>
      <c r="H195" s="110"/>
      <c r="I195" s="113"/>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0"/>
      <c r="AN195" s="110"/>
      <c r="AO195" s="110"/>
      <c r="AP195" s="110"/>
      <c r="AQ195" s="110"/>
      <c r="AR195" s="110"/>
      <c r="AS195" s="110"/>
      <c r="AT195" s="110"/>
      <c r="AU195" s="110"/>
      <c r="AV195" s="110"/>
      <c r="AW195" s="110"/>
      <c r="AX195" s="110"/>
      <c r="AY195" s="110"/>
      <c r="AZ195" s="110"/>
      <c r="BA195" s="110"/>
      <c r="BB195" s="110"/>
      <c r="BC195" s="110"/>
      <c r="BD195" s="110"/>
      <c r="BE195" s="110"/>
      <c r="BF195" s="110"/>
      <c r="BG195" s="110"/>
    </row>
    <row r="196" spans="1:59" ht="13.5" customHeight="1" x14ac:dyDescent="0.3">
      <c r="A196" s="112"/>
      <c r="B196" s="112"/>
      <c r="C196" s="112"/>
      <c r="D196" s="112"/>
      <c r="E196" s="112"/>
      <c r="F196" s="110"/>
      <c r="G196" s="110"/>
      <c r="H196" s="110"/>
      <c r="I196" s="113"/>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c r="AG196" s="110"/>
      <c r="AH196" s="110"/>
      <c r="AI196" s="110"/>
      <c r="AJ196" s="110"/>
      <c r="AK196" s="110"/>
      <c r="AL196" s="110"/>
      <c r="AM196" s="110"/>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row>
    <row r="197" spans="1:59" ht="13.5" customHeight="1" x14ac:dyDescent="0.3">
      <c r="A197" s="112"/>
      <c r="B197" s="112"/>
      <c r="C197" s="112"/>
      <c r="D197" s="112"/>
      <c r="E197" s="112"/>
      <c r="F197" s="110"/>
      <c r="G197" s="110"/>
      <c r="H197" s="110"/>
      <c r="I197" s="113"/>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row>
    <row r="198" spans="1:59" ht="13.5" customHeight="1" x14ac:dyDescent="0.3">
      <c r="A198" s="112"/>
      <c r="B198" s="112"/>
      <c r="C198" s="112"/>
      <c r="D198" s="112"/>
      <c r="E198" s="112"/>
      <c r="F198" s="110"/>
      <c r="G198" s="110"/>
      <c r="H198" s="110"/>
      <c r="I198" s="113"/>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row>
    <row r="199" spans="1:59" ht="13.5" customHeight="1" x14ac:dyDescent="0.3">
      <c r="A199" s="112"/>
      <c r="B199" s="112"/>
      <c r="C199" s="112"/>
      <c r="D199" s="112"/>
      <c r="E199" s="112"/>
      <c r="F199" s="110"/>
      <c r="G199" s="110"/>
      <c r="H199" s="110"/>
      <c r="I199" s="113"/>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0"/>
      <c r="AY199" s="110"/>
      <c r="AZ199" s="110"/>
      <c r="BA199" s="110"/>
      <c r="BB199" s="110"/>
      <c r="BC199" s="110"/>
      <c r="BD199" s="110"/>
      <c r="BE199" s="110"/>
      <c r="BF199" s="110"/>
      <c r="BG199" s="110"/>
    </row>
    <row r="200" spans="1:59" ht="13.5" customHeight="1" x14ac:dyDescent="0.3">
      <c r="A200" s="112"/>
      <c r="B200" s="112"/>
      <c r="C200" s="112"/>
      <c r="D200" s="112"/>
      <c r="E200" s="112"/>
      <c r="F200" s="110"/>
      <c r="G200" s="110"/>
      <c r="H200" s="110"/>
      <c r="I200" s="113"/>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c r="AY200" s="110"/>
      <c r="AZ200" s="110"/>
      <c r="BA200" s="110"/>
      <c r="BB200" s="110"/>
      <c r="BC200" s="110"/>
      <c r="BD200" s="110"/>
      <c r="BE200" s="110"/>
      <c r="BF200" s="110"/>
      <c r="BG200" s="110"/>
    </row>
    <row r="201" spans="1:59" ht="13.5" customHeight="1" x14ac:dyDescent="0.3">
      <c r="A201" s="112"/>
      <c r="B201" s="112"/>
      <c r="C201" s="112"/>
      <c r="D201" s="112"/>
      <c r="E201" s="112"/>
      <c r="F201" s="110"/>
      <c r="G201" s="110"/>
      <c r="H201" s="110"/>
      <c r="I201" s="113"/>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0"/>
      <c r="AY201" s="110"/>
      <c r="AZ201" s="110"/>
      <c r="BA201" s="110"/>
      <c r="BB201" s="110"/>
      <c r="BC201" s="110"/>
      <c r="BD201" s="110"/>
      <c r="BE201" s="110"/>
      <c r="BF201" s="110"/>
      <c r="BG201" s="110"/>
    </row>
    <row r="202" spans="1:59" ht="13.5" customHeight="1" x14ac:dyDescent="0.3">
      <c r="A202" s="112"/>
      <c r="B202" s="112"/>
      <c r="C202" s="112"/>
      <c r="D202" s="112"/>
      <c r="E202" s="112"/>
      <c r="F202" s="110"/>
      <c r="G202" s="110"/>
      <c r="H202" s="110"/>
      <c r="I202" s="113"/>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110"/>
      <c r="AL202" s="110"/>
      <c r="AM202" s="110"/>
      <c r="AN202" s="110"/>
      <c r="AO202" s="110"/>
      <c r="AP202" s="110"/>
      <c r="AQ202" s="110"/>
      <c r="AR202" s="110"/>
      <c r="AS202" s="110"/>
      <c r="AT202" s="110"/>
      <c r="AU202" s="110"/>
      <c r="AV202" s="110"/>
      <c r="AW202" s="110"/>
      <c r="AX202" s="110"/>
      <c r="AY202" s="110"/>
      <c r="AZ202" s="110"/>
      <c r="BA202" s="110"/>
      <c r="BB202" s="110"/>
      <c r="BC202" s="110"/>
      <c r="BD202" s="110"/>
      <c r="BE202" s="110"/>
      <c r="BF202" s="110"/>
      <c r="BG202" s="110"/>
    </row>
    <row r="203" spans="1:59" ht="13.5" customHeight="1" x14ac:dyDescent="0.3">
      <c r="A203" s="112"/>
      <c r="B203" s="112"/>
      <c r="C203" s="112"/>
      <c r="D203" s="112"/>
      <c r="E203" s="112"/>
      <c r="F203" s="110"/>
      <c r="G203" s="110"/>
      <c r="H203" s="110"/>
      <c r="I203" s="113"/>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c r="AL203" s="110"/>
      <c r="AM203" s="110"/>
      <c r="AN203" s="110"/>
      <c r="AO203" s="110"/>
      <c r="AP203" s="110"/>
      <c r="AQ203" s="110"/>
      <c r="AR203" s="110"/>
      <c r="AS203" s="110"/>
      <c r="AT203" s="110"/>
      <c r="AU203" s="110"/>
      <c r="AV203" s="110"/>
      <c r="AW203" s="110"/>
      <c r="AX203" s="110"/>
      <c r="AY203" s="110"/>
      <c r="AZ203" s="110"/>
      <c r="BA203" s="110"/>
      <c r="BB203" s="110"/>
      <c r="BC203" s="110"/>
      <c r="BD203" s="110"/>
      <c r="BE203" s="110"/>
      <c r="BF203" s="110"/>
      <c r="BG203" s="110"/>
    </row>
    <row r="204" spans="1:59" ht="13.5" customHeight="1" x14ac:dyDescent="0.3">
      <c r="A204" s="112"/>
      <c r="B204" s="112"/>
      <c r="C204" s="112"/>
      <c r="D204" s="112"/>
      <c r="E204" s="112"/>
      <c r="F204" s="110"/>
      <c r="G204" s="110"/>
      <c r="H204" s="110"/>
      <c r="I204" s="113"/>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c r="BD204" s="110"/>
      <c r="BE204" s="110"/>
      <c r="BF204" s="110"/>
      <c r="BG204" s="110"/>
    </row>
    <row r="205" spans="1:59" ht="13.5" customHeight="1" x14ac:dyDescent="0.3">
      <c r="A205" s="112"/>
      <c r="B205" s="112"/>
      <c r="C205" s="112"/>
      <c r="D205" s="112"/>
      <c r="E205" s="112"/>
      <c r="F205" s="110"/>
      <c r="G205" s="110"/>
      <c r="H205" s="110"/>
      <c r="I205" s="113"/>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c r="AY205" s="110"/>
      <c r="AZ205" s="110"/>
      <c r="BA205" s="110"/>
      <c r="BB205" s="110"/>
      <c r="BC205" s="110"/>
      <c r="BD205" s="110"/>
      <c r="BE205" s="110"/>
      <c r="BF205" s="110"/>
      <c r="BG205" s="110"/>
    </row>
    <row r="206" spans="1:59" ht="13.5" customHeight="1" x14ac:dyDescent="0.3">
      <c r="A206" s="112"/>
      <c r="B206" s="112"/>
      <c r="C206" s="112"/>
      <c r="D206" s="112"/>
      <c r="E206" s="112"/>
      <c r="F206" s="110"/>
      <c r="G206" s="110"/>
      <c r="H206" s="110"/>
      <c r="I206" s="113"/>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0"/>
      <c r="AY206" s="110"/>
      <c r="AZ206" s="110"/>
      <c r="BA206" s="110"/>
      <c r="BB206" s="110"/>
      <c r="BC206" s="110"/>
      <c r="BD206" s="110"/>
      <c r="BE206" s="110"/>
      <c r="BF206" s="110"/>
      <c r="BG206" s="110"/>
    </row>
    <row r="207" spans="1:59" ht="13.5" customHeight="1" x14ac:dyDescent="0.3">
      <c r="A207" s="112"/>
      <c r="B207" s="112"/>
      <c r="C207" s="112"/>
      <c r="D207" s="112"/>
      <c r="E207" s="112"/>
      <c r="F207" s="110"/>
      <c r="G207" s="110"/>
      <c r="H207" s="110"/>
      <c r="I207" s="113"/>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0"/>
      <c r="BC207" s="110"/>
      <c r="BD207" s="110"/>
      <c r="BE207" s="110"/>
      <c r="BF207" s="110"/>
      <c r="BG207" s="110"/>
    </row>
    <row r="208" spans="1:59" ht="13.5" customHeight="1" x14ac:dyDescent="0.3">
      <c r="A208" s="112"/>
      <c r="B208" s="112"/>
      <c r="C208" s="112"/>
      <c r="D208" s="112"/>
      <c r="E208" s="112"/>
      <c r="F208" s="110"/>
      <c r="G208" s="110"/>
      <c r="H208" s="110"/>
      <c r="I208" s="113"/>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0"/>
      <c r="AY208" s="110"/>
      <c r="AZ208" s="110"/>
      <c r="BA208" s="110"/>
      <c r="BB208" s="110"/>
      <c r="BC208" s="110"/>
      <c r="BD208" s="110"/>
      <c r="BE208" s="110"/>
      <c r="BF208" s="110"/>
      <c r="BG208" s="110"/>
    </row>
    <row r="209" spans="1:59" ht="13.5" customHeight="1" x14ac:dyDescent="0.3">
      <c r="A209" s="112"/>
      <c r="B209" s="112"/>
      <c r="C209" s="112"/>
      <c r="D209" s="112"/>
      <c r="E209" s="112"/>
      <c r="F209" s="110"/>
      <c r="G209" s="110"/>
      <c r="H209" s="110"/>
      <c r="I209" s="113"/>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0"/>
      <c r="AY209" s="110"/>
      <c r="AZ209" s="110"/>
      <c r="BA209" s="110"/>
      <c r="BB209" s="110"/>
      <c r="BC209" s="110"/>
      <c r="BD209" s="110"/>
      <c r="BE209" s="110"/>
      <c r="BF209" s="110"/>
      <c r="BG209" s="110"/>
    </row>
    <row r="210" spans="1:59" ht="13.5" customHeight="1" x14ac:dyDescent="0.3">
      <c r="A210" s="112"/>
      <c r="B210" s="112"/>
      <c r="C210" s="112"/>
      <c r="D210" s="112"/>
      <c r="E210" s="112"/>
      <c r="F210" s="110"/>
      <c r="G210" s="110"/>
      <c r="H210" s="110"/>
      <c r="I210" s="113"/>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110"/>
      <c r="AZ210" s="110"/>
      <c r="BA210" s="110"/>
      <c r="BB210" s="110"/>
      <c r="BC210" s="110"/>
      <c r="BD210" s="110"/>
      <c r="BE210" s="110"/>
      <c r="BF210" s="110"/>
      <c r="BG210" s="110"/>
    </row>
    <row r="211" spans="1:59" ht="13.5" customHeight="1" x14ac:dyDescent="0.3">
      <c r="A211" s="112"/>
      <c r="B211" s="112"/>
      <c r="C211" s="112"/>
      <c r="D211" s="112"/>
      <c r="E211" s="112"/>
      <c r="F211" s="110"/>
      <c r="G211" s="110"/>
      <c r="H211" s="110"/>
      <c r="I211" s="113"/>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c r="AL211" s="110"/>
      <c r="AM211" s="110"/>
      <c r="AN211" s="110"/>
      <c r="AO211" s="110"/>
      <c r="AP211" s="110"/>
      <c r="AQ211" s="110"/>
      <c r="AR211" s="110"/>
      <c r="AS211" s="110"/>
      <c r="AT211" s="110"/>
      <c r="AU211" s="110"/>
      <c r="AV211" s="110"/>
      <c r="AW211" s="110"/>
      <c r="AX211" s="110"/>
      <c r="AY211" s="110"/>
      <c r="AZ211" s="110"/>
      <c r="BA211" s="110"/>
      <c r="BB211" s="110"/>
      <c r="BC211" s="110"/>
      <c r="BD211" s="110"/>
      <c r="BE211" s="110"/>
      <c r="BF211" s="110"/>
      <c r="BG211" s="110"/>
    </row>
    <row r="212" spans="1:59" ht="13.5" customHeight="1" x14ac:dyDescent="0.3">
      <c r="A212" s="112"/>
      <c r="B212" s="112"/>
      <c r="C212" s="112"/>
      <c r="D212" s="112"/>
      <c r="E212" s="112"/>
      <c r="F212" s="110"/>
      <c r="G212" s="110"/>
      <c r="H212" s="110"/>
      <c r="I212" s="113"/>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0"/>
      <c r="AY212" s="110"/>
      <c r="AZ212" s="110"/>
      <c r="BA212" s="110"/>
      <c r="BB212" s="110"/>
      <c r="BC212" s="110"/>
      <c r="BD212" s="110"/>
      <c r="BE212" s="110"/>
      <c r="BF212" s="110"/>
      <c r="BG212" s="110"/>
    </row>
    <row r="213" spans="1:59" ht="13.5" customHeight="1" x14ac:dyDescent="0.3">
      <c r="A213" s="112"/>
      <c r="B213" s="112"/>
      <c r="C213" s="112"/>
      <c r="D213" s="112"/>
      <c r="E213" s="112"/>
      <c r="F213" s="110"/>
      <c r="G213" s="110"/>
      <c r="H213" s="110"/>
      <c r="I213" s="113"/>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0"/>
      <c r="AY213" s="110"/>
      <c r="AZ213" s="110"/>
      <c r="BA213" s="110"/>
      <c r="BB213" s="110"/>
      <c r="BC213" s="110"/>
      <c r="BD213" s="110"/>
      <c r="BE213" s="110"/>
      <c r="BF213" s="110"/>
      <c r="BG213" s="110"/>
    </row>
    <row r="214" spans="1:59" ht="13.5" customHeight="1" x14ac:dyDescent="0.3">
      <c r="A214" s="112"/>
      <c r="B214" s="112"/>
      <c r="C214" s="112"/>
      <c r="D214" s="112"/>
      <c r="E214" s="112"/>
      <c r="F214" s="110"/>
      <c r="G214" s="110"/>
      <c r="H214" s="110"/>
      <c r="I214" s="113"/>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0"/>
      <c r="AY214" s="110"/>
      <c r="AZ214" s="110"/>
      <c r="BA214" s="110"/>
      <c r="BB214" s="110"/>
      <c r="BC214" s="110"/>
      <c r="BD214" s="110"/>
      <c r="BE214" s="110"/>
      <c r="BF214" s="110"/>
      <c r="BG214" s="110"/>
    </row>
    <row r="215" spans="1:59" ht="13.5" customHeight="1" x14ac:dyDescent="0.3">
      <c r="A215" s="112"/>
      <c r="B215" s="112"/>
      <c r="C215" s="112"/>
      <c r="D215" s="112"/>
      <c r="E215" s="112"/>
      <c r="F215" s="110"/>
      <c r="G215" s="110"/>
      <c r="H215" s="110"/>
      <c r="I215" s="113"/>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c r="BB215" s="110"/>
      <c r="BC215" s="110"/>
      <c r="BD215" s="110"/>
      <c r="BE215" s="110"/>
      <c r="BF215" s="110"/>
      <c r="BG215" s="110"/>
    </row>
    <row r="216" spans="1:59" ht="13.5" customHeight="1" x14ac:dyDescent="0.3">
      <c r="A216" s="112"/>
      <c r="B216" s="112"/>
      <c r="C216" s="112"/>
      <c r="D216" s="112"/>
      <c r="E216" s="112"/>
      <c r="F216" s="110"/>
      <c r="G216" s="110"/>
      <c r="H216" s="110"/>
      <c r="I216" s="113"/>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110"/>
      <c r="AM216" s="110"/>
      <c r="AN216" s="110"/>
      <c r="AO216" s="110"/>
      <c r="AP216" s="110"/>
      <c r="AQ216" s="110"/>
      <c r="AR216" s="110"/>
      <c r="AS216" s="110"/>
      <c r="AT216" s="110"/>
      <c r="AU216" s="110"/>
      <c r="AV216" s="110"/>
      <c r="AW216" s="110"/>
      <c r="AX216" s="110"/>
      <c r="AY216" s="110"/>
      <c r="AZ216" s="110"/>
      <c r="BA216" s="110"/>
      <c r="BB216" s="110"/>
      <c r="BC216" s="110"/>
      <c r="BD216" s="110"/>
      <c r="BE216" s="110"/>
      <c r="BF216" s="110"/>
      <c r="BG216" s="110"/>
    </row>
    <row r="217" spans="1:59" ht="13.5" customHeight="1" x14ac:dyDescent="0.3">
      <c r="A217" s="112"/>
      <c r="B217" s="112"/>
      <c r="C217" s="112"/>
      <c r="D217" s="112"/>
      <c r="E217" s="112"/>
      <c r="F217" s="110"/>
      <c r="G217" s="110"/>
      <c r="H217" s="110"/>
      <c r="I217" s="113"/>
      <c r="J217" s="110"/>
      <c r="K217" s="110"/>
      <c r="L217" s="110"/>
      <c r="M217" s="110"/>
      <c r="N217" s="110"/>
      <c r="O217" s="110"/>
      <c r="P217" s="110"/>
      <c r="Q217" s="110"/>
      <c r="R217" s="110"/>
      <c r="S217" s="110"/>
      <c r="T217" s="110"/>
      <c r="U217" s="110"/>
      <c r="V217" s="110"/>
      <c r="W217" s="110"/>
      <c r="X217" s="110"/>
      <c r="Y217" s="110"/>
      <c r="Z217" s="110"/>
      <c r="AA217" s="110"/>
      <c r="AB217" s="110"/>
      <c r="AC217" s="110"/>
      <c r="AD217" s="110"/>
      <c r="AE217" s="110"/>
      <c r="AF217" s="110"/>
      <c r="AG217" s="110"/>
      <c r="AH217" s="110"/>
      <c r="AI217" s="110"/>
      <c r="AJ217" s="110"/>
      <c r="AK217" s="110"/>
      <c r="AL217" s="110"/>
      <c r="AM217" s="110"/>
      <c r="AN217" s="110"/>
      <c r="AO217" s="110"/>
      <c r="AP217" s="110"/>
      <c r="AQ217" s="110"/>
      <c r="AR217" s="110"/>
      <c r="AS217" s="110"/>
      <c r="AT217" s="110"/>
      <c r="AU217" s="110"/>
      <c r="AV217" s="110"/>
      <c r="AW217" s="110"/>
      <c r="AX217" s="110"/>
      <c r="AY217" s="110"/>
      <c r="AZ217" s="110"/>
      <c r="BA217" s="110"/>
      <c r="BB217" s="110"/>
      <c r="BC217" s="110"/>
      <c r="BD217" s="110"/>
      <c r="BE217" s="110"/>
      <c r="BF217" s="110"/>
      <c r="BG217" s="110"/>
    </row>
    <row r="218" spans="1:59" ht="13.5" customHeight="1" x14ac:dyDescent="0.3">
      <c r="A218" s="112"/>
      <c r="B218" s="112"/>
      <c r="C218" s="112"/>
      <c r="D218" s="112"/>
      <c r="E218" s="112"/>
      <c r="F218" s="110"/>
      <c r="G218" s="110"/>
      <c r="H218" s="110"/>
      <c r="I218" s="113"/>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c r="AT218" s="110"/>
      <c r="AU218" s="110"/>
      <c r="AV218" s="110"/>
      <c r="AW218" s="110"/>
      <c r="AX218" s="110"/>
      <c r="AY218" s="110"/>
      <c r="AZ218" s="110"/>
      <c r="BA218" s="110"/>
      <c r="BB218" s="110"/>
      <c r="BC218" s="110"/>
      <c r="BD218" s="110"/>
      <c r="BE218" s="110"/>
      <c r="BF218" s="110"/>
      <c r="BG218" s="110"/>
    </row>
    <row r="219" spans="1:59" ht="13.5" customHeight="1" x14ac:dyDescent="0.3">
      <c r="A219" s="112"/>
      <c r="B219" s="112"/>
      <c r="C219" s="112"/>
      <c r="D219" s="112"/>
      <c r="E219" s="112"/>
      <c r="F219" s="110"/>
      <c r="G219" s="110"/>
      <c r="H219" s="110"/>
      <c r="I219" s="113"/>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c r="AG219" s="110"/>
      <c r="AH219" s="110"/>
      <c r="AI219" s="110"/>
      <c r="AJ219" s="110"/>
      <c r="AK219" s="110"/>
      <c r="AL219" s="110"/>
      <c r="AM219" s="110"/>
      <c r="AN219" s="110"/>
      <c r="AO219" s="110"/>
      <c r="AP219" s="110"/>
      <c r="AQ219" s="110"/>
      <c r="AR219" s="110"/>
      <c r="AS219" s="110"/>
      <c r="AT219" s="110"/>
      <c r="AU219" s="110"/>
      <c r="AV219" s="110"/>
      <c r="AW219" s="110"/>
      <c r="AX219" s="110"/>
      <c r="AY219" s="110"/>
      <c r="AZ219" s="110"/>
      <c r="BA219" s="110"/>
      <c r="BB219" s="110"/>
      <c r="BC219" s="110"/>
      <c r="BD219" s="110"/>
      <c r="BE219" s="110"/>
      <c r="BF219" s="110"/>
      <c r="BG219" s="110"/>
    </row>
    <row r="220" spans="1:59" ht="13.5" customHeight="1" x14ac:dyDescent="0.3">
      <c r="A220" s="112"/>
      <c r="B220" s="112"/>
      <c r="C220" s="112"/>
      <c r="D220" s="112"/>
      <c r="E220" s="112"/>
      <c r="F220" s="110"/>
      <c r="G220" s="110"/>
      <c r="H220" s="110"/>
      <c r="I220" s="113"/>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row>
    <row r="221" spans="1:59" ht="13.5" customHeight="1" x14ac:dyDescent="0.3">
      <c r="A221" s="112"/>
      <c r="B221" s="112"/>
      <c r="C221" s="112"/>
      <c r="D221" s="112"/>
      <c r="E221" s="112"/>
      <c r="F221" s="110"/>
      <c r="G221" s="110"/>
      <c r="H221" s="110"/>
      <c r="I221" s="113"/>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row>
    <row r="222" spans="1:59" ht="13.5" customHeight="1" x14ac:dyDescent="0.3">
      <c r="A222" s="112"/>
      <c r="B222" s="112"/>
      <c r="C222" s="112"/>
      <c r="D222" s="112"/>
      <c r="E222" s="112"/>
      <c r="F222" s="110"/>
      <c r="G222" s="110"/>
      <c r="H222" s="110"/>
      <c r="I222" s="113"/>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row>
    <row r="223" spans="1:59" ht="13.5" customHeight="1" x14ac:dyDescent="0.3">
      <c r="A223" s="112"/>
      <c r="B223" s="112"/>
      <c r="C223" s="112"/>
      <c r="D223" s="112"/>
      <c r="E223" s="112"/>
      <c r="F223" s="110"/>
      <c r="G223" s="110"/>
      <c r="H223" s="110"/>
      <c r="I223" s="113"/>
      <c r="J223" s="110"/>
      <c r="K223" s="110"/>
      <c r="L223" s="110"/>
      <c r="M223" s="110"/>
      <c r="N223" s="110"/>
      <c r="O223" s="110"/>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0"/>
      <c r="AL223" s="110"/>
      <c r="AM223" s="110"/>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row>
    <row r="224" spans="1:59" ht="13.5" customHeight="1" x14ac:dyDescent="0.3">
      <c r="A224" s="112"/>
      <c r="B224" s="112"/>
      <c r="C224" s="112"/>
      <c r="D224" s="112"/>
      <c r="E224" s="112"/>
      <c r="F224" s="110"/>
      <c r="G224" s="110"/>
      <c r="H224" s="110"/>
      <c r="I224" s="113"/>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row>
    <row r="225" spans="1:59" ht="13.5" customHeight="1" x14ac:dyDescent="0.3">
      <c r="A225" s="112"/>
      <c r="B225" s="112"/>
      <c r="C225" s="112"/>
      <c r="D225" s="112"/>
      <c r="E225" s="112"/>
      <c r="F225" s="110"/>
      <c r="G225" s="110"/>
      <c r="H225" s="110"/>
      <c r="I225" s="113"/>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row>
    <row r="226" spans="1:59" ht="13.5" customHeight="1" x14ac:dyDescent="0.3">
      <c r="A226" s="112"/>
      <c r="B226" s="112"/>
      <c r="C226" s="112"/>
      <c r="D226" s="112"/>
      <c r="E226" s="112"/>
      <c r="F226" s="110"/>
      <c r="G226" s="110"/>
      <c r="H226" s="110"/>
      <c r="I226" s="113"/>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row>
    <row r="227" spans="1:59" ht="13.5" customHeight="1" x14ac:dyDescent="0.3">
      <c r="A227" s="112"/>
      <c r="B227" s="112"/>
      <c r="C227" s="112"/>
      <c r="D227" s="112"/>
      <c r="E227" s="112"/>
      <c r="F227" s="110"/>
      <c r="G227" s="110"/>
      <c r="H227" s="110"/>
      <c r="I227" s="113"/>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0"/>
      <c r="AY227" s="110"/>
      <c r="AZ227" s="110"/>
      <c r="BA227" s="110"/>
      <c r="BB227" s="110"/>
      <c r="BC227" s="110"/>
      <c r="BD227" s="110"/>
      <c r="BE227" s="110"/>
      <c r="BF227" s="110"/>
      <c r="BG227" s="110"/>
    </row>
    <row r="228" spans="1:59" ht="13.5" customHeight="1" x14ac:dyDescent="0.3">
      <c r="A228" s="112"/>
      <c r="B228" s="112"/>
      <c r="C228" s="112"/>
      <c r="D228" s="112"/>
      <c r="E228" s="112"/>
      <c r="F228" s="110"/>
      <c r="G228" s="110"/>
      <c r="H228" s="110"/>
      <c r="I228" s="113"/>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row>
    <row r="229" spans="1:59" ht="13.5" customHeight="1" x14ac:dyDescent="0.3">
      <c r="A229" s="112"/>
      <c r="B229" s="112"/>
      <c r="C229" s="112"/>
      <c r="D229" s="112"/>
      <c r="E229" s="112"/>
      <c r="F229" s="110"/>
      <c r="G229" s="110"/>
      <c r="H229" s="110"/>
      <c r="I229" s="113"/>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row>
    <row r="230" spans="1:59" ht="13.5" customHeight="1" x14ac:dyDescent="0.3">
      <c r="A230" s="112"/>
      <c r="B230" s="112"/>
      <c r="C230" s="112"/>
      <c r="D230" s="112"/>
      <c r="E230" s="112"/>
      <c r="F230" s="110"/>
      <c r="G230" s="110"/>
      <c r="H230" s="110"/>
      <c r="I230" s="113"/>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row>
    <row r="231" spans="1:59" ht="13.5" customHeight="1" x14ac:dyDescent="0.3">
      <c r="A231" s="112"/>
      <c r="B231" s="112"/>
      <c r="C231" s="112"/>
      <c r="D231" s="112"/>
      <c r="E231" s="112"/>
      <c r="F231" s="110"/>
      <c r="G231" s="110"/>
      <c r="H231" s="110"/>
      <c r="I231" s="113"/>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0"/>
      <c r="AN231" s="110"/>
      <c r="AO231" s="110"/>
      <c r="AP231" s="110"/>
      <c r="AQ231" s="110"/>
      <c r="AR231" s="110"/>
      <c r="AS231" s="110"/>
      <c r="AT231" s="110"/>
      <c r="AU231" s="110"/>
      <c r="AV231" s="110"/>
      <c r="AW231" s="110"/>
      <c r="AX231" s="110"/>
      <c r="AY231" s="110"/>
      <c r="AZ231" s="110"/>
      <c r="BA231" s="110"/>
      <c r="BB231" s="110"/>
      <c r="BC231" s="110"/>
      <c r="BD231" s="110"/>
      <c r="BE231" s="110"/>
      <c r="BF231" s="110"/>
      <c r="BG231" s="110"/>
    </row>
    <row r="232" spans="1:59" ht="13.5" customHeight="1" x14ac:dyDescent="0.3">
      <c r="A232" s="112"/>
      <c r="B232" s="112"/>
      <c r="C232" s="112"/>
      <c r="D232" s="112"/>
      <c r="E232" s="112"/>
      <c r="F232" s="110"/>
      <c r="G232" s="110"/>
      <c r="H232" s="110"/>
      <c r="I232" s="113"/>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c r="BF232" s="110"/>
      <c r="BG232" s="110"/>
    </row>
    <row r="233" spans="1:59" ht="13.5" customHeight="1" x14ac:dyDescent="0.3">
      <c r="A233" s="112"/>
      <c r="B233" s="112"/>
      <c r="C233" s="112"/>
      <c r="D233" s="112"/>
      <c r="E233" s="112"/>
      <c r="F233" s="110"/>
      <c r="G233" s="110"/>
      <c r="H233" s="110"/>
      <c r="I233" s="113"/>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c r="AH233" s="110"/>
      <c r="AI233" s="110"/>
      <c r="AJ233" s="110"/>
      <c r="AK233" s="110"/>
      <c r="AL233" s="110"/>
      <c r="AM233" s="110"/>
      <c r="AN233" s="110"/>
      <c r="AO233" s="110"/>
      <c r="AP233" s="110"/>
      <c r="AQ233" s="110"/>
      <c r="AR233" s="110"/>
      <c r="AS233" s="110"/>
      <c r="AT233" s="110"/>
      <c r="AU233" s="110"/>
      <c r="AV233" s="110"/>
      <c r="AW233" s="110"/>
      <c r="AX233" s="110"/>
      <c r="AY233" s="110"/>
      <c r="AZ233" s="110"/>
      <c r="BA233" s="110"/>
      <c r="BB233" s="110"/>
      <c r="BC233" s="110"/>
      <c r="BD233" s="110"/>
      <c r="BE233" s="110"/>
      <c r="BF233" s="110"/>
      <c r="BG233" s="110"/>
    </row>
    <row r="234" spans="1:59" ht="13.5" customHeight="1" x14ac:dyDescent="0.3">
      <c r="A234" s="112"/>
      <c r="B234" s="112"/>
      <c r="C234" s="112"/>
      <c r="D234" s="112"/>
      <c r="E234" s="112"/>
      <c r="F234" s="110"/>
      <c r="G234" s="110"/>
      <c r="H234" s="110"/>
      <c r="I234" s="113"/>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K234" s="110"/>
      <c r="AL234" s="110"/>
      <c r="AM234" s="110"/>
      <c r="AN234" s="110"/>
      <c r="AO234" s="110"/>
      <c r="AP234" s="110"/>
      <c r="AQ234" s="110"/>
      <c r="AR234" s="110"/>
      <c r="AS234" s="110"/>
      <c r="AT234" s="110"/>
      <c r="AU234" s="110"/>
      <c r="AV234" s="110"/>
      <c r="AW234" s="110"/>
      <c r="AX234" s="110"/>
      <c r="AY234" s="110"/>
      <c r="AZ234" s="110"/>
      <c r="BA234" s="110"/>
      <c r="BB234" s="110"/>
      <c r="BC234" s="110"/>
      <c r="BD234" s="110"/>
      <c r="BE234" s="110"/>
      <c r="BF234" s="110"/>
      <c r="BG234" s="110"/>
    </row>
    <row r="235" spans="1:59" ht="13.5" customHeight="1" x14ac:dyDescent="0.3">
      <c r="A235" s="112"/>
      <c r="B235" s="112"/>
      <c r="C235" s="112"/>
      <c r="D235" s="112"/>
      <c r="E235" s="112"/>
      <c r="F235" s="110"/>
      <c r="G235" s="110"/>
      <c r="H235" s="110"/>
      <c r="I235" s="113"/>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c r="BF235" s="110"/>
      <c r="BG235" s="110"/>
    </row>
    <row r="236" spans="1:59" ht="13.5" customHeight="1" x14ac:dyDescent="0.3">
      <c r="A236" s="112"/>
      <c r="B236" s="112"/>
      <c r="C236" s="112"/>
      <c r="D236" s="112"/>
      <c r="E236" s="112"/>
      <c r="F236" s="110"/>
      <c r="G236" s="110"/>
      <c r="H236" s="110"/>
      <c r="I236" s="113"/>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0"/>
      <c r="AY236" s="110"/>
      <c r="AZ236" s="110"/>
      <c r="BA236" s="110"/>
      <c r="BB236" s="110"/>
      <c r="BC236" s="110"/>
      <c r="BD236" s="110"/>
      <c r="BE236" s="110"/>
      <c r="BF236" s="110"/>
      <c r="BG236" s="110"/>
    </row>
    <row r="237" spans="1:59" ht="13.5" customHeight="1" x14ac:dyDescent="0.3">
      <c r="A237" s="112"/>
      <c r="B237" s="112"/>
      <c r="C237" s="112"/>
      <c r="D237" s="112"/>
      <c r="E237" s="112"/>
      <c r="F237" s="110"/>
      <c r="G237" s="110"/>
      <c r="H237" s="110"/>
      <c r="I237" s="113"/>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0"/>
      <c r="BC237" s="110"/>
      <c r="BD237" s="110"/>
      <c r="BE237" s="110"/>
      <c r="BF237" s="110"/>
      <c r="BG237" s="110"/>
    </row>
    <row r="238" spans="1:59" ht="13.5" customHeight="1" x14ac:dyDescent="0.3">
      <c r="A238" s="112"/>
      <c r="B238" s="112"/>
      <c r="C238" s="112"/>
      <c r="D238" s="112"/>
      <c r="E238" s="112"/>
      <c r="F238" s="110"/>
      <c r="G238" s="110"/>
      <c r="H238" s="110"/>
      <c r="I238" s="113"/>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0"/>
      <c r="BC238" s="110"/>
      <c r="BD238" s="110"/>
      <c r="BE238" s="110"/>
      <c r="BF238" s="110"/>
      <c r="BG238" s="110"/>
    </row>
    <row r="239" spans="1:59" ht="13.5" customHeight="1" x14ac:dyDescent="0.3">
      <c r="A239" s="112"/>
      <c r="B239" s="112"/>
      <c r="C239" s="112"/>
      <c r="D239" s="112"/>
      <c r="E239" s="112"/>
      <c r="F239" s="110"/>
      <c r="G239" s="110"/>
      <c r="H239" s="110"/>
      <c r="I239" s="113"/>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c r="AO239" s="110"/>
      <c r="AP239" s="110"/>
      <c r="AQ239" s="110"/>
      <c r="AR239" s="110"/>
      <c r="AS239" s="110"/>
      <c r="AT239" s="110"/>
      <c r="AU239" s="110"/>
      <c r="AV239" s="110"/>
      <c r="AW239" s="110"/>
      <c r="AX239" s="110"/>
      <c r="AY239" s="110"/>
      <c r="AZ239" s="110"/>
      <c r="BA239" s="110"/>
      <c r="BB239" s="110"/>
      <c r="BC239" s="110"/>
      <c r="BD239" s="110"/>
      <c r="BE239" s="110"/>
      <c r="BF239" s="110"/>
      <c r="BG239" s="110"/>
    </row>
    <row r="240" spans="1:59" ht="13.5" customHeight="1" x14ac:dyDescent="0.3">
      <c r="A240" s="112"/>
      <c r="B240" s="112"/>
      <c r="C240" s="112"/>
      <c r="D240" s="112"/>
      <c r="E240" s="112"/>
      <c r="F240" s="110"/>
      <c r="G240" s="110"/>
      <c r="H240" s="110"/>
      <c r="I240" s="113"/>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0"/>
      <c r="AY240" s="110"/>
      <c r="AZ240" s="110"/>
      <c r="BA240" s="110"/>
      <c r="BB240" s="110"/>
      <c r="BC240" s="110"/>
      <c r="BD240" s="110"/>
      <c r="BE240" s="110"/>
      <c r="BF240" s="110"/>
      <c r="BG240" s="110"/>
    </row>
    <row r="241" spans="1:59" ht="13.5" customHeight="1" x14ac:dyDescent="0.3">
      <c r="A241" s="112"/>
      <c r="B241" s="112"/>
      <c r="C241" s="112"/>
      <c r="D241" s="112"/>
      <c r="E241" s="112"/>
      <c r="F241" s="110"/>
      <c r="G241" s="110"/>
      <c r="H241" s="110"/>
      <c r="I241" s="113"/>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0"/>
      <c r="AL241" s="110"/>
      <c r="AM241" s="110"/>
      <c r="AN241" s="110"/>
      <c r="AO241" s="110"/>
      <c r="AP241" s="110"/>
      <c r="AQ241" s="110"/>
      <c r="AR241" s="110"/>
      <c r="AS241" s="110"/>
      <c r="AT241" s="110"/>
      <c r="AU241" s="110"/>
      <c r="AV241" s="110"/>
      <c r="AW241" s="110"/>
      <c r="AX241" s="110"/>
      <c r="AY241" s="110"/>
      <c r="AZ241" s="110"/>
      <c r="BA241" s="110"/>
      <c r="BB241" s="110"/>
      <c r="BC241" s="110"/>
      <c r="BD241" s="110"/>
      <c r="BE241" s="110"/>
      <c r="BF241" s="110"/>
      <c r="BG241" s="110"/>
    </row>
    <row r="242" spans="1:59" ht="13.5" customHeight="1" x14ac:dyDescent="0.3">
      <c r="A242" s="112"/>
      <c r="B242" s="112"/>
      <c r="C242" s="112"/>
      <c r="D242" s="112"/>
      <c r="E242" s="112"/>
      <c r="F242" s="110"/>
      <c r="G242" s="110"/>
      <c r="H242" s="110"/>
      <c r="I242" s="113"/>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0"/>
      <c r="AY242" s="110"/>
      <c r="AZ242" s="110"/>
      <c r="BA242" s="110"/>
      <c r="BB242" s="110"/>
      <c r="BC242" s="110"/>
      <c r="BD242" s="110"/>
      <c r="BE242" s="110"/>
      <c r="BF242" s="110"/>
      <c r="BG242" s="110"/>
    </row>
    <row r="243" spans="1:59" ht="13.5" customHeight="1" x14ac:dyDescent="0.3">
      <c r="A243" s="112"/>
      <c r="B243" s="112"/>
      <c r="C243" s="112"/>
      <c r="D243" s="112"/>
      <c r="E243" s="112"/>
      <c r="F243" s="110"/>
      <c r="G243" s="110"/>
      <c r="H243" s="110"/>
      <c r="I243" s="113"/>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0"/>
      <c r="AY243" s="110"/>
      <c r="AZ243" s="110"/>
      <c r="BA243" s="110"/>
      <c r="BB243" s="110"/>
      <c r="BC243" s="110"/>
      <c r="BD243" s="110"/>
      <c r="BE243" s="110"/>
      <c r="BF243" s="110"/>
      <c r="BG243" s="110"/>
    </row>
    <row r="244" spans="1:59" ht="13.5" customHeight="1" x14ac:dyDescent="0.3">
      <c r="A244" s="112"/>
      <c r="B244" s="112"/>
      <c r="C244" s="112"/>
      <c r="D244" s="112"/>
      <c r="E244" s="112"/>
      <c r="F244" s="110"/>
      <c r="G244" s="110"/>
      <c r="H244" s="110"/>
      <c r="I244" s="113"/>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0"/>
      <c r="AL244" s="110"/>
      <c r="AM244" s="110"/>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row>
    <row r="245" spans="1:59" ht="13.5" customHeight="1" x14ac:dyDescent="0.3">
      <c r="A245" s="112"/>
      <c r="B245" s="112"/>
      <c r="C245" s="112"/>
      <c r="D245" s="112"/>
      <c r="E245" s="112"/>
      <c r="F245" s="110"/>
      <c r="G245" s="110"/>
      <c r="H245" s="110"/>
      <c r="I245" s="113"/>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row>
    <row r="246" spans="1:59" ht="13.5" customHeight="1" x14ac:dyDescent="0.3">
      <c r="A246" s="112"/>
      <c r="B246" s="112"/>
      <c r="C246" s="112"/>
      <c r="D246" s="112"/>
      <c r="E246" s="112"/>
      <c r="F246" s="110"/>
      <c r="G246" s="110"/>
      <c r="H246" s="110"/>
      <c r="I246" s="113"/>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0"/>
      <c r="AY246" s="110"/>
      <c r="AZ246" s="110"/>
      <c r="BA246" s="110"/>
      <c r="BB246" s="110"/>
      <c r="BC246" s="110"/>
      <c r="BD246" s="110"/>
      <c r="BE246" s="110"/>
      <c r="BF246" s="110"/>
      <c r="BG246" s="110"/>
    </row>
    <row r="247" spans="1:59" ht="13.5" customHeight="1" x14ac:dyDescent="0.3">
      <c r="A247" s="112"/>
      <c r="B247" s="112"/>
      <c r="C247" s="112"/>
      <c r="D247" s="112"/>
      <c r="E247" s="112"/>
      <c r="F247" s="110"/>
      <c r="G247" s="110"/>
      <c r="H247" s="110"/>
      <c r="I247" s="113"/>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c r="AZ247" s="110"/>
      <c r="BA247" s="110"/>
      <c r="BB247" s="110"/>
      <c r="BC247" s="110"/>
      <c r="BD247" s="110"/>
      <c r="BE247" s="110"/>
      <c r="BF247" s="110"/>
      <c r="BG247" s="110"/>
    </row>
    <row r="248" spans="1:59" ht="13.5" customHeight="1" x14ac:dyDescent="0.3">
      <c r="A248" s="112"/>
      <c r="B248" s="112"/>
      <c r="C248" s="112"/>
      <c r="D248" s="112"/>
      <c r="E248" s="112"/>
      <c r="F248" s="110"/>
      <c r="G248" s="110"/>
      <c r="H248" s="110"/>
      <c r="I248" s="113"/>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c r="AZ248" s="110"/>
      <c r="BA248" s="110"/>
      <c r="BB248" s="110"/>
      <c r="BC248" s="110"/>
      <c r="BD248" s="110"/>
      <c r="BE248" s="110"/>
      <c r="BF248" s="110"/>
      <c r="BG248" s="110"/>
    </row>
    <row r="249" spans="1:59" ht="13.5" customHeight="1" x14ac:dyDescent="0.3">
      <c r="A249" s="112"/>
      <c r="B249" s="112"/>
      <c r="C249" s="112"/>
      <c r="D249" s="112"/>
      <c r="E249" s="112"/>
      <c r="F249" s="110"/>
      <c r="G249" s="110"/>
      <c r="H249" s="110"/>
      <c r="I249" s="113"/>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row>
    <row r="250" spans="1:59" ht="13.5" customHeight="1" x14ac:dyDescent="0.3">
      <c r="A250" s="112"/>
      <c r="B250" s="112"/>
      <c r="C250" s="112"/>
      <c r="D250" s="112"/>
      <c r="E250" s="112"/>
      <c r="F250" s="110"/>
      <c r="G250" s="110"/>
      <c r="H250" s="110"/>
      <c r="I250" s="113"/>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0"/>
      <c r="AY250" s="110"/>
      <c r="AZ250" s="110"/>
      <c r="BA250" s="110"/>
      <c r="BB250" s="110"/>
      <c r="BC250" s="110"/>
      <c r="BD250" s="110"/>
      <c r="BE250" s="110"/>
      <c r="BF250" s="110"/>
      <c r="BG250" s="110"/>
    </row>
    <row r="251" spans="1:59" ht="13.5" customHeight="1" x14ac:dyDescent="0.3">
      <c r="A251" s="112"/>
      <c r="B251" s="112"/>
      <c r="C251" s="112"/>
      <c r="D251" s="112"/>
      <c r="E251" s="112"/>
      <c r="F251" s="110"/>
      <c r="G251" s="110"/>
      <c r="H251" s="110"/>
      <c r="I251" s="113"/>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0"/>
      <c r="AY251" s="110"/>
      <c r="AZ251" s="110"/>
      <c r="BA251" s="110"/>
      <c r="BB251" s="110"/>
      <c r="BC251" s="110"/>
      <c r="BD251" s="110"/>
      <c r="BE251" s="110"/>
      <c r="BF251" s="110"/>
      <c r="BG251" s="110"/>
    </row>
    <row r="252" spans="1:59" ht="13.5" customHeight="1" x14ac:dyDescent="0.3">
      <c r="A252" s="112"/>
      <c r="B252" s="112"/>
      <c r="C252" s="112"/>
      <c r="D252" s="112"/>
      <c r="E252" s="112"/>
      <c r="F252" s="110"/>
      <c r="G252" s="110"/>
      <c r="H252" s="110"/>
      <c r="I252" s="113"/>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row>
    <row r="253" spans="1:59" ht="13.5" customHeight="1" x14ac:dyDescent="0.3">
      <c r="A253" s="112"/>
      <c r="B253" s="112"/>
      <c r="C253" s="112"/>
      <c r="D253" s="112"/>
      <c r="E253" s="112"/>
      <c r="F253" s="110"/>
      <c r="G253" s="110"/>
      <c r="H253" s="110"/>
      <c r="I253" s="113"/>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row>
    <row r="254" spans="1:59" ht="13.5" customHeight="1" x14ac:dyDescent="0.3">
      <c r="A254" s="112"/>
      <c r="B254" s="112"/>
      <c r="C254" s="112"/>
      <c r="D254" s="112"/>
      <c r="E254" s="112"/>
      <c r="F254" s="110"/>
      <c r="G254" s="110"/>
      <c r="H254" s="110"/>
      <c r="I254" s="113"/>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row>
    <row r="255" spans="1:59" ht="13.5" customHeight="1" x14ac:dyDescent="0.3">
      <c r="A255" s="112"/>
      <c r="B255" s="112"/>
      <c r="C255" s="112"/>
      <c r="D255" s="112"/>
      <c r="E255" s="112"/>
      <c r="F255" s="110"/>
      <c r="G255" s="110"/>
      <c r="H255" s="110"/>
      <c r="I255" s="113"/>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row>
    <row r="256" spans="1:59" ht="13.5" customHeight="1" x14ac:dyDescent="0.3">
      <c r="A256" s="112"/>
      <c r="B256" s="112"/>
      <c r="C256" s="112"/>
      <c r="D256" s="112"/>
      <c r="E256" s="112"/>
      <c r="F256" s="110"/>
      <c r="G256" s="110"/>
      <c r="H256" s="110"/>
      <c r="I256" s="113"/>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0"/>
      <c r="AY256" s="110"/>
      <c r="AZ256" s="110"/>
      <c r="BA256" s="110"/>
      <c r="BB256" s="110"/>
      <c r="BC256" s="110"/>
      <c r="BD256" s="110"/>
      <c r="BE256" s="110"/>
      <c r="BF256" s="110"/>
      <c r="BG256" s="110"/>
    </row>
    <row r="257" spans="1:59" ht="13.5" customHeight="1" x14ac:dyDescent="0.3">
      <c r="A257" s="112"/>
      <c r="B257" s="112"/>
      <c r="C257" s="112"/>
      <c r="D257" s="112"/>
      <c r="E257" s="112"/>
      <c r="F257" s="110"/>
      <c r="G257" s="110"/>
      <c r="H257" s="110"/>
      <c r="I257" s="113"/>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0"/>
      <c r="AY257" s="110"/>
      <c r="AZ257" s="110"/>
      <c r="BA257" s="110"/>
      <c r="BB257" s="110"/>
      <c r="BC257" s="110"/>
      <c r="BD257" s="110"/>
      <c r="BE257" s="110"/>
      <c r="BF257" s="110"/>
      <c r="BG257" s="110"/>
    </row>
    <row r="258" spans="1:59" ht="13.5" customHeight="1" x14ac:dyDescent="0.3">
      <c r="A258" s="112"/>
      <c r="B258" s="112"/>
      <c r="C258" s="112"/>
      <c r="D258" s="112"/>
      <c r="E258" s="112"/>
      <c r="F258" s="110"/>
      <c r="G258" s="110"/>
      <c r="H258" s="110"/>
      <c r="I258" s="113"/>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0"/>
      <c r="AY258" s="110"/>
      <c r="AZ258" s="110"/>
      <c r="BA258" s="110"/>
      <c r="BB258" s="110"/>
      <c r="BC258" s="110"/>
      <c r="BD258" s="110"/>
      <c r="BE258" s="110"/>
      <c r="BF258" s="110"/>
      <c r="BG258" s="110"/>
    </row>
    <row r="259" spans="1:59" ht="13.5" customHeight="1" x14ac:dyDescent="0.3">
      <c r="A259" s="112"/>
      <c r="B259" s="112"/>
      <c r="C259" s="112"/>
      <c r="D259" s="112"/>
      <c r="E259" s="112"/>
      <c r="F259" s="110"/>
      <c r="G259" s="110"/>
      <c r="H259" s="110"/>
      <c r="I259" s="113"/>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row>
    <row r="260" spans="1:59" ht="13.5" customHeight="1" x14ac:dyDescent="0.3">
      <c r="A260" s="112"/>
      <c r="B260" s="112"/>
      <c r="C260" s="112"/>
      <c r="D260" s="112"/>
      <c r="E260" s="112"/>
      <c r="F260" s="110"/>
      <c r="G260" s="110"/>
      <c r="H260" s="110"/>
      <c r="I260" s="113"/>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row>
    <row r="261" spans="1:59" ht="13.5" customHeight="1" x14ac:dyDescent="0.3">
      <c r="A261" s="112"/>
      <c r="B261" s="112"/>
      <c r="C261" s="112"/>
      <c r="D261" s="112"/>
      <c r="E261" s="112"/>
      <c r="F261" s="110"/>
      <c r="G261" s="110"/>
      <c r="H261" s="110"/>
      <c r="I261" s="113"/>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row>
    <row r="262" spans="1:59" ht="13.5" customHeight="1" x14ac:dyDescent="0.3">
      <c r="A262" s="112"/>
      <c r="B262" s="112"/>
      <c r="C262" s="112"/>
      <c r="D262" s="112"/>
      <c r="E262" s="112"/>
      <c r="F262" s="110"/>
      <c r="G262" s="110"/>
      <c r="H262" s="110"/>
      <c r="I262" s="113"/>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0"/>
      <c r="AY262" s="110"/>
      <c r="AZ262" s="110"/>
      <c r="BA262" s="110"/>
      <c r="BB262" s="110"/>
      <c r="BC262" s="110"/>
      <c r="BD262" s="110"/>
      <c r="BE262" s="110"/>
      <c r="BF262" s="110"/>
      <c r="BG262" s="110"/>
    </row>
    <row r="263" spans="1:59" ht="13.5" customHeight="1" x14ac:dyDescent="0.3">
      <c r="A263" s="112"/>
      <c r="B263" s="112"/>
      <c r="C263" s="112"/>
      <c r="D263" s="112"/>
      <c r="E263" s="112"/>
      <c r="F263" s="110"/>
      <c r="G263" s="110"/>
      <c r="H263" s="110"/>
      <c r="I263" s="113"/>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0"/>
      <c r="AY263" s="110"/>
      <c r="AZ263" s="110"/>
      <c r="BA263" s="110"/>
      <c r="BB263" s="110"/>
      <c r="BC263" s="110"/>
      <c r="BD263" s="110"/>
      <c r="BE263" s="110"/>
      <c r="BF263" s="110"/>
      <c r="BG263" s="110"/>
    </row>
    <row r="264" spans="1:59" ht="13.5" customHeight="1" x14ac:dyDescent="0.3">
      <c r="A264" s="112"/>
      <c r="B264" s="112"/>
      <c r="C264" s="112"/>
      <c r="D264" s="112"/>
      <c r="E264" s="112"/>
      <c r="F264" s="110"/>
      <c r="G264" s="110"/>
      <c r="H264" s="110"/>
      <c r="I264" s="113"/>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0"/>
      <c r="AY264" s="110"/>
      <c r="AZ264" s="110"/>
      <c r="BA264" s="110"/>
      <c r="BB264" s="110"/>
      <c r="BC264" s="110"/>
      <c r="BD264" s="110"/>
      <c r="BE264" s="110"/>
      <c r="BF264" s="110"/>
      <c r="BG264" s="110"/>
    </row>
    <row r="265" spans="1:59" ht="13.5" customHeight="1" x14ac:dyDescent="0.3">
      <c r="A265" s="112"/>
      <c r="B265" s="112"/>
      <c r="C265" s="112"/>
      <c r="D265" s="112"/>
      <c r="E265" s="112"/>
      <c r="F265" s="110"/>
      <c r="G265" s="110"/>
      <c r="H265" s="110"/>
      <c r="I265" s="113"/>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0"/>
      <c r="AY265" s="110"/>
      <c r="AZ265" s="110"/>
      <c r="BA265" s="110"/>
      <c r="BB265" s="110"/>
      <c r="BC265" s="110"/>
      <c r="BD265" s="110"/>
      <c r="BE265" s="110"/>
      <c r="BF265" s="110"/>
      <c r="BG265" s="110"/>
    </row>
    <row r="266" spans="1:59" ht="13.5" customHeight="1" x14ac:dyDescent="0.3">
      <c r="A266" s="112"/>
      <c r="B266" s="112"/>
      <c r="C266" s="112"/>
      <c r="D266" s="112"/>
      <c r="E266" s="112"/>
      <c r="F266" s="110"/>
      <c r="G266" s="110"/>
      <c r="H266" s="110"/>
      <c r="I266" s="113"/>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0"/>
      <c r="AY266" s="110"/>
      <c r="AZ266" s="110"/>
      <c r="BA266" s="110"/>
      <c r="BB266" s="110"/>
      <c r="BC266" s="110"/>
      <c r="BD266" s="110"/>
      <c r="BE266" s="110"/>
      <c r="BF266" s="110"/>
      <c r="BG266" s="110"/>
    </row>
    <row r="267" spans="1:59" ht="13.5" customHeight="1" x14ac:dyDescent="0.3">
      <c r="A267" s="112"/>
      <c r="B267" s="112"/>
      <c r="C267" s="112"/>
      <c r="D267" s="112"/>
      <c r="E267" s="112"/>
      <c r="F267" s="110"/>
      <c r="G267" s="110"/>
      <c r="H267" s="110"/>
      <c r="I267" s="113"/>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row>
    <row r="268" spans="1:59" ht="13.5" customHeight="1" x14ac:dyDescent="0.3">
      <c r="A268" s="112"/>
      <c r="B268" s="112"/>
      <c r="C268" s="112"/>
      <c r="D268" s="112"/>
      <c r="E268" s="112"/>
      <c r="F268" s="110"/>
      <c r="G268" s="110"/>
      <c r="H268" s="110"/>
      <c r="I268" s="113"/>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row>
    <row r="269" spans="1:59" ht="13.5" customHeight="1" x14ac:dyDescent="0.3">
      <c r="A269" s="112"/>
      <c r="B269" s="112"/>
      <c r="C269" s="112"/>
      <c r="D269" s="112"/>
      <c r="E269" s="112"/>
      <c r="F269" s="110"/>
      <c r="G269" s="110"/>
      <c r="H269" s="110"/>
      <c r="I269" s="113"/>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0"/>
      <c r="BC269" s="110"/>
      <c r="BD269" s="110"/>
      <c r="BE269" s="110"/>
      <c r="BF269" s="110"/>
      <c r="BG269" s="110"/>
    </row>
    <row r="270" spans="1:59" ht="13.5" customHeight="1" x14ac:dyDescent="0.3">
      <c r="A270" s="112"/>
      <c r="B270" s="112"/>
      <c r="C270" s="112"/>
      <c r="D270" s="112"/>
      <c r="E270" s="112"/>
      <c r="F270" s="110"/>
      <c r="G270" s="110"/>
      <c r="H270" s="110"/>
      <c r="I270" s="113"/>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0"/>
      <c r="AY270" s="110"/>
      <c r="AZ270" s="110"/>
      <c r="BA270" s="110"/>
      <c r="BB270" s="110"/>
      <c r="BC270" s="110"/>
      <c r="BD270" s="110"/>
      <c r="BE270" s="110"/>
      <c r="BF270" s="110"/>
      <c r="BG270" s="110"/>
    </row>
    <row r="271" spans="1:59" ht="15.75" customHeight="1" x14ac:dyDescent="0.3"/>
    <row r="272" spans="1:59"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mergeCells count="195">
    <mergeCell ref="A50:A55"/>
    <mergeCell ref="B50:B55"/>
    <mergeCell ref="C50:C55"/>
    <mergeCell ref="D50:D55"/>
    <mergeCell ref="F50:F55"/>
    <mergeCell ref="G50:G55"/>
    <mergeCell ref="I50:I55"/>
    <mergeCell ref="Q50:Q55"/>
    <mergeCell ref="B68:AM68"/>
    <mergeCell ref="J50:J55"/>
    <mergeCell ref="K50:K55"/>
    <mergeCell ref="L50:L55"/>
    <mergeCell ref="M50:M55"/>
    <mergeCell ref="N50:N55"/>
    <mergeCell ref="O50:O55"/>
    <mergeCell ref="P50:P55"/>
    <mergeCell ref="J44:J49"/>
    <mergeCell ref="K44:K49"/>
    <mergeCell ref="L44:L49"/>
    <mergeCell ref="M44:M49"/>
    <mergeCell ref="N44:N49"/>
    <mergeCell ref="O44:O49"/>
    <mergeCell ref="P44:P49"/>
    <mergeCell ref="Q44:Q49"/>
    <mergeCell ref="A44:A49"/>
    <mergeCell ref="B44:B49"/>
    <mergeCell ref="C44:C49"/>
    <mergeCell ref="D44:D49"/>
    <mergeCell ref="F44:F49"/>
    <mergeCell ref="G44:G49"/>
    <mergeCell ref="I44:I49"/>
    <mergeCell ref="J38:J43"/>
    <mergeCell ref="K38:K43"/>
    <mergeCell ref="L38:L43"/>
    <mergeCell ref="M38:M43"/>
    <mergeCell ref="N38:N43"/>
    <mergeCell ref="O38:O43"/>
    <mergeCell ref="P38:P43"/>
    <mergeCell ref="Q38:Q43"/>
    <mergeCell ref="A38:A43"/>
    <mergeCell ref="B38:B43"/>
    <mergeCell ref="C38:C43"/>
    <mergeCell ref="D38:D43"/>
    <mergeCell ref="F38:F43"/>
    <mergeCell ref="G38:G43"/>
    <mergeCell ref="I38:I43"/>
    <mergeCell ref="J32:J37"/>
    <mergeCell ref="K32:K37"/>
    <mergeCell ref="L32:L37"/>
    <mergeCell ref="M32:M37"/>
    <mergeCell ref="N32:N37"/>
    <mergeCell ref="O32:O37"/>
    <mergeCell ref="P32:P37"/>
    <mergeCell ref="Q32:Q37"/>
    <mergeCell ref="A32:A37"/>
    <mergeCell ref="B32:B37"/>
    <mergeCell ref="C32:C37"/>
    <mergeCell ref="D32:D37"/>
    <mergeCell ref="F32:F37"/>
    <mergeCell ref="G32:G37"/>
    <mergeCell ref="I32:I37"/>
    <mergeCell ref="A14:A19"/>
    <mergeCell ref="B14:B19"/>
    <mergeCell ref="C14:C19"/>
    <mergeCell ref="D14:D19"/>
    <mergeCell ref="F14:F19"/>
    <mergeCell ref="G14:G19"/>
    <mergeCell ref="O14:O19"/>
    <mergeCell ref="P14:P19"/>
    <mergeCell ref="Q14:Q19"/>
    <mergeCell ref="O10:O13"/>
    <mergeCell ref="P10:P13"/>
    <mergeCell ref="Q10:Q13"/>
    <mergeCell ref="U8:Z8"/>
    <mergeCell ref="AA8:AA9"/>
    <mergeCell ref="A10:A13"/>
    <mergeCell ref="B10:B13"/>
    <mergeCell ref="C10:C13"/>
    <mergeCell ref="D10:D13"/>
    <mergeCell ref="F10:F13"/>
    <mergeCell ref="G10:G13"/>
    <mergeCell ref="AJ8:AJ9"/>
    <mergeCell ref="AK8:AK9"/>
    <mergeCell ref="A7:J7"/>
    <mergeCell ref="K7:Q7"/>
    <mergeCell ref="R7:Z7"/>
    <mergeCell ref="AA7:AG7"/>
    <mergeCell ref="AH7:AM7"/>
    <mergeCell ref="A8:A9"/>
    <mergeCell ref="B8:B9"/>
    <mergeCell ref="T8:T9"/>
    <mergeCell ref="AB8:AB9"/>
    <mergeCell ref="AC8:AC9"/>
    <mergeCell ref="AD8:AD9"/>
    <mergeCell ref="AE8:AE9"/>
    <mergeCell ref="AF8:AF9"/>
    <mergeCell ref="AG8:AG9"/>
    <mergeCell ref="AH8:AH9"/>
    <mergeCell ref="AI8:AI9"/>
    <mergeCell ref="A1:AM2"/>
    <mergeCell ref="A4:B4"/>
    <mergeCell ref="C4:AM4"/>
    <mergeCell ref="A5:B5"/>
    <mergeCell ref="C5:AM5"/>
    <mergeCell ref="A6:B6"/>
    <mergeCell ref="C6:AM6"/>
    <mergeCell ref="C8:C9"/>
    <mergeCell ref="D8:D9"/>
    <mergeCell ref="E8:E9"/>
    <mergeCell ref="F8:F9"/>
    <mergeCell ref="I8:I9"/>
    <mergeCell ref="J8:J9"/>
    <mergeCell ref="K8:K9"/>
    <mergeCell ref="L8:L9"/>
    <mergeCell ref="M8:M9"/>
    <mergeCell ref="N8:N9"/>
    <mergeCell ref="O8:O9"/>
    <mergeCell ref="P8:P9"/>
    <mergeCell ref="AL8:AL9"/>
    <mergeCell ref="AM8:AM9"/>
    <mergeCell ref="Q8:Q9"/>
    <mergeCell ref="R8:R9"/>
    <mergeCell ref="S8:S9"/>
    <mergeCell ref="J62:J67"/>
    <mergeCell ref="K62:K67"/>
    <mergeCell ref="L62:L67"/>
    <mergeCell ref="M62:M67"/>
    <mergeCell ref="N62:N67"/>
    <mergeCell ref="O62:O67"/>
    <mergeCell ref="P62:P67"/>
    <mergeCell ref="Q62:Q67"/>
    <mergeCell ref="A62:A67"/>
    <mergeCell ref="B62:B67"/>
    <mergeCell ref="C62:C67"/>
    <mergeCell ref="D62:D67"/>
    <mergeCell ref="F62:F67"/>
    <mergeCell ref="G62:G67"/>
    <mergeCell ref="I62:I67"/>
    <mergeCell ref="J26:J31"/>
    <mergeCell ref="K26:K31"/>
    <mergeCell ref="L26:L31"/>
    <mergeCell ref="M26:M31"/>
    <mergeCell ref="N26:N31"/>
    <mergeCell ref="O26:O31"/>
    <mergeCell ref="P26:P31"/>
    <mergeCell ref="Q26:Q31"/>
    <mergeCell ref="A26:A31"/>
    <mergeCell ref="B26:B31"/>
    <mergeCell ref="C26:C31"/>
    <mergeCell ref="D26:D31"/>
    <mergeCell ref="F26:F31"/>
    <mergeCell ref="G26:G31"/>
    <mergeCell ref="I26:I31"/>
    <mergeCell ref="J20:J25"/>
    <mergeCell ref="K20:K25"/>
    <mergeCell ref="L20:L25"/>
    <mergeCell ref="M20:M25"/>
    <mergeCell ref="N20:N25"/>
    <mergeCell ref="O20:O25"/>
    <mergeCell ref="P20:P25"/>
    <mergeCell ref="Q20:Q25"/>
    <mergeCell ref="A20:A25"/>
    <mergeCell ref="B20:B25"/>
    <mergeCell ref="C20:C25"/>
    <mergeCell ref="D20:D25"/>
    <mergeCell ref="F20:F25"/>
    <mergeCell ref="G20:G25"/>
    <mergeCell ref="I20:I25"/>
    <mergeCell ref="L10:L13"/>
    <mergeCell ref="M10:M13"/>
    <mergeCell ref="I10:I13"/>
    <mergeCell ref="I14:I19"/>
    <mergeCell ref="J14:J19"/>
    <mergeCell ref="K14:K19"/>
    <mergeCell ref="L14:L19"/>
    <mergeCell ref="M14:M19"/>
    <mergeCell ref="N14:N19"/>
    <mergeCell ref="J10:J13"/>
    <mergeCell ref="K10:K13"/>
    <mergeCell ref="N10:N13"/>
    <mergeCell ref="J56:J61"/>
    <mergeCell ref="K56:K61"/>
    <mergeCell ref="L56:L61"/>
    <mergeCell ref="M56:M61"/>
    <mergeCell ref="N56:N61"/>
    <mergeCell ref="O56:O61"/>
    <mergeCell ref="P56:P61"/>
    <mergeCell ref="Q56:Q61"/>
    <mergeCell ref="A56:A61"/>
    <mergeCell ref="B56:B61"/>
    <mergeCell ref="C56:C61"/>
    <mergeCell ref="D56:D61"/>
    <mergeCell ref="F56:F61"/>
    <mergeCell ref="G56:G61"/>
    <mergeCell ref="I56:I61"/>
  </mergeCells>
  <conditionalFormatting sqref="K10 K14 K20 K26 K32 K38 K44 K50 K56 K62 AB10:AB67">
    <cfRule type="cellIs" dxfId="18" priority="1" operator="equal">
      <formula>"Muy Alta"</formula>
    </cfRule>
    <cfRule type="cellIs" dxfId="17" priority="2" operator="equal">
      <formula>"Alta"</formula>
    </cfRule>
    <cfRule type="cellIs" dxfId="16" priority="3" operator="equal">
      <formula>"Media"</formula>
    </cfRule>
    <cfRule type="cellIs" dxfId="15" priority="4" operator="equal">
      <formula>"Baja"</formula>
    </cfRule>
    <cfRule type="cellIs" dxfId="14" priority="5" operator="equal">
      <formula>"Muy Baja"</formula>
    </cfRule>
  </conditionalFormatting>
  <conditionalFormatting sqref="N10:N67">
    <cfRule type="containsText" dxfId="13" priority="6" operator="containsText" text="❌">
      <formula>NOT(ISERROR(SEARCH(("❌"),(N10))))</formula>
    </cfRule>
  </conditionalFormatting>
  <conditionalFormatting sqref="O10 O14 O20 O26 O32 O38 O44 O50 O56 O62 AD10:AD67">
    <cfRule type="cellIs" dxfId="12" priority="7" operator="equal">
      <formula>"Catastrófico"</formula>
    </cfRule>
    <cfRule type="cellIs" dxfId="11" priority="8" operator="equal">
      <formula>"Mayor"</formula>
    </cfRule>
    <cfRule type="cellIs" dxfId="10" priority="9" operator="equal">
      <formula>"Moderado"</formula>
    </cfRule>
    <cfRule type="cellIs" dxfId="9" priority="10" operator="equal">
      <formula>"Menor"</formula>
    </cfRule>
    <cfRule type="cellIs" dxfId="8" priority="11" operator="equal">
      <formula>"Leve"</formula>
    </cfRule>
  </conditionalFormatting>
  <conditionalFormatting sqref="Q10 AF10:AF67">
    <cfRule type="cellIs" dxfId="7" priority="12" operator="equal">
      <formula>"Extremo"</formula>
    </cfRule>
    <cfRule type="cellIs" dxfId="6" priority="13" operator="equal">
      <formula>"Alto"</formula>
    </cfRule>
    <cfRule type="cellIs" dxfId="5" priority="14" operator="equal">
      <formula>"Moderado"</formula>
    </cfRule>
    <cfRule type="cellIs" dxfId="4" priority="15" operator="equal">
      <formula>"Bajo"</formula>
    </cfRule>
  </conditionalFormatting>
  <conditionalFormatting sqref="Q14 Q20 Q26 Q32 Q38 Q44 Q50 Q56 Q62">
    <cfRule type="cellIs" dxfId="3" priority="16" operator="equal">
      <formula>"Extremo"</formula>
    </cfRule>
    <cfRule type="cellIs" dxfId="2" priority="17" operator="equal">
      <formula>"Alto"</formula>
    </cfRule>
    <cfRule type="cellIs" dxfId="1" priority="18" operator="equal">
      <formula>"Moderado"</formula>
    </cfRule>
    <cfRule type="cellIs" dxfId="0" priority="19" operator="equal">
      <formula>"Bajo"</formula>
    </cfRule>
  </conditionalFormatting>
  <dataValidations count="1">
    <dataValidation type="list" allowBlank="1" showErrorMessage="1" sqref="G10 G14 G20 G26 G32 G38 G44 G50 G56 G62" xr:uid="{00000000-0002-0000-0400-000002000000}">
      <formula1>"Gestión,FISCAL"</formula1>
    </dataValidation>
  </dataValidation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5">
        <x14:dataValidation type="list" allowBlank="1" showErrorMessage="1" xr:uid="{00000000-0002-0000-0400-000001000000}">
          <x14:formula1>
            <xm:f>'Opciones Tratamiento'!$B$13:$B$19</xm:f>
          </x14:formula1>
          <xm:sqref>I10 I14 I20 I26 I32 I38 I44 I50 I56 I62</xm:sqref>
        </x14:dataValidation>
        <x14:dataValidation type="list" allowBlank="1" showErrorMessage="1" xr:uid="{00000000-0002-0000-0400-000004000000}">
          <x14:formula1>
            <xm:f>'Tabla Impacto'!$F$210:$F$221</xm:f>
          </x14:formula1>
          <xm:sqref>M10 M14 M20 M26 M32 M38 M44 M50 M56 M62</xm:sqref>
        </x14:dataValidation>
        <x14:dataValidation type="list" allowBlank="1" showErrorMessage="1" xr:uid="{00000000-0002-0000-0400-000005000000}">
          <x14:formula1>
            <xm:f>'Opciones Tratamiento'!$B$2:$B$5</xm:f>
          </x14:formula1>
          <xm:sqref>AG10 AG16:AG20 AG22:AG26 AG28:AG32 AG34:AG38 AG40:AG44 AG46:AG50 AG52:AG56 AG58:AG62 AG64:AG67 AG12:AG14</xm:sqref>
        </x14:dataValidation>
        <x14:dataValidation type="list" allowBlank="1" showErrorMessage="1" xr:uid="{00000000-0002-0000-0400-000009000000}">
          <x14:formula1>
            <xm:f>'Opciones Tratamiento'!$E$2:$E$4</xm:f>
          </x14:formula1>
          <xm:sqref>B10 B14 B20 B26 B32 B38 B44 B50 B56 B62</xm:sqref>
        </x14:dataValidation>
        <x14:dataValidation type="list" allowBlank="1" showErrorMessage="1" xr:uid="{00000000-0002-0000-0400-00000E000000}">
          <x14:formula1>
            <xm:f>'Opciones Tratamiento'!$B$9:$B$10</xm:f>
          </x14:formula1>
          <xm:sqref>AM10:AM11 AM13 AM14:AM15 AM17:AM18 AM20:AM21 AM23:AM24 AM26:AM27 AM29:AM30 AM32:AM33 AM35:AM36 AM38:AM39 AM41:AM42 AM44:AM45 AM47:AM48 AM50:AM51 AM53:AM54 AM56:AM57 AM59:AM60 AM62:AM63 AM65:AM66</xm:sqref>
        </x14:dataValidation>
        <x14:dataValidation type="list" allowBlank="1" showErrorMessage="1" xr:uid="{00000000-0002-0000-0400-000000000000}">
          <x14:formula1>
            <xm:f>'Tabla Valoración controles'!$D$7:$D$8</xm:f>
          </x14:formula1>
          <xm:sqref>V10:V67</xm:sqref>
        </x14:dataValidation>
        <x14:dataValidation type="list" allowBlank="1" showErrorMessage="1" xr:uid="{00000000-0002-0000-0400-000003000000}">
          <x14:formula1>
            <xm:f>'Tabla Valoración controles'!$D$4:$D$6</xm:f>
          </x14:formula1>
          <xm:sqref>U10:U67</xm:sqref>
        </x14:dataValidation>
        <x14:dataValidation type="custom" allowBlank="1" showInputMessage="1" showErrorMessage="1" prompt="Recuerde que las acciones se generan bajo la medida de mitigar el riesgo" xr:uid="{00000000-0002-0000-0400-000006000000}">
          <x14:formula1>
            <xm:f>IF(OR(AG14='Opciones Tratamiento'!$B$2,AG14='Opciones Tratamiento'!$B$3,AG14='Opciones Tratamiento'!$B$4),ISBLANK(AG14),ISTEXT(AG14))</xm:f>
          </x14:formula1>
          <xm:sqref>AL14:AL67</xm:sqref>
        </x14:dataValidation>
        <x14:dataValidation type="list" allowBlank="1" showErrorMessage="1" xr:uid="{00000000-0002-0000-0400-000007000000}">
          <x14:formula1>
            <xm:f>'Tabla Valoración controles'!$D$9:$D$10</xm:f>
          </x14:formula1>
          <xm:sqref>X10:X67</xm:sqref>
        </x14:dataValidation>
        <x14:dataValidation type="custom" allowBlank="1" showInputMessage="1" showErrorMessage="1" prompt="Recuerde que las acciones se generan bajo la medida de mitigar el riesgo" xr:uid="{00000000-0002-0000-0400-000008000000}">
          <x14:formula1>
            <xm:f>IF(OR(AG14='Opciones Tratamiento'!$B$2,AG14='Opciones Tratamiento'!$B$3,AG14='Opciones Tratamiento'!$B$4),ISBLANK(AG14),ISTEXT(AG14))</xm:f>
          </x14:formula1>
          <xm:sqref>AK14:AK67</xm:sqref>
        </x14:dataValidation>
        <x14:dataValidation type="custom" allowBlank="1" showInputMessage="1" showErrorMessage="1" prompt="Recuerde que las acciones se generan bajo la medida de mitigar el riesgo" xr:uid="{00000000-0002-0000-0400-00000A000000}">
          <x14:formula1>
            <xm:f>IF(OR(AG14='Opciones Tratamiento'!$B$2,AG14='Opciones Tratamiento'!$B$3,AG14='Opciones Tratamiento'!$B$4),ISBLANK(AG14),ISTEXT(AG14))</xm:f>
          </x14:formula1>
          <xm:sqref>AI14:AI67</xm:sqref>
        </x14:dataValidation>
        <x14:dataValidation type="custom" allowBlank="1" showInputMessage="1" showErrorMessage="1" prompt="Recuerde que las acciones se generan bajo la medida de mitigar el riesgo" xr:uid="{00000000-0002-0000-0400-00000B000000}">
          <x14:formula1>
            <xm:f>IF(OR(AG14='Opciones Tratamiento'!$B$2,AG14='Opciones Tratamiento'!$B$3,AG14='Opciones Tratamiento'!$B$4),ISBLANK(AG14),ISTEXT(AG14))</xm:f>
          </x14:formula1>
          <xm:sqref>AH14:AH67</xm:sqref>
        </x14:dataValidation>
        <x14:dataValidation type="custom" allowBlank="1" showInputMessage="1" showErrorMessage="1" prompt="Recuerde que las acciones se generan bajo la medida de mitigar el riesgo" xr:uid="{00000000-0002-0000-0400-00000C000000}">
          <x14:formula1>
            <xm:f>IF(OR(AG14='Opciones Tratamiento'!$B$2,AG14='Opciones Tratamiento'!$B$3,AG14='Opciones Tratamiento'!$B$4),ISBLANK(AG14),ISTEXT(AG14))</xm:f>
          </x14:formula1>
          <xm:sqref>AJ14:AJ67</xm:sqref>
        </x14:dataValidation>
        <x14:dataValidation type="list" allowBlank="1" showErrorMessage="1" xr:uid="{00000000-0002-0000-0400-00000D000000}">
          <x14:formula1>
            <xm:f>'Tabla Valoración controles'!$D$13:$D$14</xm:f>
          </x14:formula1>
          <xm:sqref>Z10:Z67</xm:sqref>
        </x14:dataValidation>
        <x14:dataValidation type="list" allowBlank="1" showErrorMessage="1" xr:uid="{00000000-0002-0000-0400-00000F000000}">
          <x14:formula1>
            <xm:f>'Tabla Valoración controles'!$D$11:$D$12</xm:f>
          </x14:formula1>
          <xm:sqref>Y10:Y67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workbookViewId="0"/>
  </sheetViews>
  <sheetFormatPr baseColWidth="10" defaultColWidth="14.44140625" defaultRowHeight="15" customHeight="1" x14ac:dyDescent="0.3"/>
  <cols>
    <col min="1" max="1" width="10.6640625" customWidth="1"/>
    <col min="2" max="39" width="5.6640625" customWidth="1"/>
    <col min="40" max="40" width="10.6640625" customWidth="1"/>
    <col min="41" max="46" width="5.6640625" customWidth="1"/>
    <col min="47" max="61" width="10.664062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400" t="s">
        <v>263</v>
      </c>
      <c r="C2" s="209"/>
      <c r="D2" s="209"/>
      <c r="E2" s="209"/>
      <c r="F2" s="209"/>
      <c r="G2" s="209"/>
      <c r="H2" s="209"/>
      <c r="I2" s="209"/>
      <c r="J2" s="401" t="s">
        <v>15</v>
      </c>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367"/>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209"/>
      <c r="C3" s="209"/>
      <c r="D3" s="209"/>
      <c r="E3" s="209"/>
      <c r="F3" s="209"/>
      <c r="G3" s="209"/>
      <c r="H3" s="209"/>
      <c r="I3" s="209"/>
      <c r="J3" s="403"/>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404"/>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209"/>
      <c r="C4" s="209"/>
      <c r="D4" s="209"/>
      <c r="E4" s="209"/>
      <c r="F4" s="209"/>
      <c r="G4" s="209"/>
      <c r="H4" s="209"/>
      <c r="I4" s="209"/>
      <c r="J4" s="364"/>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369"/>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406" t="s">
        <v>264</v>
      </c>
      <c r="C6" s="402"/>
      <c r="D6" s="363"/>
      <c r="E6" s="396" t="s">
        <v>265</v>
      </c>
      <c r="F6" s="249"/>
      <c r="G6" s="249"/>
      <c r="H6" s="249"/>
      <c r="I6" s="378"/>
      <c r="J6" s="372" t="str">
        <f ca="1">IF(AND('Mapa final'!$K$10="Muy Alta",'Mapa final'!$O$10="Leve"),CONCATENATE("R",'Mapa final'!$A$10),"")</f>
        <v/>
      </c>
      <c r="K6" s="373"/>
      <c r="L6" s="374" t="str">
        <f ca="1">IF(AND('Mapa final'!$K$14="Muy Alta",'Mapa final'!$O$14="Leve"),CONCATENATE("R",'Mapa final'!$A$14),"")</f>
        <v/>
      </c>
      <c r="M6" s="373"/>
      <c r="N6" s="374" t="str">
        <f ca="1">IF(AND('Mapa final'!$K$20="Muy Alta",'Mapa final'!$O$20="Leve"),CONCATENATE("R",'Mapa final'!$A$20),"")</f>
        <v/>
      </c>
      <c r="O6" s="378"/>
      <c r="P6" s="372" t="str">
        <f ca="1">IF(AND('Mapa final'!$K$10="Muy Alta",'Mapa final'!$O$10="Menor"),CONCATENATE("R",'Mapa final'!$A$10),"")</f>
        <v/>
      </c>
      <c r="Q6" s="373"/>
      <c r="R6" s="374" t="str">
        <f ca="1">IF(AND('Mapa final'!$K$14="Muy Alta",'Mapa final'!$O$14="Menor"),CONCATENATE("R",'Mapa final'!$A$14),"")</f>
        <v/>
      </c>
      <c r="S6" s="373"/>
      <c r="T6" s="374" t="str">
        <f ca="1">IF(AND('Mapa final'!$K$20="Muy Alta",'Mapa final'!$O$20="Menor"),CONCATENATE("R",'Mapa final'!$A$20),"")</f>
        <v/>
      </c>
      <c r="U6" s="378"/>
      <c r="V6" s="372" t="str">
        <f ca="1">IF(AND('Mapa final'!$K$10="Muy Alta",'Mapa final'!$O$10="Moderado"),CONCATENATE("R",'Mapa final'!$A$10),"")</f>
        <v/>
      </c>
      <c r="W6" s="373"/>
      <c r="X6" s="374" t="str">
        <f ca="1">IF(AND('Mapa final'!$K$14="Muy Alta",'Mapa final'!$O$14="Moderado"),CONCATENATE("R",'Mapa final'!$A$14),"")</f>
        <v/>
      </c>
      <c r="Y6" s="373"/>
      <c r="Z6" s="374" t="str">
        <f ca="1">IF(AND('Mapa final'!$K$20="Muy Alta",'Mapa final'!$O$20="Moderado"),CONCATENATE("R",'Mapa final'!$A$20),"")</f>
        <v/>
      </c>
      <c r="AA6" s="378"/>
      <c r="AB6" s="372" t="str">
        <f ca="1">IF(AND('Mapa final'!$K$10="Muy Alta",'Mapa final'!$O$10="Mayor"),CONCATENATE("R",'Mapa final'!$A$10),"")</f>
        <v>R1</v>
      </c>
      <c r="AC6" s="373"/>
      <c r="AD6" s="374" t="str">
        <f ca="1">IF(AND('Mapa final'!$K$14="Muy Alta",'Mapa final'!$O$14="Mayor"),CONCATENATE("R",'Mapa final'!$A$14),"")</f>
        <v/>
      </c>
      <c r="AE6" s="373"/>
      <c r="AF6" s="374" t="str">
        <f ca="1">IF(AND('Mapa final'!$K$20="Muy Alta",'Mapa final'!$O$20="Mayor"),CONCATENATE("R",'Mapa final'!$A$20),"")</f>
        <v/>
      </c>
      <c r="AG6" s="378"/>
      <c r="AH6" s="380" t="str">
        <f ca="1">IF(AND('Mapa final'!$K$10="Muy Alta",'Mapa final'!$O$10="Catastrófico"),CONCATENATE("R",'Mapa final'!$A$10),"")</f>
        <v/>
      </c>
      <c r="AI6" s="373"/>
      <c r="AJ6" s="381" t="str">
        <f ca="1">IF(AND('Mapa final'!$K$14="Muy Alta",'Mapa final'!$O$14="Catastrófico"),CONCATENATE("R",'Mapa final'!$A$14),"")</f>
        <v/>
      </c>
      <c r="AK6" s="373"/>
      <c r="AL6" s="381" t="str">
        <f ca="1">IF(AND('Mapa final'!$K$20="Muy Alta",'Mapa final'!$O$20="Catastrófico"),CONCATENATE("R",'Mapa final'!$A$20),"")</f>
        <v/>
      </c>
      <c r="AM6" s="378"/>
      <c r="AO6" s="392" t="s">
        <v>266</v>
      </c>
      <c r="AP6" s="385"/>
      <c r="AQ6" s="385"/>
      <c r="AR6" s="385"/>
      <c r="AS6" s="385"/>
      <c r="AT6" s="386"/>
      <c r="AU6" s="1"/>
      <c r="AV6" s="1"/>
      <c r="AW6" s="1"/>
      <c r="AX6" s="1"/>
      <c r="AY6" s="1"/>
      <c r="AZ6" s="1"/>
      <c r="BA6" s="1"/>
      <c r="BB6" s="1"/>
      <c r="BC6" s="1"/>
      <c r="BD6" s="1"/>
      <c r="BE6" s="1"/>
      <c r="BF6" s="1"/>
      <c r="BG6" s="1"/>
      <c r="BH6" s="1"/>
      <c r="BI6" s="1"/>
    </row>
    <row r="7" spans="1:61" ht="15" customHeight="1" x14ac:dyDescent="0.3">
      <c r="A7" s="1"/>
      <c r="B7" s="403"/>
      <c r="C7" s="209"/>
      <c r="D7" s="210"/>
      <c r="E7" s="221"/>
      <c r="F7" s="209"/>
      <c r="G7" s="209"/>
      <c r="H7" s="209"/>
      <c r="I7" s="210"/>
      <c r="J7" s="368"/>
      <c r="K7" s="369"/>
      <c r="L7" s="364"/>
      <c r="M7" s="369"/>
      <c r="N7" s="364"/>
      <c r="O7" s="365"/>
      <c r="P7" s="368"/>
      <c r="Q7" s="369"/>
      <c r="R7" s="364"/>
      <c r="S7" s="369"/>
      <c r="T7" s="364"/>
      <c r="U7" s="365"/>
      <c r="V7" s="368"/>
      <c r="W7" s="369"/>
      <c r="X7" s="364"/>
      <c r="Y7" s="369"/>
      <c r="Z7" s="364"/>
      <c r="AA7" s="365"/>
      <c r="AB7" s="368"/>
      <c r="AC7" s="369"/>
      <c r="AD7" s="364"/>
      <c r="AE7" s="369"/>
      <c r="AF7" s="364"/>
      <c r="AG7" s="365"/>
      <c r="AH7" s="368"/>
      <c r="AI7" s="369"/>
      <c r="AJ7" s="364"/>
      <c r="AK7" s="369"/>
      <c r="AL7" s="364"/>
      <c r="AM7" s="365"/>
      <c r="AN7" s="1"/>
      <c r="AO7" s="387"/>
      <c r="AP7" s="209"/>
      <c r="AQ7" s="209"/>
      <c r="AR7" s="209"/>
      <c r="AS7" s="209"/>
      <c r="AT7" s="388"/>
      <c r="AU7" s="1"/>
      <c r="AV7" s="1"/>
      <c r="AW7" s="1"/>
      <c r="AX7" s="1"/>
      <c r="AY7" s="1"/>
      <c r="AZ7" s="1"/>
      <c r="BA7" s="1"/>
      <c r="BB7" s="1"/>
      <c r="BC7" s="1"/>
      <c r="BD7" s="1"/>
      <c r="BE7" s="1"/>
      <c r="BF7" s="1"/>
      <c r="BG7" s="1"/>
      <c r="BH7" s="1"/>
      <c r="BI7" s="1"/>
    </row>
    <row r="8" spans="1:61" ht="15" customHeight="1" x14ac:dyDescent="0.3">
      <c r="A8" s="1"/>
      <c r="B8" s="403"/>
      <c r="C8" s="209"/>
      <c r="D8" s="210"/>
      <c r="E8" s="221"/>
      <c r="F8" s="209"/>
      <c r="G8" s="209"/>
      <c r="H8" s="209"/>
      <c r="I8" s="210"/>
      <c r="J8" s="366" t="str">
        <f ca="1">IF(AND('Mapa final'!$K$26="Muy Alta",'Mapa final'!$O$26="Leve"),CONCATENATE("R",'Mapa final'!$A$26),"")</f>
        <v/>
      </c>
      <c r="K8" s="367"/>
      <c r="L8" s="362" t="str">
        <f ca="1">IF(AND('Mapa final'!$K$32="Muy Alta",'Mapa final'!$O$32="Leve"),CONCATENATE("R",'Mapa final'!$A$32),"")</f>
        <v/>
      </c>
      <c r="M8" s="367"/>
      <c r="N8" s="362" t="str">
        <f ca="1">IF(AND('Mapa final'!$K$38="Muy Alta",'Mapa final'!$O$38="Leve"),CONCATENATE("R",'Mapa final'!$A$38),"")</f>
        <v/>
      </c>
      <c r="O8" s="363"/>
      <c r="P8" s="366" t="str">
        <f ca="1">IF(AND('Mapa final'!$K$26="Muy Alta",'Mapa final'!$O$26="Menor"),CONCATENATE("R",'Mapa final'!$A$26),"")</f>
        <v/>
      </c>
      <c r="Q8" s="367"/>
      <c r="R8" s="362" t="str">
        <f ca="1">IF(AND('Mapa final'!$K$32="Muy Alta",'Mapa final'!$O$32="Menor"),CONCATENATE("R",'Mapa final'!$A$32),"")</f>
        <v/>
      </c>
      <c r="S8" s="367"/>
      <c r="T8" s="362" t="str">
        <f ca="1">IF(AND('Mapa final'!$K$38="Muy Alta",'Mapa final'!$O$38="Menor"),CONCATENATE("R",'Mapa final'!$A$38),"")</f>
        <v/>
      </c>
      <c r="U8" s="363"/>
      <c r="V8" s="366" t="str">
        <f ca="1">IF(AND('Mapa final'!$K$26="Muy Alta",'Mapa final'!$O$26="Moderado"),CONCATENATE("R",'Mapa final'!$A$26),"")</f>
        <v/>
      </c>
      <c r="W8" s="367"/>
      <c r="X8" s="362" t="str">
        <f ca="1">IF(AND('Mapa final'!$K$32="Muy Alta",'Mapa final'!$O$32="Moderado"),CONCATENATE("R",'Mapa final'!$A$32),"")</f>
        <v/>
      </c>
      <c r="Y8" s="367"/>
      <c r="Z8" s="362" t="str">
        <f ca="1">IF(AND('Mapa final'!$K$38="Muy Alta",'Mapa final'!$O$38="Moderado"),CONCATENATE("R",'Mapa final'!$A$38),"")</f>
        <v/>
      </c>
      <c r="AA8" s="363"/>
      <c r="AB8" s="366" t="str">
        <f ca="1">IF(AND('Mapa final'!$K$26="Muy Alta",'Mapa final'!$O$26="Mayor"),CONCATENATE("R",'Mapa final'!$A$26),"")</f>
        <v/>
      </c>
      <c r="AC8" s="367"/>
      <c r="AD8" s="362" t="str">
        <f ca="1">IF(AND('Mapa final'!$K$32="Muy Alta",'Mapa final'!$O$32="Mayor"),CONCATENATE("R",'Mapa final'!$A$32),"")</f>
        <v/>
      </c>
      <c r="AE8" s="367"/>
      <c r="AF8" s="362" t="str">
        <f ca="1">IF(AND('Mapa final'!$K$38="Muy Alta",'Mapa final'!$O$38="Mayor"),CONCATENATE("R",'Mapa final'!$A$38),"")</f>
        <v/>
      </c>
      <c r="AG8" s="363"/>
      <c r="AH8" s="370" t="str">
        <f ca="1">IF(AND('Mapa final'!$K$26="Muy Alta",'Mapa final'!$O$26="Catastrófico"),CONCATENATE("R",'Mapa final'!$A$26),"")</f>
        <v/>
      </c>
      <c r="AI8" s="367"/>
      <c r="AJ8" s="371" t="str">
        <f ca="1">IF(AND('Mapa final'!$K$32="Muy Alta",'Mapa final'!$O$32="Catastrófico"),CONCATENATE("R",'Mapa final'!$A$32),"")</f>
        <v/>
      </c>
      <c r="AK8" s="367"/>
      <c r="AL8" s="371" t="str">
        <f ca="1">IF(AND('Mapa final'!$K$38="Muy Alta",'Mapa final'!$O$38="Catastrófico"),CONCATENATE("R",'Mapa final'!$A$38),"")</f>
        <v/>
      </c>
      <c r="AM8" s="363"/>
      <c r="AN8" s="1"/>
      <c r="AO8" s="387"/>
      <c r="AP8" s="209"/>
      <c r="AQ8" s="209"/>
      <c r="AR8" s="209"/>
      <c r="AS8" s="209"/>
      <c r="AT8" s="388"/>
      <c r="AU8" s="1"/>
      <c r="AV8" s="1"/>
      <c r="AW8" s="1"/>
      <c r="AX8" s="1"/>
      <c r="AY8" s="1"/>
      <c r="AZ8" s="1"/>
      <c r="BA8" s="1"/>
      <c r="BB8" s="1"/>
      <c r="BC8" s="1"/>
      <c r="BD8" s="1"/>
      <c r="BE8" s="1"/>
      <c r="BF8" s="1"/>
      <c r="BG8" s="1"/>
      <c r="BH8" s="1"/>
      <c r="BI8" s="1"/>
    </row>
    <row r="9" spans="1:61" ht="15" customHeight="1" x14ac:dyDescent="0.3">
      <c r="A9" s="1"/>
      <c r="B9" s="403"/>
      <c r="C9" s="209"/>
      <c r="D9" s="210"/>
      <c r="E9" s="221"/>
      <c r="F9" s="209"/>
      <c r="G9" s="209"/>
      <c r="H9" s="209"/>
      <c r="I9" s="210"/>
      <c r="J9" s="368"/>
      <c r="K9" s="369"/>
      <c r="L9" s="364"/>
      <c r="M9" s="369"/>
      <c r="N9" s="364"/>
      <c r="O9" s="365"/>
      <c r="P9" s="368"/>
      <c r="Q9" s="369"/>
      <c r="R9" s="364"/>
      <c r="S9" s="369"/>
      <c r="T9" s="364"/>
      <c r="U9" s="365"/>
      <c r="V9" s="368"/>
      <c r="W9" s="369"/>
      <c r="X9" s="364"/>
      <c r="Y9" s="369"/>
      <c r="Z9" s="364"/>
      <c r="AA9" s="365"/>
      <c r="AB9" s="368"/>
      <c r="AC9" s="369"/>
      <c r="AD9" s="364"/>
      <c r="AE9" s="369"/>
      <c r="AF9" s="364"/>
      <c r="AG9" s="365"/>
      <c r="AH9" s="368"/>
      <c r="AI9" s="369"/>
      <c r="AJ9" s="364"/>
      <c r="AK9" s="369"/>
      <c r="AL9" s="364"/>
      <c r="AM9" s="365"/>
      <c r="AN9" s="1"/>
      <c r="AO9" s="387"/>
      <c r="AP9" s="209"/>
      <c r="AQ9" s="209"/>
      <c r="AR9" s="209"/>
      <c r="AS9" s="209"/>
      <c r="AT9" s="388"/>
      <c r="AU9" s="1"/>
      <c r="AV9" s="1"/>
      <c r="AW9" s="1"/>
      <c r="AX9" s="1"/>
      <c r="AY9" s="1"/>
      <c r="AZ9" s="1"/>
      <c r="BA9" s="1"/>
      <c r="BB9" s="1"/>
      <c r="BC9" s="1"/>
      <c r="BD9" s="1"/>
      <c r="BE9" s="1"/>
      <c r="BF9" s="1"/>
      <c r="BG9" s="1"/>
      <c r="BH9" s="1"/>
      <c r="BI9" s="1"/>
    </row>
    <row r="10" spans="1:61" ht="15" customHeight="1" x14ac:dyDescent="0.3">
      <c r="A10" s="1"/>
      <c r="B10" s="403"/>
      <c r="C10" s="209"/>
      <c r="D10" s="210"/>
      <c r="E10" s="221"/>
      <c r="F10" s="209"/>
      <c r="G10" s="209"/>
      <c r="H10" s="209"/>
      <c r="I10" s="210"/>
      <c r="J10" s="366" t="str">
        <f ca="1">IF(AND('Mapa final'!$K$44="Muy Alta",'Mapa final'!$O$44="Leve"),CONCATENATE("R",'Mapa final'!$A$44),"")</f>
        <v/>
      </c>
      <c r="K10" s="367"/>
      <c r="L10" s="362" t="str">
        <f ca="1">IF(AND('Mapa final'!$K$50="Muy Alta",'Mapa final'!$O$50="Leve"),CONCATENATE("R",'Mapa final'!$A$50),"")</f>
        <v/>
      </c>
      <c r="M10" s="367"/>
      <c r="N10" s="362" t="str">
        <f ca="1">IF(AND('Mapa final'!$K$56="Muy Alta",'Mapa final'!$O$56="Leve"),CONCATENATE("R",'Mapa final'!$A$56),"")</f>
        <v/>
      </c>
      <c r="O10" s="363"/>
      <c r="P10" s="366" t="str">
        <f ca="1">IF(AND('Mapa final'!$K$44="Muy Alta",'Mapa final'!$O$44="Menor"),CONCATENATE("R",'Mapa final'!$A$44),"")</f>
        <v/>
      </c>
      <c r="Q10" s="367"/>
      <c r="R10" s="362" t="str">
        <f ca="1">IF(AND('Mapa final'!$K$50="Muy Alta",'Mapa final'!$O$50="Menor"),CONCATENATE("R",'Mapa final'!$A$50),"")</f>
        <v/>
      </c>
      <c r="S10" s="367"/>
      <c r="T10" s="362" t="str">
        <f ca="1">IF(AND('Mapa final'!$K$56="Muy Alta",'Mapa final'!$O$56="Menor"),CONCATENATE("R",'Mapa final'!$A$56),"")</f>
        <v/>
      </c>
      <c r="U10" s="363"/>
      <c r="V10" s="366" t="str">
        <f ca="1">IF(AND('Mapa final'!$K$44="Muy Alta",'Mapa final'!$O$44="Moderado"),CONCATENATE("R",'Mapa final'!$A$44),"")</f>
        <v/>
      </c>
      <c r="W10" s="367"/>
      <c r="X10" s="362" t="str">
        <f ca="1">IF(AND('Mapa final'!$K$50="Muy Alta",'Mapa final'!$O$50="Moderado"),CONCATENATE("R",'Mapa final'!$A$50),"")</f>
        <v/>
      </c>
      <c r="Y10" s="367"/>
      <c r="Z10" s="362" t="str">
        <f ca="1">IF(AND('Mapa final'!$K$56="Muy Alta",'Mapa final'!$O$56="Moderado"),CONCATENATE("R",'Mapa final'!$A$56),"")</f>
        <v/>
      </c>
      <c r="AA10" s="363"/>
      <c r="AB10" s="366" t="str">
        <f ca="1">IF(AND('Mapa final'!$K$44="Muy Alta",'Mapa final'!$O$44="Mayor"),CONCATENATE("R",'Mapa final'!$A$44),"")</f>
        <v/>
      </c>
      <c r="AC10" s="367"/>
      <c r="AD10" s="362" t="str">
        <f ca="1">IF(AND('Mapa final'!$K$50="Muy Alta",'Mapa final'!$O$50="Mayor"),CONCATENATE("R",'Mapa final'!$A$50),"")</f>
        <v/>
      </c>
      <c r="AE10" s="367"/>
      <c r="AF10" s="362" t="str">
        <f ca="1">IF(AND('Mapa final'!$K$56="Muy Alta",'Mapa final'!$O$56="Mayor"),CONCATENATE("R",'Mapa final'!$A$56),"")</f>
        <v/>
      </c>
      <c r="AG10" s="363"/>
      <c r="AH10" s="370" t="str">
        <f ca="1">IF(AND('Mapa final'!$K$44="Muy Alta",'Mapa final'!$O$44="Catastrófico"),CONCATENATE("R",'Mapa final'!$A$44),"")</f>
        <v/>
      </c>
      <c r="AI10" s="367"/>
      <c r="AJ10" s="371" t="str">
        <f ca="1">IF(AND('Mapa final'!$K$50="Muy Alta",'Mapa final'!$O$50="Catastrófico"),CONCATENATE("R",'Mapa final'!$A$50),"")</f>
        <v/>
      </c>
      <c r="AK10" s="367"/>
      <c r="AL10" s="371" t="str">
        <f ca="1">IF(AND('Mapa final'!$K$56="Muy Alta",'Mapa final'!$O$56="Catastrófico"),CONCATENATE("R",'Mapa final'!$A$56),"")</f>
        <v/>
      </c>
      <c r="AM10" s="363"/>
      <c r="AN10" s="1"/>
      <c r="AO10" s="387"/>
      <c r="AP10" s="209"/>
      <c r="AQ10" s="209"/>
      <c r="AR10" s="209"/>
      <c r="AS10" s="209"/>
      <c r="AT10" s="388"/>
      <c r="AU10" s="1"/>
      <c r="AV10" s="1"/>
      <c r="AW10" s="1"/>
      <c r="AX10" s="1"/>
      <c r="AY10" s="1"/>
      <c r="AZ10" s="1"/>
      <c r="BA10" s="1"/>
      <c r="BB10" s="1"/>
      <c r="BC10" s="1"/>
      <c r="BD10" s="1"/>
      <c r="BE10" s="1"/>
      <c r="BF10" s="1"/>
      <c r="BG10" s="1"/>
      <c r="BH10" s="1"/>
      <c r="BI10" s="1"/>
    </row>
    <row r="11" spans="1:61" ht="15" customHeight="1" x14ac:dyDescent="0.3">
      <c r="A11" s="1"/>
      <c r="B11" s="403"/>
      <c r="C11" s="209"/>
      <c r="D11" s="210"/>
      <c r="E11" s="221"/>
      <c r="F11" s="209"/>
      <c r="G11" s="209"/>
      <c r="H11" s="209"/>
      <c r="I11" s="210"/>
      <c r="J11" s="368"/>
      <c r="K11" s="369"/>
      <c r="L11" s="364"/>
      <c r="M11" s="369"/>
      <c r="N11" s="364"/>
      <c r="O11" s="365"/>
      <c r="P11" s="368"/>
      <c r="Q11" s="369"/>
      <c r="R11" s="364"/>
      <c r="S11" s="369"/>
      <c r="T11" s="364"/>
      <c r="U11" s="365"/>
      <c r="V11" s="368"/>
      <c r="W11" s="369"/>
      <c r="X11" s="364"/>
      <c r="Y11" s="369"/>
      <c r="Z11" s="364"/>
      <c r="AA11" s="365"/>
      <c r="AB11" s="368"/>
      <c r="AC11" s="369"/>
      <c r="AD11" s="364"/>
      <c r="AE11" s="369"/>
      <c r="AF11" s="364"/>
      <c r="AG11" s="365"/>
      <c r="AH11" s="368"/>
      <c r="AI11" s="369"/>
      <c r="AJ11" s="364"/>
      <c r="AK11" s="369"/>
      <c r="AL11" s="364"/>
      <c r="AM11" s="365"/>
      <c r="AN11" s="1"/>
      <c r="AO11" s="387"/>
      <c r="AP11" s="209"/>
      <c r="AQ11" s="209"/>
      <c r="AR11" s="209"/>
      <c r="AS11" s="209"/>
      <c r="AT11" s="388"/>
      <c r="AU11" s="1"/>
      <c r="AV11" s="1"/>
      <c r="AW11" s="1"/>
      <c r="AX11" s="1"/>
      <c r="AY11" s="1"/>
      <c r="AZ11" s="1"/>
      <c r="BA11" s="1"/>
      <c r="BB11" s="1"/>
      <c r="BC11" s="1"/>
      <c r="BD11" s="1"/>
      <c r="BE11" s="1"/>
      <c r="BF11" s="1"/>
      <c r="BG11" s="1"/>
      <c r="BH11" s="1"/>
      <c r="BI11" s="1"/>
    </row>
    <row r="12" spans="1:61" ht="15" customHeight="1" x14ac:dyDescent="0.3">
      <c r="A12" s="1"/>
      <c r="B12" s="403"/>
      <c r="C12" s="209"/>
      <c r="D12" s="210"/>
      <c r="E12" s="221"/>
      <c r="F12" s="209"/>
      <c r="G12" s="209"/>
      <c r="H12" s="209"/>
      <c r="I12" s="210"/>
      <c r="J12" s="366" t="str">
        <f ca="1">IF(AND('Mapa final'!$K$62="Muy Alta",'Mapa final'!$O$62="Leve"),CONCATENATE("R",'Mapa final'!$A$62),"")</f>
        <v/>
      </c>
      <c r="K12" s="367"/>
      <c r="L12" s="362" t="str">
        <f>IF(AND('Mapa final'!$K$68="Muy Alta",'Mapa final'!$O$68="Leve"),CONCATENATE("R",'Mapa final'!$A$68),"")</f>
        <v/>
      </c>
      <c r="M12" s="367"/>
      <c r="N12" s="362" t="str">
        <f>IF(AND('Mapa final'!$K$74="Muy Alta",'Mapa final'!$O$74="Leve"),CONCATENATE("R",'Mapa final'!$A$74),"")</f>
        <v/>
      </c>
      <c r="O12" s="363"/>
      <c r="P12" s="366" t="str">
        <f ca="1">IF(AND('Mapa final'!$K$62="Muy Alta",'Mapa final'!$O$62="Menor"),CONCATENATE("R",'Mapa final'!$A$62),"")</f>
        <v/>
      </c>
      <c r="Q12" s="367"/>
      <c r="R12" s="362" t="str">
        <f>IF(AND('Mapa final'!$K$68="Muy Alta",'Mapa final'!$O$68="Menor"),CONCATENATE("R",'Mapa final'!$A$68),"")</f>
        <v/>
      </c>
      <c r="S12" s="367"/>
      <c r="T12" s="362" t="str">
        <f>IF(AND('Mapa final'!$K$74="Muy Alta",'Mapa final'!$O$74="Menor"),CONCATENATE("R",'Mapa final'!$A$74),"")</f>
        <v/>
      </c>
      <c r="U12" s="363"/>
      <c r="V12" s="366" t="str">
        <f ca="1">IF(AND('Mapa final'!$K$62="Muy Alta",'Mapa final'!$O$62="Moderado"),CONCATENATE("R",'Mapa final'!$A$62),"")</f>
        <v/>
      </c>
      <c r="W12" s="367"/>
      <c r="X12" s="362" t="str">
        <f>IF(AND('Mapa final'!$K$68="Muy Alta",'Mapa final'!$O$68="Moderado"),CONCATENATE("R",'Mapa final'!$A$68),"")</f>
        <v/>
      </c>
      <c r="Y12" s="367"/>
      <c r="Z12" s="362" t="str">
        <f>IF(AND('Mapa final'!$K$74="Muy Alta",'Mapa final'!$O$74="Moderado"),CONCATENATE("R",'Mapa final'!$A$74),"")</f>
        <v/>
      </c>
      <c r="AA12" s="363"/>
      <c r="AB12" s="366" t="str">
        <f ca="1">IF(AND('Mapa final'!$K$62="Muy Alta",'Mapa final'!$O$62="Mayor"),CONCATENATE("R",'Mapa final'!$A$62),"")</f>
        <v/>
      </c>
      <c r="AC12" s="367"/>
      <c r="AD12" s="362" t="str">
        <f>IF(AND('Mapa final'!$K$68="Muy Alta",'Mapa final'!$O$68="Mayor"),CONCATENATE("R",'Mapa final'!$A$68),"")</f>
        <v/>
      </c>
      <c r="AE12" s="367"/>
      <c r="AF12" s="362" t="str">
        <f>IF(AND('Mapa final'!$K$74="Muy Alta",'Mapa final'!$O$74="Mayor"),CONCATENATE("R",'Mapa final'!$A$74),"")</f>
        <v/>
      </c>
      <c r="AG12" s="363"/>
      <c r="AH12" s="370" t="str">
        <f ca="1">IF(AND('Mapa final'!$K$62="Muy Alta",'Mapa final'!$O$62="Catastrófico"),CONCATENATE("R",'Mapa final'!$A$62),"")</f>
        <v/>
      </c>
      <c r="AI12" s="367"/>
      <c r="AJ12" s="371" t="str">
        <f>IF(AND('Mapa final'!$K$68="Muy Alta",'Mapa final'!$O$68="Catastrófico"),CONCATENATE("R",'Mapa final'!$A$68),"")</f>
        <v/>
      </c>
      <c r="AK12" s="367"/>
      <c r="AL12" s="371" t="str">
        <f>IF(AND('Mapa final'!$K$74="Muy Alta",'Mapa final'!$O$74="Catastrófico"),CONCATENATE("R",'Mapa final'!$A$74),"")</f>
        <v/>
      </c>
      <c r="AM12" s="363"/>
      <c r="AN12" s="1"/>
      <c r="AO12" s="387"/>
      <c r="AP12" s="209"/>
      <c r="AQ12" s="209"/>
      <c r="AR12" s="209"/>
      <c r="AS12" s="209"/>
      <c r="AT12" s="388"/>
      <c r="AU12" s="1"/>
      <c r="AV12" s="1"/>
      <c r="AW12" s="1"/>
      <c r="AX12" s="1"/>
      <c r="AY12" s="1"/>
      <c r="AZ12" s="1"/>
      <c r="BA12" s="1"/>
      <c r="BB12" s="1"/>
      <c r="BC12" s="1"/>
      <c r="BD12" s="1"/>
      <c r="BE12" s="1"/>
      <c r="BF12" s="1"/>
      <c r="BG12" s="1"/>
      <c r="BH12" s="1"/>
      <c r="BI12" s="1"/>
    </row>
    <row r="13" spans="1:61" ht="15.75" customHeight="1" x14ac:dyDescent="0.3">
      <c r="A13" s="1"/>
      <c r="B13" s="403"/>
      <c r="C13" s="209"/>
      <c r="D13" s="210"/>
      <c r="E13" s="290"/>
      <c r="F13" s="291"/>
      <c r="G13" s="291"/>
      <c r="H13" s="291"/>
      <c r="I13" s="292"/>
      <c r="J13" s="368"/>
      <c r="K13" s="369"/>
      <c r="L13" s="364"/>
      <c r="M13" s="369"/>
      <c r="N13" s="364"/>
      <c r="O13" s="365"/>
      <c r="P13" s="368"/>
      <c r="Q13" s="369"/>
      <c r="R13" s="364"/>
      <c r="S13" s="369"/>
      <c r="T13" s="364"/>
      <c r="U13" s="365"/>
      <c r="V13" s="368"/>
      <c r="W13" s="369"/>
      <c r="X13" s="364"/>
      <c r="Y13" s="369"/>
      <c r="Z13" s="364"/>
      <c r="AA13" s="365"/>
      <c r="AB13" s="368"/>
      <c r="AC13" s="369"/>
      <c r="AD13" s="364"/>
      <c r="AE13" s="369"/>
      <c r="AF13" s="364"/>
      <c r="AG13" s="365"/>
      <c r="AH13" s="290"/>
      <c r="AI13" s="375"/>
      <c r="AJ13" s="376"/>
      <c r="AK13" s="375"/>
      <c r="AL13" s="376"/>
      <c r="AM13" s="292"/>
      <c r="AN13" s="1"/>
      <c r="AO13" s="389"/>
      <c r="AP13" s="390"/>
      <c r="AQ13" s="390"/>
      <c r="AR13" s="390"/>
      <c r="AS13" s="390"/>
      <c r="AT13" s="391"/>
      <c r="AU13" s="1"/>
      <c r="AV13" s="1"/>
      <c r="AW13" s="1"/>
      <c r="AX13" s="1"/>
      <c r="AY13" s="1"/>
      <c r="AZ13" s="1"/>
      <c r="BA13" s="1"/>
      <c r="BB13" s="1"/>
      <c r="BC13" s="1"/>
      <c r="BD13" s="1"/>
      <c r="BE13" s="1"/>
      <c r="BF13" s="1"/>
      <c r="BG13" s="1"/>
      <c r="BH13" s="1"/>
      <c r="BI13" s="1"/>
    </row>
    <row r="14" spans="1:61" ht="15" customHeight="1" x14ac:dyDescent="0.3">
      <c r="A14" s="1"/>
      <c r="B14" s="403"/>
      <c r="C14" s="209"/>
      <c r="D14" s="210"/>
      <c r="E14" s="396" t="s">
        <v>267</v>
      </c>
      <c r="F14" s="249"/>
      <c r="G14" s="249"/>
      <c r="H14" s="249"/>
      <c r="I14" s="249"/>
      <c r="J14" s="379" t="str">
        <f ca="1">IF(AND('Mapa final'!$K$10="Alta",'Mapa final'!$O$10="Leve"),CONCATENATE("R",'Mapa final'!$A$10),"")</f>
        <v/>
      </c>
      <c r="K14" s="373"/>
      <c r="L14" s="377" t="str">
        <f ca="1">IF(AND('Mapa final'!$K$14="Alta",'Mapa final'!$O$14="Leve"),CONCATENATE("R",'Mapa final'!$A$14),"")</f>
        <v/>
      </c>
      <c r="M14" s="373"/>
      <c r="N14" s="377" t="str">
        <f ca="1">IF(AND('Mapa final'!$K$20="Alta",'Mapa final'!$O$20="Leve"),CONCATENATE("R",'Mapa final'!$A$20),"")</f>
        <v/>
      </c>
      <c r="O14" s="378"/>
      <c r="P14" s="379" t="str">
        <f ca="1">IF(AND('Mapa final'!$K$10="Alta",'Mapa final'!$O$10="Menor"),CONCATENATE("R",'Mapa final'!$A$10),"")</f>
        <v/>
      </c>
      <c r="Q14" s="373"/>
      <c r="R14" s="377" t="str">
        <f ca="1">IF(AND('Mapa final'!$K$14="Alta",'Mapa final'!$O$14="Menor"),CONCATENATE("R",'Mapa final'!$A$14),"")</f>
        <v/>
      </c>
      <c r="S14" s="373"/>
      <c r="T14" s="377" t="str">
        <f ca="1">IF(AND('Mapa final'!$K$20="Alta",'Mapa final'!$O$20="Menor"),CONCATENATE("R",'Mapa final'!$A$20),"")</f>
        <v/>
      </c>
      <c r="U14" s="378"/>
      <c r="V14" s="372" t="str">
        <f ca="1">IF(AND('Mapa final'!$K$10="Alta",'Mapa final'!$O$10="Moderado"),CONCATENATE("R",'Mapa final'!$A$10),"")</f>
        <v/>
      </c>
      <c r="W14" s="373"/>
      <c r="X14" s="374" t="str">
        <f ca="1">IF(AND('Mapa final'!$K$14="Alta",'Mapa final'!$O$14="Moderado"),CONCATENATE("R",'Mapa final'!$A$14),"")</f>
        <v/>
      </c>
      <c r="Y14" s="373"/>
      <c r="Z14" s="374" t="str">
        <f ca="1">IF(AND('Mapa final'!$K$20="Alta",'Mapa final'!$O$20="Moderado"),CONCATENATE("R",'Mapa final'!$A$20),"")</f>
        <v/>
      </c>
      <c r="AA14" s="378"/>
      <c r="AB14" s="372" t="str">
        <f ca="1">IF(AND('Mapa final'!$K$10="Alta",'Mapa final'!$O$10="Mayor"),CONCATENATE("R",'Mapa final'!$A$10),"")</f>
        <v/>
      </c>
      <c r="AC14" s="373"/>
      <c r="AD14" s="374" t="str">
        <f ca="1">IF(AND('Mapa final'!$K$14="Alta",'Mapa final'!$O$14="Mayor"),CONCATENATE("R",'Mapa final'!$A$14),"")</f>
        <v/>
      </c>
      <c r="AE14" s="373"/>
      <c r="AF14" s="374" t="str">
        <f ca="1">IF(AND('Mapa final'!$K$20="Alta",'Mapa final'!$O$20="Mayor"),CONCATENATE("R",'Mapa final'!$A$20),"")</f>
        <v/>
      </c>
      <c r="AG14" s="378"/>
      <c r="AH14" s="380" t="str">
        <f ca="1">IF(AND('Mapa final'!$K$10="Alta",'Mapa final'!$O$10="Catastrófico"),CONCATENATE("R",'Mapa final'!$A$10),"")</f>
        <v/>
      </c>
      <c r="AI14" s="373"/>
      <c r="AJ14" s="381" t="str">
        <f ca="1">IF(AND('Mapa final'!$K$14="Alta",'Mapa final'!$O$14="Catastrófico"),CONCATENATE("R",'Mapa final'!$A$14),"")</f>
        <v/>
      </c>
      <c r="AK14" s="373"/>
      <c r="AL14" s="381" t="str">
        <f ca="1">IF(AND('Mapa final'!$K$20="Alta",'Mapa final'!$O$20="Catastrófico"),CONCATENATE("R",'Mapa final'!$A$20),"")</f>
        <v/>
      </c>
      <c r="AM14" s="378"/>
      <c r="AN14" s="1"/>
      <c r="AO14" s="393" t="s">
        <v>268</v>
      </c>
      <c r="AP14" s="385"/>
      <c r="AQ14" s="385"/>
      <c r="AR14" s="385"/>
      <c r="AS14" s="385"/>
      <c r="AT14" s="386"/>
      <c r="AU14" s="1"/>
      <c r="AV14" s="1"/>
      <c r="AW14" s="1"/>
      <c r="AX14" s="1"/>
      <c r="AY14" s="1"/>
      <c r="AZ14" s="1"/>
      <c r="BA14" s="1"/>
      <c r="BB14" s="1"/>
      <c r="BC14" s="1"/>
      <c r="BD14" s="1"/>
      <c r="BE14" s="1"/>
      <c r="BF14" s="1"/>
      <c r="BG14" s="1"/>
      <c r="BH14" s="1"/>
      <c r="BI14" s="1"/>
    </row>
    <row r="15" spans="1:61" ht="15" customHeight="1" x14ac:dyDescent="0.3">
      <c r="A15" s="1"/>
      <c r="B15" s="403"/>
      <c r="C15" s="209"/>
      <c r="D15" s="210"/>
      <c r="E15" s="221"/>
      <c r="F15" s="209"/>
      <c r="G15" s="209"/>
      <c r="H15" s="209"/>
      <c r="I15" s="209"/>
      <c r="J15" s="368"/>
      <c r="K15" s="369"/>
      <c r="L15" s="364"/>
      <c r="M15" s="369"/>
      <c r="N15" s="364"/>
      <c r="O15" s="365"/>
      <c r="P15" s="368"/>
      <c r="Q15" s="369"/>
      <c r="R15" s="364"/>
      <c r="S15" s="369"/>
      <c r="T15" s="364"/>
      <c r="U15" s="365"/>
      <c r="V15" s="368"/>
      <c r="W15" s="369"/>
      <c r="X15" s="364"/>
      <c r="Y15" s="369"/>
      <c r="Z15" s="364"/>
      <c r="AA15" s="365"/>
      <c r="AB15" s="368"/>
      <c r="AC15" s="369"/>
      <c r="AD15" s="364"/>
      <c r="AE15" s="369"/>
      <c r="AF15" s="364"/>
      <c r="AG15" s="365"/>
      <c r="AH15" s="368"/>
      <c r="AI15" s="369"/>
      <c r="AJ15" s="364"/>
      <c r="AK15" s="369"/>
      <c r="AL15" s="364"/>
      <c r="AM15" s="365"/>
      <c r="AN15" s="1"/>
      <c r="AO15" s="387"/>
      <c r="AP15" s="209"/>
      <c r="AQ15" s="209"/>
      <c r="AR15" s="209"/>
      <c r="AS15" s="209"/>
      <c r="AT15" s="388"/>
      <c r="AU15" s="1"/>
      <c r="AV15" s="1"/>
      <c r="AW15" s="1"/>
      <c r="AX15" s="1"/>
      <c r="AY15" s="1"/>
      <c r="AZ15" s="1"/>
      <c r="BA15" s="1"/>
      <c r="BB15" s="1"/>
      <c r="BC15" s="1"/>
      <c r="BD15" s="1"/>
      <c r="BE15" s="1"/>
      <c r="BF15" s="1"/>
      <c r="BG15" s="1"/>
      <c r="BH15" s="1"/>
      <c r="BI15" s="1"/>
    </row>
    <row r="16" spans="1:61" ht="15" customHeight="1" x14ac:dyDescent="0.3">
      <c r="A16" s="1"/>
      <c r="B16" s="403"/>
      <c r="C16" s="209"/>
      <c r="D16" s="210"/>
      <c r="E16" s="221"/>
      <c r="F16" s="209"/>
      <c r="G16" s="209"/>
      <c r="H16" s="209"/>
      <c r="I16" s="209"/>
      <c r="J16" s="383" t="str">
        <f ca="1">IF(AND('Mapa final'!$K$26="Alta",'Mapa final'!$O$26="Leve"),CONCATENATE("R",'Mapa final'!$A$26),"")</f>
        <v/>
      </c>
      <c r="K16" s="367"/>
      <c r="L16" s="382" t="str">
        <f ca="1">IF(AND('Mapa final'!$K$32="Alta",'Mapa final'!$O$32="Leve"),CONCATENATE("R",'Mapa final'!$A$32),"")</f>
        <v/>
      </c>
      <c r="M16" s="367"/>
      <c r="N16" s="382" t="str">
        <f ca="1">IF(AND('Mapa final'!$K$38="Alta",'Mapa final'!$O$38="Leve"),CONCATENATE("R",'Mapa final'!$A$38),"")</f>
        <v/>
      </c>
      <c r="O16" s="363"/>
      <c r="P16" s="383" t="str">
        <f ca="1">IF(AND('Mapa final'!$K$26="Alta",'Mapa final'!$O$26="Menor"),CONCATENATE("R",'Mapa final'!$A$26),"")</f>
        <v/>
      </c>
      <c r="Q16" s="367"/>
      <c r="R16" s="382" t="str">
        <f ca="1">IF(AND('Mapa final'!$K$32="Alta",'Mapa final'!$O$32="Menor"),CONCATENATE("R",'Mapa final'!$A$32),"")</f>
        <v/>
      </c>
      <c r="S16" s="367"/>
      <c r="T16" s="382" t="str">
        <f ca="1">IF(AND('Mapa final'!$K$38="Alta",'Mapa final'!$O$38="Menor"),CONCATENATE("R",'Mapa final'!$A$38),"")</f>
        <v/>
      </c>
      <c r="U16" s="363"/>
      <c r="V16" s="366" t="str">
        <f ca="1">IF(AND('Mapa final'!$K$26="Alta",'Mapa final'!$O$26="Moderado"),CONCATENATE("R",'Mapa final'!$A$26),"")</f>
        <v/>
      </c>
      <c r="W16" s="367"/>
      <c r="X16" s="362" t="str">
        <f ca="1">IF(AND('Mapa final'!$K$32="Alta",'Mapa final'!$O$32="Moderado"),CONCATENATE("R",'Mapa final'!$A$32),"")</f>
        <v/>
      </c>
      <c r="Y16" s="367"/>
      <c r="Z16" s="362" t="str">
        <f ca="1">IF(AND('Mapa final'!$K$38="Alta",'Mapa final'!$O$38="Moderado"),CONCATENATE("R",'Mapa final'!$A$38),"")</f>
        <v/>
      </c>
      <c r="AA16" s="363"/>
      <c r="AB16" s="366" t="str">
        <f ca="1">IF(AND('Mapa final'!$K$26="Alta",'Mapa final'!$O$26="Mayor"),CONCATENATE("R",'Mapa final'!$A$26),"")</f>
        <v/>
      </c>
      <c r="AC16" s="367"/>
      <c r="AD16" s="362" t="str">
        <f ca="1">IF(AND('Mapa final'!$K$32="Alta",'Mapa final'!$O$32="Mayor"),CONCATENATE("R",'Mapa final'!$A$32),"")</f>
        <v/>
      </c>
      <c r="AE16" s="367"/>
      <c r="AF16" s="362" t="str">
        <f ca="1">IF(AND('Mapa final'!$K$38="Alta",'Mapa final'!$O$38="Mayor"),CONCATENATE("R",'Mapa final'!$A$38),"")</f>
        <v/>
      </c>
      <c r="AG16" s="363"/>
      <c r="AH16" s="370" t="str">
        <f ca="1">IF(AND('Mapa final'!$K$26="Alta",'Mapa final'!$O$26="Catastrófico"),CONCATENATE("R",'Mapa final'!$A$26),"")</f>
        <v/>
      </c>
      <c r="AI16" s="367"/>
      <c r="AJ16" s="371" t="str">
        <f ca="1">IF(AND('Mapa final'!$K$32="Alta",'Mapa final'!$O$32="Catastrófico"),CONCATENATE("R",'Mapa final'!$A$32),"")</f>
        <v/>
      </c>
      <c r="AK16" s="367"/>
      <c r="AL16" s="371" t="str">
        <f ca="1">IF(AND('Mapa final'!$K$38="Alta",'Mapa final'!$O$38="Catastrófico"),CONCATENATE("R",'Mapa final'!$A$38),"")</f>
        <v/>
      </c>
      <c r="AM16" s="363"/>
      <c r="AN16" s="1"/>
      <c r="AO16" s="387"/>
      <c r="AP16" s="209"/>
      <c r="AQ16" s="209"/>
      <c r="AR16" s="209"/>
      <c r="AS16" s="209"/>
      <c r="AT16" s="388"/>
      <c r="AU16" s="1"/>
      <c r="AV16" s="1"/>
      <c r="AW16" s="1"/>
      <c r="AX16" s="1"/>
      <c r="AY16" s="1"/>
      <c r="AZ16" s="1"/>
      <c r="BA16" s="1"/>
      <c r="BB16" s="1"/>
      <c r="BC16" s="1"/>
      <c r="BD16" s="1"/>
      <c r="BE16" s="1"/>
      <c r="BF16" s="1"/>
      <c r="BG16" s="1"/>
      <c r="BH16" s="1"/>
      <c r="BI16" s="1"/>
    </row>
    <row r="17" spans="1:61" ht="15" customHeight="1" x14ac:dyDescent="0.3">
      <c r="A17" s="1"/>
      <c r="B17" s="403"/>
      <c r="C17" s="209"/>
      <c r="D17" s="210"/>
      <c r="E17" s="221"/>
      <c r="F17" s="209"/>
      <c r="G17" s="209"/>
      <c r="H17" s="209"/>
      <c r="I17" s="209"/>
      <c r="J17" s="368"/>
      <c r="K17" s="369"/>
      <c r="L17" s="364"/>
      <c r="M17" s="369"/>
      <c r="N17" s="364"/>
      <c r="O17" s="365"/>
      <c r="P17" s="368"/>
      <c r="Q17" s="369"/>
      <c r="R17" s="364"/>
      <c r="S17" s="369"/>
      <c r="T17" s="364"/>
      <c r="U17" s="365"/>
      <c r="V17" s="368"/>
      <c r="W17" s="369"/>
      <c r="X17" s="364"/>
      <c r="Y17" s="369"/>
      <c r="Z17" s="364"/>
      <c r="AA17" s="365"/>
      <c r="AB17" s="368"/>
      <c r="AC17" s="369"/>
      <c r="AD17" s="364"/>
      <c r="AE17" s="369"/>
      <c r="AF17" s="364"/>
      <c r="AG17" s="365"/>
      <c r="AH17" s="368"/>
      <c r="AI17" s="369"/>
      <c r="AJ17" s="364"/>
      <c r="AK17" s="369"/>
      <c r="AL17" s="364"/>
      <c r="AM17" s="365"/>
      <c r="AN17" s="1"/>
      <c r="AO17" s="387"/>
      <c r="AP17" s="209"/>
      <c r="AQ17" s="209"/>
      <c r="AR17" s="209"/>
      <c r="AS17" s="209"/>
      <c r="AT17" s="388"/>
      <c r="AU17" s="1"/>
      <c r="AV17" s="1"/>
      <c r="AW17" s="1"/>
      <c r="AX17" s="1"/>
      <c r="AY17" s="1"/>
      <c r="AZ17" s="1"/>
      <c r="BA17" s="1"/>
      <c r="BB17" s="1"/>
      <c r="BC17" s="1"/>
      <c r="BD17" s="1"/>
      <c r="BE17" s="1"/>
      <c r="BF17" s="1"/>
      <c r="BG17" s="1"/>
      <c r="BH17" s="1"/>
      <c r="BI17" s="1"/>
    </row>
    <row r="18" spans="1:61" ht="15" customHeight="1" x14ac:dyDescent="0.3">
      <c r="A18" s="1"/>
      <c r="B18" s="403"/>
      <c r="C18" s="209"/>
      <c r="D18" s="210"/>
      <c r="E18" s="221"/>
      <c r="F18" s="209"/>
      <c r="G18" s="209"/>
      <c r="H18" s="209"/>
      <c r="I18" s="209"/>
      <c r="J18" s="383" t="str">
        <f ca="1">IF(AND('Mapa final'!$K$44="Alta",'Mapa final'!$O$44="Leve"),CONCATENATE("R",'Mapa final'!$A$44),"")</f>
        <v/>
      </c>
      <c r="K18" s="367"/>
      <c r="L18" s="382" t="str">
        <f ca="1">IF(AND('Mapa final'!$K$50="Alta",'Mapa final'!$O$50="Leve"),CONCATENATE("R",'Mapa final'!$A$50),"")</f>
        <v/>
      </c>
      <c r="M18" s="367"/>
      <c r="N18" s="382" t="str">
        <f ca="1">IF(AND('Mapa final'!$K$56="Alta",'Mapa final'!$O$56="Leve"),CONCATENATE("R",'Mapa final'!$A$56),"")</f>
        <v/>
      </c>
      <c r="O18" s="363"/>
      <c r="P18" s="383" t="str">
        <f ca="1">IF(AND('Mapa final'!$K$44="Alta",'Mapa final'!$O$44="Menor"),CONCATENATE("R",'Mapa final'!$A$44),"")</f>
        <v/>
      </c>
      <c r="Q18" s="367"/>
      <c r="R18" s="382" t="str">
        <f ca="1">IF(AND('Mapa final'!$K$50="Alta",'Mapa final'!$O$50="Menor"),CONCATENATE("R",'Mapa final'!$A$50),"")</f>
        <v/>
      </c>
      <c r="S18" s="367"/>
      <c r="T18" s="382" t="str">
        <f ca="1">IF(AND('Mapa final'!$K$56="Alta",'Mapa final'!$O$56="Menor"),CONCATENATE("R",'Mapa final'!$A$56),"")</f>
        <v/>
      </c>
      <c r="U18" s="363"/>
      <c r="V18" s="366" t="str">
        <f ca="1">IF(AND('Mapa final'!$K$44="Alta",'Mapa final'!$O$44="Moderado"),CONCATENATE("R",'Mapa final'!$A$44),"")</f>
        <v/>
      </c>
      <c r="W18" s="367"/>
      <c r="X18" s="362" t="str">
        <f ca="1">IF(AND('Mapa final'!$K$50="Alta",'Mapa final'!$O$50="Moderado"),CONCATENATE("R",'Mapa final'!$A$50),"")</f>
        <v/>
      </c>
      <c r="Y18" s="367"/>
      <c r="Z18" s="362" t="str">
        <f ca="1">IF(AND('Mapa final'!$K$56="Alta",'Mapa final'!$O$56="Moderado"),CONCATENATE("R",'Mapa final'!$A$56),"")</f>
        <v/>
      </c>
      <c r="AA18" s="363"/>
      <c r="AB18" s="366" t="str">
        <f ca="1">IF(AND('Mapa final'!$K$44="Alta",'Mapa final'!$O$44="Mayor"),CONCATENATE("R",'Mapa final'!$A$44),"")</f>
        <v/>
      </c>
      <c r="AC18" s="367"/>
      <c r="AD18" s="362" t="str">
        <f ca="1">IF(AND('Mapa final'!$K$50="Alta",'Mapa final'!$O$50="Mayor"),CONCATENATE("R",'Mapa final'!$A$50),"")</f>
        <v/>
      </c>
      <c r="AE18" s="367"/>
      <c r="AF18" s="362" t="str">
        <f ca="1">IF(AND('Mapa final'!$K$56="Alta",'Mapa final'!$O$56="Mayor"),CONCATENATE("R",'Mapa final'!$A$56),"")</f>
        <v/>
      </c>
      <c r="AG18" s="363"/>
      <c r="AH18" s="370" t="str">
        <f ca="1">IF(AND('Mapa final'!$K$44="Alta",'Mapa final'!$O$44="Catastrófico"),CONCATENATE("R",'Mapa final'!$A$44),"")</f>
        <v/>
      </c>
      <c r="AI18" s="367"/>
      <c r="AJ18" s="371" t="str">
        <f ca="1">IF(AND('Mapa final'!$K$50="Alta",'Mapa final'!$O$50="Catastrófico"),CONCATENATE("R",'Mapa final'!$A$50),"")</f>
        <v/>
      </c>
      <c r="AK18" s="367"/>
      <c r="AL18" s="371" t="str">
        <f ca="1">IF(AND('Mapa final'!$K$56="Alta",'Mapa final'!$O$56="Catastrófico"),CONCATENATE("R",'Mapa final'!$A$56),"")</f>
        <v/>
      </c>
      <c r="AM18" s="363"/>
      <c r="AN18" s="1"/>
      <c r="AO18" s="387"/>
      <c r="AP18" s="209"/>
      <c r="AQ18" s="209"/>
      <c r="AR18" s="209"/>
      <c r="AS18" s="209"/>
      <c r="AT18" s="388"/>
      <c r="AU18" s="1"/>
      <c r="AV18" s="1"/>
      <c r="AW18" s="1"/>
      <c r="AX18" s="1"/>
      <c r="AY18" s="1"/>
      <c r="AZ18" s="1"/>
      <c r="BA18" s="1"/>
      <c r="BB18" s="1"/>
      <c r="BC18" s="1"/>
      <c r="BD18" s="1"/>
      <c r="BE18" s="1"/>
      <c r="BF18" s="1"/>
      <c r="BG18" s="1"/>
      <c r="BH18" s="1"/>
      <c r="BI18" s="1"/>
    </row>
    <row r="19" spans="1:61" ht="15" customHeight="1" x14ac:dyDescent="0.3">
      <c r="A19" s="1"/>
      <c r="B19" s="403"/>
      <c r="C19" s="209"/>
      <c r="D19" s="210"/>
      <c r="E19" s="221"/>
      <c r="F19" s="209"/>
      <c r="G19" s="209"/>
      <c r="H19" s="209"/>
      <c r="I19" s="209"/>
      <c r="J19" s="368"/>
      <c r="K19" s="369"/>
      <c r="L19" s="364"/>
      <c r="M19" s="369"/>
      <c r="N19" s="364"/>
      <c r="O19" s="365"/>
      <c r="P19" s="368"/>
      <c r="Q19" s="369"/>
      <c r="R19" s="364"/>
      <c r="S19" s="369"/>
      <c r="T19" s="364"/>
      <c r="U19" s="365"/>
      <c r="V19" s="368"/>
      <c r="W19" s="369"/>
      <c r="X19" s="364"/>
      <c r="Y19" s="369"/>
      <c r="Z19" s="364"/>
      <c r="AA19" s="365"/>
      <c r="AB19" s="368"/>
      <c r="AC19" s="369"/>
      <c r="AD19" s="364"/>
      <c r="AE19" s="369"/>
      <c r="AF19" s="364"/>
      <c r="AG19" s="365"/>
      <c r="AH19" s="368"/>
      <c r="AI19" s="369"/>
      <c r="AJ19" s="364"/>
      <c r="AK19" s="369"/>
      <c r="AL19" s="364"/>
      <c r="AM19" s="365"/>
      <c r="AN19" s="1"/>
      <c r="AO19" s="387"/>
      <c r="AP19" s="209"/>
      <c r="AQ19" s="209"/>
      <c r="AR19" s="209"/>
      <c r="AS19" s="209"/>
      <c r="AT19" s="388"/>
      <c r="AU19" s="1"/>
      <c r="AV19" s="1"/>
      <c r="AW19" s="1"/>
      <c r="AX19" s="1"/>
      <c r="AY19" s="1"/>
      <c r="AZ19" s="1"/>
      <c r="BA19" s="1"/>
      <c r="BB19" s="1"/>
      <c r="BC19" s="1"/>
      <c r="BD19" s="1"/>
      <c r="BE19" s="1"/>
      <c r="BF19" s="1"/>
      <c r="BG19" s="1"/>
      <c r="BH19" s="1"/>
      <c r="BI19" s="1"/>
    </row>
    <row r="20" spans="1:61" ht="15" customHeight="1" x14ac:dyDescent="0.3">
      <c r="A20" s="1"/>
      <c r="B20" s="403"/>
      <c r="C20" s="209"/>
      <c r="D20" s="210"/>
      <c r="E20" s="221"/>
      <c r="F20" s="209"/>
      <c r="G20" s="209"/>
      <c r="H20" s="209"/>
      <c r="I20" s="209"/>
      <c r="J20" s="383" t="str">
        <f ca="1">IF(AND('Mapa final'!$K$62="Alta",'Mapa final'!$O$62="Leve"),CONCATENATE("R",'Mapa final'!$A$62),"")</f>
        <v/>
      </c>
      <c r="K20" s="367"/>
      <c r="L20" s="382" t="str">
        <f>IF(AND('Mapa final'!$K$68="Alta",'Mapa final'!$O$68="Leve"),CONCATENATE("R",'Mapa final'!$A$68),"")</f>
        <v/>
      </c>
      <c r="M20" s="367"/>
      <c r="N20" s="382" t="str">
        <f>IF(AND('Mapa final'!$K$74="Alta",'Mapa final'!$O$74="Leve"),CONCATENATE("R",'Mapa final'!$A$74),"")</f>
        <v/>
      </c>
      <c r="O20" s="363"/>
      <c r="P20" s="383" t="str">
        <f ca="1">IF(AND('Mapa final'!$K$62="Alta",'Mapa final'!$O$62="Menor"),CONCATENATE("R",'Mapa final'!$A$62),"")</f>
        <v/>
      </c>
      <c r="Q20" s="367"/>
      <c r="R20" s="382" t="str">
        <f>IF(AND('Mapa final'!$K$68="Alta",'Mapa final'!$O$68="Menor"),CONCATENATE("R",'Mapa final'!$A$68),"")</f>
        <v/>
      </c>
      <c r="S20" s="367"/>
      <c r="T20" s="382" t="str">
        <f>IF(AND('Mapa final'!$K$74="Alta",'Mapa final'!$O$74="Menor"),CONCATENATE("R",'Mapa final'!$A$74),"")</f>
        <v/>
      </c>
      <c r="U20" s="363"/>
      <c r="V20" s="366" t="str">
        <f ca="1">IF(AND('Mapa final'!$K$62="Alta",'Mapa final'!$O$62="Moderado"),CONCATENATE("R",'Mapa final'!$A$62),"")</f>
        <v/>
      </c>
      <c r="W20" s="367"/>
      <c r="X20" s="362" t="str">
        <f>IF(AND('Mapa final'!$K$68="Alta",'Mapa final'!$O$68="Moderado"),CONCATENATE("R",'Mapa final'!$A$68),"")</f>
        <v/>
      </c>
      <c r="Y20" s="367"/>
      <c r="Z20" s="362" t="str">
        <f>IF(AND('Mapa final'!$K$74="Alta",'Mapa final'!$O$74="Moderado"),CONCATENATE("R",'Mapa final'!$A$74),"")</f>
        <v/>
      </c>
      <c r="AA20" s="363"/>
      <c r="AB20" s="366" t="str">
        <f ca="1">IF(AND('Mapa final'!$K$62="Alta",'Mapa final'!$O$62="Mayor"),CONCATENATE("R",'Mapa final'!$A$62),"")</f>
        <v/>
      </c>
      <c r="AC20" s="367"/>
      <c r="AD20" s="362" t="str">
        <f>IF(AND('Mapa final'!$K$68="Alta",'Mapa final'!$O$68="Mayor"),CONCATENATE("R",'Mapa final'!$A$68),"")</f>
        <v/>
      </c>
      <c r="AE20" s="367"/>
      <c r="AF20" s="362" t="str">
        <f>IF(AND('Mapa final'!$K$74="Alta",'Mapa final'!$O$74="Mayor"),CONCATENATE("R",'Mapa final'!$A$74),"")</f>
        <v/>
      </c>
      <c r="AG20" s="363"/>
      <c r="AH20" s="370" t="str">
        <f ca="1">IF(AND('Mapa final'!$K$62="Alta",'Mapa final'!$O$62="Catastrófico"),CONCATENATE("R",'Mapa final'!$A$62),"")</f>
        <v/>
      </c>
      <c r="AI20" s="367"/>
      <c r="AJ20" s="371" t="str">
        <f>IF(AND('Mapa final'!$K$68="Alta",'Mapa final'!$O$68="Catastrófico"),CONCATENATE("R",'Mapa final'!$A$68),"")</f>
        <v/>
      </c>
      <c r="AK20" s="367"/>
      <c r="AL20" s="371" t="str">
        <f>IF(AND('Mapa final'!$K$74="Alta",'Mapa final'!$O$74="Catastrófico"),CONCATENATE("R",'Mapa final'!$A$74),"")</f>
        <v/>
      </c>
      <c r="AM20" s="363"/>
      <c r="AN20" s="1"/>
      <c r="AO20" s="387"/>
      <c r="AP20" s="209"/>
      <c r="AQ20" s="209"/>
      <c r="AR20" s="209"/>
      <c r="AS20" s="209"/>
      <c r="AT20" s="388"/>
      <c r="AU20" s="1"/>
      <c r="AV20" s="1"/>
      <c r="AW20" s="1"/>
      <c r="AX20" s="1"/>
      <c r="AY20" s="1"/>
      <c r="AZ20" s="1"/>
      <c r="BA20" s="1"/>
      <c r="BB20" s="1"/>
      <c r="BC20" s="1"/>
      <c r="BD20" s="1"/>
      <c r="BE20" s="1"/>
      <c r="BF20" s="1"/>
      <c r="BG20" s="1"/>
      <c r="BH20" s="1"/>
      <c r="BI20" s="1"/>
    </row>
    <row r="21" spans="1:61" ht="15.75" customHeight="1" x14ac:dyDescent="0.3">
      <c r="A21" s="1"/>
      <c r="B21" s="403"/>
      <c r="C21" s="209"/>
      <c r="D21" s="210"/>
      <c r="E21" s="290"/>
      <c r="F21" s="291"/>
      <c r="G21" s="291"/>
      <c r="H21" s="291"/>
      <c r="I21" s="291"/>
      <c r="J21" s="290"/>
      <c r="K21" s="375"/>
      <c r="L21" s="376"/>
      <c r="M21" s="375"/>
      <c r="N21" s="376"/>
      <c r="O21" s="292"/>
      <c r="P21" s="290"/>
      <c r="Q21" s="375"/>
      <c r="R21" s="376"/>
      <c r="S21" s="375"/>
      <c r="T21" s="376"/>
      <c r="U21" s="292"/>
      <c r="V21" s="290"/>
      <c r="W21" s="375"/>
      <c r="X21" s="376"/>
      <c r="Y21" s="375"/>
      <c r="Z21" s="376"/>
      <c r="AA21" s="292"/>
      <c r="AB21" s="290"/>
      <c r="AC21" s="375"/>
      <c r="AD21" s="376"/>
      <c r="AE21" s="375"/>
      <c r="AF21" s="376"/>
      <c r="AG21" s="292"/>
      <c r="AH21" s="290"/>
      <c r="AI21" s="375"/>
      <c r="AJ21" s="376"/>
      <c r="AK21" s="375"/>
      <c r="AL21" s="376"/>
      <c r="AM21" s="292"/>
      <c r="AN21" s="1"/>
      <c r="AO21" s="389"/>
      <c r="AP21" s="390"/>
      <c r="AQ21" s="390"/>
      <c r="AR21" s="390"/>
      <c r="AS21" s="390"/>
      <c r="AT21" s="391"/>
      <c r="AU21" s="1"/>
      <c r="AV21" s="1"/>
      <c r="AW21" s="1"/>
      <c r="AX21" s="1"/>
      <c r="AY21" s="1"/>
      <c r="AZ21" s="1"/>
      <c r="BA21" s="1"/>
      <c r="BB21" s="1"/>
      <c r="BC21" s="1"/>
      <c r="BD21" s="1"/>
      <c r="BE21" s="1"/>
      <c r="BF21" s="1"/>
      <c r="BG21" s="1"/>
      <c r="BH21" s="1"/>
      <c r="BI21" s="1"/>
    </row>
    <row r="22" spans="1:61" ht="15.75" customHeight="1" x14ac:dyDescent="0.3">
      <c r="A22" s="1"/>
      <c r="B22" s="403"/>
      <c r="C22" s="209"/>
      <c r="D22" s="210"/>
      <c r="E22" s="396" t="s">
        <v>269</v>
      </c>
      <c r="F22" s="249"/>
      <c r="G22" s="249"/>
      <c r="H22" s="249"/>
      <c r="I22" s="378"/>
      <c r="J22" s="379" t="str">
        <f ca="1">IF(AND('Mapa final'!$K$10="Media",'Mapa final'!$O$10="Leve"),CONCATENATE("R",'Mapa final'!$A$10),"")</f>
        <v/>
      </c>
      <c r="K22" s="373"/>
      <c r="L22" s="377" t="str">
        <f ca="1">IF(AND('Mapa final'!$K$14="Media",'Mapa final'!$O$14="Leve"),CONCATENATE("R",'Mapa final'!$A$14),"")</f>
        <v/>
      </c>
      <c r="M22" s="373"/>
      <c r="N22" s="377" t="str">
        <f ca="1">IF(AND('Mapa final'!$K$20="Media",'Mapa final'!$O$20="Leve"),CONCATENATE("R",'Mapa final'!$A$20),"")</f>
        <v/>
      </c>
      <c r="O22" s="378"/>
      <c r="P22" s="379" t="str">
        <f ca="1">IF(AND('Mapa final'!$K$10="Media",'Mapa final'!$O$10="Menor"),CONCATENATE("R",'Mapa final'!$A$10),"")</f>
        <v/>
      </c>
      <c r="Q22" s="373"/>
      <c r="R22" s="377" t="str">
        <f ca="1">IF(AND('Mapa final'!$K$14="Media",'Mapa final'!$O$14="Menor"),CONCATENATE("R",'Mapa final'!$A$14),"")</f>
        <v/>
      </c>
      <c r="S22" s="373"/>
      <c r="T22" s="377" t="str">
        <f ca="1">IF(AND('Mapa final'!$K$20="Media",'Mapa final'!$O$20="Menor"),CONCATENATE("R",'Mapa final'!$A$20),"")</f>
        <v/>
      </c>
      <c r="U22" s="378"/>
      <c r="V22" s="379" t="str">
        <f ca="1">IF(AND('Mapa final'!$K$10="Media",'Mapa final'!$O$10="Moderado"),CONCATENATE("R",'Mapa final'!$A$10),"")</f>
        <v/>
      </c>
      <c r="W22" s="373"/>
      <c r="X22" s="377" t="str">
        <f ca="1">IF(AND('Mapa final'!$K$14="Media",'Mapa final'!$O$14="Moderado"),CONCATENATE("R",'Mapa final'!$A$14),"")</f>
        <v/>
      </c>
      <c r="Y22" s="373"/>
      <c r="Z22" s="377" t="str">
        <f ca="1">IF(AND('Mapa final'!$K$20="Media",'Mapa final'!$O$20="Moderado"),CONCATENATE("R",'Mapa final'!$A$20),"")</f>
        <v/>
      </c>
      <c r="AA22" s="378"/>
      <c r="AB22" s="372" t="str">
        <f ca="1">IF(AND('Mapa final'!$K$10="Media",'Mapa final'!$O$10="Mayor"),CONCATENATE("R",'Mapa final'!$A$10),"")</f>
        <v/>
      </c>
      <c r="AC22" s="373"/>
      <c r="AD22" s="374" t="str">
        <f ca="1">IF(AND('Mapa final'!$K$14="Media",'Mapa final'!$O$14="Mayor"),CONCATENATE("R",'Mapa final'!$A$14),"")</f>
        <v/>
      </c>
      <c r="AE22" s="373"/>
      <c r="AF22" s="374" t="str">
        <f ca="1">IF(AND('Mapa final'!$K$20="Media",'Mapa final'!$O$20="Mayor"),CONCATENATE("R",'Mapa final'!$A$20),"")</f>
        <v/>
      </c>
      <c r="AG22" s="378"/>
      <c r="AH22" s="380" t="str">
        <f ca="1">IF(AND('Mapa final'!$K$10="Media",'Mapa final'!$O$10="Catastrófico"),CONCATENATE("R",'Mapa final'!$A$10),"")</f>
        <v/>
      </c>
      <c r="AI22" s="373"/>
      <c r="AJ22" s="381" t="str">
        <f ca="1">IF(AND('Mapa final'!$K$14="Media",'Mapa final'!$O$14="Catastrófico"),CONCATENATE("R",'Mapa final'!$A$14),"")</f>
        <v/>
      </c>
      <c r="AK22" s="373"/>
      <c r="AL22" s="381" t="str">
        <f ca="1">IF(AND('Mapa final'!$K$20="Media",'Mapa final'!$O$20="Catastrófico"),CONCATENATE("R",'Mapa final'!$A$20),"")</f>
        <v/>
      </c>
      <c r="AM22" s="378"/>
      <c r="AN22" s="1"/>
      <c r="AO22" s="394" t="s">
        <v>270</v>
      </c>
      <c r="AP22" s="385"/>
      <c r="AQ22" s="385"/>
      <c r="AR22" s="385"/>
      <c r="AS22" s="385"/>
      <c r="AT22" s="386"/>
      <c r="AU22" s="1"/>
      <c r="AV22" s="1"/>
      <c r="AW22" s="1"/>
      <c r="AX22" s="1"/>
      <c r="AY22" s="1"/>
      <c r="AZ22" s="1"/>
      <c r="BA22" s="1"/>
      <c r="BB22" s="1"/>
      <c r="BC22" s="1"/>
      <c r="BD22" s="1"/>
      <c r="BE22" s="1"/>
      <c r="BF22" s="1"/>
      <c r="BG22" s="1"/>
      <c r="BH22" s="1"/>
      <c r="BI22" s="1"/>
    </row>
    <row r="23" spans="1:61" ht="15.75" customHeight="1" x14ac:dyDescent="0.3">
      <c r="A23" s="1"/>
      <c r="B23" s="403"/>
      <c r="C23" s="209"/>
      <c r="D23" s="210"/>
      <c r="E23" s="221"/>
      <c r="F23" s="209"/>
      <c r="G23" s="209"/>
      <c r="H23" s="209"/>
      <c r="I23" s="210"/>
      <c r="J23" s="368"/>
      <c r="K23" s="369"/>
      <c r="L23" s="364"/>
      <c r="M23" s="369"/>
      <c r="N23" s="364"/>
      <c r="O23" s="365"/>
      <c r="P23" s="368"/>
      <c r="Q23" s="369"/>
      <c r="R23" s="364"/>
      <c r="S23" s="369"/>
      <c r="T23" s="364"/>
      <c r="U23" s="365"/>
      <c r="V23" s="368"/>
      <c r="W23" s="369"/>
      <c r="X23" s="364"/>
      <c r="Y23" s="369"/>
      <c r="Z23" s="364"/>
      <c r="AA23" s="365"/>
      <c r="AB23" s="368"/>
      <c r="AC23" s="369"/>
      <c r="AD23" s="364"/>
      <c r="AE23" s="369"/>
      <c r="AF23" s="364"/>
      <c r="AG23" s="365"/>
      <c r="AH23" s="368"/>
      <c r="AI23" s="369"/>
      <c r="AJ23" s="364"/>
      <c r="AK23" s="369"/>
      <c r="AL23" s="364"/>
      <c r="AM23" s="365"/>
      <c r="AN23" s="1"/>
      <c r="AO23" s="387"/>
      <c r="AP23" s="209"/>
      <c r="AQ23" s="209"/>
      <c r="AR23" s="209"/>
      <c r="AS23" s="209"/>
      <c r="AT23" s="388"/>
      <c r="AU23" s="1"/>
      <c r="AV23" s="1"/>
      <c r="AW23" s="1"/>
      <c r="AX23" s="1"/>
      <c r="AY23" s="1"/>
      <c r="AZ23" s="1"/>
      <c r="BA23" s="1"/>
      <c r="BB23" s="1"/>
      <c r="BC23" s="1"/>
      <c r="BD23" s="1"/>
      <c r="BE23" s="1"/>
      <c r="BF23" s="1"/>
      <c r="BG23" s="1"/>
      <c r="BH23" s="1"/>
      <c r="BI23" s="1"/>
    </row>
    <row r="24" spans="1:61" ht="15.75" customHeight="1" x14ac:dyDescent="0.3">
      <c r="A24" s="1"/>
      <c r="B24" s="403"/>
      <c r="C24" s="209"/>
      <c r="D24" s="210"/>
      <c r="E24" s="221"/>
      <c r="F24" s="209"/>
      <c r="G24" s="209"/>
      <c r="H24" s="209"/>
      <c r="I24" s="210"/>
      <c r="J24" s="383" t="str">
        <f ca="1">IF(AND('Mapa final'!$K$26="Media",'Mapa final'!$O$26="Leve"),CONCATENATE("R",'Mapa final'!$A$26),"")</f>
        <v/>
      </c>
      <c r="K24" s="367"/>
      <c r="L24" s="382" t="str">
        <f ca="1">IF(AND('Mapa final'!$K$32="Media",'Mapa final'!$O$32="Leve"),CONCATENATE("R",'Mapa final'!$A$32),"")</f>
        <v/>
      </c>
      <c r="M24" s="367"/>
      <c r="N24" s="382" t="str">
        <f ca="1">IF(AND('Mapa final'!$K$38="Media",'Mapa final'!$O$38="Leve"),CONCATENATE("R",'Mapa final'!$A$38),"")</f>
        <v/>
      </c>
      <c r="O24" s="363"/>
      <c r="P24" s="383" t="str">
        <f ca="1">IF(AND('Mapa final'!$K$26="Media",'Mapa final'!$O$26="Menor"),CONCATENATE("R",'Mapa final'!$A$26),"")</f>
        <v/>
      </c>
      <c r="Q24" s="367"/>
      <c r="R24" s="382" t="str">
        <f ca="1">IF(AND('Mapa final'!$K$32="Media",'Mapa final'!$O$32="Menor"),CONCATENATE("R",'Mapa final'!$A$32),"")</f>
        <v/>
      </c>
      <c r="S24" s="367"/>
      <c r="T24" s="382" t="str">
        <f ca="1">IF(AND('Mapa final'!$K$38="Media",'Mapa final'!$O$38="Menor"),CONCATENATE("R",'Mapa final'!$A$38),"")</f>
        <v/>
      </c>
      <c r="U24" s="363"/>
      <c r="V24" s="383" t="str">
        <f ca="1">IF(AND('Mapa final'!$K$26="Media",'Mapa final'!$O$26="Moderado"),CONCATENATE("R",'Mapa final'!$A$26),"")</f>
        <v/>
      </c>
      <c r="W24" s="367"/>
      <c r="X24" s="382" t="str">
        <f ca="1">IF(AND('Mapa final'!$K$32="Media",'Mapa final'!$O$32="Moderado"),CONCATENATE("R",'Mapa final'!$A$32),"")</f>
        <v/>
      </c>
      <c r="Y24" s="367"/>
      <c r="Z24" s="382" t="str">
        <f ca="1">IF(AND('Mapa final'!$K$38="Media",'Mapa final'!$O$38="Moderado"),CONCATENATE("R",'Mapa final'!$A$38),"")</f>
        <v/>
      </c>
      <c r="AA24" s="363"/>
      <c r="AB24" s="366" t="str">
        <f ca="1">IF(AND('Mapa final'!$K$26="Media",'Mapa final'!$O$26="Mayor"),CONCATENATE("R",'Mapa final'!$A$26),"")</f>
        <v/>
      </c>
      <c r="AC24" s="367"/>
      <c r="AD24" s="362" t="str">
        <f ca="1">IF(AND('Mapa final'!$K$32="Media",'Mapa final'!$O$32="Mayor"),CONCATENATE("R",'Mapa final'!$A$32),"")</f>
        <v/>
      </c>
      <c r="AE24" s="367"/>
      <c r="AF24" s="362" t="str">
        <f ca="1">IF(AND('Mapa final'!$K$38="Media",'Mapa final'!$O$38="Mayor"),CONCATENATE("R",'Mapa final'!$A$38),"")</f>
        <v/>
      </c>
      <c r="AG24" s="363"/>
      <c r="AH24" s="370" t="str">
        <f ca="1">IF(AND('Mapa final'!$K$26="Media",'Mapa final'!$O$26="Catastrófico"),CONCATENATE("R",'Mapa final'!$A$26),"")</f>
        <v/>
      </c>
      <c r="AI24" s="367"/>
      <c r="AJ24" s="371" t="str">
        <f ca="1">IF(AND('Mapa final'!$K$32="Media",'Mapa final'!$O$32="Catastrófico"),CONCATENATE("R",'Mapa final'!$A$32),"")</f>
        <v/>
      </c>
      <c r="AK24" s="367"/>
      <c r="AL24" s="371" t="str">
        <f ca="1">IF(AND('Mapa final'!$K$38="Media",'Mapa final'!$O$38="Catastrófico"),CONCATENATE("R",'Mapa final'!$A$38),"")</f>
        <v/>
      </c>
      <c r="AM24" s="363"/>
      <c r="AN24" s="1"/>
      <c r="AO24" s="387"/>
      <c r="AP24" s="209"/>
      <c r="AQ24" s="209"/>
      <c r="AR24" s="209"/>
      <c r="AS24" s="209"/>
      <c r="AT24" s="388"/>
      <c r="AU24" s="1"/>
      <c r="AV24" s="1"/>
      <c r="AW24" s="1"/>
      <c r="AX24" s="1"/>
      <c r="AY24" s="1"/>
      <c r="AZ24" s="1"/>
      <c r="BA24" s="1"/>
      <c r="BB24" s="1"/>
      <c r="BC24" s="1"/>
      <c r="BD24" s="1"/>
      <c r="BE24" s="1"/>
      <c r="BF24" s="1"/>
      <c r="BG24" s="1"/>
      <c r="BH24" s="1"/>
      <c r="BI24" s="1"/>
    </row>
    <row r="25" spans="1:61" ht="15.75" customHeight="1" x14ac:dyDescent="0.3">
      <c r="A25" s="1"/>
      <c r="B25" s="403"/>
      <c r="C25" s="209"/>
      <c r="D25" s="210"/>
      <c r="E25" s="221"/>
      <c r="F25" s="209"/>
      <c r="G25" s="209"/>
      <c r="H25" s="209"/>
      <c r="I25" s="210"/>
      <c r="J25" s="368"/>
      <c r="K25" s="369"/>
      <c r="L25" s="364"/>
      <c r="M25" s="369"/>
      <c r="N25" s="364"/>
      <c r="O25" s="365"/>
      <c r="P25" s="368"/>
      <c r="Q25" s="369"/>
      <c r="R25" s="364"/>
      <c r="S25" s="369"/>
      <c r="T25" s="364"/>
      <c r="U25" s="365"/>
      <c r="V25" s="368"/>
      <c r="W25" s="369"/>
      <c r="X25" s="364"/>
      <c r="Y25" s="369"/>
      <c r="Z25" s="364"/>
      <c r="AA25" s="365"/>
      <c r="AB25" s="368"/>
      <c r="AC25" s="369"/>
      <c r="AD25" s="364"/>
      <c r="AE25" s="369"/>
      <c r="AF25" s="364"/>
      <c r="AG25" s="365"/>
      <c r="AH25" s="368"/>
      <c r="AI25" s="369"/>
      <c r="AJ25" s="364"/>
      <c r="AK25" s="369"/>
      <c r="AL25" s="364"/>
      <c r="AM25" s="365"/>
      <c r="AN25" s="1"/>
      <c r="AO25" s="387"/>
      <c r="AP25" s="209"/>
      <c r="AQ25" s="209"/>
      <c r="AR25" s="209"/>
      <c r="AS25" s="209"/>
      <c r="AT25" s="388"/>
      <c r="AU25" s="1"/>
      <c r="AV25" s="1"/>
      <c r="AW25" s="1"/>
      <c r="AX25" s="1"/>
      <c r="AY25" s="1"/>
      <c r="AZ25" s="1"/>
      <c r="BA25" s="1"/>
      <c r="BB25" s="1"/>
      <c r="BC25" s="1"/>
      <c r="BD25" s="1"/>
      <c r="BE25" s="1"/>
      <c r="BF25" s="1"/>
      <c r="BG25" s="1"/>
      <c r="BH25" s="1"/>
      <c r="BI25" s="1"/>
    </row>
    <row r="26" spans="1:61" ht="15.75" customHeight="1" x14ac:dyDescent="0.3">
      <c r="A26" s="1"/>
      <c r="B26" s="403"/>
      <c r="C26" s="209"/>
      <c r="D26" s="210"/>
      <c r="E26" s="221"/>
      <c r="F26" s="209"/>
      <c r="G26" s="209"/>
      <c r="H26" s="209"/>
      <c r="I26" s="210"/>
      <c r="J26" s="383" t="str">
        <f ca="1">IF(AND('Mapa final'!$K$44="Media",'Mapa final'!$O$44="Leve"),CONCATENATE("R",'Mapa final'!$A$44),"")</f>
        <v/>
      </c>
      <c r="K26" s="367"/>
      <c r="L26" s="382" t="str">
        <f ca="1">IF(AND('Mapa final'!$K$50="Media",'Mapa final'!$O$50="Leve"),CONCATENATE("R",'Mapa final'!$A$50),"")</f>
        <v/>
      </c>
      <c r="M26" s="367"/>
      <c r="N26" s="382" t="str">
        <f ca="1">IF(AND('Mapa final'!$K$56="Media",'Mapa final'!$O$56="Leve"),CONCATENATE("R",'Mapa final'!$A$56),"")</f>
        <v/>
      </c>
      <c r="O26" s="363"/>
      <c r="P26" s="383" t="str">
        <f ca="1">IF(AND('Mapa final'!$K$44="Media",'Mapa final'!$O$44="Menor"),CONCATENATE("R",'Mapa final'!$A$44),"")</f>
        <v/>
      </c>
      <c r="Q26" s="367"/>
      <c r="R26" s="382" t="str">
        <f ca="1">IF(AND('Mapa final'!$K$50="Media",'Mapa final'!$O$50="Menor"),CONCATENATE("R",'Mapa final'!$A$50),"")</f>
        <v/>
      </c>
      <c r="S26" s="367"/>
      <c r="T26" s="382" t="str">
        <f ca="1">IF(AND('Mapa final'!$K$56="Media",'Mapa final'!$O$56="Menor"),CONCATENATE("R",'Mapa final'!$A$56),"")</f>
        <v/>
      </c>
      <c r="U26" s="363"/>
      <c r="V26" s="383" t="str">
        <f ca="1">IF(AND('Mapa final'!$K$44="Media",'Mapa final'!$O$44="Moderado"),CONCATENATE("R",'Mapa final'!$A$44),"")</f>
        <v/>
      </c>
      <c r="W26" s="367"/>
      <c r="X26" s="382" t="str">
        <f ca="1">IF(AND('Mapa final'!$K$50="Media",'Mapa final'!$O$50="Moderado"),CONCATENATE("R",'Mapa final'!$A$50),"")</f>
        <v/>
      </c>
      <c r="Y26" s="367"/>
      <c r="Z26" s="382" t="str">
        <f ca="1">IF(AND('Mapa final'!$K$56="Media",'Mapa final'!$O$56="Moderado"),CONCATENATE("R",'Mapa final'!$A$56),"")</f>
        <v/>
      </c>
      <c r="AA26" s="363"/>
      <c r="AB26" s="366" t="str">
        <f ca="1">IF(AND('Mapa final'!$K$44="Media",'Mapa final'!$O$44="Mayor"),CONCATENATE("R",'Mapa final'!$A$44),"")</f>
        <v/>
      </c>
      <c r="AC26" s="367"/>
      <c r="AD26" s="362" t="str">
        <f ca="1">IF(AND('Mapa final'!$K$50="Media",'Mapa final'!$O$50="Mayor"),CONCATENATE("R",'Mapa final'!$A$50),"")</f>
        <v/>
      </c>
      <c r="AE26" s="367"/>
      <c r="AF26" s="362" t="str">
        <f ca="1">IF(AND('Mapa final'!$K$56="Media",'Mapa final'!$O$56="Mayor"),CONCATENATE("R",'Mapa final'!$A$56),"")</f>
        <v/>
      </c>
      <c r="AG26" s="363"/>
      <c r="AH26" s="370" t="str">
        <f ca="1">IF(AND('Mapa final'!$K$44="Media",'Mapa final'!$O$44="Catastrófico"),CONCATENATE("R",'Mapa final'!$A$44),"")</f>
        <v/>
      </c>
      <c r="AI26" s="367"/>
      <c r="AJ26" s="371" t="str">
        <f ca="1">IF(AND('Mapa final'!$K$50="Media",'Mapa final'!$O$50="Catastrófico"),CONCATENATE("R",'Mapa final'!$A$50),"")</f>
        <v/>
      </c>
      <c r="AK26" s="367"/>
      <c r="AL26" s="371" t="str">
        <f ca="1">IF(AND('Mapa final'!$K$56="Media",'Mapa final'!$O$56="Catastrófico"),CONCATENATE("R",'Mapa final'!$A$56),"")</f>
        <v/>
      </c>
      <c r="AM26" s="363"/>
      <c r="AN26" s="1"/>
      <c r="AO26" s="387"/>
      <c r="AP26" s="209"/>
      <c r="AQ26" s="209"/>
      <c r="AR26" s="209"/>
      <c r="AS26" s="209"/>
      <c r="AT26" s="388"/>
      <c r="AU26" s="1"/>
      <c r="AV26" s="1"/>
      <c r="AW26" s="1"/>
      <c r="AX26" s="1"/>
      <c r="AY26" s="1"/>
      <c r="AZ26" s="1"/>
      <c r="BA26" s="1"/>
      <c r="BB26" s="1"/>
      <c r="BC26" s="1"/>
      <c r="BD26" s="1"/>
      <c r="BE26" s="1"/>
      <c r="BF26" s="1"/>
      <c r="BG26" s="1"/>
      <c r="BH26" s="1"/>
      <c r="BI26" s="1"/>
    </row>
    <row r="27" spans="1:61" ht="15.75" customHeight="1" x14ac:dyDescent="0.3">
      <c r="A27" s="1"/>
      <c r="B27" s="403"/>
      <c r="C27" s="209"/>
      <c r="D27" s="210"/>
      <c r="E27" s="221"/>
      <c r="F27" s="209"/>
      <c r="G27" s="209"/>
      <c r="H27" s="209"/>
      <c r="I27" s="210"/>
      <c r="J27" s="368"/>
      <c r="K27" s="369"/>
      <c r="L27" s="364"/>
      <c r="M27" s="369"/>
      <c r="N27" s="364"/>
      <c r="O27" s="365"/>
      <c r="P27" s="368"/>
      <c r="Q27" s="369"/>
      <c r="R27" s="364"/>
      <c r="S27" s="369"/>
      <c r="T27" s="364"/>
      <c r="U27" s="365"/>
      <c r="V27" s="368"/>
      <c r="W27" s="369"/>
      <c r="X27" s="364"/>
      <c r="Y27" s="369"/>
      <c r="Z27" s="364"/>
      <c r="AA27" s="365"/>
      <c r="AB27" s="368"/>
      <c r="AC27" s="369"/>
      <c r="AD27" s="364"/>
      <c r="AE27" s="369"/>
      <c r="AF27" s="364"/>
      <c r="AG27" s="365"/>
      <c r="AH27" s="368"/>
      <c r="AI27" s="369"/>
      <c r="AJ27" s="364"/>
      <c r="AK27" s="369"/>
      <c r="AL27" s="364"/>
      <c r="AM27" s="365"/>
      <c r="AN27" s="1"/>
      <c r="AO27" s="387"/>
      <c r="AP27" s="209"/>
      <c r="AQ27" s="209"/>
      <c r="AR27" s="209"/>
      <c r="AS27" s="209"/>
      <c r="AT27" s="388"/>
      <c r="AU27" s="1"/>
      <c r="AV27" s="1"/>
      <c r="AW27" s="1"/>
      <c r="AX27" s="1"/>
      <c r="AY27" s="1"/>
      <c r="AZ27" s="1"/>
      <c r="BA27" s="1"/>
      <c r="BB27" s="1"/>
      <c r="BC27" s="1"/>
      <c r="BD27" s="1"/>
      <c r="BE27" s="1"/>
      <c r="BF27" s="1"/>
      <c r="BG27" s="1"/>
      <c r="BH27" s="1"/>
      <c r="BI27" s="1"/>
    </row>
    <row r="28" spans="1:61" ht="15.75" customHeight="1" x14ac:dyDescent="0.3">
      <c r="A28" s="1"/>
      <c r="B28" s="403"/>
      <c r="C28" s="209"/>
      <c r="D28" s="210"/>
      <c r="E28" s="221"/>
      <c r="F28" s="209"/>
      <c r="G28" s="209"/>
      <c r="H28" s="209"/>
      <c r="I28" s="210"/>
      <c r="J28" s="383" t="str">
        <f ca="1">IF(AND('Mapa final'!$K$62="Media",'Mapa final'!$O$62="Leve"),CONCATENATE("R",'Mapa final'!$A$62),"")</f>
        <v/>
      </c>
      <c r="K28" s="367"/>
      <c r="L28" s="382" t="str">
        <f>IF(AND('Mapa final'!$K$68="Media",'Mapa final'!$O$68="Leve"),CONCATENATE("R",'Mapa final'!$A$68),"")</f>
        <v/>
      </c>
      <c r="M28" s="367"/>
      <c r="N28" s="382" t="str">
        <f>IF(AND('Mapa final'!$K$74="Media",'Mapa final'!$O$74="Leve"),CONCATENATE("R",'Mapa final'!$A$74),"")</f>
        <v/>
      </c>
      <c r="O28" s="363"/>
      <c r="P28" s="383" t="str">
        <f ca="1">IF(AND('Mapa final'!$K$62="Media",'Mapa final'!$O$62="Menor"),CONCATENATE("R",'Mapa final'!$A$62),"")</f>
        <v/>
      </c>
      <c r="Q28" s="367"/>
      <c r="R28" s="382" t="str">
        <f>IF(AND('Mapa final'!$K$68="Media",'Mapa final'!$O$68="Menor"),CONCATENATE("R",'Mapa final'!$A$68),"")</f>
        <v/>
      </c>
      <c r="S28" s="367"/>
      <c r="T28" s="382" t="str">
        <f>IF(AND('Mapa final'!$K$74="Media",'Mapa final'!$O$74="Menor"),CONCATENATE("R",'Mapa final'!$A$74),"")</f>
        <v/>
      </c>
      <c r="U28" s="363"/>
      <c r="V28" s="383" t="str">
        <f ca="1">IF(AND('Mapa final'!$K$62="Media",'Mapa final'!$O$62="Moderado"),CONCATENATE("R",'Mapa final'!$A$62),"")</f>
        <v/>
      </c>
      <c r="W28" s="367"/>
      <c r="X28" s="382" t="str">
        <f>IF(AND('Mapa final'!$K$68="Media",'Mapa final'!$O$68="Moderado"),CONCATENATE("R",'Mapa final'!$A$68),"")</f>
        <v/>
      </c>
      <c r="Y28" s="367"/>
      <c r="Z28" s="382" t="str">
        <f>IF(AND('Mapa final'!$K$74="Media",'Mapa final'!$O$74="Moderado"),CONCATENATE("R",'Mapa final'!$A$74),"")</f>
        <v/>
      </c>
      <c r="AA28" s="363"/>
      <c r="AB28" s="366" t="str">
        <f ca="1">IF(AND('Mapa final'!$K$62="Media",'Mapa final'!$O$62="Mayor"),CONCATENATE("R",'Mapa final'!$A$62),"")</f>
        <v/>
      </c>
      <c r="AC28" s="367"/>
      <c r="AD28" s="362" t="str">
        <f>IF(AND('Mapa final'!$K$68="Media",'Mapa final'!$O$68="Mayor"),CONCATENATE("R",'Mapa final'!$A$68),"")</f>
        <v/>
      </c>
      <c r="AE28" s="367"/>
      <c r="AF28" s="362" t="str">
        <f>IF(AND('Mapa final'!$K$74="Media",'Mapa final'!$O$74="Mayor"),CONCATENATE("R",'Mapa final'!$A$74),"")</f>
        <v/>
      </c>
      <c r="AG28" s="363"/>
      <c r="AH28" s="370" t="str">
        <f ca="1">IF(AND('Mapa final'!$K$62="Media",'Mapa final'!$O$62="Catastrófico"),CONCATENATE("R",'Mapa final'!$A$62),"")</f>
        <v/>
      </c>
      <c r="AI28" s="367"/>
      <c r="AJ28" s="371" t="str">
        <f>IF(AND('Mapa final'!$K$68="Media",'Mapa final'!$O$68="Catastrófico"),CONCATENATE("R",'Mapa final'!$A$68),"")</f>
        <v/>
      </c>
      <c r="AK28" s="367"/>
      <c r="AL28" s="371" t="str">
        <f>IF(AND('Mapa final'!$K$74="Media",'Mapa final'!$O$74="Catastrófico"),CONCATENATE("R",'Mapa final'!$A$74),"")</f>
        <v/>
      </c>
      <c r="AM28" s="363"/>
      <c r="AN28" s="1"/>
      <c r="AO28" s="387"/>
      <c r="AP28" s="209"/>
      <c r="AQ28" s="209"/>
      <c r="AR28" s="209"/>
      <c r="AS28" s="209"/>
      <c r="AT28" s="388"/>
      <c r="AU28" s="1"/>
      <c r="AV28" s="1"/>
      <c r="AW28" s="1"/>
      <c r="AX28" s="1"/>
      <c r="AY28" s="1"/>
      <c r="AZ28" s="1"/>
      <c r="BA28" s="1"/>
      <c r="BB28" s="1"/>
      <c r="BC28" s="1"/>
      <c r="BD28" s="1"/>
      <c r="BE28" s="1"/>
      <c r="BF28" s="1"/>
      <c r="BG28" s="1"/>
      <c r="BH28" s="1"/>
      <c r="BI28" s="1"/>
    </row>
    <row r="29" spans="1:61" ht="15.75" customHeight="1" x14ac:dyDescent="0.3">
      <c r="A29" s="1"/>
      <c r="B29" s="403"/>
      <c r="C29" s="209"/>
      <c r="D29" s="210"/>
      <c r="E29" s="290"/>
      <c r="F29" s="291"/>
      <c r="G29" s="291"/>
      <c r="H29" s="291"/>
      <c r="I29" s="292"/>
      <c r="J29" s="368"/>
      <c r="K29" s="369"/>
      <c r="L29" s="364"/>
      <c r="M29" s="369"/>
      <c r="N29" s="364"/>
      <c r="O29" s="365"/>
      <c r="P29" s="290"/>
      <c r="Q29" s="375"/>
      <c r="R29" s="376"/>
      <c r="S29" s="375"/>
      <c r="T29" s="376"/>
      <c r="U29" s="292"/>
      <c r="V29" s="290"/>
      <c r="W29" s="375"/>
      <c r="X29" s="376"/>
      <c r="Y29" s="375"/>
      <c r="Z29" s="376"/>
      <c r="AA29" s="292"/>
      <c r="AB29" s="290"/>
      <c r="AC29" s="375"/>
      <c r="AD29" s="376"/>
      <c r="AE29" s="375"/>
      <c r="AF29" s="376"/>
      <c r="AG29" s="292"/>
      <c r="AH29" s="290"/>
      <c r="AI29" s="375"/>
      <c r="AJ29" s="376"/>
      <c r="AK29" s="375"/>
      <c r="AL29" s="376"/>
      <c r="AM29" s="292"/>
      <c r="AN29" s="1"/>
      <c r="AO29" s="389"/>
      <c r="AP29" s="390"/>
      <c r="AQ29" s="390"/>
      <c r="AR29" s="390"/>
      <c r="AS29" s="390"/>
      <c r="AT29" s="391"/>
      <c r="AU29" s="1"/>
      <c r="AV29" s="1"/>
      <c r="AW29" s="1"/>
      <c r="AX29" s="1"/>
      <c r="AY29" s="1"/>
      <c r="AZ29" s="1"/>
      <c r="BA29" s="1"/>
      <c r="BB29" s="1"/>
      <c r="BC29" s="1"/>
      <c r="BD29" s="1"/>
      <c r="BE29" s="1"/>
      <c r="BF29" s="1"/>
      <c r="BG29" s="1"/>
      <c r="BH29" s="1"/>
      <c r="BI29" s="1"/>
    </row>
    <row r="30" spans="1:61" ht="15.75" customHeight="1" x14ac:dyDescent="0.3">
      <c r="A30" s="1"/>
      <c r="B30" s="403"/>
      <c r="C30" s="209"/>
      <c r="D30" s="210"/>
      <c r="E30" s="396" t="s">
        <v>271</v>
      </c>
      <c r="F30" s="249"/>
      <c r="G30" s="249"/>
      <c r="H30" s="249"/>
      <c r="I30" s="249"/>
      <c r="J30" s="397" t="str">
        <f ca="1">IF(AND('Mapa final'!$K$10="Baja",'Mapa final'!$O$10="Leve"),CONCATENATE("R",'Mapa final'!$A$10),"")</f>
        <v/>
      </c>
      <c r="K30" s="373"/>
      <c r="L30" s="399" t="str">
        <f ca="1">IF(AND('Mapa final'!$K$14="Baja",'Mapa final'!$O$14="Leve"),CONCATENATE("R",'Mapa final'!$A$14),"")</f>
        <v/>
      </c>
      <c r="M30" s="373"/>
      <c r="N30" s="399" t="str">
        <f ca="1">IF(AND('Mapa final'!$K$20="Baja",'Mapa final'!$O$20="Leve"),CONCATENATE("R",'Mapa final'!$A$20),"")</f>
        <v/>
      </c>
      <c r="O30" s="378"/>
      <c r="P30" s="377" t="str">
        <f ca="1">IF(AND('Mapa final'!$K$10="Baja",'Mapa final'!$O$10="Menor"),CONCATENATE("R",'Mapa final'!$A$10),"")</f>
        <v/>
      </c>
      <c r="Q30" s="373"/>
      <c r="R30" s="377" t="str">
        <f ca="1">IF(AND('Mapa final'!$K$14="Baja",'Mapa final'!$O$14="Menor"),CONCATENATE("R",'Mapa final'!$A$14),"")</f>
        <v/>
      </c>
      <c r="S30" s="373"/>
      <c r="T30" s="377" t="str">
        <f ca="1">IF(AND('Mapa final'!$K$20="Baja",'Mapa final'!$O$20="Menor"),CONCATENATE("R",'Mapa final'!$A$20),"")</f>
        <v/>
      </c>
      <c r="U30" s="378"/>
      <c r="V30" s="379" t="str">
        <f ca="1">IF(AND('Mapa final'!$K$10="Baja",'Mapa final'!$O$10="Moderado"),CONCATENATE("R",'Mapa final'!$A$10),"")</f>
        <v/>
      </c>
      <c r="W30" s="373"/>
      <c r="X30" s="377" t="str">
        <f ca="1">IF(AND('Mapa final'!$K$14="Baja",'Mapa final'!$O$14="Moderado"),CONCATENATE("R",'Mapa final'!$A$14),"")</f>
        <v/>
      </c>
      <c r="Y30" s="373"/>
      <c r="Z30" s="377" t="str">
        <f ca="1">IF(AND('Mapa final'!$K$20="Baja",'Mapa final'!$O$20="Moderado"),CONCATENATE("R",'Mapa final'!$A$20),"")</f>
        <v/>
      </c>
      <c r="AA30" s="378"/>
      <c r="AB30" s="372" t="str">
        <f ca="1">IF(AND('Mapa final'!$K$10="Baja",'Mapa final'!$O$10="Mayor"),CONCATENATE("R",'Mapa final'!$A$10),"")</f>
        <v/>
      </c>
      <c r="AC30" s="373"/>
      <c r="AD30" s="374" t="str">
        <f ca="1">IF(AND('Mapa final'!$K$14="Baja",'Mapa final'!$O$14="Mayor"),CONCATENATE("R",'Mapa final'!$A$14),"")</f>
        <v/>
      </c>
      <c r="AE30" s="373"/>
      <c r="AF30" s="374" t="str">
        <f ca="1">IF(AND('Mapa final'!$K$20="Baja",'Mapa final'!$O$20="Mayor"),CONCATENATE("R",'Mapa final'!$A$20),"")</f>
        <v/>
      </c>
      <c r="AG30" s="378"/>
      <c r="AH30" s="380" t="str">
        <f ca="1">IF(AND('Mapa final'!$K$10="Baja",'Mapa final'!$O$10="Catastrófico"),CONCATENATE("R",'Mapa final'!$A$10),"")</f>
        <v/>
      </c>
      <c r="AI30" s="373"/>
      <c r="AJ30" s="381" t="str">
        <f ca="1">IF(AND('Mapa final'!$K$14="Baja",'Mapa final'!$O$14="Catastrófico"),CONCATENATE("R",'Mapa final'!$A$14),"")</f>
        <v/>
      </c>
      <c r="AK30" s="373"/>
      <c r="AL30" s="381" t="str">
        <f ca="1">IF(AND('Mapa final'!$K$20="Baja",'Mapa final'!$O$20="Catastrófico"),CONCATENATE("R",'Mapa final'!$A$20),"")</f>
        <v/>
      </c>
      <c r="AM30" s="378"/>
      <c r="AN30" s="1"/>
      <c r="AO30" s="384" t="s">
        <v>272</v>
      </c>
      <c r="AP30" s="385"/>
      <c r="AQ30" s="385"/>
      <c r="AR30" s="385"/>
      <c r="AS30" s="385"/>
      <c r="AT30" s="386"/>
      <c r="AU30" s="1"/>
      <c r="AV30" s="1"/>
      <c r="AW30" s="1"/>
      <c r="AX30" s="1"/>
      <c r="AY30" s="1"/>
      <c r="AZ30" s="1"/>
      <c r="BA30" s="1"/>
      <c r="BB30" s="1"/>
      <c r="BC30" s="1"/>
      <c r="BD30" s="1"/>
      <c r="BE30" s="1"/>
      <c r="BF30" s="1"/>
      <c r="BG30" s="1"/>
      <c r="BH30" s="1"/>
      <c r="BI30" s="1"/>
    </row>
    <row r="31" spans="1:61" ht="15.75" customHeight="1" x14ac:dyDescent="0.3">
      <c r="A31" s="1"/>
      <c r="B31" s="403"/>
      <c r="C31" s="209"/>
      <c r="D31" s="210"/>
      <c r="E31" s="221"/>
      <c r="F31" s="209"/>
      <c r="G31" s="209"/>
      <c r="H31" s="209"/>
      <c r="I31" s="209"/>
      <c r="J31" s="368"/>
      <c r="K31" s="369"/>
      <c r="L31" s="364"/>
      <c r="M31" s="369"/>
      <c r="N31" s="364"/>
      <c r="O31" s="365"/>
      <c r="P31" s="364"/>
      <c r="Q31" s="369"/>
      <c r="R31" s="364"/>
      <c r="S31" s="369"/>
      <c r="T31" s="364"/>
      <c r="U31" s="365"/>
      <c r="V31" s="368"/>
      <c r="W31" s="369"/>
      <c r="X31" s="364"/>
      <c r="Y31" s="369"/>
      <c r="Z31" s="364"/>
      <c r="AA31" s="365"/>
      <c r="AB31" s="368"/>
      <c r="AC31" s="369"/>
      <c r="AD31" s="364"/>
      <c r="AE31" s="369"/>
      <c r="AF31" s="364"/>
      <c r="AG31" s="365"/>
      <c r="AH31" s="368"/>
      <c r="AI31" s="369"/>
      <c r="AJ31" s="364"/>
      <c r="AK31" s="369"/>
      <c r="AL31" s="364"/>
      <c r="AM31" s="365"/>
      <c r="AN31" s="1"/>
      <c r="AO31" s="387"/>
      <c r="AP31" s="209"/>
      <c r="AQ31" s="209"/>
      <c r="AR31" s="209"/>
      <c r="AS31" s="209"/>
      <c r="AT31" s="388"/>
      <c r="AU31" s="1"/>
      <c r="AV31" s="1"/>
      <c r="AW31" s="1"/>
      <c r="AX31" s="1"/>
      <c r="AY31" s="1"/>
      <c r="AZ31" s="1"/>
      <c r="BA31" s="1"/>
      <c r="BB31" s="1"/>
      <c r="BC31" s="1"/>
      <c r="BD31" s="1"/>
      <c r="BE31" s="1"/>
      <c r="BF31" s="1"/>
      <c r="BG31" s="1"/>
      <c r="BH31" s="1"/>
      <c r="BI31" s="1"/>
    </row>
    <row r="32" spans="1:61" ht="15.75" customHeight="1" x14ac:dyDescent="0.3">
      <c r="A32" s="1"/>
      <c r="B32" s="403"/>
      <c r="C32" s="209"/>
      <c r="D32" s="210"/>
      <c r="E32" s="221"/>
      <c r="F32" s="209"/>
      <c r="G32" s="209"/>
      <c r="H32" s="209"/>
      <c r="I32" s="209"/>
      <c r="J32" s="398" t="str">
        <f ca="1">IF(AND('Mapa final'!$K$26="Baja",'Mapa final'!$O$26="Leve"),CONCATENATE("R",'Mapa final'!$A$26),"")</f>
        <v/>
      </c>
      <c r="K32" s="367"/>
      <c r="L32" s="395" t="str">
        <f ca="1">IF(AND('Mapa final'!$K$32="Baja",'Mapa final'!$O$32="Leve"),CONCATENATE("R",'Mapa final'!$A$32),"")</f>
        <v/>
      </c>
      <c r="M32" s="367"/>
      <c r="N32" s="395" t="str">
        <f ca="1">IF(AND('Mapa final'!$K$38="Baja",'Mapa final'!$O$38="Leve"),CONCATENATE("R",'Mapa final'!$A$38),"")</f>
        <v/>
      </c>
      <c r="O32" s="363"/>
      <c r="P32" s="382" t="str">
        <f ca="1">IF(AND('Mapa final'!$K$26="Baja",'Mapa final'!$O$26="Menor"),CONCATENATE("R",'Mapa final'!$A$26),"")</f>
        <v/>
      </c>
      <c r="Q32" s="367"/>
      <c r="R32" s="382" t="str">
        <f ca="1">IF(AND('Mapa final'!$K$32="Baja",'Mapa final'!$O$32="Menor"),CONCATENATE("R",'Mapa final'!$A$32),"")</f>
        <v/>
      </c>
      <c r="S32" s="367"/>
      <c r="T32" s="382" t="str">
        <f ca="1">IF(AND('Mapa final'!$K$38="Baja",'Mapa final'!$O$38="Menor"),CONCATENATE("R",'Mapa final'!$A$38),"")</f>
        <v/>
      </c>
      <c r="U32" s="363"/>
      <c r="V32" s="383" t="str">
        <f ca="1">IF(AND('Mapa final'!$K$26="Baja",'Mapa final'!$O$26="Moderado"),CONCATENATE("R",'Mapa final'!$A$26),"")</f>
        <v/>
      </c>
      <c r="W32" s="367"/>
      <c r="X32" s="382" t="str">
        <f ca="1">IF(AND('Mapa final'!$K$32="Baja",'Mapa final'!$O$32="Moderado"),CONCATENATE("R",'Mapa final'!$A$32),"")</f>
        <v/>
      </c>
      <c r="Y32" s="367"/>
      <c r="Z32" s="382" t="str">
        <f ca="1">IF(AND('Mapa final'!$K$38="Baja",'Mapa final'!$O$38="Moderado"),CONCATENATE("R",'Mapa final'!$A$38),"")</f>
        <v/>
      </c>
      <c r="AA32" s="363"/>
      <c r="AB32" s="366" t="str">
        <f ca="1">IF(AND('Mapa final'!$K$26="Baja",'Mapa final'!$O$26="Mayor"),CONCATENATE("R",'Mapa final'!$A$26),"")</f>
        <v/>
      </c>
      <c r="AC32" s="367"/>
      <c r="AD32" s="362" t="str">
        <f ca="1">IF(AND('Mapa final'!$K$32="Baja",'Mapa final'!$O$32="Mayor"),CONCATENATE("R",'Mapa final'!$A$32),"")</f>
        <v/>
      </c>
      <c r="AE32" s="367"/>
      <c r="AF32" s="362" t="str">
        <f ca="1">IF(AND('Mapa final'!$K$38="Baja",'Mapa final'!$O$38="Mayor"),CONCATENATE("R",'Mapa final'!$A$38),"")</f>
        <v/>
      </c>
      <c r="AG32" s="363"/>
      <c r="AH32" s="370" t="str">
        <f ca="1">IF(AND('Mapa final'!$K$26="Baja",'Mapa final'!$O$26="Catastrófico"),CONCATENATE("R",'Mapa final'!$A$26),"")</f>
        <v/>
      </c>
      <c r="AI32" s="367"/>
      <c r="AJ32" s="371" t="str">
        <f ca="1">IF(AND('Mapa final'!$K$32="Baja",'Mapa final'!$O$32="Catastrófico"),CONCATENATE("R",'Mapa final'!$A$32),"")</f>
        <v/>
      </c>
      <c r="AK32" s="367"/>
      <c r="AL32" s="371" t="str">
        <f ca="1">IF(AND('Mapa final'!$K$38="Baja",'Mapa final'!$O$38="Catastrófico"),CONCATENATE("R",'Mapa final'!$A$38),"")</f>
        <v/>
      </c>
      <c r="AM32" s="363"/>
      <c r="AN32" s="1"/>
      <c r="AO32" s="387"/>
      <c r="AP32" s="209"/>
      <c r="AQ32" s="209"/>
      <c r="AR32" s="209"/>
      <c r="AS32" s="209"/>
      <c r="AT32" s="388"/>
      <c r="AU32" s="1"/>
      <c r="AV32" s="1"/>
      <c r="AW32" s="1"/>
      <c r="AX32" s="1"/>
      <c r="AY32" s="1"/>
      <c r="AZ32" s="1"/>
      <c r="BA32" s="1"/>
      <c r="BB32" s="1"/>
      <c r="BC32" s="1"/>
      <c r="BD32" s="1"/>
      <c r="BE32" s="1"/>
      <c r="BF32" s="1"/>
      <c r="BG32" s="1"/>
      <c r="BH32" s="1"/>
      <c r="BI32" s="1"/>
    </row>
    <row r="33" spans="1:61" ht="15.75" customHeight="1" x14ac:dyDescent="0.3">
      <c r="A33" s="1"/>
      <c r="B33" s="403"/>
      <c r="C33" s="209"/>
      <c r="D33" s="210"/>
      <c r="E33" s="221"/>
      <c r="F33" s="209"/>
      <c r="G33" s="209"/>
      <c r="H33" s="209"/>
      <c r="I33" s="209"/>
      <c r="J33" s="368"/>
      <c r="K33" s="369"/>
      <c r="L33" s="364"/>
      <c r="M33" s="369"/>
      <c r="N33" s="364"/>
      <c r="O33" s="365"/>
      <c r="P33" s="364"/>
      <c r="Q33" s="369"/>
      <c r="R33" s="364"/>
      <c r="S33" s="369"/>
      <c r="T33" s="364"/>
      <c r="U33" s="365"/>
      <c r="V33" s="368"/>
      <c r="W33" s="369"/>
      <c r="X33" s="364"/>
      <c r="Y33" s="369"/>
      <c r="Z33" s="364"/>
      <c r="AA33" s="365"/>
      <c r="AB33" s="368"/>
      <c r="AC33" s="369"/>
      <c r="AD33" s="364"/>
      <c r="AE33" s="369"/>
      <c r="AF33" s="364"/>
      <c r="AG33" s="365"/>
      <c r="AH33" s="368"/>
      <c r="AI33" s="369"/>
      <c r="AJ33" s="364"/>
      <c r="AK33" s="369"/>
      <c r="AL33" s="364"/>
      <c r="AM33" s="365"/>
      <c r="AN33" s="1"/>
      <c r="AO33" s="387"/>
      <c r="AP33" s="209"/>
      <c r="AQ33" s="209"/>
      <c r="AR33" s="209"/>
      <c r="AS33" s="209"/>
      <c r="AT33" s="388"/>
      <c r="AU33" s="1"/>
      <c r="AV33" s="1"/>
      <c r="AW33" s="1"/>
      <c r="AX33" s="1"/>
      <c r="AY33" s="1"/>
      <c r="AZ33" s="1"/>
      <c r="BA33" s="1"/>
      <c r="BB33" s="1"/>
      <c r="BC33" s="1"/>
      <c r="BD33" s="1"/>
      <c r="BE33" s="1"/>
      <c r="BF33" s="1"/>
      <c r="BG33" s="1"/>
      <c r="BH33" s="1"/>
      <c r="BI33" s="1"/>
    </row>
    <row r="34" spans="1:61" ht="15.75" customHeight="1" x14ac:dyDescent="0.3">
      <c r="A34" s="1"/>
      <c r="B34" s="403"/>
      <c r="C34" s="209"/>
      <c r="D34" s="210"/>
      <c r="E34" s="221"/>
      <c r="F34" s="209"/>
      <c r="G34" s="209"/>
      <c r="H34" s="209"/>
      <c r="I34" s="209"/>
      <c r="J34" s="398" t="str">
        <f ca="1">IF(AND('Mapa final'!$K$44="Baja",'Mapa final'!$O$44="Leve"),CONCATENATE("R",'Mapa final'!$A$44),"")</f>
        <v/>
      </c>
      <c r="K34" s="367"/>
      <c r="L34" s="395" t="str">
        <f ca="1">IF(AND('Mapa final'!$K$50="Baja",'Mapa final'!$O$50="Leve"),CONCATENATE("R",'Mapa final'!$A$50),"")</f>
        <v/>
      </c>
      <c r="M34" s="367"/>
      <c r="N34" s="395" t="str">
        <f ca="1">IF(AND('Mapa final'!$K$56="Baja",'Mapa final'!$O$56="Leve"),CONCATENATE("R",'Mapa final'!$A$56),"")</f>
        <v/>
      </c>
      <c r="O34" s="363"/>
      <c r="P34" s="382" t="str">
        <f ca="1">IF(AND('Mapa final'!$K$44="Baja",'Mapa final'!$O$44="Menor"),CONCATENATE("R",'Mapa final'!$A$44),"")</f>
        <v/>
      </c>
      <c r="Q34" s="367"/>
      <c r="R34" s="382" t="str">
        <f ca="1">IF(AND('Mapa final'!$K$50="Baja",'Mapa final'!$O$50="Menor"),CONCATENATE("R",'Mapa final'!$A$50),"")</f>
        <v/>
      </c>
      <c r="S34" s="367"/>
      <c r="T34" s="382" t="str">
        <f ca="1">IF(AND('Mapa final'!$K$56="Baja",'Mapa final'!$O$56="Menor"),CONCATENATE("R",'Mapa final'!$A$56),"")</f>
        <v/>
      </c>
      <c r="U34" s="363"/>
      <c r="V34" s="383" t="str">
        <f ca="1">IF(AND('Mapa final'!$K$44="Baja",'Mapa final'!$O$44="Moderado"),CONCATENATE("R",'Mapa final'!$A$44),"")</f>
        <v/>
      </c>
      <c r="W34" s="367"/>
      <c r="X34" s="382" t="str">
        <f ca="1">IF(AND('Mapa final'!$K$50="Baja",'Mapa final'!$O$50="Moderado"),CONCATENATE("R",'Mapa final'!$A$50),"")</f>
        <v/>
      </c>
      <c r="Y34" s="367"/>
      <c r="Z34" s="382" t="str">
        <f ca="1">IF(AND('Mapa final'!$K$56="Baja",'Mapa final'!$O$56="Moderado"),CONCATENATE("R",'Mapa final'!$A$56),"")</f>
        <v/>
      </c>
      <c r="AA34" s="363"/>
      <c r="AB34" s="366" t="str">
        <f ca="1">IF(AND('Mapa final'!$K$44="Baja",'Mapa final'!$O$44="Mayor"),CONCATENATE("R",'Mapa final'!$A$44),"")</f>
        <v/>
      </c>
      <c r="AC34" s="367"/>
      <c r="AD34" s="362" t="str">
        <f ca="1">IF(AND('Mapa final'!$K$50="Baja",'Mapa final'!$O$50="Mayor"),CONCATENATE("R",'Mapa final'!$A$50),"")</f>
        <v/>
      </c>
      <c r="AE34" s="367"/>
      <c r="AF34" s="362" t="str">
        <f ca="1">IF(AND('Mapa final'!$K$56="Baja",'Mapa final'!$O$56="Mayor"),CONCATENATE("R",'Mapa final'!$A$56),"")</f>
        <v/>
      </c>
      <c r="AG34" s="363"/>
      <c r="AH34" s="370" t="str">
        <f ca="1">IF(AND('Mapa final'!$K$44="Baja",'Mapa final'!$O$44="Catastrófico"),CONCATENATE("R",'Mapa final'!$A$44),"")</f>
        <v/>
      </c>
      <c r="AI34" s="367"/>
      <c r="AJ34" s="371" t="str">
        <f ca="1">IF(AND('Mapa final'!$K$50="Baja",'Mapa final'!$O$50="Catastrófico"),CONCATENATE("R",'Mapa final'!$A$50),"")</f>
        <v/>
      </c>
      <c r="AK34" s="367"/>
      <c r="AL34" s="371" t="str">
        <f ca="1">IF(AND('Mapa final'!$K$56="Baja",'Mapa final'!$O$56="Catastrófico"),CONCATENATE("R",'Mapa final'!$A$56),"")</f>
        <v/>
      </c>
      <c r="AM34" s="363"/>
      <c r="AN34" s="1"/>
      <c r="AO34" s="387"/>
      <c r="AP34" s="209"/>
      <c r="AQ34" s="209"/>
      <c r="AR34" s="209"/>
      <c r="AS34" s="209"/>
      <c r="AT34" s="388"/>
      <c r="AU34" s="1"/>
      <c r="AV34" s="1"/>
      <c r="AW34" s="1"/>
      <c r="AX34" s="1"/>
      <c r="AY34" s="1"/>
      <c r="AZ34" s="1"/>
      <c r="BA34" s="1"/>
      <c r="BB34" s="1"/>
      <c r="BC34" s="1"/>
      <c r="BD34" s="1"/>
      <c r="BE34" s="1"/>
      <c r="BF34" s="1"/>
      <c r="BG34" s="1"/>
      <c r="BH34" s="1"/>
      <c r="BI34" s="1"/>
    </row>
    <row r="35" spans="1:61" ht="15.75" customHeight="1" x14ac:dyDescent="0.3">
      <c r="A35" s="1"/>
      <c r="B35" s="403"/>
      <c r="C35" s="209"/>
      <c r="D35" s="210"/>
      <c r="E35" s="221"/>
      <c r="F35" s="209"/>
      <c r="G35" s="209"/>
      <c r="H35" s="209"/>
      <c r="I35" s="209"/>
      <c r="J35" s="368"/>
      <c r="K35" s="369"/>
      <c r="L35" s="364"/>
      <c r="M35" s="369"/>
      <c r="N35" s="364"/>
      <c r="O35" s="365"/>
      <c r="P35" s="364"/>
      <c r="Q35" s="369"/>
      <c r="R35" s="364"/>
      <c r="S35" s="369"/>
      <c r="T35" s="364"/>
      <c r="U35" s="365"/>
      <c r="V35" s="368"/>
      <c r="W35" s="369"/>
      <c r="X35" s="364"/>
      <c r="Y35" s="369"/>
      <c r="Z35" s="364"/>
      <c r="AA35" s="365"/>
      <c r="AB35" s="368"/>
      <c r="AC35" s="369"/>
      <c r="AD35" s="364"/>
      <c r="AE35" s="369"/>
      <c r="AF35" s="364"/>
      <c r="AG35" s="365"/>
      <c r="AH35" s="368"/>
      <c r="AI35" s="369"/>
      <c r="AJ35" s="364"/>
      <c r="AK35" s="369"/>
      <c r="AL35" s="364"/>
      <c r="AM35" s="365"/>
      <c r="AN35" s="1"/>
      <c r="AO35" s="387"/>
      <c r="AP35" s="209"/>
      <c r="AQ35" s="209"/>
      <c r="AR35" s="209"/>
      <c r="AS35" s="209"/>
      <c r="AT35" s="388"/>
      <c r="AU35" s="1"/>
      <c r="AV35" s="1"/>
      <c r="AW35" s="1"/>
      <c r="AX35" s="1"/>
      <c r="AY35" s="1"/>
      <c r="AZ35" s="1"/>
      <c r="BA35" s="1"/>
      <c r="BB35" s="1"/>
      <c r="BC35" s="1"/>
      <c r="BD35" s="1"/>
      <c r="BE35" s="1"/>
      <c r="BF35" s="1"/>
      <c r="BG35" s="1"/>
      <c r="BH35" s="1"/>
      <c r="BI35" s="1"/>
    </row>
    <row r="36" spans="1:61" ht="15.75" customHeight="1" x14ac:dyDescent="0.3">
      <c r="A36" s="1"/>
      <c r="B36" s="403"/>
      <c r="C36" s="209"/>
      <c r="D36" s="210"/>
      <c r="E36" s="221"/>
      <c r="F36" s="209"/>
      <c r="G36" s="209"/>
      <c r="H36" s="209"/>
      <c r="I36" s="209"/>
      <c r="J36" s="398" t="str">
        <f ca="1">IF(AND('Mapa final'!$K$62="Baja",'Mapa final'!$O$62="Leve"),CONCATENATE("R",'Mapa final'!$A$62),"")</f>
        <v/>
      </c>
      <c r="K36" s="367"/>
      <c r="L36" s="395" t="str">
        <f>IF(AND('Mapa final'!$K$68="Baja",'Mapa final'!$O$68="Leve"),CONCATENATE("R",'Mapa final'!$A$68),"")</f>
        <v/>
      </c>
      <c r="M36" s="367"/>
      <c r="N36" s="395" t="str">
        <f>IF(AND('Mapa final'!$K$74="Baja",'Mapa final'!$O$74="Leve"),CONCATENATE("R",'Mapa final'!$A$74),"")</f>
        <v/>
      </c>
      <c r="O36" s="363"/>
      <c r="P36" s="382" t="str">
        <f ca="1">IF(AND('Mapa final'!$K$62="Baja",'Mapa final'!$O$62="Menor"),CONCATENATE("R",'Mapa final'!$A$62),"")</f>
        <v/>
      </c>
      <c r="Q36" s="367"/>
      <c r="R36" s="382" t="str">
        <f>IF(AND('Mapa final'!$K$68="Baja",'Mapa final'!$O$68="Menor"),CONCATENATE("R",'Mapa final'!$A$68),"")</f>
        <v/>
      </c>
      <c r="S36" s="367"/>
      <c r="T36" s="382" t="str">
        <f>IF(AND('Mapa final'!$K$74="Baja",'Mapa final'!$O$74="Menor"),CONCATENATE("R",'Mapa final'!$A$74),"")</f>
        <v/>
      </c>
      <c r="U36" s="363"/>
      <c r="V36" s="383" t="str">
        <f ca="1">IF(AND('Mapa final'!$K$62="Baja",'Mapa final'!$O$62="Moderado"),CONCATENATE("R",'Mapa final'!$A$62),"")</f>
        <v/>
      </c>
      <c r="W36" s="367"/>
      <c r="X36" s="382" t="str">
        <f>IF(AND('Mapa final'!$K$68="Baja",'Mapa final'!$O$68="Moderado"),CONCATENATE("R",'Mapa final'!$A$68),"")</f>
        <v/>
      </c>
      <c r="Y36" s="367"/>
      <c r="Z36" s="382" t="str">
        <f>IF(AND('Mapa final'!$K$74="Baja",'Mapa final'!$O$74="Moderado"),CONCATENATE("R",'Mapa final'!$A$74),"")</f>
        <v/>
      </c>
      <c r="AA36" s="363"/>
      <c r="AB36" s="366" t="str">
        <f ca="1">IF(AND('Mapa final'!$K$62="Baja",'Mapa final'!$O$62="Mayor"),CONCATENATE("R",'Mapa final'!$A$62),"")</f>
        <v/>
      </c>
      <c r="AC36" s="367"/>
      <c r="AD36" s="362" t="str">
        <f>IF(AND('Mapa final'!$K$68="Baja",'Mapa final'!$O$68="Mayor"),CONCATENATE("R",'Mapa final'!$A$68),"")</f>
        <v/>
      </c>
      <c r="AE36" s="367"/>
      <c r="AF36" s="362" t="str">
        <f>IF(AND('Mapa final'!$K$74="Baja",'Mapa final'!$O$74="Mayor"),CONCATENATE("R",'Mapa final'!$A$74),"")</f>
        <v/>
      </c>
      <c r="AG36" s="363"/>
      <c r="AH36" s="370" t="str">
        <f ca="1">IF(AND('Mapa final'!$K$62="Baja",'Mapa final'!$O$62="Catastrófico"),CONCATENATE("R",'Mapa final'!$A$62),"")</f>
        <v/>
      </c>
      <c r="AI36" s="367"/>
      <c r="AJ36" s="371" t="str">
        <f>IF(AND('Mapa final'!$K$68="Baja",'Mapa final'!$O$68="Catastrófico"),CONCATENATE("R",'Mapa final'!$A$68),"")</f>
        <v/>
      </c>
      <c r="AK36" s="367"/>
      <c r="AL36" s="371" t="str">
        <f>IF(AND('Mapa final'!$K$74="Baja",'Mapa final'!$O$74="Catastrófico"),CONCATENATE("R",'Mapa final'!$A$74),"")</f>
        <v/>
      </c>
      <c r="AM36" s="363"/>
      <c r="AN36" s="1"/>
      <c r="AO36" s="387"/>
      <c r="AP36" s="209"/>
      <c r="AQ36" s="209"/>
      <c r="AR36" s="209"/>
      <c r="AS36" s="209"/>
      <c r="AT36" s="388"/>
      <c r="AU36" s="1"/>
      <c r="AV36" s="1"/>
      <c r="AW36" s="1"/>
      <c r="AX36" s="1"/>
      <c r="AY36" s="1"/>
      <c r="AZ36" s="1"/>
      <c r="BA36" s="1"/>
      <c r="BB36" s="1"/>
      <c r="BC36" s="1"/>
      <c r="BD36" s="1"/>
      <c r="BE36" s="1"/>
      <c r="BF36" s="1"/>
      <c r="BG36" s="1"/>
      <c r="BH36" s="1"/>
      <c r="BI36" s="1"/>
    </row>
    <row r="37" spans="1:61" ht="15.75" customHeight="1" x14ac:dyDescent="0.3">
      <c r="A37" s="1"/>
      <c r="B37" s="403"/>
      <c r="C37" s="209"/>
      <c r="D37" s="210"/>
      <c r="E37" s="290"/>
      <c r="F37" s="291"/>
      <c r="G37" s="291"/>
      <c r="H37" s="291"/>
      <c r="I37" s="291"/>
      <c r="J37" s="290"/>
      <c r="K37" s="375"/>
      <c r="L37" s="376"/>
      <c r="M37" s="375"/>
      <c r="N37" s="376"/>
      <c r="O37" s="292"/>
      <c r="P37" s="376"/>
      <c r="Q37" s="375"/>
      <c r="R37" s="376"/>
      <c r="S37" s="375"/>
      <c r="T37" s="376"/>
      <c r="U37" s="292"/>
      <c r="V37" s="290"/>
      <c r="W37" s="375"/>
      <c r="X37" s="376"/>
      <c r="Y37" s="375"/>
      <c r="Z37" s="376"/>
      <c r="AA37" s="292"/>
      <c r="AB37" s="290"/>
      <c r="AC37" s="375"/>
      <c r="AD37" s="376"/>
      <c r="AE37" s="375"/>
      <c r="AF37" s="376"/>
      <c r="AG37" s="292"/>
      <c r="AH37" s="290"/>
      <c r="AI37" s="375"/>
      <c r="AJ37" s="376"/>
      <c r="AK37" s="375"/>
      <c r="AL37" s="376"/>
      <c r="AM37" s="292"/>
      <c r="AN37" s="1"/>
      <c r="AO37" s="389"/>
      <c r="AP37" s="390"/>
      <c r="AQ37" s="390"/>
      <c r="AR37" s="390"/>
      <c r="AS37" s="390"/>
      <c r="AT37" s="391"/>
      <c r="AU37" s="1"/>
      <c r="AV37" s="1"/>
      <c r="AW37" s="1"/>
      <c r="AX37" s="1"/>
      <c r="AY37" s="1"/>
      <c r="AZ37" s="1"/>
      <c r="BA37" s="1"/>
      <c r="BB37" s="1"/>
      <c r="BC37" s="1"/>
      <c r="BD37" s="1"/>
      <c r="BE37" s="1"/>
      <c r="BF37" s="1"/>
      <c r="BG37" s="1"/>
      <c r="BH37" s="1"/>
      <c r="BI37" s="1"/>
    </row>
    <row r="38" spans="1:61" ht="15.75" customHeight="1" x14ac:dyDescent="0.3">
      <c r="A38" s="1"/>
      <c r="B38" s="403"/>
      <c r="C38" s="209"/>
      <c r="D38" s="210"/>
      <c r="E38" s="396" t="s">
        <v>273</v>
      </c>
      <c r="F38" s="249"/>
      <c r="G38" s="249"/>
      <c r="H38" s="249"/>
      <c r="I38" s="378"/>
      <c r="J38" s="397" t="str">
        <f ca="1">IF(AND('Mapa final'!$K$10="Muy Baja",'Mapa final'!$O$10="Leve"),CONCATENATE("R",'Mapa final'!$A$10),"")</f>
        <v/>
      </c>
      <c r="K38" s="373"/>
      <c r="L38" s="399" t="str">
        <f ca="1">IF(AND('Mapa final'!$K$14="Muy Baja",'Mapa final'!$O$14="Leve"),CONCATENATE("R",'Mapa final'!$A$14),"")</f>
        <v/>
      </c>
      <c r="M38" s="373"/>
      <c r="N38" s="399" t="str">
        <f ca="1">IF(AND('Mapa final'!$K$20="Muy Baja",'Mapa final'!$O$20="Leve"),CONCATENATE("R",'Mapa final'!$A$20),"")</f>
        <v/>
      </c>
      <c r="O38" s="378"/>
      <c r="P38" s="397" t="str">
        <f ca="1">IF(AND('Mapa final'!$K$10="Muy Baja",'Mapa final'!$O$10="Menor"),CONCATENATE("R",'Mapa final'!$A$10),"")</f>
        <v/>
      </c>
      <c r="Q38" s="373"/>
      <c r="R38" s="399" t="str">
        <f ca="1">IF(AND('Mapa final'!$K$14="Muy Baja",'Mapa final'!$O$14="Menor"),CONCATENATE("R",'Mapa final'!$A$14),"")</f>
        <v/>
      </c>
      <c r="S38" s="373"/>
      <c r="T38" s="399" t="str">
        <f ca="1">IF(AND('Mapa final'!$K$20="Muy Baja",'Mapa final'!$O$20="Menor"),CONCATENATE("R",'Mapa final'!$A$20),"")</f>
        <v/>
      </c>
      <c r="U38" s="378"/>
      <c r="V38" s="379" t="str">
        <f ca="1">IF(AND('Mapa final'!$K$10="Muy Baja",'Mapa final'!$O$10="Moderado"),CONCATENATE("R",'Mapa final'!$A$10),"")</f>
        <v/>
      </c>
      <c r="W38" s="373"/>
      <c r="X38" s="377" t="str">
        <f ca="1">IF(AND('Mapa final'!$K$14="Muy Baja",'Mapa final'!$O$14="Moderado"),CONCATENATE("R",'Mapa final'!$A$14),"")</f>
        <v/>
      </c>
      <c r="Y38" s="373"/>
      <c r="Z38" s="377" t="str">
        <f ca="1">IF(AND('Mapa final'!$K$20="Muy Baja",'Mapa final'!$O$20="Moderado"),CONCATENATE("R",'Mapa final'!$A$20),"")</f>
        <v/>
      </c>
      <c r="AA38" s="378"/>
      <c r="AB38" s="372" t="str">
        <f ca="1">IF(AND('Mapa final'!$K$10="Muy Baja",'Mapa final'!$O$10="Mayor"),CONCATENATE("R",'Mapa final'!$A$10),"")</f>
        <v/>
      </c>
      <c r="AC38" s="373"/>
      <c r="AD38" s="374" t="str">
        <f ca="1">IF(AND('Mapa final'!$K$14="Muy Baja",'Mapa final'!$O$14="Mayor"),CONCATENATE("R",'Mapa final'!$A$14),"")</f>
        <v/>
      </c>
      <c r="AE38" s="373"/>
      <c r="AF38" s="374" t="str">
        <f ca="1">IF(AND('Mapa final'!$K$20="Muy Baja",'Mapa final'!$O$20="Mayor"),CONCATENATE("R",'Mapa final'!$A$20),"")</f>
        <v/>
      </c>
      <c r="AG38" s="378"/>
      <c r="AH38" s="380" t="str">
        <f ca="1">IF(AND('Mapa final'!$K$10="Muy Baja",'Mapa final'!$O$10="Catastrófico"),CONCATENATE("R",'Mapa final'!$A$10),"")</f>
        <v/>
      </c>
      <c r="AI38" s="373"/>
      <c r="AJ38" s="381" t="str">
        <f ca="1">IF(AND('Mapa final'!$K$14="Muy Baja",'Mapa final'!$O$14="Catastrófico"),CONCATENATE("R",'Mapa final'!$A$14),"")</f>
        <v/>
      </c>
      <c r="AK38" s="373"/>
      <c r="AL38" s="381" t="str">
        <f ca="1">IF(AND('Mapa final'!$K$20="Muy Baja",'Mapa final'!$O$20="Catastrófico"),CONCATENATE("R",'Mapa final'!$A$20),"")</f>
        <v/>
      </c>
      <c r="AM38" s="378"/>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3">
      <c r="A39" s="1"/>
      <c r="B39" s="403"/>
      <c r="C39" s="209"/>
      <c r="D39" s="210"/>
      <c r="E39" s="221"/>
      <c r="F39" s="209"/>
      <c r="G39" s="209"/>
      <c r="H39" s="209"/>
      <c r="I39" s="210"/>
      <c r="J39" s="368"/>
      <c r="K39" s="369"/>
      <c r="L39" s="364"/>
      <c r="M39" s="369"/>
      <c r="N39" s="364"/>
      <c r="O39" s="365"/>
      <c r="P39" s="368"/>
      <c r="Q39" s="369"/>
      <c r="R39" s="364"/>
      <c r="S39" s="369"/>
      <c r="T39" s="364"/>
      <c r="U39" s="365"/>
      <c r="V39" s="368"/>
      <c r="W39" s="369"/>
      <c r="X39" s="364"/>
      <c r="Y39" s="369"/>
      <c r="Z39" s="364"/>
      <c r="AA39" s="365"/>
      <c r="AB39" s="368"/>
      <c r="AC39" s="369"/>
      <c r="AD39" s="364"/>
      <c r="AE39" s="369"/>
      <c r="AF39" s="364"/>
      <c r="AG39" s="365"/>
      <c r="AH39" s="368"/>
      <c r="AI39" s="369"/>
      <c r="AJ39" s="364"/>
      <c r="AK39" s="369"/>
      <c r="AL39" s="364"/>
      <c r="AM39" s="365"/>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3">
      <c r="A40" s="1"/>
      <c r="B40" s="403"/>
      <c r="C40" s="209"/>
      <c r="D40" s="210"/>
      <c r="E40" s="221"/>
      <c r="F40" s="209"/>
      <c r="G40" s="209"/>
      <c r="H40" s="209"/>
      <c r="I40" s="210"/>
      <c r="J40" s="398" t="str">
        <f ca="1">IF(AND('Mapa final'!$K$26="Muy Baja",'Mapa final'!$O$26="Leve"),CONCATENATE("R",'Mapa final'!$A$26),"")</f>
        <v/>
      </c>
      <c r="K40" s="367"/>
      <c r="L40" s="395" t="str">
        <f ca="1">IF(AND('Mapa final'!$K$32="Muy Baja",'Mapa final'!$O$32="Leve"),CONCATENATE("R",'Mapa final'!$A$32),"")</f>
        <v/>
      </c>
      <c r="M40" s="367"/>
      <c r="N40" s="395" t="str">
        <f ca="1">IF(AND('Mapa final'!$K$38="Muy Baja",'Mapa final'!$O$38="Leve"),CONCATENATE("R",'Mapa final'!$A$38),"")</f>
        <v/>
      </c>
      <c r="O40" s="363"/>
      <c r="P40" s="398" t="str">
        <f ca="1">IF(AND('Mapa final'!$K$26="Muy Baja",'Mapa final'!$O$26="Menor"),CONCATENATE("R",'Mapa final'!$A$26),"")</f>
        <v/>
      </c>
      <c r="Q40" s="367"/>
      <c r="R40" s="395" t="str">
        <f ca="1">IF(AND('Mapa final'!$K$32="Muy Baja",'Mapa final'!$O$32="Menor"),CONCATENATE("R",'Mapa final'!$A$32),"")</f>
        <v/>
      </c>
      <c r="S40" s="367"/>
      <c r="T40" s="395" t="str">
        <f ca="1">IF(AND('Mapa final'!$K$38="Muy Baja",'Mapa final'!$O$38="Menor"),CONCATENATE("R",'Mapa final'!$A$38),"")</f>
        <v/>
      </c>
      <c r="U40" s="363"/>
      <c r="V40" s="383" t="str">
        <f ca="1">IF(AND('Mapa final'!$K$26="Muy Baja",'Mapa final'!$O$26="Moderado"),CONCATENATE("R",'Mapa final'!$A$26),"")</f>
        <v/>
      </c>
      <c r="W40" s="367"/>
      <c r="X40" s="382" t="str">
        <f ca="1">IF(AND('Mapa final'!$K$32="Muy Baja",'Mapa final'!$O$32="Moderado"),CONCATENATE("R",'Mapa final'!$A$32),"")</f>
        <v/>
      </c>
      <c r="Y40" s="367"/>
      <c r="Z40" s="382" t="str">
        <f ca="1">IF(AND('Mapa final'!$K$38="Muy Baja",'Mapa final'!$O$38="Moderado"),CONCATENATE("R",'Mapa final'!$A$38),"")</f>
        <v/>
      </c>
      <c r="AA40" s="363"/>
      <c r="AB40" s="366" t="str">
        <f ca="1">IF(AND('Mapa final'!$K$26="Muy Baja",'Mapa final'!$O$26="Mayor"),CONCATENATE("R",'Mapa final'!$A$26),"")</f>
        <v/>
      </c>
      <c r="AC40" s="367"/>
      <c r="AD40" s="362" t="str">
        <f ca="1">IF(AND('Mapa final'!$K$32="Muy Baja",'Mapa final'!$O$32="Mayor"),CONCATENATE("R",'Mapa final'!$A$32),"")</f>
        <v/>
      </c>
      <c r="AE40" s="367"/>
      <c r="AF40" s="362" t="str">
        <f ca="1">IF(AND('Mapa final'!$K$38="Muy Baja",'Mapa final'!$O$38="Mayor"),CONCATENATE("R",'Mapa final'!$A$38),"")</f>
        <v/>
      </c>
      <c r="AG40" s="363"/>
      <c r="AH40" s="370" t="str">
        <f ca="1">IF(AND('Mapa final'!$K$26="Muy Baja",'Mapa final'!$O$26="Catastrófico"),CONCATENATE("R",'Mapa final'!$A$26),"")</f>
        <v/>
      </c>
      <c r="AI40" s="367"/>
      <c r="AJ40" s="371" t="str">
        <f ca="1">IF(AND('Mapa final'!$K$32="Muy Baja",'Mapa final'!$O$32="Catastrófico"),CONCATENATE("R",'Mapa final'!$A$32),"")</f>
        <v/>
      </c>
      <c r="AK40" s="367"/>
      <c r="AL40" s="371" t="str">
        <f ca="1">IF(AND('Mapa final'!$K$38="Muy Baja",'Mapa final'!$O$38="Catastrófico"),CONCATENATE("R",'Mapa final'!$A$38),"")</f>
        <v/>
      </c>
      <c r="AM40" s="363"/>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3">
      <c r="A41" s="1"/>
      <c r="B41" s="403"/>
      <c r="C41" s="209"/>
      <c r="D41" s="210"/>
      <c r="E41" s="221"/>
      <c r="F41" s="209"/>
      <c r="G41" s="209"/>
      <c r="H41" s="209"/>
      <c r="I41" s="210"/>
      <c r="J41" s="368"/>
      <c r="K41" s="369"/>
      <c r="L41" s="364"/>
      <c r="M41" s="369"/>
      <c r="N41" s="364"/>
      <c r="O41" s="365"/>
      <c r="P41" s="368"/>
      <c r="Q41" s="369"/>
      <c r="R41" s="364"/>
      <c r="S41" s="369"/>
      <c r="T41" s="364"/>
      <c r="U41" s="365"/>
      <c r="V41" s="368"/>
      <c r="W41" s="369"/>
      <c r="X41" s="364"/>
      <c r="Y41" s="369"/>
      <c r="Z41" s="364"/>
      <c r="AA41" s="365"/>
      <c r="AB41" s="368"/>
      <c r="AC41" s="369"/>
      <c r="AD41" s="364"/>
      <c r="AE41" s="369"/>
      <c r="AF41" s="364"/>
      <c r="AG41" s="365"/>
      <c r="AH41" s="368"/>
      <c r="AI41" s="369"/>
      <c r="AJ41" s="364"/>
      <c r="AK41" s="369"/>
      <c r="AL41" s="364"/>
      <c r="AM41" s="365"/>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3">
      <c r="A42" s="1"/>
      <c r="B42" s="403"/>
      <c r="C42" s="209"/>
      <c r="D42" s="210"/>
      <c r="E42" s="221"/>
      <c r="F42" s="209"/>
      <c r="G42" s="209"/>
      <c r="H42" s="209"/>
      <c r="I42" s="210"/>
      <c r="J42" s="398" t="str">
        <f ca="1">IF(AND('Mapa final'!$K$44="Muy Baja",'Mapa final'!$O$44="Leve"),CONCATENATE("R",'Mapa final'!$A$44),"")</f>
        <v/>
      </c>
      <c r="K42" s="367"/>
      <c r="L42" s="395" t="str">
        <f ca="1">IF(AND('Mapa final'!$K$50="Muy Baja",'Mapa final'!$O$50="Leve"),CONCATENATE("R",'Mapa final'!$A$50),"")</f>
        <v/>
      </c>
      <c r="M42" s="367"/>
      <c r="N42" s="395" t="str">
        <f ca="1">IF(AND('Mapa final'!$K$56="Muy Baja",'Mapa final'!$O$56="Leve"),CONCATENATE("R",'Mapa final'!$A$56),"")</f>
        <v/>
      </c>
      <c r="O42" s="363"/>
      <c r="P42" s="398" t="str">
        <f ca="1">IF(AND('Mapa final'!$K$44="Muy Baja",'Mapa final'!$O$44="Menor"),CONCATENATE("R",'Mapa final'!$A$44),"")</f>
        <v/>
      </c>
      <c r="Q42" s="367"/>
      <c r="R42" s="395" t="str">
        <f ca="1">IF(AND('Mapa final'!$K$50="Muy Baja",'Mapa final'!$O$50="Menor"),CONCATENATE("R",'Mapa final'!$A$50),"")</f>
        <v/>
      </c>
      <c r="S42" s="367"/>
      <c r="T42" s="395" t="str">
        <f ca="1">IF(AND('Mapa final'!$K$56="Muy Baja",'Mapa final'!$O$56="Menor"),CONCATENATE("R",'Mapa final'!$A$56),"")</f>
        <v/>
      </c>
      <c r="U42" s="363"/>
      <c r="V42" s="383" t="str">
        <f ca="1">IF(AND('Mapa final'!$K$44="Muy Baja",'Mapa final'!$O$44="Moderado"),CONCATENATE("R",'Mapa final'!$A$44),"")</f>
        <v/>
      </c>
      <c r="W42" s="367"/>
      <c r="X42" s="382" t="str">
        <f ca="1">IF(AND('Mapa final'!$K$50="Muy Baja",'Mapa final'!$O$50="Moderado"),CONCATENATE("R",'Mapa final'!$A$50),"")</f>
        <v/>
      </c>
      <c r="Y42" s="367"/>
      <c r="Z42" s="382" t="str">
        <f ca="1">IF(AND('Mapa final'!$K$56="Muy Baja",'Mapa final'!$O$56="Moderado"),CONCATENATE("R",'Mapa final'!$A$56),"")</f>
        <v/>
      </c>
      <c r="AA42" s="363"/>
      <c r="AB42" s="366" t="str">
        <f ca="1">IF(AND('Mapa final'!$K$44="Muy Baja",'Mapa final'!$O$44="Mayor"),CONCATENATE("R",'Mapa final'!$A$44),"")</f>
        <v/>
      </c>
      <c r="AC42" s="367"/>
      <c r="AD42" s="362" t="str">
        <f ca="1">IF(AND('Mapa final'!$K$50="Muy Baja",'Mapa final'!$O$50="Mayor"),CONCATENATE("R",'Mapa final'!$A$50),"")</f>
        <v/>
      </c>
      <c r="AE42" s="367"/>
      <c r="AF42" s="362" t="str">
        <f ca="1">IF(AND('Mapa final'!$K$56="Muy Baja",'Mapa final'!$O$56="Mayor"),CONCATENATE("R",'Mapa final'!$A$56),"")</f>
        <v/>
      </c>
      <c r="AG42" s="363"/>
      <c r="AH42" s="370" t="str">
        <f ca="1">IF(AND('Mapa final'!$K$44="Muy Baja",'Mapa final'!$O$44="Catastrófico"),CONCATENATE("R",'Mapa final'!$A$44),"")</f>
        <v/>
      </c>
      <c r="AI42" s="367"/>
      <c r="AJ42" s="371" t="str">
        <f ca="1">IF(AND('Mapa final'!$K$50="Muy Baja",'Mapa final'!$O$50="Catastrófico"),CONCATENATE("R",'Mapa final'!$A$50),"")</f>
        <v/>
      </c>
      <c r="AK42" s="367"/>
      <c r="AL42" s="371" t="str">
        <f ca="1">IF(AND('Mapa final'!$K$56="Muy Baja",'Mapa final'!$O$56="Catastrófico"),CONCATENATE("R",'Mapa final'!$A$56),"")</f>
        <v/>
      </c>
      <c r="AM42" s="363"/>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3">
      <c r="A43" s="1"/>
      <c r="B43" s="403"/>
      <c r="C43" s="209"/>
      <c r="D43" s="210"/>
      <c r="E43" s="221"/>
      <c r="F43" s="209"/>
      <c r="G43" s="209"/>
      <c r="H43" s="209"/>
      <c r="I43" s="210"/>
      <c r="J43" s="368"/>
      <c r="K43" s="369"/>
      <c r="L43" s="364"/>
      <c r="M43" s="369"/>
      <c r="N43" s="364"/>
      <c r="O43" s="365"/>
      <c r="P43" s="368"/>
      <c r="Q43" s="369"/>
      <c r="R43" s="364"/>
      <c r="S43" s="369"/>
      <c r="T43" s="364"/>
      <c r="U43" s="365"/>
      <c r="V43" s="368"/>
      <c r="W43" s="369"/>
      <c r="X43" s="364"/>
      <c r="Y43" s="369"/>
      <c r="Z43" s="364"/>
      <c r="AA43" s="365"/>
      <c r="AB43" s="368"/>
      <c r="AC43" s="369"/>
      <c r="AD43" s="364"/>
      <c r="AE43" s="369"/>
      <c r="AF43" s="364"/>
      <c r="AG43" s="365"/>
      <c r="AH43" s="368"/>
      <c r="AI43" s="369"/>
      <c r="AJ43" s="364"/>
      <c r="AK43" s="369"/>
      <c r="AL43" s="364"/>
      <c r="AM43" s="365"/>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3">
      <c r="A44" s="1"/>
      <c r="B44" s="403"/>
      <c r="C44" s="209"/>
      <c r="D44" s="210"/>
      <c r="E44" s="221"/>
      <c r="F44" s="209"/>
      <c r="G44" s="209"/>
      <c r="H44" s="209"/>
      <c r="I44" s="210"/>
      <c r="J44" s="398" t="str">
        <f ca="1">IF(AND('Mapa final'!$K$62="Muy Baja",'Mapa final'!$O$62="Leve"),CONCATENATE("R",'Mapa final'!$A$62),"")</f>
        <v/>
      </c>
      <c r="K44" s="367"/>
      <c r="L44" s="395" t="str">
        <f>IF(AND('Mapa final'!$K$68="Muy Baja",'Mapa final'!$O$68="Leve"),CONCATENATE("R",'Mapa final'!$A$68),"")</f>
        <v/>
      </c>
      <c r="M44" s="367"/>
      <c r="N44" s="395" t="str">
        <f>IF(AND('Mapa final'!$K$74="Muy Baja",'Mapa final'!$O$74="Leve"),CONCATENATE("R",'Mapa final'!$A$74),"")</f>
        <v/>
      </c>
      <c r="O44" s="363"/>
      <c r="P44" s="398" t="str">
        <f ca="1">IF(AND('Mapa final'!$K$62="Muy Baja",'Mapa final'!$O$62="Menor"),CONCATENATE("R",'Mapa final'!$A$62),"")</f>
        <v/>
      </c>
      <c r="Q44" s="367"/>
      <c r="R44" s="395" t="str">
        <f>IF(AND('Mapa final'!$K$68="Muy Baja",'Mapa final'!$O$68="Menor"),CONCATENATE("R",'Mapa final'!$A$68),"")</f>
        <v/>
      </c>
      <c r="S44" s="367"/>
      <c r="T44" s="395" t="str">
        <f>IF(AND('Mapa final'!$K$74="Muy Baja",'Mapa final'!$O$74="Menor"),CONCATENATE("R",'Mapa final'!$A$74),"")</f>
        <v/>
      </c>
      <c r="U44" s="363"/>
      <c r="V44" s="383" t="str">
        <f ca="1">IF(AND('Mapa final'!$K$62="Muy Baja",'Mapa final'!$O$62="Moderado"),CONCATENATE("R",'Mapa final'!$A$62),"")</f>
        <v/>
      </c>
      <c r="W44" s="367"/>
      <c r="X44" s="382" t="str">
        <f>IF(AND('Mapa final'!$K$68="Muy Baja",'Mapa final'!$O$68="Moderado"),CONCATENATE("R",'Mapa final'!$A$68),"")</f>
        <v/>
      </c>
      <c r="Y44" s="367"/>
      <c r="Z44" s="382" t="str">
        <f>IF(AND('Mapa final'!$K$74="Muy Baja",'Mapa final'!$O$74="Moderado"),CONCATENATE("R",'Mapa final'!$A$74),"")</f>
        <v/>
      </c>
      <c r="AA44" s="363"/>
      <c r="AB44" s="366" t="str">
        <f ca="1">IF(AND('Mapa final'!$K$62="Muy Baja",'Mapa final'!$O$62="Mayor"),CONCATENATE("R",'Mapa final'!$A$62),"")</f>
        <v/>
      </c>
      <c r="AC44" s="367"/>
      <c r="AD44" s="362" t="str">
        <f>IF(AND('Mapa final'!$K$68="Muy Baja",'Mapa final'!$O$68="Mayor"),CONCATENATE("R",'Mapa final'!$A$68),"")</f>
        <v/>
      </c>
      <c r="AE44" s="367"/>
      <c r="AF44" s="362" t="str">
        <f>IF(AND('Mapa final'!$K$74="Muy Baja",'Mapa final'!$O$74="Mayor"),CONCATENATE("R",'Mapa final'!$A$74),"")</f>
        <v/>
      </c>
      <c r="AG44" s="363"/>
      <c r="AH44" s="370" t="str">
        <f ca="1">IF(AND('Mapa final'!$K$62="Muy Baja",'Mapa final'!$O$62="Catastrófico"),CONCATENATE("R",'Mapa final'!$A$62),"")</f>
        <v/>
      </c>
      <c r="AI44" s="367"/>
      <c r="AJ44" s="371" t="str">
        <f>IF(AND('Mapa final'!$K$68="Muy Baja",'Mapa final'!$O$68="Catastrófico"),CONCATENATE("R",'Mapa final'!$A$68),"")</f>
        <v/>
      </c>
      <c r="AK44" s="367"/>
      <c r="AL44" s="371" t="str">
        <f>IF(AND('Mapa final'!$K$74="Muy Baja",'Mapa final'!$O$74="Catastrófico"),CONCATENATE("R",'Mapa final'!$A$74),"")</f>
        <v/>
      </c>
      <c r="AM44" s="363"/>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3">
      <c r="A45" s="1"/>
      <c r="B45" s="364"/>
      <c r="C45" s="405"/>
      <c r="D45" s="365"/>
      <c r="E45" s="290"/>
      <c r="F45" s="291"/>
      <c r="G45" s="291"/>
      <c r="H45" s="291"/>
      <c r="I45" s="292"/>
      <c r="J45" s="290"/>
      <c r="K45" s="375"/>
      <c r="L45" s="376"/>
      <c r="M45" s="375"/>
      <c r="N45" s="376"/>
      <c r="O45" s="292"/>
      <c r="P45" s="290"/>
      <c r="Q45" s="375"/>
      <c r="R45" s="376"/>
      <c r="S45" s="375"/>
      <c r="T45" s="376"/>
      <c r="U45" s="292"/>
      <c r="V45" s="290"/>
      <c r="W45" s="375"/>
      <c r="X45" s="376"/>
      <c r="Y45" s="375"/>
      <c r="Z45" s="376"/>
      <c r="AA45" s="292"/>
      <c r="AB45" s="290"/>
      <c r="AC45" s="375"/>
      <c r="AD45" s="376"/>
      <c r="AE45" s="375"/>
      <c r="AF45" s="376"/>
      <c r="AG45" s="292"/>
      <c r="AH45" s="290"/>
      <c r="AI45" s="375"/>
      <c r="AJ45" s="376"/>
      <c r="AK45" s="375"/>
      <c r="AL45" s="376"/>
      <c r="AM45" s="292"/>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3">
      <c r="A46" s="1"/>
      <c r="B46" s="1"/>
      <c r="C46" s="1"/>
      <c r="D46" s="1"/>
      <c r="E46" s="1"/>
      <c r="F46" s="1"/>
      <c r="G46" s="1"/>
      <c r="H46" s="1"/>
      <c r="I46" s="1"/>
      <c r="J46" s="396" t="s">
        <v>274</v>
      </c>
      <c r="K46" s="249"/>
      <c r="L46" s="249"/>
      <c r="M46" s="249"/>
      <c r="N46" s="249"/>
      <c r="O46" s="378"/>
      <c r="P46" s="396" t="s">
        <v>275</v>
      </c>
      <c r="Q46" s="249"/>
      <c r="R46" s="249"/>
      <c r="S46" s="249"/>
      <c r="T46" s="249"/>
      <c r="U46" s="378"/>
      <c r="V46" s="396" t="s">
        <v>276</v>
      </c>
      <c r="W46" s="249"/>
      <c r="X46" s="249"/>
      <c r="Y46" s="249"/>
      <c r="Z46" s="249"/>
      <c r="AA46" s="378"/>
      <c r="AB46" s="396" t="s">
        <v>277</v>
      </c>
      <c r="AC46" s="249"/>
      <c r="AD46" s="249"/>
      <c r="AE46" s="249"/>
      <c r="AF46" s="249"/>
      <c r="AG46" s="378"/>
      <c r="AH46" s="396" t="s">
        <v>278</v>
      </c>
      <c r="AI46" s="249"/>
      <c r="AJ46" s="249"/>
      <c r="AK46" s="249"/>
      <c r="AL46" s="249"/>
      <c r="AM46" s="378"/>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3">
      <c r="A47" s="1"/>
      <c r="B47" s="1"/>
      <c r="C47" s="1"/>
      <c r="D47" s="1"/>
      <c r="E47" s="1"/>
      <c r="F47" s="1"/>
      <c r="G47" s="1"/>
      <c r="H47" s="1"/>
      <c r="I47" s="1"/>
      <c r="J47" s="221"/>
      <c r="K47" s="209"/>
      <c r="L47" s="209"/>
      <c r="M47" s="209"/>
      <c r="N47" s="209"/>
      <c r="O47" s="210"/>
      <c r="P47" s="221"/>
      <c r="Q47" s="209"/>
      <c r="R47" s="209"/>
      <c r="S47" s="209"/>
      <c r="T47" s="209"/>
      <c r="U47" s="210"/>
      <c r="V47" s="221"/>
      <c r="W47" s="209"/>
      <c r="X47" s="209"/>
      <c r="Y47" s="209"/>
      <c r="Z47" s="209"/>
      <c r="AA47" s="210"/>
      <c r="AB47" s="221"/>
      <c r="AC47" s="209"/>
      <c r="AD47" s="209"/>
      <c r="AE47" s="209"/>
      <c r="AF47" s="209"/>
      <c r="AG47" s="210"/>
      <c r="AH47" s="221"/>
      <c r="AI47" s="209"/>
      <c r="AJ47" s="209"/>
      <c r="AK47" s="209"/>
      <c r="AL47" s="209"/>
      <c r="AM47" s="210"/>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3">
      <c r="A48" s="1"/>
      <c r="B48" s="1"/>
      <c r="C48" s="1"/>
      <c r="D48" s="1"/>
      <c r="E48" s="1"/>
      <c r="F48" s="1"/>
      <c r="G48" s="1"/>
      <c r="H48" s="1"/>
      <c r="I48" s="1"/>
      <c r="J48" s="221"/>
      <c r="K48" s="209"/>
      <c r="L48" s="209"/>
      <c r="M48" s="209"/>
      <c r="N48" s="209"/>
      <c r="O48" s="210"/>
      <c r="P48" s="221"/>
      <c r="Q48" s="209"/>
      <c r="R48" s="209"/>
      <c r="S48" s="209"/>
      <c r="T48" s="209"/>
      <c r="U48" s="210"/>
      <c r="V48" s="221"/>
      <c r="W48" s="209"/>
      <c r="X48" s="209"/>
      <c r="Y48" s="209"/>
      <c r="Z48" s="209"/>
      <c r="AA48" s="210"/>
      <c r="AB48" s="221"/>
      <c r="AC48" s="209"/>
      <c r="AD48" s="209"/>
      <c r="AE48" s="209"/>
      <c r="AF48" s="209"/>
      <c r="AG48" s="210"/>
      <c r="AH48" s="221"/>
      <c r="AI48" s="209"/>
      <c r="AJ48" s="209"/>
      <c r="AK48" s="209"/>
      <c r="AL48" s="209"/>
      <c r="AM48" s="210"/>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3">
      <c r="A49" s="1"/>
      <c r="B49" s="1"/>
      <c r="C49" s="1"/>
      <c r="D49" s="1"/>
      <c r="E49" s="1"/>
      <c r="F49" s="1"/>
      <c r="G49" s="1"/>
      <c r="H49" s="1"/>
      <c r="I49" s="1"/>
      <c r="J49" s="221"/>
      <c r="K49" s="209"/>
      <c r="L49" s="209"/>
      <c r="M49" s="209"/>
      <c r="N49" s="209"/>
      <c r="O49" s="210"/>
      <c r="P49" s="221"/>
      <c r="Q49" s="209"/>
      <c r="R49" s="209"/>
      <c r="S49" s="209"/>
      <c r="T49" s="209"/>
      <c r="U49" s="210"/>
      <c r="V49" s="221"/>
      <c r="W49" s="209"/>
      <c r="X49" s="209"/>
      <c r="Y49" s="209"/>
      <c r="Z49" s="209"/>
      <c r="AA49" s="210"/>
      <c r="AB49" s="221"/>
      <c r="AC49" s="209"/>
      <c r="AD49" s="209"/>
      <c r="AE49" s="209"/>
      <c r="AF49" s="209"/>
      <c r="AG49" s="210"/>
      <c r="AH49" s="221"/>
      <c r="AI49" s="209"/>
      <c r="AJ49" s="209"/>
      <c r="AK49" s="209"/>
      <c r="AL49" s="209"/>
      <c r="AM49" s="210"/>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3">
      <c r="A50" s="1"/>
      <c r="B50" s="1"/>
      <c r="C50" s="1"/>
      <c r="D50" s="1"/>
      <c r="E50" s="1"/>
      <c r="F50" s="1"/>
      <c r="G50" s="1"/>
      <c r="H50" s="1"/>
      <c r="I50" s="1"/>
      <c r="J50" s="221"/>
      <c r="K50" s="209"/>
      <c r="L50" s="209"/>
      <c r="M50" s="209"/>
      <c r="N50" s="209"/>
      <c r="O50" s="210"/>
      <c r="P50" s="221"/>
      <c r="Q50" s="209"/>
      <c r="R50" s="209"/>
      <c r="S50" s="209"/>
      <c r="T50" s="209"/>
      <c r="U50" s="210"/>
      <c r="V50" s="221"/>
      <c r="W50" s="209"/>
      <c r="X50" s="209"/>
      <c r="Y50" s="209"/>
      <c r="Z50" s="209"/>
      <c r="AA50" s="210"/>
      <c r="AB50" s="221"/>
      <c r="AC50" s="209"/>
      <c r="AD50" s="209"/>
      <c r="AE50" s="209"/>
      <c r="AF50" s="209"/>
      <c r="AG50" s="210"/>
      <c r="AH50" s="221"/>
      <c r="AI50" s="209"/>
      <c r="AJ50" s="209"/>
      <c r="AK50" s="209"/>
      <c r="AL50" s="209"/>
      <c r="AM50" s="210"/>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3">
      <c r="A51" s="1"/>
      <c r="B51" s="1"/>
      <c r="C51" s="1"/>
      <c r="D51" s="1"/>
      <c r="E51" s="1"/>
      <c r="F51" s="1"/>
      <c r="G51" s="1"/>
      <c r="H51" s="1"/>
      <c r="I51" s="1"/>
      <c r="J51" s="290"/>
      <c r="K51" s="291"/>
      <c r="L51" s="291"/>
      <c r="M51" s="291"/>
      <c r="N51" s="291"/>
      <c r="O51" s="292"/>
      <c r="P51" s="290"/>
      <c r="Q51" s="291"/>
      <c r="R51" s="291"/>
      <c r="S51" s="291"/>
      <c r="T51" s="291"/>
      <c r="U51" s="292"/>
      <c r="V51" s="290"/>
      <c r="W51" s="291"/>
      <c r="X51" s="291"/>
      <c r="Y51" s="291"/>
      <c r="Z51" s="291"/>
      <c r="AA51" s="292"/>
      <c r="AB51" s="290"/>
      <c r="AC51" s="291"/>
      <c r="AD51" s="291"/>
      <c r="AE51" s="291"/>
      <c r="AF51" s="291"/>
      <c r="AG51" s="292"/>
      <c r="AH51" s="290"/>
      <c r="AI51" s="291"/>
      <c r="AJ51" s="291"/>
      <c r="AK51" s="291"/>
      <c r="AL51" s="291"/>
      <c r="AM51" s="292"/>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
      <c r="AV53" s="1"/>
      <c r="AW53" s="1"/>
      <c r="AX53" s="1"/>
      <c r="AY53" s="1"/>
      <c r="AZ53" s="1"/>
      <c r="BA53" s="1"/>
      <c r="BB53" s="1"/>
      <c r="BC53" s="1"/>
      <c r="BD53" s="1"/>
      <c r="BE53" s="1"/>
      <c r="BF53" s="1"/>
      <c r="BG53" s="1"/>
      <c r="BH53" s="1"/>
      <c r="BI53" s="1"/>
    </row>
    <row r="54" spans="1:61" ht="15" customHeight="1" x14ac:dyDescent="0.3">
      <c r="A54" s="1"/>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
      <c r="AV54" s="1"/>
      <c r="AW54" s="1"/>
      <c r="AX54" s="1"/>
      <c r="AY54" s="1"/>
      <c r="AZ54" s="1"/>
      <c r="BA54" s="1"/>
      <c r="BB54" s="1"/>
      <c r="BC54" s="1"/>
      <c r="BD54" s="1"/>
      <c r="BE54" s="1"/>
      <c r="BF54" s="1"/>
      <c r="BG54" s="1"/>
      <c r="BH54" s="1"/>
      <c r="BI54" s="1"/>
    </row>
    <row r="55" spans="1:61"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3">
      <c r="B137" s="1"/>
      <c r="C137" s="1"/>
      <c r="D137" s="1"/>
      <c r="E137" s="1"/>
      <c r="F137" s="1"/>
      <c r="G137" s="1"/>
      <c r="H137" s="1"/>
      <c r="I137" s="1"/>
    </row>
    <row r="138" spans="2:61" ht="15.75" customHeight="1" x14ac:dyDescent="0.3">
      <c r="B138" s="1"/>
      <c r="C138" s="1"/>
      <c r="D138" s="1"/>
      <c r="E138" s="1"/>
      <c r="F138" s="1"/>
      <c r="G138" s="1"/>
      <c r="H138" s="1"/>
      <c r="I138" s="1"/>
    </row>
    <row r="139" spans="2:61" ht="15.75" customHeight="1" x14ac:dyDescent="0.3">
      <c r="B139" s="1"/>
      <c r="C139" s="1"/>
      <c r="D139" s="1"/>
      <c r="E139" s="1"/>
      <c r="F139" s="1"/>
      <c r="G139" s="1"/>
      <c r="H139" s="1"/>
      <c r="I139" s="1"/>
    </row>
    <row r="140" spans="2:61" ht="15.75" customHeight="1" x14ac:dyDescent="0.3">
      <c r="B140" s="1"/>
      <c r="C140" s="1"/>
      <c r="D140" s="1"/>
      <c r="E140" s="1"/>
      <c r="F140" s="1"/>
      <c r="G140" s="1"/>
      <c r="H140" s="1"/>
      <c r="I140" s="1"/>
    </row>
    <row r="141" spans="2:61" ht="15.75" customHeight="1" x14ac:dyDescent="0.3"/>
    <row r="142" spans="2:61" ht="15.75" customHeight="1" x14ac:dyDescent="0.3"/>
    <row r="143" spans="2:61" ht="15.75" customHeight="1" x14ac:dyDescent="0.3"/>
    <row r="144" spans="2:61"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E22:I29"/>
    <mergeCell ref="J22:K23"/>
    <mergeCell ref="J24:K25"/>
    <mergeCell ref="J26:K27"/>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J46:O51"/>
    <mergeCell ref="P44:Q45"/>
    <mergeCell ref="R44:S45"/>
    <mergeCell ref="P46:U51"/>
    <mergeCell ref="T44:U45"/>
    <mergeCell ref="V44:W45"/>
    <mergeCell ref="X44:Y45"/>
    <mergeCell ref="Z44:AA45"/>
    <mergeCell ref="V46:AA51"/>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D42:AE43"/>
    <mergeCell ref="AF42:AG43"/>
    <mergeCell ref="AH42:AI43"/>
    <mergeCell ref="E38:I45"/>
    <mergeCell ref="J38:K39"/>
    <mergeCell ref="J40:K41"/>
    <mergeCell ref="J42:K43"/>
    <mergeCell ref="J44:K45"/>
    <mergeCell ref="AJ44:AK45"/>
    <mergeCell ref="L42:M43"/>
    <mergeCell ref="N42:O43"/>
    <mergeCell ref="P42:Q43"/>
    <mergeCell ref="R42:S43"/>
    <mergeCell ref="T42:U43"/>
    <mergeCell ref="V42:W43"/>
    <mergeCell ref="X42:Y43"/>
    <mergeCell ref="Z42:AA43"/>
    <mergeCell ref="AB42:AC43"/>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N36:O37"/>
    <mergeCell ref="P36:Q37"/>
    <mergeCell ref="R36:S37"/>
    <mergeCell ref="T36:U37"/>
    <mergeCell ref="V36:W37"/>
    <mergeCell ref="X36:Y37"/>
    <mergeCell ref="L16:M17"/>
    <mergeCell ref="N16:O17"/>
    <mergeCell ref="P16:Q17"/>
    <mergeCell ref="R16:S17"/>
    <mergeCell ref="T18:U19"/>
    <mergeCell ref="V18:W19"/>
    <mergeCell ref="AB36:AC37"/>
    <mergeCell ref="AD36:AE37"/>
    <mergeCell ref="AF36:AG37"/>
    <mergeCell ref="Z36:AA37"/>
    <mergeCell ref="AD24:AE25"/>
    <mergeCell ref="AF24:AG25"/>
    <mergeCell ref="L28:M29"/>
    <mergeCell ref="N28:O29"/>
    <mergeCell ref="P28:Q29"/>
    <mergeCell ref="R28:S29"/>
    <mergeCell ref="T28:U29"/>
    <mergeCell ref="V28:W29"/>
    <mergeCell ref="X28:Y29"/>
    <mergeCell ref="Z28:AA29"/>
    <mergeCell ref="AB28:AC29"/>
    <mergeCell ref="AD28:AE29"/>
    <mergeCell ref="T30:U31"/>
    <mergeCell ref="V30:W3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workbookViewId="0"/>
  </sheetViews>
  <sheetFormatPr baseColWidth="10" defaultColWidth="14.44140625" defaultRowHeight="15" customHeight="1" x14ac:dyDescent="0.3"/>
  <cols>
    <col min="1" max="1" width="10.6640625" customWidth="1"/>
    <col min="2" max="18" width="5.6640625" customWidth="1"/>
    <col min="19" max="19" width="8.44140625" customWidth="1"/>
    <col min="20" max="23" width="5.6640625" customWidth="1"/>
    <col min="24" max="24" width="8.44140625" customWidth="1"/>
    <col min="25" max="26" width="5.6640625" customWidth="1"/>
    <col min="27" max="27" width="10.6640625" customWidth="1"/>
    <col min="28" max="28" width="5.6640625" customWidth="1"/>
    <col min="29" max="29" width="7.44140625" customWidth="1"/>
    <col min="30" max="33" width="5.6640625" customWidth="1"/>
    <col min="34" max="34" width="8.44140625" customWidth="1"/>
    <col min="35" max="39" width="5.6640625" customWidth="1"/>
    <col min="40" max="40" width="10.6640625" customWidth="1"/>
    <col min="41" max="46" width="5.6640625" customWidth="1"/>
    <col min="47" max="61" width="10.664062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412" t="s">
        <v>279</v>
      </c>
      <c r="C2" s="209"/>
      <c r="D2" s="209"/>
      <c r="E2" s="209"/>
      <c r="F2" s="209"/>
      <c r="G2" s="209"/>
      <c r="H2" s="209"/>
      <c r="I2" s="209"/>
      <c r="J2" s="401" t="s">
        <v>15</v>
      </c>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367"/>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209"/>
      <c r="C3" s="209"/>
      <c r="D3" s="209"/>
      <c r="E3" s="209"/>
      <c r="F3" s="209"/>
      <c r="G3" s="209"/>
      <c r="H3" s="209"/>
      <c r="I3" s="209"/>
      <c r="J3" s="403"/>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404"/>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209"/>
      <c r="C4" s="209"/>
      <c r="D4" s="209"/>
      <c r="E4" s="209"/>
      <c r="F4" s="209"/>
      <c r="G4" s="209"/>
      <c r="H4" s="209"/>
      <c r="I4" s="209"/>
      <c r="J4" s="364"/>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369"/>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406" t="s">
        <v>264</v>
      </c>
      <c r="C6" s="402"/>
      <c r="D6" s="363"/>
      <c r="E6" s="411" t="s">
        <v>265</v>
      </c>
      <c r="F6" s="249"/>
      <c r="G6" s="249"/>
      <c r="H6" s="249"/>
      <c r="I6" s="378"/>
      <c r="J6" s="116" t="str">
        <f ca="1">IF(AND('Mapa final'!$AB$10="Muy Alta",'Mapa final'!$AD$10="Leve"),CONCATENATE("R1C",'Mapa final'!$R$10),"")</f>
        <v/>
      </c>
      <c r="K6" s="117" t="str">
        <f ca="1">IF(AND('Mapa final'!$AB$11="Muy Alta",'Mapa final'!$AD$11="Leve"),CONCATENATE("R1C",'Mapa final'!$R$11),"")</f>
        <v/>
      </c>
      <c r="L6" s="117" t="str">
        <f ca="1">IF(AND('Mapa final'!$AB$12="Muy Alta",'Mapa final'!$AD$12="Leve"),CONCATENATE("R1C",'Mapa final'!$R$12),"")</f>
        <v/>
      </c>
      <c r="M6" s="117" t="str">
        <f ca="1">IF(AND('Mapa final'!$AB$13="Muy Alta",'Mapa final'!$AD$13="Leve"),CONCATENATE("R1C",'Mapa final'!$R$13),"")</f>
        <v/>
      </c>
      <c r="N6" s="117" t="e">
        <f>IF(AND('Mapa final'!#REF!="Muy Alta",'Mapa final'!#REF!="Leve"),CONCATENATE("R1C",'Mapa final'!#REF!),"")</f>
        <v>#REF!</v>
      </c>
      <c r="O6" s="118" t="e">
        <f>IF(AND('Mapa final'!#REF!="Muy Alta",'Mapa final'!#REF!="Leve"),CONCATENATE("R1C",'Mapa final'!#REF!),"")</f>
        <v>#REF!</v>
      </c>
      <c r="P6" s="116" t="str">
        <f ca="1">IF(AND('Mapa final'!$AB$10="Muy Alta",'Mapa final'!$AD$10="Menor"),CONCATENATE("R1C",'Mapa final'!$R$10),"")</f>
        <v/>
      </c>
      <c r="Q6" s="117" t="str">
        <f ca="1">IF(AND('Mapa final'!$AB$11="Muy Alta",'Mapa final'!$AD$11="Menor"),CONCATENATE("R1C",'Mapa final'!$R$11),"")</f>
        <v/>
      </c>
      <c r="R6" s="117" t="str">
        <f ca="1">IF(AND('Mapa final'!$AB$12="Muy Alta",'Mapa final'!$AD$12="Menor"),CONCATENATE("R1C",'Mapa final'!$R$12),"")</f>
        <v/>
      </c>
      <c r="S6" s="117" t="str">
        <f ca="1">IF(AND('Mapa final'!$AB$13="Muy Alta",'Mapa final'!$AD$13="Menor"),CONCATENATE("R1C",'Mapa final'!$R$13),"")</f>
        <v/>
      </c>
      <c r="T6" s="117" t="e">
        <f>IF(AND('Mapa final'!#REF!="Muy Alta",'Mapa final'!#REF!="Menor"),CONCATENATE("R1C",'Mapa final'!#REF!),"")</f>
        <v>#REF!</v>
      </c>
      <c r="U6" s="118" t="e">
        <f>IF(AND('Mapa final'!#REF!="Muy Alta",'Mapa final'!#REF!="Menor"),CONCATENATE("R1C",'Mapa final'!#REF!),"")</f>
        <v>#REF!</v>
      </c>
      <c r="V6" s="116" t="str">
        <f ca="1">IF(AND('Mapa final'!$AB$10="Muy Alta",'Mapa final'!$AD$10="Moderado"),CONCATENATE("R1C",'Mapa final'!$R$10),"")</f>
        <v/>
      </c>
      <c r="W6" s="117" t="str">
        <f ca="1">IF(AND('Mapa final'!$AB$11="Muy Alta",'Mapa final'!$AD$11="Moderado"),CONCATENATE("R1C",'Mapa final'!$R$11),"")</f>
        <v/>
      </c>
      <c r="X6" s="117" t="str">
        <f ca="1">IF(AND('Mapa final'!$AB$12="Muy Alta",'Mapa final'!$AD$12="Moderado"),CONCATENATE("R1C",'Mapa final'!$R$12),"")</f>
        <v/>
      </c>
      <c r="Y6" s="117" t="str">
        <f ca="1">IF(AND('Mapa final'!$AB$13="Muy Alta",'Mapa final'!$AD$13="Moderado"),CONCATENATE("R1C",'Mapa final'!$R$13),"")</f>
        <v/>
      </c>
      <c r="Z6" s="117" t="e">
        <f>IF(AND('Mapa final'!#REF!="Muy Alta",'Mapa final'!#REF!="Moderado"),CONCATENATE("R1C",'Mapa final'!#REF!),"")</f>
        <v>#REF!</v>
      </c>
      <c r="AA6" s="118" t="e">
        <f>IF(AND('Mapa final'!#REF!="Muy Alta",'Mapa final'!#REF!="Moderado"),CONCATENATE("R1C",'Mapa final'!#REF!),"")</f>
        <v>#REF!</v>
      </c>
      <c r="AB6" s="116" t="str">
        <f ca="1">IF(AND('Mapa final'!$AB$10="Muy Alta",'Mapa final'!$AD$10="Mayor"),CONCATENATE("R1C",'Mapa final'!$R$10),"")</f>
        <v/>
      </c>
      <c r="AC6" s="117" t="str">
        <f ca="1">IF(AND('Mapa final'!$AB$11="Muy Alta",'Mapa final'!$AD$11="Mayor"),CONCATENATE("R1C",'Mapa final'!$R$11),"")</f>
        <v/>
      </c>
      <c r="AD6" s="117" t="str">
        <f ca="1">IF(AND('Mapa final'!$AB$12="Muy Alta",'Mapa final'!$AD$12="Mayor"),CONCATENATE("R1C",'Mapa final'!$R$12),"")</f>
        <v/>
      </c>
      <c r="AE6" s="117" t="str">
        <f ca="1">IF(AND('Mapa final'!$AB$13="Muy Alta",'Mapa final'!$AD$13="Mayor"),CONCATENATE("R1C",'Mapa final'!$R$13),"")</f>
        <v/>
      </c>
      <c r="AF6" s="117" t="e">
        <f>IF(AND('Mapa final'!#REF!="Muy Alta",'Mapa final'!#REF!="Mayor"),CONCATENATE("R1C",'Mapa final'!#REF!),"")</f>
        <v>#REF!</v>
      </c>
      <c r="AG6" s="118" t="e">
        <f>IF(AND('Mapa final'!#REF!="Muy Alta",'Mapa final'!#REF!="Mayor"),CONCATENATE("R1C",'Mapa final'!#REF!),"")</f>
        <v>#REF!</v>
      </c>
      <c r="AH6" s="119" t="str">
        <f ca="1">IF(AND('Mapa final'!$AB$10="Muy Alta",'Mapa final'!$AD$10="Catastrófico"),CONCATENATE("R1C",'Mapa final'!$R$10),"")</f>
        <v/>
      </c>
      <c r="AI6" s="120" t="str">
        <f ca="1">IF(AND('Mapa final'!$AB$11="Muy Alta",'Mapa final'!$AD$11="Catastrófico"),CONCATENATE("R1C",'Mapa final'!$R$11),"")</f>
        <v/>
      </c>
      <c r="AJ6" s="120" t="str">
        <f ca="1">IF(AND('Mapa final'!$AB$12="Muy Alta",'Mapa final'!$AD$12="Catastrófico"),CONCATENATE("R1C",'Mapa final'!$R$12),"")</f>
        <v/>
      </c>
      <c r="AK6" s="120" t="str">
        <f ca="1">IF(AND('Mapa final'!$AB$13="Muy Alta",'Mapa final'!$AD$13="Catastrófico"),CONCATENATE("R1C",'Mapa final'!$R$13),"")</f>
        <v/>
      </c>
      <c r="AL6" s="120" t="e">
        <f>IF(AND('Mapa final'!#REF!="Muy Alta",'Mapa final'!#REF!="Catastrófico"),CONCATENATE("R1C",'Mapa final'!#REF!),"")</f>
        <v>#REF!</v>
      </c>
      <c r="AM6" s="121" t="e">
        <f>IF(AND('Mapa final'!#REF!="Muy Alta",'Mapa final'!#REF!="Catastrófico"),CONCATENATE("R1C",'Mapa final'!#REF!),"")</f>
        <v>#REF!</v>
      </c>
      <c r="AN6" s="1"/>
      <c r="AO6" s="409" t="s">
        <v>266</v>
      </c>
      <c r="AP6" s="385"/>
      <c r="AQ6" s="385"/>
      <c r="AR6" s="385"/>
      <c r="AS6" s="385"/>
      <c r="AT6" s="386"/>
      <c r="AU6" s="1"/>
      <c r="AV6" s="1"/>
      <c r="AW6" s="1"/>
      <c r="AX6" s="1"/>
      <c r="AY6" s="1"/>
      <c r="AZ6" s="1"/>
      <c r="BA6" s="1"/>
      <c r="BB6" s="1"/>
      <c r="BC6" s="1"/>
      <c r="BD6" s="1"/>
      <c r="BE6" s="1"/>
      <c r="BF6" s="1"/>
      <c r="BG6" s="1"/>
      <c r="BH6" s="1"/>
      <c r="BI6" s="1"/>
    </row>
    <row r="7" spans="1:61" ht="15" customHeight="1" x14ac:dyDescent="0.3">
      <c r="A7" s="1"/>
      <c r="B7" s="403"/>
      <c r="C7" s="209"/>
      <c r="D7" s="210"/>
      <c r="E7" s="221"/>
      <c r="F7" s="209"/>
      <c r="G7" s="209"/>
      <c r="H7" s="209"/>
      <c r="I7" s="210"/>
      <c r="J7" s="122" t="str">
        <f>IF(AND('Mapa final'!$AB$14="Muy Alta",'Mapa final'!$AD$14="Leve"),CONCATENATE("R2C",'Mapa final'!$R$14),"")</f>
        <v/>
      </c>
      <c r="K7" s="123" t="str">
        <f>IF(AND('Mapa final'!$AB$15="Muy Alta",'Mapa final'!$AD$15="Leve"),CONCATENATE("R2C",'Mapa final'!$R$15),"")</f>
        <v/>
      </c>
      <c r="L7" s="123" t="str">
        <f>IF(AND('Mapa final'!$AB$16="Muy Alta",'Mapa final'!$AD$16="Leve"),CONCATENATE("R2C",'Mapa final'!$R$16),"")</f>
        <v/>
      </c>
      <c r="M7" s="123" t="str">
        <f>IF(AND('Mapa final'!$AB$17="Muy Alta",'Mapa final'!$AD$17="Leve"),CONCATENATE("R2C",'Mapa final'!$R$17),"")</f>
        <v/>
      </c>
      <c r="N7" s="123" t="str">
        <f>IF(AND('Mapa final'!$AB$18="Muy Alta",'Mapa final'!$AD$18="Leve"),CONCATENATE("R2C",'Mapa final'!$R$18),"")</f>
        <v/>
      </c>
      <c r="O7" s="124" t="str">
        <f>IF(AND('Mapa final'!$AB$19="Muy Alta",'Mapa final'!$AD$19="Leve"),CONCATENATE("R2C",'Mapa final'!$R$19),"")</f>
        <v/>
      </c>
      <c r="P7" s="122" t="str">
        <f>IF(AND('Mapa final'!$AB$14="Muy Alta",'Mapa final'!$AD$14="Menor"),CONCATENATE("R2C",'Mapa final'!$R$14),"")</f>
        <v/>
      </c>
      <c r="Q7" s="123" t="str">
        <f>IF(AND('Mapa final'!$AB$15="Muy Alta",'Mapa final'!$AD$15="Menor"),CONCATENATE("R2C",'Mapa final'!$R$15),"")</f>
        <v/>
      </c>
      <c r="R7" s="123" t="str">
        <f>IF(AND('Mapa final'!$AB$16="Muy Alta",'Mapa final'!$AD$16="Menor"),CONCATENATE("R2C",'Mapa final'!$R$16),"")</f>
        <v/>
      </c>
      <c r="S7" s="123" t="str">
        <f>IF(AND('Mapa final'!$AB$17="Muy Alta",'Mapa final'!$AD$17="Menor"),CONCATENATE("R2C",'Mapa final'!$R$17),"")</f>
        <v/>
      </c>
      <c r="T7" s="123" t="str">
        <f>IF(AND('Mapa final'!$AB$18="Muy Alta",'Mapa final'!$AD$18="Menor"),CONCATENATE("R2C",'Mapa final'!$R$18),"")</f>
        <v/>
      </c>
      <c r="U7" s="124" t="str">
        <f>IF(AND('Mapa final'!$AB$19="Muy Alta",'Mapa final'!$AD$19="Menor"),CONCATENATE("R2C",'Mapa final'!$R$19),"")</f>
        <v/>
      </c>
      <c r="V7" s="122" t="str">
        <f>IF(AND('Mapa final'!$AB$14="Muy Alta",'Mapa final'!$AD$14="Moderado"),CONCATENATE("R2C",'Mapa final'!$R$14),"")</f>
        <v/>
      </c>
      <c r="W7" s="123" t="str">
        <f>IF(AND('Mapa final'!$AB$15="Muy Alta",'Mapa final'!$AD$15="Moderado"),CONCATENATE("R2C",'Mapa final'!$R$15),"")</f>
        <v/>
      </c>
      <c r="X7" s="123" t="str">
        <f>IF(AND('Mapa final'!$AB$16="Muy Alta",'Mapa final'!$AD$16="Moderado"),CONCATENATE("R2C",'Mapa final'!$R$16),"")</f>
        <v/>
      </c>
      <c r="Y7" s="123" t="str">
        <f>IF(AND('Mapa final'!$AB$17="Muy Alta",'Mapa final'!$AD$17="Moderado"),CONCATENATE("R2C",'Mapa final'!$R$17),"")</f>
        <v/>
      </c>
      <c r="Z7" s="123" t="str">
        <f>IF(AND('Mapa final'!$AB$18="Muy Alta",'Mapa final'!$AD$18="Moderado"),CONCATENATE("R2C",'Mapa final'!$R$18),"")</f>
        <v/>
      </c>
      <c r="AA7" s="124" t="str">
        <f>IF(AND('Mapa final'!$AB$19="Muy Alta",'Mapa final'!$AD$19="Moderado"),CONCATENATE("R2C",'Mapa final'!$R$19),"")</f>
        <v/>
      </c>
      <c r="AB7" s="122" t="str">
        <f>IF(AND('Mapa final'!$AB$14="Muy Alta",'Mapa final'!$AD$14="Mayor"),CONCATENATE("R2C",'Mapa final'!$R$14),"")</f>
        <v/>
      </c>
      <c r="AC7" s="123" t="str">
        <f>IF(AND('Mapa final'!$AB$15="Muy Alta",'Mapa final'!$AD$15="Mayor"),CONCATENATE("R2C",'Mapa final'!$R$15),"")</f>
        <v/>
      </c>
      <c r="AD7" s="123" t="str">
        <f>IF(AND('Mapa final'!$AB$16="Muy Alta",'Mapa final'!$AD$16="Mayor"),CONCATENATE("R2C",'Mapa final'!$R$16),"")</f>
        <v/>
      </c>
      <c r="AE7" s="123" t="str">
        <f>IF(AND('Mapa final'!$AB$17="Muy Alta",'Mapa final'!$AD$17="Mayor"),CONCATENATE("R2C",'Mapa final'!$R$17),"")</f>
        <v/>
      </c>
      <c r="AF7" s="123" t="str">
        <f>IF(AND('Mapa final'!$AB$18="Muy Alta",'Mapa final'!$AD$18="Mayor"),CONCATENATE("R2C",'Mapa final'!$R$18),"")</f>
        <v/>
      </c>
      <c r="AG7" s="124" t="str">
        <f>IF(AND('Mapa final'!$AB$19="Muy Alta",'Mapa final'!$AD$19="Mayor"),CONCATENATE("R2C",'Mapa final'!$R$19),"")</f>
        <v/>
      </c>
      <c r="AH7" s="125" t="str">
        <f>IF(AND('Mapa final'!$AB$14="Muy Alta",'Mapa final'!$AD$14="Catastrófico"),CONCATENATE("R2C",'Mapa final'!$R$14),"")</f>
        <v/>
      </c>
      <c r="AI7" s="126" t="str">
        <f>IF(AND('Mapa final'!$AB$15="Muy Alta",'Mapa final'!$AD$15="Catastrófico"),CONCATENATE("R2C",'Mapa final'!$R$15),"")</f>
        <v/>
      </c>
      <c r="AJ7" s="126" t="str">
        <f>IF(AND('Mapa final'!$AB$16="Muy Alta",'Mapa final'!$AD$16="Catastrófico"),CONCATENATE("R2C",'Mapa final'!$R$16),"")</f>
        <v/>
      </c>
      <c r="AK7" s="126" t="str">
        <f>IF(AND('Mapa final'!$AB$17="Muy Alta",'Mapa final'!$AD$17="Catastrófico"),CONCATENATE("R2C",'Mapa final'!$R$17),"")</f>
        <v/>
      </c>
      <c r="AL7" s="126" t="str">
        <f>IF(AND('Mapa final'!$AB$18="Muy Alta",'Mapa final'!$AD$18="Catastrófico"),CONCATENATE("R2C",'Mapa final'!$R$18),"")</f>
        <v/>
      </c>
      <c r="AM7" s="127" t="str">
        <f>IF(AND('Mapa final'!$AB$19="Muy Alta",'Mapa final'!$AD$19="Catastrófico"),CONCATENATE("R2C",'Mapa final'!$R$19),"")</f>
        <v/>
      </c>
      <c r="AN7" s="1"/>
      <c r="AO7" s="387"/>
      <c r="AP7" s="209"/>
      <c r="AQ7" s="209"/>
      <c r="AR7" s="209"/>
      <c r="AS7" s="209"/>
      <c r="AT7" s="388"/>
      <c r="AU7" s="1"/>
      <c r="AV7" s="1"/>
      <c r="AW7" s="1"/>
      <c r="AX7" s="1"/>
      <c r="AY7" s="1"/>
      <c r="AZ7" s="1"/>
      <c r="BA7" s="1"/>
      <c r="BB7" s="1"/>
      <c r="BC7" s="1"/>
      <c r="BD7" s="1"/>
      <c r="BE7" s="1"/>
      <c r="BF7" s="1"/>
      <c r="BG7" s="1"/>
      <c r="BH7" s="1"/>
      <c r="BI7" s="1"/>
    </row>
    <row r="8" spans="1:61" ht="15" customHeight="1" x14ac:dyDescent="0.3">
      <c r="A8" s="1"/>
      <c r="B8" s="403"/>
      <c r="C8" s="209"/>
      <c r="D8" s="210"/>
      <c r="E8" s="221"/>
      <c r="F8" s="209"/>
      <c r="G8" s="209"/>
      <c r="H8" s="209"/>
      <c r="I8" s="210"/>
      <c r="J8" s="122" t="str">
        <f>IF(AND('Mapa final'!$AB$20="Muy Alta",'Mapa final'!$AD$20="Leve"),CONCATENATE("R3C",'Mapa final'!$R$20),"")</f>
        <v/>
      </c>
      <c r="K8" s="123" t="str">
        <f>IF(AND('Mapa final'!$AB$21="Muy Alta",'Mapa final'!$AD$21="Leve"),CONCATENATE("R3C",'Mapa final'!$R$21),"")</f>
        <v/>
      </c>
      <c r="L8" s="123" t="str">
        <f>IF(AND('Mapa final'!$AB$22="Muy Alta",'Mapa final'!$AD$22="Leve"),CONCATENATE("R3C",'Mapa final'!$R$22),"")</f>
        <v/>
      </c>
      <c r="M8" s="123" t="str">
        <f>IF(AND('Mapa final'!$AB$23="Muy Alta",'Mapa final'!$AD$23="Leve"),CONCATENATE("R3C",'Mapa final'!$R$23),"")</f>
        <v/>
      </c>
      <c r="N8" s="123" t="str">
        <f>IF(AND('Mapa final'!$AB$24="Muy Alta",'Mapa final'!$AD$24="Leve"),CONCATENATE("R3C",'Mapa final'!$R$24),"")</f>
        <v/>
      </c>
      <c r="O8" s="124" t="str">
        <f>IF(AND('Mapa final'!$AB$25="Muy Alta",'Mapa final'!$AD$25="Leve"),CONCATENATE("R3C",'Mapa final'!$R$25),"")</f>
        <v/>
      </c>
      <c r="P8" s="122" t="str">
        <f>IF(AND('Mapa final'!$AB$20="Muy Alta",'Mapa final'!$AD$20="Menor"),CONCATENATE("R3C",'Mapa final'!$R$20),"")</f>
        <v/>
      </c>
      <c r="Q8" s="123" t="str">
        <f>IF(AND('Mapa final'!$AB$21="Muy Alta",'Mapa final'!$AD$21="Menor"),CONCATENATE("R3C",'Mapa final'!$R$21),"")</f>
        <v/>
      </c>
      <c r="R8" s="123" t="str">
        <f>IF(AND('Mapa final'!$AB$22="Muy Alta",'Mapa final'!$AD$22="Menor"),CONCATENATE("R3C",'Mapa final'!$R$22),"")</f>
        <v/>
      </c>
      <c r="S8" s="123" t="str">
        <f>IF(AND('Mapa final'!$AB$23="Muy Alta",'Mapa final'!$AD$23="Menor"),CONCATENATE("R3C",'Mapa final'!$R$23),"")</f>
        <v/>
      </c>
      <c r="T8" s="123" t="str">
        <f>IF(AND('Mapa final'!$AB$24="Muy Alta",'Mapa final'!$AD$24="Menor"),CONCATENATE("R3C",'Mapa final'!$R$24),"")</f>
        <v/>
      </c>
      <c r="U8" s="124" t="str">
        <f>IF(AND('Mapa final'!$AB$25="Muy Alta",'Mapa final'!$AD$25="Menor"),CONCATENATE("R3C",'Mapa final'!$R$25),"")</f>
        <v/>
      </c>
      <c r="V8" s="122" t="str">
        <f>IF(AND('Mapa final'!$AB$20="Muy Alta",'Mapa final'!$AD$20="Moderado"),CONCATENATE("R3C",'Mapa final'!$R$20),"")</f>
        <v/>
      </c>
      <c r="W8" s="123" t="str">
        <f>IF(AND('Mapa final'!$AB$21="Muy Alta",'Mapa final'!$AD$21="Moderado"),CONCATENATE("R3C",'Mapa final'!$R$21),"")</f>
        <v/>
      </c>
      <c r="X8" s="123" t="str">
        <f>IF(AND('Mapa final'!$AB$22="Muy Alta",'Mapa final'!$AD$22="Moderado"),CONCATENATE("R3C",'Mapa final'!$R$22),"")</f>
        <v/>
      </c>
      <c r="Y8" s="123" t="str">
        <f>IF(AND('Mapa final'!$AB$23="Muy Alta",'Mapa final'!$AD$23="Moderado"),CONCATENATE("R3C",'Mapa final'!$R$23),"")</f>
        <v/>
      </c>
      <c r="Z8" s="123" t="str">
        <f>IF(AND('Mapa final'!$AB$24="Muy Alta",'Mapa final'!$AD$24="Moderado"),CONCATENATE("R3C",'Mapa final'!$R$24),"")</f>
        <v/>
      </c>
      <c r="AA8" s="124" t="str">
        <f>IF(AND('Mapa final'!$AB$25="Muy Alta",'Mapa final'!$AD$25="Moderado"),CONCATENATE("R3C",'Mapa final'!$R$25),"")</f>
        <v/>
      </c>
      <c r="AB8" s="122" t="str">
        <f>IF(AND('Mapa final'!$AB$20="Muy Alta",'Mapa final'!$AD$20="Mayor"),CONCATENATE("R3C",'Mapa final'!$R$20),"")</f>
        <v/>
      </c>
      <c r="AC8" s="123" t="str">
        <f>IF(AND('Mapa final'!$AB$21="Muy Alta",'Mapa final'!$AD$21="Mayor"),CONCATENATE("R3C",'Mapa final'!$R$21),"")</f>
        <v/>
      </c>
      <c r="AD8" s="123" t="str">
        <f>IF(AND('Mapa final'!$AB$22="Muy Alta",'Mapa final'!$AD$22="Mayor"),CONCATENATE("R3C",'Mapa final'!$R$22),"")</f>
        <v/>
      </c>
      <c r="AE8" s="123" t="str">
        <f>IF(AND('Mapa final'!$AB$23="Muy Alta",'Mapa final'!$AD$23="Mayor"),CONCATENATE("R3C",'Mapa final'!$R$23),"")</f>
        <v/>
      </c>
      <c r="AF8" s="123" t="str">
        <f>IF(AND('Mapa final'!$AB$24="Muy Alta",'Mapa final'!$AD$24="Mayor"),CONCATENATE("R3C",'Mapa final'!$R$24),"")</f>
        <v/>
      </c>
      <c r="AG8" s="124" t="str">
        <f>IF(AND('Mapa final'!$AB$25="Muy Alta",'Mapa final'!$AD$25="Mayor"),CONCATENATE("R3C",'Mapa final'!$R$25),"")</f>
        <v/>
      </c>
      <c r="AH8" s="125" t="str">
        <f>IF(AND('Mapa final'!$AB$20="Muy Alta",'Mapa final'!$AD$20="Catastrófico"),CONCATENATE("R3C",'Mapa final'!$R$20),"")</f>
        <v/>
      </c>
      <c r="AI8" s="126" t="str">
        <f>IF(AND('Mapa final'!$AB$21="Muy Alta",'Mapa final'!$AD$21="Catastrófico"),CONCATENATE("R3C",'Mapa final'!$R$21),"")</f>
        <v/>
      </c>
      <c r="AJ8" s="126" t="str">
        <f>IF(AND('Mapa final'!$AB$22="Muy Alta",'Mapa final'!$AD$22="Catastrófico"),CONCATENATE("R3C",'Mapa final'!$R$22),"")</f>
        <v/>
      </c>
      <c r="AK8" s="126" t="str">
        <f>IF(AND('Mapa final'!$AB$23="Muy Alta",'Mapa final'!$AD$23="Catastrófico"),CONCATENATE("R3C",'Mapa final'!$R$23),"")</f>
        <v/>
      </c>
      <c r="AL8" s="126" t="str">
        <f>IF(AND('Mapa final'!$AB$24="Muy Alta",'Mapa final'!$AD$24="Catastrófico"),CONCATENATE("R3C",'Mapa final'!$R$24),"")</f>
        <v/>
      </c>
      <c r="AM8" s="127" t="str">
        <f>IF(AND('Mapa final'!$AB$25="Muy Alta",'Mapa final'!$AD$25="Catastrófico"),CONCATENATE("R3C",'Mapa final'!$R$25),"")</f>
        <v/>
      </c>
      <c r="AN8" s="1"/>
      <c r="AO8" s="387"/>
      <c r="AP8" s="209"/>
      <c r="AQ8" s="209"/>
      <c r="AR8" s="209"/>
      <c r="AS8" s="209"/>
      <c r="AT8" s="388"/>
      <c r="AU8" s="1"/>
      <c r="AV8" s="1"/>
      <c r="AW8" s="1"/>
      <c r="AX8" s="1"/>
      <c r="AY8" s="1"/>
      <c r="AZ8" s="1"/>
      <c r="BA8" s="1"/>
      <c r="BB8" s="1"/>
      <c r="BC8" s="1"/>
      <c r="BD8" s="1"/>
      <c r="BE8" s="1"/>
      <c r="BF8" s="1"/>
      <c r="BG8" s="1"/>
      <c r="BH8" s="1"/>
      <c r="BI8" s="1"/>
    </row>
    <row r="9" spans="1:61" ht="15" customHeight="1" x14ac:dyDescent="0.3">
      <c r="A9" s="1"/>
      <c r="B9" s="403"/>
      <c r="C9" s="209"/>
      <c r="D9" s="210"/>
      <c r="E9" s="221"/>
      <c r="F9" s="209"/>
      <c r="G9" s="209"/>
      <c r="H9" s="209"/>
      <c r="I9" s="210"/>
      <c r="J9" s="122" t="str">
        <f>IF(AND('Mapa final'!$AB$26="Muy Alta",'Mapa final'!$AD$26="Leve"),CONCATENATE("R4C",'Mapa final'!$R$26),"")</f>
        <v/>
      </c>
      <c r="K9" s="123" t="str">
        <f>IF(AND('Mapa final'!$AB$27="Muy Alta",'Mapa final'!$AD$27="Leve"),CONCATENATE("R4C",'Mapa final'!$R$27),"")</f>
        <v/>
      </c>
      <c r="L9" s="123" t="str">
        <f>IF(AND('Mapa final'!$AB$28="Muy Alta",'Mapa final'!$AD$28="Leve"),CONCATENATE("R4C",'Mapa final'!$R$28),"")</f>
        <v/>
      </c>
      <c r="M9" s="123" t="str">
        <f>IF(AND('Mapa final'!$AB$29="Muy Alta",'Mapa final'!$AD$29="Leve"),CONCATENATE("R4C",'Mapa final'!$R$29),"")</f>
        <v/>
      </c>
      <c r="N9" s="123" t="str">
        <f>IF(AND('Mapa final'!$AB$30="Muy Alta",'Mapa final'!$AD$30="Leve"),CONCATENATE("R4C",'Mapa final'!$R$30),"")</f>
        <v/>
      </c>
      <c r="O9" s="124" t="str">
        <f>IF(AND('Mapa final'!$AB$31="Muy Alta",'Mapa final'!$AD$31="Leve"),CONCATENATE("R4C",'Mapa final'!$R$31),"")</f>
        <v/>
      </c>
      <c r="P9" s="122" t="str">
        <f>IF(AND('Mapa final'!$AB$26="Muy Alta",'Mapa final'!$AD$26="Menor"),CONCATENATE("R4C",'Mapa final'!$R$26),"")</f>
        <v/>
      </c>
      <c r="Q9" s="123" t="str">
        <f>IF(AND('Mapa final'!$AB$27="Muy Alta",'Mapa final'!$AD$27="Menor"),CONCATENATE("R4C",'Mapa final'!$R$27),"")</f>
        <v/>
      </c>
      <c r="R9" s="123" t="str">
        <f>IF(AND('Mapa final'!$AB$28="Muy Alta",'Mapa final'!$AD$28="Menor"),CONCATENATE("R4C",'Mapa final'!$R$28),"")</f>
        <v/>
      </c>
      <c r="S9" s="123" t="str">
        <f>IF(AND('Mapa final'!$AB$29="Muy Alta",'Mapa final'!$AD$29="Menor"),CONCATENATE("R4C",'Mapa final'!$R$29),"")</f>
        <v/>
      </c>
      <c r="T9" s="123" t="str">
        <f>IF(AND('Mapa final'!$AB$30="Muy Alta",'Mapa final'!$AD$30="Menor"),CONCATENATE("R4C",'Mapa final'!$R$30),"")</f>
        <v/>
      </c>
      <c r="U9" s="124" t="str">
        <f>IF(AND('Mapa final'!$AB$31="Muy Alta",'Mapa final'!$AD$31="Menor"),CONCATENATE("R4C",'Mapa final'!$R$31),"")</f>
        <v/>
      </c>
      <c r="V9" s="122" t="str">
        <f>IF(AND('Mapa final'!$AB$26="Muy Alta",'Mapa final'!$AD$26="Moderado"),CONCATENATE("R4C",'Mapa final'!$R$26),"")</f>
        <v/>
      </c>
      <c r="W9" s="123" t="str">
        <f>IF(AND('Mapa final'!$AB$27="Muy Alta",'Mapa final'!$AD$27="Moderado"),CONCATENATE("R4C",'Mapa final'!$R$27),"")</f>
        <v/>
      </c>
      <c r="X9" s="123" t="str">
        <f>IF(AND('Mapa final'!$AB$28="Muy Alta",'Mapa final'!$AD$28="Moderado"),CONCATENATE("R4C",'Mapa final'!$R$28),"")</f>
        <v/>
      </c>
      <c r="Y9" s="123" t="str">
        <f>IF(AND('Mapa final'!$AB$29="Muy Alta",'Mapa final'!$AD$29="Moderado"),CONCATENATE("R4C",'Mapa final'!$R$29),"")</f>
        <v/>
      </c>
      <c r="Z9" s="123" t="str">
        <f>IF(AND('Mapa final'!$AB$30="Muy Alta",'Mapa final'!$AD$30="Moderado"),CONCATENATE("R4C",'Mapa final'!$R$30),"")</f>
        <v/>
      </c>
      <c r="AA9" s="124" t="str">
        <f>IF(AND('Mapa final'!$AB$31="Muy Alta",'Mapa final'!$AD$31="Moderado"),CONCATENATE("R4C",'Mapa final'!$R$31),"")</f>
        <v/>
      </c>
      <c r="AB9" s="122" t="str">
        <f>IF(AND('Mapa final'!$AB$26="Muy Alta",'Mapa final'!$AD$26="Mayor"),CONCATENATE("R4C",'Mapa final'!$R$26),"")</f>
        <v/>
      </c>
      <c r="AC9" s="123" t="str">
        <f>IF(AND('Mapa final'!$AB$27="Muy Alta",'Mapa final'!$AD$27="Mayor"),CONCATENATE("R4C",'Mapa final'!$R$27),"")</f>
        <v/>
      </c>
      <c r="AD9" s="123" t="str">
        <f>IF(AND('Mapa final'!$AB$28="Muy Alta",'Mapa final'!$AD$28="Mayor"),CONCATENATE("R4C",'Mapa final'!$R$28),"")</f>
        <v/>
      </c>
      <c r="AE9" s="123" t="str">
        <f>IF(AND('Mapa final'!$AB$29="Muy Alta",'Mapa final'!$AD$29="Mayor"),CONCATENATE("R4C",'Mapa final'!$R$29),"")</f>
        <v/>
      </c>
      <c r="AF9" s="123" t="str">
        <f>IF(AND('Mapa final'!$AB$30="Muy Alta",'Mapa final'!$AD$30="Mayor"),CONCATENATE("R4C",'Mapa final'!$R$30),"")</f>
        <v/>
      </c>
      <c r="AG9" s="124" t="str">
        <f>IF(AND('Mapa final'!$AB$31="Muy Alta",'Mapa final'!$AD$31="Mayor"),CONCATENATE("R4C",'Mapa final'!$R$31),"")</f>
        <v/>
      </c>
      <c r="AH9" s="125" t="str">
        <f>IF(AND('Mapa final'!$AB$26="Muy Alta",'Mapa final'!$AD$26="Catastrófico"),CONCATENATE("R4C",'Mapa final'!$R$26),"")</f>
        <v/>
      </c>
      <c r="AI9" s="126" t="str">
        <f>IF(AND('Mapa final'!$AB$27="Muy Alta",'Mapa final'!$AD$27="Catastrófico"),CONCATENATE("R4C",'Mapa final'!$R$27),"")</f>
        <v/>
      </c>
      <c r="AJ9" s="126" t="str">
        <f>IF(AND('Mapa final'!$AB$28="Muy Alta",'Mapa final'!$AD$28="Catastrófico"),CONCATENATE("R4C",'Mapa final'!$R$28),"")</f>
        <v/>
      </c>
      <c r="AK9" s="126" t="str">
        <f>IF(AND('Mapa final'!$AB$29="Muy Alta",'Mapa final'!$AD$29="Catastrófico"),CONCATENATE("R4C",'Mapa final'!$R$29),"")</f>
        <v/>
      </c>
      <c r="AL9" s="126" t="str">
        <f>IF(AND('Mapa final'!$AB$30="Muy Alta",'Mapa final'!$AD$30="Catastrófico"),CONCATENATE("R4C",'Mapa final'!$R$30),"")</f>
        <v/>
      </c>
      <c r="AM9" s="127" t="str">
        <f>IF(AND('Mapa final'!$AB$31="Muy Alta",'Mapa final'!$AD$31="Catastrófico"),CONCATENATE("R4C",'Mapa final'!$R$31),"")</f>
        <v/>
      </c>
      <c r="AN9" s="1"/>
      <c r="AO9" s="387"/>
      <c r="AP9" s="209"/>
      <c r="AQ9" s="209"/>
      <c r="AR9" s="209"/>
      <c r="AS9" s="209"/>
      <c r="AT9" s="388"/>
      <c r="AU9" s="1"/>
      <c r="AV9" s="1"/>
      <c r="AW9" s="1"/>
      <c r="AX9" s="1"/>
      <c r="AY9" s="1"/>
      <c r="AZ9" s="1"/>
      <c r="BA9" s="1"/>
      <c r="BB9" s="1"/>
      <c r="BC9" s="1"/>
      <c r="BD9" s="1"/>
      <c r="BE9" s="1"/>
      <c r="BF9" s="1"/>
      <c r="BG9" s="1"/>
      <c r="BH9" s="1"/>
      <c r="BI9" s="1"/>
    </row>
    <row r="10" spans="1:61" ht="15" customHeight="1" x14ac:dyDescent="0.3">
      <c r="A10" s="1"/>
      <c r="B10" s="403"/>
      <c r="C10" s="209"/>
      <c r="D10" s="210"/>
      <c r="E10" s="221"/>
      <c r="F10" s="209"/>
      <c r="G10" s="209"/>
      <c r="H10" s="209"/>
      <c r="I10" s="210"/>
      <c r="J10" s="122" t="str">
        <f>IF(AND('Mapa final'!$AB$32="Muy Alta",'Mapa final'!$AD$32="Leve"),CONCATENATE("R5C",'Mapa final'!$R$32),"")</f>
        <v/>
      </c>
      <c r="K10" s="123" t="str">
        <f>IF(AND('Mapa final'!$AB$33="Muy Alta",'Mapa final'!$AD$33="Leve"),CONCATENATE("R5C",'Mapa final'!$R$33),"")</f>
        <v/>
      </c>
      <c r="L10" s="123" t="str">
        <f>IF(AND('Mapa final'!$AB$34="Muy Alta",'Mapa final'!$AD$34="Leve"),CONCATENATE("R5C",'Mapa final'!$R$34),"")</f>
        <v/>
      </c>
      <c r="M10" s="123" t="str">
        <f>IF(AND('Mapa final'!$AB$35="Muy Alta",'Mapa final'!$AD$35="Leve"),CONCATENATE("R5C",'Mapa final'!$R$35),"")</f>
        <v/>
      </c>
      <c r="N10" s="123" t="str">
        <f>IF(AND('Mapa final'!$AB$36="Muy Alta",'Mapa final'!$AD$36="Leve"),CONCATENATE("R5C",'Mapa final'!$R$36),"")</f>
        <v/>
      </c>
      <c r="O10" s="124" t="str">
        <f>IF(AND('Mapa final'!$AB$37="Muy Alta",'Mapa final'!$AD$37="Leve"),CONCATENATE("R5C",'Mapa final'!$R$37),"")</f>
        <v/>
      </c>
      <c r="P10" s="122" t="str">
        <f>IF(AND('Mapa final'!$AB$32="Muy Alta",'Mapa final'!$AD$32="Menor"),CONCATENATE("R5C",'Mapa final'!$R$32),"")</f>
        <v/>
      </c>
      <c r="Q10" s="123" t="str">
        <f>IF(AND('Mapa final'!$AB$33="Muy Alta",'Mapa final'!$AD$33="Menor"),CONCATENATE("R5C",'Mapa final'!$R$33),"")</f>
        <v/>
      </c>
      <c r="R10" s="123" t="str">
        <f>IF(AND('Mapa final'!$AB$34="Muy Alta",'Mapa final'!$AD$34="Menor"),CONCATENATE("R5C",'Mapa final'!$R$34),"")</f>
        <v/>
      </c>
      <c r="S10" s="123" t="str">
        <f>IF(AND('Mapa final'!$AB$35="Muy Alta",'Mapa final'!$AD$35="Menor"),CONCATENATE("R5C",'Mapa final'!$R$35),"")</f>
        <v/>
      </c>
      <c r="T10" s="123" t="str">
        <f>IF(AND('Mapa final'!$AB$36="Muy Alta",'Mapa final'!$AD$36="Menor"),CONCATENATE("R5C",'Mapa final'!$R$36),"")</f>
        <v/>
      </c>
      <c r="U10" s="124" t="str">
        <f>IF(AND('Mapa final'!$AB$37="Muy Alta",'Mapa final'!$AD$37="Menor"),CONCATENATE("R5C",'Mapa final'!$R$37),"")</f>
        <v/>
      </c>
      <c r="V10" s="122" t="str">
        <f>IF(AND('Mapa final'!$AB$32="Muy Alta",'Mapa final'!$AD$32="Moderado"),CONCATENATE("R5C",'Mapa final'!$R$32),"")</f>
        <v/>
      </c>
      <c r="W10" s="123" t="str">
        <f>IF(AND('Mapa final'!$AB$33="Muy Alta",'Mapa final'!$AD$33="Moderado"),CONCATENATE("R5C",'Mapa final'!$R$33),"")</f>
        <v/>
      </c>
      <c r="X10" s="123" t="str">
        <f>IF(AND('Mapa final'!$AB$34="Muy Alta",'Mapa final'!$AD$34="Moderado"),CONCATENATE("R5C",'Mapa final'!$R$34),"")</f>
        <v/>
      </c>
      <c r="Y10" s="123" t="str">
        <f>IF(AND('Mapa final'!$AB$35="Muy Alta",'Mapa final'!$AD$35="Moderado"),CONCATENATE("R5C",'Mapa final'!$R$35),"")</f>
        <v/>
      </c>
      <c r="Z10" s="123" t="str">
        <f>IF(AND('Mapa final'!$AB$36="Muy Alta",'Mapa final'!$AD$36="Moderado"),CONCATENATE("R5C",'Mapa final'!$R$36),"")</f>
        <v/>
      </c>
      <c r="AA10" s="124" t="str">
        <f>IF(AND('Mapa final'!$AB$37="Muy Alta",'Mapa final'!$AD$37="Moderado"),CONCATENATE("R5C",'Mapa final'!$R$37),"")</f>
        <v/>
      </c>
      <c r="AB10" s="122" t="str">
        <f>IF(AND('Mapa final'!$AB$32="Muy Alta",'Mapa final'!$AD$32="Mayor"),CONCATENATE("R5C",'Mapa final'!$R$32),"")</f>
        <v/>
      </c>
      <c r="AC10" s="123" t="str">
        <f>IF(AND('Mapa final'!$AB$33="Muy Alta",'Mapa final'!$AD$33="Mayor"),CONCATENATE("R5C",'Mapa final'!$R$33),"")</f>
        <v/>
      </c>
      <c r="AD10" s="123" t="str">
        <f>IF(AND('Mapa final'!$AB$34="Muy Alta",'Mapa final'!$AD$34="Mayor"),CONCATENATE("R5C",'Mapa final'!$R$34),"")</f>
        <v/>
      </c>
      <c r="AE10" s="123" t="str">
        <f>IF(AND('Mapa final'!$AB$35="Muy Alta",'Mapa final'!$AD$35="Mayor"),CONCATENATE("R5C",'Mapa final'!$R$35),"")</f>
        <v/>
      </c>
      <c r="AF10" s="123" t="str">
        <f>IF(AND('Mapa final'!$AB$36="Muy Alta",'Mapa final'!$AD$36="Mayor"),CONCATENATE("R5C",'Mapa final'!$R$36),"")</f>
        <v/>
      </c>
      <c r="AG10" s="124" t="str">
        <f>IF(AND('Mapa final'!$AB$37="Muy Alta",'Mapa final'!$AD$37="Mayor"),CONCATENATE("R5C",'Mapa final'!$R$37),"")</f>
        <v/>
      </c>
      <c r="AH10" s="125" t="str">
        <f>IF(AND('Mapa final'!$AB$32="Muy Alta",'Mapa final'!$AD$32="Catastrófico"),CONCATENATE("R5C",'Mapa final'!$R$32),"")</f>
        <v/>
      </c>
      <c r="AI10" s="126" t="str">
        <f>IF(AND('Mapa final'!$AB$33="Muy Alta",'Mapa final'!$AD$33="Catastrófico"),CONCATENATE("R5C",'Mapa final'!$R$33),"")</f>
        <v/>
      </c>
      <c r="AJ10" s="126" t="str">
        <f>IF(AND('Mapa final'!$AB$34="Muy Alta",'Mapa final'!$AD$34="Catastrófico"),CONCATENATE("R5C",'Mapa final'!$R$34),"")</f>
        <v/>
      </c>
      <c r="AK10" s="126" t="str">
        <f>IF(AND('Mapa final'!$AB$35="Muy Alta",'Mapa final'!$AD$35="Catastrófico"),CONCATENATE("R5C",'Mapa final'!$R$35),"")</f>
        <v/>
      </c>
      <c r="AL10" s="126" t="str">
        <f>IF(AND('Mapa final'!$AB$36="Muy Alta",'Mapa final'!$AD$36="Catastrófico"),CONCATENATE("R5C",'Mapa final'!$R$36),"")</f>
        <v/>
      </c>
      <c r="AM10" s="127" t="str">
        <f>IF(AND('Mapa final'!$AB$37="Muy Alta",'Mapa final'!$AD$37="Catastrófico"),CONCATENATE("R5C",'Mapa final'!$R$37),"")</f>
        <v/>
      </c>
      <c r="AN10" s="1"/>
      <c r="AO10" s="387"/>
      <c r="AP10" s="209"/>
      <c r="AQ10" s="209"/>
      <c r="AR10" s="209"/>
      <c r="AS10" s="209"/>
      <c r="AT10" s="388"/>
      <c r="AU10" s="1"/>
      <c r="AV10" s="1"/>
      <c r="AW10" s="1"/>
      <c r="AX10" s="1"/>
      <c r="AY10" s="1"/>
      <c r="AZ10" s="1"/>
      <c r="BA10" s="1"/>
      <c r="BB10" s="1"/>
      <c r="BC10" s="1"/>
      <c r="BD10" s="1"/>
      <c r="BE10" s="1"/>
      <c r="BF10" s="1"/>
      <c r="BG10" s="1"/>
      <c r="BH10" s="1"/>
      <c r="BI10" s="1"/>
    </row>
    <row r="11" spans="1:61" ht="15" customHeight="1" x14ac:dyDescent="0.3">
      <c r="A11" s="1"/>
      <c r="B11" s="403"/>
      <c r="C11" s="209"/>
      <c r="D11" s="210"/>
      <c r="E11" s="221"/>
      <c r="F11" s="209"/>
      <c r="G11" s="209"/>
      <c r="H11" s="209"/>
      <c r="I11" s="210"/>
      <c r="J11" s="122" t="str">
        <f>IF(AND('Mapa final'!$AB$38="Muy Alta",'Mapa final'!$AD$38="Leve"),CONCATENATE("R6C",'Mapa final'!$R$38),"")</f>
        <v/>
      </c>
      <c r="K11" s="123" t="str">
        <f>IF(AND('Mapa final'!$AB$39="Muy Alta",'Mapa final'!$AD$39="Leve"),CONCATENATE("R6C",'Mapa final'!$R$39),"")</f>
        <v/>
      </c>
      <c r="L11" s="123" t="str">
        <f>IF(AND('Mapa final'!$AB$40="Muy Alta",'Mapa final'!$AD$40="Leve"),CONCATENATE("R6C",'Mapa final'!$R$40),"")</f>
        <v/>
      </c>
      <c r="M11" s="123" t="str">
        <f>IF(AND('Mapa final'!$AB$41="Muy Alta",'Mapa final'!$AD$41="Leve"),CONCATENATE("R6C",'Mapa final'!$R$41),"")</f>
        <v/>
      </c>
      <c r="N11" s="123" t="str">
        <f>IF(AND('Mapa final'!$AB$42="Muy Alta",'Mapa final'!$AD$42="Leve"),CONCATENATE("R6C",'Mapa final'!$R$42),"")</f>
        <v/>
      </c>
      <c r="O11" s="124" t="str">
        <f>IF(AND('Mapa final'!$AB$43="Muy Alta",'Mapa final'!$AD$43="Leve"),CONCATENATE("R6C",'Mapa final'!$R$43),"")</f>
        <v/>
      </c>
      <c r="P11" s="122" t="str">
        <f>IF(AND('Mapa final'!$AB$38="Muy Alta",'Mapa final'!$AD$38="Menor"),CONCATENATE("R6C",'Mapa final'!$R$38),"")</f>
        <v/>
      </c>
      <c r="Q11" s="123" t="str">
        <f>IF(AND('Mapa final'!$AB$39="Muy Alta",'Mapa final'!$AD$39="Menor"),CONCATENATE("R6C",'Mapa final'!$R$39),"")</f>
        <v/>
      </c>
      <c r="R11" s="123" t="str">
        <f>IF(AND('Mapa final'!$AB$40="Muy Alta",'Mapa final'!$AD$40="Menor"),CONCATENATE("R6C",'Mapa final'!$R$40),"")</f>
        <v/>
      </c>
      <c r="S11" s="123" t="str">
        <f>IF(AND('Mapa final'!$AB$41="Muy Alta",'Mapa final'!$AD$41="Menor"),CONCATENATE("R6C",'Mapa final'!$R$41),"")</f>
        <v/>
      </c>
      <c r="T11" s="123" t="str">
        <f>IF(AND('Mapa final'!$AB$42="Muy Alta",'Mapa final'!$AD$42="Menor"),CONCATENATE("R6C",'Mapa final'!$R$42),"")</f>
        <v/>
      </c>
      <c r="U11" s="124" t="str">
        <f>IF(AND('Mapa final'!$AB$43="Muy Alta",'Mapa final'!$AD$43="Menor"),CONCATENATE("R6C",'Mapa final'!$R$43),"")</f>
        <v/>
      </c>
      <c r="V11" s="122" t="str">
        <f>IF(AND('Mapa final'!$AB$38="Muy Alta",'Mapa final'!$AD$38="Moderado"),CONCATENATE("R6C",'Mapa final'!$R$38),"")</f>
        <v/>
      </c>
      <c r="W11" s="123" t="str">
        <f>IF(AND('Mapa final'!$AB$39="Muy Alta",'Mapa final'!$AD$39="Moderado"),CONCATENATE("R6C",'Mapa final'!$R$39),"")</f>
        <v/>
      </c>
      <c r="X11" s="123" t="str">
        <f>IF(AND('Mapa final'!$AB$40="Muy Alta",'Mapa final'!$AD$40="Moderado"),CONCATENATE("R6C",'Mapa final'!$R$40),"")</f>
        <v/>
      </c>
      <c r="Y11" s="123" t="str">
        <f>IF(AND('Mapa final'!$AB$41="Muy Alta",'Mapa final'!$AD$41="Moderado"),CONCATENATE("R6C",'Mapa final'!$R$41),"")</f>
        <v/>
      </c>
      <c r="Z11" s="123" t="str">
        <f>IF(AND('Mapa final'!$AB$42="Muy Alta",'Mapa final'!$AD$42="Moderado"),CONCATENATE("R6C",'Mapa final'!$R$42),"")</f>
        <v/>
      </c>
      <c r="AA11" s="124" t="str">
        <f>IF(AND('Mapa final'!$AB$43="Muy Alta",'Mapa final'!$AD$43="Moderado"),CONCATENATE("R6C",'Mapa final'!$R$43),"")</f>
        <v/>
      </c>
      <c r="AB11" s="122" t="str">
        <f>IF(AND('Mapa final'!$AB$38="Muy Alta",'Mapa final'!$AD$38="Mayor"),CONCATENATE("R6C",'Mapa final'!$R$38),"")</f>
        <v/>
      </c>
      <c r="AC11" s="123" t="str">
        <f>IF(AND('Mapa final'!$AB$39="Muy Alta",'Mapa final'!$AD$39="Mayor"),CONCATENATE("R6C",'Mapa final'!$R$39),"")</f>
        <v/>
      </c>
      <c r="AD11" s="123" t="str">
        <f>IF(AND('Mapa final'!$AB$40="Muy Alta",'Mapa final'!$AD$40="Mayor"),CONCATENATE("R6C",'Mapa final'!$R$40),"")</f>
        <v/>
      </c>
      <c r="AE11" s="123" t="str">
        <f>IF(AND('Mapa final'!$AB$41="Muy Alta",'Mapa final'!$AD$41="Mayor"),CONCATENATE("R6C",'Mapa final'!$R$41),"")</f>
        <v/>
      </c>
      <c r="AF11" s="123" t="str">
        <f>IF(AND('Mapa final'!$AB$42="Muy Alta",'Mapa final'!$AD$42="Mayor"),CONCATENATE("R6C",'Mapa final'!$R$42),"")</f>
        <v/>
      </c>
      <c r="AG11" s="124" t="str">
        <f>IF(AND('Mapa final'!$AB$43="Muy Alta",'Mapa final'!$AD$43="Mayor"),CONCATENATE("R6C",'Mapa final'!$R$43),"")</f>
        <v/>
      </c>
      <c r="AH11" s="125" t="str">
        <f>IF(AND('Mapa final'!$AB$38="Muy Alta",'Mapa final'!$AD$38="Catastrófico"),CONCATENATE("R6C",'Mapa final'!$R$38),"")</f>
        <v/>
      </c>
      <c r="AI11" s="126" t="str">
        <f>IF(AND('Mapa final'!$AB$39="Muy Alta",'Mapa final'!$AD$39="Catastrófico"),CONCATENATE("R6C",'Mapa final'!$R$39),"")</f>
        <v/>
      </c>
      <c r="AJ11" s="126" t="str">
        <f>IF(AND('Mapa final'!$AB$40="Muy Alta",'Mapa final'!$AD$40="Catastrófico"),CONCATENATE("R6C",'Mapa final'!$R$40),"")</f>
        <v/>
      </c>
      <c r="AK11" s="126" t="str">
        <f>IF(AND('Mapa final'!$AB$41="Muy Alta",'Mapa final'!$AD$41="Catastrófico"),CONCATENATE("R6C",'Mapa final'!$R$41),"")</f>
        <v/>
      </c>
      <c r="AL11" s="126" t="str">
        <f>IF(AND('Mapa final'!$AB$42="Muy Alta",'Mapa final'!$AD$42="Catastrófico"),CONCATENATE("R6C",'Mapa final'!$R$42),"")</f>
        <v/>
      </c>
      <c r="AM11" s="127" t="str">
        <f>IF(AND('Mapa final'!$AB$43="Muy Alta",'Mapa final'!$AD$43="Catastrófico"),CONCATENATE("R6C",'Mapa final'!$R$43),"")</f>
        <v/>
      </c>
      <c r="AN11" s="1"/>
      <c r="AO11" s="387"/>
      <c r="AP11" s="209"/>
      <c r="AQ11" s="209"/>
      <c r="AR11" s="209"/>
      <c r="AS11" s="209"/>
      <c r="AT11" s="388"/>
      <c r="AU11" s="1"/>
      <c r="AV11" s="1"/>
      <c r="AW11" s="1"/>
      <c r="AX11" s="1"/>
      <c r="AY11" s="1"/>
      <c r="AZ11" s="1"/>
      <c r="BA11" s="1"/>
      <c r="BB11" s="1"/>
      <c r="BC11" s="1"/>
      <c r="BD11" s="1"/>
      <c r="BE11" s="1"/>
      <c r="BF11" s="1"/>
      <c r="BG11" s="1"/>
      <c r="BH11" s="1"/>
      <c r="BI11" s="1"/>
    </row>
    <row r="12" spans="1:61" ht="15" customHeight="1" x14ac:dyDescent="0.3">
      <c r="A12" s="1"/>
      <c r="B12" s="403"/>
      <c r="C12" s="209"/>
      <c r="D12" s="210"/>
      <c r="E12" s="221"/>
      <c r="F12" s="209"/>
      <c r="G12" s="209"/>
      <c r="H12" s="209"/>
      <c r="I12" s="210"/>
      <c r="J12" s="122" t="str">
        <f>IF(AND('Mapa final'!$AB$44="Muy Alta",'Mapa final'!$AD$44="Leve"),CONCATENATE("R7C",'Mapa final'!$R$44),"")</f>
        <v/>
      </c>
      <c r="K12" s="123" t="str">
        <f>IF(AND('Mapa final'!$AB$45="Muy Alta",'Mapa final'!$AD$45="Leve"),CONCATENATE("R7C",'Mapa final'!$R$45),"")</f>
        <v/>
      </c>
      <c r="L12" s="123" t="str">
        <f>IF(AND('Mapa final'!$AB$46="Muy Alta",'Mapa final'!$AD$46="Leve"),CONCATENATE("R7C",'Mapa final'!$R$46),"")</f>
        <v/>
      </c>
      <c r="M12" s="123" t="str">
        <f>IF(AND('Mapa final'!$AB$47="Muy Alta",'Mapa final'!$AD$47="Leve"),CONCATENATE("R7C",'Mapa final'!$R$47),"")</f>
        <v/>
      </c>
      <c r="N12" s="123" t="str">
        <f>IF(AND('Mapa final'!$AB$48="Muy Alta",'Mapa final'!$AD$48="Leve"),CONCATENATE("R7C",'Mapa final'!$R$48),"")</f>
        <v/>
      </c>
      <c r="O12" s="124" t="str">
        <f>IF(AND('Mapa final'!$AB$49="Muy Alta",'Mapa final'!$AD$49="Leve"),CONCATENATE("R7C",'Mapa final'!$R$49),"")</f>
        <v/>
      </c>
      <c r="P12" s="122" t="str">
        <f>IF(AND('Mapa final'!$AB$44="Muy Alta",'Mapa final'!$AD$44="Menor"),CONCATENATE("R7C",'Mapa final'!$R$44),"")</f>
        <v/>
      </c>
      <c r="Q12" s="123" t="str">
        <f>IF(AND('Mapa final'!$AB$45="Muy Alta",'Mapa final'!$AD$45="Menor"),CONCATENATE("R7C",'Mapa final'!$R$45),"")</f>
        <v/>
      </c>
      <c r="R12" s="123" t="str">
        <f>IF(AND('Mapa final'!$AB$46="Muy Alta",'Mapa final'!$AD$46="Menor"),CONCATENATE("R7C",'Mapa final'!$R$46),"")</f>
        <v/>
      </c>
      <c r="S12" s="123" t="str">
        <f>IF(AND('Mapa final'!$AB$47="Muy Alta",'Mapa final'!$AD$47="Menor"),CONCATENATE("R7C",'Mapa final'!$R$47),"")</f>
        <v/>
      </c>
      <c r="T12" s="123" t="str">
        <f>IF(AND('Mapa final'!$AB$48="Muy Alta",'Mapa final'!$AD$48="Menor"),CONCATENATE("R7C",'Mapa final'!$R$48),"")</f>
        <v/>
      </c>
      <c r="U12" s="124" t="str">
        <f>IF(AND('Mapa final'!$AB$49="Muy Alta",'Mapa final'!$AD$49="Menor"),CONCATENATE("R7C",'Mapa final'!$R$49),"")</f>
        <v/>
      </c>
      <c r="V12" s="122" t="str">
        <f>IF(AND('Mapa final'!$AB$44="Muy Alta",'Mapa final'!$AD$44="Moderado"),CONCATENATE("R7C",'Mapa final'!$R$44),"")</f>
        <v/>
      </c>
      <c r="W12" s="123" t="str">
        <f>IF(AND('Mapa final'!$AB$45="Muy Alta",'Mapa final'!$AD$45="Moderado"),CONCATENATE("R7C",'Mapa final'!$R$45),"")</f>
        <v/>
      </c>
      <c r="X12" s="123" t="str">
        <f>IF(AND('Mapa final'!$AB$46="Muy Alta",'Mapa final'!$AD$46="Moderado"),CONCATENATE("R7C",'Mapa final'!$R$46),"")</f>
        <v/>
      </c>
      <c r="Y12" s="123" t="str">
        <f>IF(AND('Mapa final'!$AB$47="Muy Alta",'Mapa final'!$AD$47="Moderado"),CONCATENATE("R7C",'Mapa final'!$R$47),"")</f>
        <v/>
      </c>
      <c r="Z12" s="123" t="str">
        <f>IF(AND('Mapa final'!$AB$48="Muy Alta",'Mapa final'!$AD$48="Moderado"),CONCATENATE("R7C",'Mapa final'!$R$48),"")</f>
        <v/>
      </c>
      <c r="AA12" s="124" t="str">
        <f>IF(AND('Mapa final'!$AB$49="Muy Alta",'Mapa final'!$AD$49="Moderado"),CONCATENATE("R7C",'Mapa final'!$R$49),"")</f>
        <v/>
      </c>
      <c r="AB12" s="122" t="str">
        <f>IF(AND('Mapa final'!$AB$44="Muy Alta",'Mapa final'!$AD$44="Mayor"),CONCATENATE("R7C",'Mapa final'!$R$44),"")</f>
        <v/>
      </c>
      <c r="AC12" s="123" t="str">
        <f>IF(AND('Mapa final'!$AB$45="Muy Alta",'Mapa final'!$AD$45="Mayor"),CONCATENATE("R7C",'Mapa final'!$R$45),"")</f>
        <v/>
      </c>
      <c r="AD12" s="123" t="str">
        <f>IF(AND('Mapa final'!$AB$46="Muy Alta",'Mapa final'!$AD$46="Mayor"),CONCATENATE("R7C",'Mapa final'!$R$46),"")</f>
        <v/>
      </c>
      <c r="AE12" s="123" t="str">
        <f>IF(AND('Mapa final'!$AB$47="Muy Alta",'Mapa final'!$AD$47="Mayor"),CONCATENATE("R7C",'Mapa final'!$R$47),"")</f>
        <v/>
      </c>
      <c r="AF12" s="123" t="str">
        <f>IF(AND('Mapa final'!$AB$48="Muy Alta",'Mapa final'!$AD$48="Mayor"),CONCATENATE("R7C",'Mapa final'!$R$48),"")</f>
        <v/>
      </c>
      <c r="AG12" s="124" t="str">
        <f>IF(AND('Mapa final'!$AB$49="Muy Alta",'Mapa final'!$AD$49="Mayor"),CONCATENATE("R7C",'Mapa final'!$R$49),"")</f>
        <v/>
      </c>
      <c r="AH12" s="125" t="str">
        <f>IF(AND('Mapa final'!$AB$44="Muy Alta",'Mapa final'!$AD$44="Catastrófico"),CONCATENATE("R7C",'Mapa final'!$R$44),"")</f>
        <v/>
      </c>
      <c r="AI12" s="126" t="str">
        <f>IF(AND('Mapa final'!$AB$45="Muy Alta",'Mapa final'!$AD$45="Catastrófico"),CONCATENATE("R7C",'Mapa final'!$R$45),"")</f>
        <v/>
      </c>
      <c r="AJ12" s="126" t="str">
        <f>IF(AND('Mapa final'!$AB$46="Muy Alta",'Mapa final'!$AD$46="Catastrófico"),CONCATENATE("R7C",'Mapa final'!$R$46),"")</f>
        <v/>
      </c>
      <c r="AK12" s="126" t="str">
        <f>IF(AND('Mapa final'!$AB$47="Muy Alta",'Mapa final'!$AD$47="Catastrófico"),CONCATENATE("R7C",'Mapa final'!$R$47),"")</f>
        <v/>
      </c>
      <c r="AL12" s="126" t="str">
        <f>IF(AND('Mapa final'!$AB$48="Muy Alta",'Mapa final'!$AD$48="Catastrófico"),CONCATENATE("R7C",'Mapa final'!$R$48),"")</f>
        <v/>
      </c>
      <c r="AM12" s="127" t="str">
        <f>IF(AND('Mapa final'!$AB$49="Muy Alta",'Mapa final'!$AD$49="Catastrófico"),CONCATENATE("R7C",'Mapa final'!$R$49),"")</f>
        <v/>
      </c>
      <c r="AN12" s="1"/>
      <c r="AO12" s="387"/>
      <c r="AP12" s="209"/>
      <c r="AQ12" s="209"/>
      <c r="AR12" s="209"/>
      <c r="AS12" s="209"/>
      <c r="AT12" s="388"/>
      <c r="AU12" s="1"/>
      <c r="AV12" s="1"/>
      <c r="AW12" s="1"/>
      <c r="AX12" s="1"/>
      <c r="AY12" s="1"/>
      <c r="AZ12" s="1"/>
      <c r="BA12" s="1"/>
      <c r="BB12" s="1"/>
      <c r="BC12" s="1"/>
      <c r="BD12" s="1"/>
      <c r="BE12" s="1"/>
      <c r="BF12" s="1"/>
      <c r="BG12" s="1"/>
      <c r="BH12" s="1"/>
      <c r="BI12" s="1"/>
    </row>
    <row r="13" spans="1:61" ht="15" customHeight="1" x14ac:dyDescent="0.3">
      <c r="A13" s="1"/>
      <c r="B13" s="403"/>
      <c r="C13" s="209"/>
      <c r="D13" s="210"/>
      <c r="E13" s="221"/>
      <c r="F13" s="209"/>
      <c r="G13" s="209"/>
      <c r="H13" s="209"/>
      <c r="I13" s="210"/>
      <c r="J13" s="122" t="str">
        <f>IF(AND('Mapa final'!$AB$50="Muy Alta",'Mapa final'!$AD$50="Leve"),CONCATENATE("R8C",'Mapa final'!$R$50),"")</f>
        <v/>
      </c>
      <c r="K13" s="123" t="str">
        <f>IF(AND('Mapa final'!$AB$51="Muy Alta",'Mapa final'!$AD$51="Leve"),CONCATENATE("R8C",'Mapa final'!$R$51),"")</f>
        <v/>
      </c>
      <c r="L13" s="123" t="str">
        <f>IF(AND('Mapa final'!$AB$52="Muy Alta",'Mapa final'!$AD$52="Leve"),CONCATENATE("R8C",'Mapa final'!$R$52),"")</f>
        <v/>
      </c>
      <c r="M13" s="123" t="str">
        <f>IF(AND('Mapa final'!$AB$53="Muy Alta",'Mapa final'!$AD$53="Leve"),CONCATENATE("R8C",'Mapa final'!$R$53),"")</f>
        <v/>
      </c>
      <c r="N13" s="123" t="str">
        <f>IF(AND('Mapa final'!$AB$54="Muy Alta",'Mapa final'!$AD$54="Leve"),CONCATENATE("R8C",'Mapa final'!$R$54),"")</f>
        <v/>
      </c>
      <c r="O13" s="124" t="str">
        <f>IF(AND('Mapa final'!$AB$55="Muy Alta",'Mapa final'!$AD$55="Leve"),CONCATENATE("R8C",'Mapa final'!$R$55),"")</f>
        <v/>
      </c>
      <c r="P13" s="122" t="str">
        <f>IF(AND('Mapa final'!$AB$50="Muy Alta",'Mapa final'!$AD$50="Menor"),CONCATENATE("R8C",'Mapa final'!$R$50),"")</f>
        <v/>
      </c>
      <c r="Q13" s="123" t="str">
        <f>IF(AND('Mapa final'!$AB$51="Muy Alta",'Mapa final'!$AD$51="Menor"),CONCATENATE("R8C",'Mapa final'!$R$51),"")</f>
        <v/>
      </c>
      <c r="R13" s="123" t="str">
        <f>IF(AND('Mapa final'!$AB$52="Muy Alta",'Mapa final'!$AD$52="Menor"),CONCATENATE("R8C",'Mapa final'!$R$52),"")</f>
        <v/>
      </c>
      <c r="S13" s="123" t="str">
        <f>IF(AND('Mapa final'!$AB$53="Muy Alta",'Mapa final'!$AD$53="Menor"),CONCATENATE("R8C",'Mapa final'!$R$53),"")</f>
        <v/>
      </c>
      <c r="T13" s="123" t="str">
        <f>IF(AND('Mapa final'!$AB$54="Muy Alta",'Mapa final'!$AD$54="Menor"),CONCATENATE("R8C",'Mapa final'!$R$54),"")</f>
        <v/>
      </c>
      <c r="U13" s="124" t="str">
        <f>IF(AND('Mapa final'!$AB$55="Muy Alta",'Mapa final'!$AD$55="Menor"),CONCATENATE("R8C",'Mapa final'!$R$55),"")</f>
        <v/>
      </c>
      <c r="V13" s="122" t="str">
        <f>IF(AND('Mapa final'!$AB$50="Muy Alta",'Mapa final'!$AD$50="Moderado"),CONCATENATE("R8C",'Mapa final'!$R$50),"")</f>
        <v/>
      </c>
      <c r="W13" s="123" t="str">
        <f>IF(AND('Mapa final'!$AB$51="Muy Alta",'Mapa final'!$AD$51="Moderado"),CONCATENATE("R8C",'Mapa final'!$R$51),"")</f>
        <v/>
      </c>
      <c r="X13" s="123" t="str">
        <f>IF(AND('Mapa final'!$AB$52="Muy Alta",'Mapa final'!$AD$52="Moderado"),CONCATENATE("R8C",'Mapa final'!$R$52),"")</f>
        <v/>
      </c>
      <c r="Y13" s="123" t="str">
        <f>IF(AND('Mapa final'!$AB$53="Muy Alta",'Mapa final'!$AD$53="Moderado"),CONCATENATE("R8C",'Mapa final'!$R$53),"")</f>
        <v/>
      </c>
      <c r="Z13" s="123" t="str">
        <f>IF(AND('Mapa final'!$AB$54="Muy Alta",'Mapa final'!$AD$54="Moderado"),CONCATENATE("R8C",'Mapa final'!$R$54),"")</f>
        <v/>
      </c>
      <c r="AA13" s="124" t="str">
        <f>IF(AND('Mapa final'!$AB$55="Muy Alta",'Mapa final'!$AD$55="Moderado"),CONCATENATE("R8C",'Mapa final'!$R$55),"")</f>
        <v/>
      </c>
      <c r="AB13" s="122" t="str">
        <f>IF(AND('Mapa final'!$AB$50="Muy Alta",'Mapa final'!$AD$50="Mayor"),CONCATENATE("R8C",'Mapa final'!$R$50),"")</f>
        <v/>
      </c>
      <c r="AC13" s="123" t="str">
        <f>IF(AND('Mapa final'!$AB$51="Muy Alta",'Mapa final'!$AD$51="Mayor"),CONCATENATE("R8C",'Mapa final'!$R$51),"")</f>
        <v/>
      </c>
      <c r="AD13" s="123" t="str">
        <f>IF(AND('Mapa final'!$AB$52="Muy Alta",'Mapa final'!$AD$52="Mayor"),CONCATENATE("R8C",'Mapa final'!$R$52),"")</f>
        <v/>
      </c>
      <c r="AE13" s="123" t="str">
        <f>IF(AND('Mapa final'!$AB$53="Muy Alta",'Mapa final'!$AD$53="Mayor"),CONCATENATE("R8C",'Mapa final'!$R$53),"")</f>
        <v/>
      </c>
      <c r="AF13" s="123" t="str">
        <f>IF(AND('Mapa final'!$AB$54="Muy Alta",'Mapa final'!$AD$54="Mayor"),CONCATENATE("R8C",'Mapa final'!$R$54),"")</f>
        <v/>
      </c>
      <c r="AG13" s="124" t="str">
        <f>IF(AND('Mapa final'!$AB$55="Muy Alta",'Mapa final'!$AD$55="Mayor"),CONCATENATE("R8C",'Mapa final'!$R$55),"")</f>
        <v/>
      </c>
      <c r="AH13" s="125" t="str">
        <f>IF(AND('Mapa final'!$AB$50="Muy Alta",'Mapa final'!$AD$50="Catastrófico"),CONCATENATE("R8C",'Mapa final'!$R$50),"")</f>
        <v/>
      </c>
      <c r="AI13" s="126" t="str">
        <f>IF(AND('Mapa final'!$AB$51="Muy Alta",'Mapa final'!$AD$51="Catastrófico"),CONCATENATE("R8C",'Mapa final'!$R$51),"")</f>
        <v/>
      </c>
      <c r="AJ13" s="126" t="str">
        <f>IF(AND('Mapa final'!$AB$52="Muy Alta",'Mapa final'!$AD$52="Catastrófico"),CONCATENATE("R8C",'Mapa final'!$R$52),"")</f>
        <v/>
      </c>
      <c r="AK13" s="126" t="str">
        <f>IF(AND('Mapa final'!$AB$53="Muy Alta",'Mapa final'!$AD$53="Catastrófico"),CONCATENATE("R8C",'Mapa final'!$R$53),"")</f>
        <v/>
      </c>
      <c r="AL13" s="126" t="str">
        <f>IF(AND('Mapa final'!$AB$54="Muy Alta",'Mapa final'!$AD$54="Catastrófico"),CONCATENATE("R8C",'Mapa final'!$R$54),"")</f>
        <v/>
      </c>
      <c r="AM13" s="127" t="str">
        <f>IF(AND('Mapa final'!$AB$55="Muy Alta",'Mapa final'!$AD$55="Catastrófico"),CONCATENATE("R8C",'Mapa final'!$R$55),"")</f>
        <v/>
      </c>
      <c r="AN13" s="1"/>
      <c r="AO13" s="387"/>
      <c r="AP13" s="209"/>
      <c r="AQ13" s="209"/>
      <c r="AR13" s="209"/>
      <c r="AS13" s="209"/>
      <c r="AT13" s="388"/>
      <c r="AU13" s="1"/>
      <c r="AV13" s="1"/>
      <c r="AW13" s="1"/>
      <c r="AX13" s="1"/>
      <c r="AY13" s="1"/>
      <c r="AZ13" s="1"/>
      <c r="BA13" s="1"/>
      <c r="BB13" s="1"/>
      <c r="BC13" s="1"/>
      <c r="BD13" s="1"/>
      <c r="BE13" s="1"/>
      <c r="BF13" s="1"/>
      <c r="BG13" s="1"/>
      <c r="BH13" s="1"/>
      <c r="BI13" s="1"/>
    </row>
    <row r="14" spans="1:61" ht="15" customHeight="1" x14ac:dyDescent="0.3">
      <c r="A14" s="1"/>
      <c r="B14" s="403"/>
      <c r="C14" s="209"/>
      <c r="D14" s="210"/>
      <c r="E14" s="221"/>
      <c r="F14" s="209"/>
      <c r="G14" s="209"/>
      <c r="H14" s="209"/>
      <c r="I14" s="210"/>
      <c r="J14" s="122" t="str">
        <f>IF(AND('Mapa final'!$AB$56="Muy Alta",'Mapa final'!$AD$56="Leve"),CONCATENATE("R9C",'Mapa final'!$R$56),"")</f>
        <v/>
      </c>
      <c r="K14" s="123" t="str">
        <f>IF(AND('Mapa final'!$AB$57="Muy Alta",'Mapa final'!$AD$57="Leve"),CONCATENATE("R9C",'Mapa final'!$R$57),"")</f>
        <v/>
      </c>
      <c r="L14" s="123" t="str">
        <f>IF(AND('Mapa final'!$AB$58="Muy Alta",'Mapa final'!$AD$58="Leve"),CONCATENATE("R9C",'Mapa final'!$R$58),"")</f>
        <v/>
      </c>
      <c r="M14" s="123" t="str">
        <f>IF(AND('Mapa final'!$AB$59="Muy Alta",'Mapa final'!$AD$59="Leve"),CONCATENATE("R9C",'Mapa final'!$R$59),"")</f>
        <v/>
      </c>
      <c r="N14" s="123" t="str">
        <f>IF(AND('Mapa final'!$AB$60="Muy Alta",'Mapa final'!$AD$60="Leve"),CONCATENATE("R9C",'Mapa final'!$R$60),"")</f>
        <v/>
      </c>
      <c r="O14" s="124" t="str">
        <f>IF(AND('Mapa final'!$AB$61="Muy Alta",'Mapa final'!$AD$61="Leve"),CONCATENATE("R9C",'Mapa final'!$R$61),"")</f>
        <v/>
      </c>
      <c r="P14" s="122" t="str">
        <f>IF(AND('Mapa final'!$AB$56="Muy Alta",'Mapa final'!$AD$56="Menor"),CONCATENATE("R9C",'Mapa final'!$R$56),"")</f>
        <v/>
      </c>
      <c r="Q14" s="123" t="str">
        <f>IF(AND('Mapa final'!$AB$57="Muy Alta",'Mapa final'!$AD$57="Menor"),CONCATENATE("R9C",'Mapa final'!$R$57),"")</f>
        <v/>
      </c>
      <c r="R14" s="123" t="str">
        <f>IF(AND('Mapa final'!$AB$58="Muy Alta",'Mapa final'!$AD$58="Menor"),CONCATENATE("R9C",'Mapa final'!$R$58),"")</f>
        <v/>
      </c>
      <c r="S14" s="123" t="str">
        <f>IF(AND('Mapa final'!$AB$59="Muy Alta",'Mapa final'!$AD$59="Menor"),CONCATENATE("R9C",'Mapa final'!$R$59),"")</f>
        <v/>
      </c>
      <c r="T14" s="123" t="str">
        <f>IF(AND('Mapa final'!$AB$60="Muy Alta",'Mapa final'!$AD$60="Menor"),CONCATENATE("R9C",'Mapa final'!$R$60),"")</f>
        <v/>
      </c>
      <c r="U14" s="124" t="str">
        <f>IF(AND('Mapa final'!$AB$61="Muy Alta",'Mapa final'!$AD$61="Menor"),CONCATENATE("R9C",'Mapa final'!$R$61),"")</f>
        <v/>
      </c>
      <c r="V14" s="122" t="str">
        <f>IF(AND('Mapa final'!$AB$56="Muy Alta",'Mapa final'!$AD$56="Moderado"),CONCATENATE("R9C",'Mapa final'!$R$56),"")</f>
        <v/>
      </c>
      <c r="W14" s="123" t="str">
        <f>IF(AND('Mapa final'!$AB$57="Muy Alta",'Mapa final'!$AD$57="Moderado"),CONCATENATE("R9C",'Mapa final'!$R$57),"")</f>
        <v/>
      </c>
      <c r="X14" s="123" t="str">
        <f>IF(AND('Mapa final'!$AB$58="Muy Alta",'Mapa final'!$AD$58="Moderado"),CONCATENATE("R9C",'Mapa final'!$R$58),"")</f>
        <v/>
      </c>
      <c r="Y14" s="123" t="str">
        <f>IF(AND('Mapa final'!$AB$59="Muy Alta",'Mapa final'!$AD$59="Moderado"),CONCATENATE("R9C",'Mapa final'!$R$59),"")</f>
        <v/>
      </c>
      <c r="Z14" s="123" t="str">
        <f>IF(AND('Mapa final'!$AB$60="Muy Alta",'Mapa final'!$AD$60="Moderado"),CONCATENATE("R9C",'Mapa final'!$R$60),"")</f>
        <v/>
      </c>
      <c r="AA14" s="124" t="str">
        <f>IF(AND('Mapa final'!$AB$61="Muy Alta",'Mapa final'!$AD$61="Moderado"),CONCATENATE("R9C",'Mapa final'!$R$61),"")</f>
        <v/>
      </c>
      <c r="AB14" s="122" t="str">
        <f>IF(AND('Mapa final'!$AB$56="Muy Alta",'Mapa final'!$AD$56="Mayor"),CONCATENATE("R9C",'Mapa final'!$R$56),"")</f>
        <v/>
      </c>
      <c r="AC14" s="123" t="str">
        <f>IF(AND('Mapa final'!$AB$57="Muy Alta",'Mapa final'!$AD$57="Mayor"),CONCATENATE("R9C",'Mapa final'!$R$57),"")</f>
        <v/>
      </c>
      <c r="AD14" s="123" t="str">
        <f>IF(AND('Mapa final'!$AB$58="Muy Alta",'Mapa final'!$AD$58="Mayor"),CONCATENATE("R9C",'Mapa final'!$R$58),"")</f>
        <v/>
      </c>
      <c r="AE14" s="123" t="str">
        <f>IF(AND('Mapa final'!$AB$59="Muy Alta",'Mapa final'!$AD$59="Mayor"),CONCATENATE("R9C",'Mapa final'!$R$59),"")</f>
        <v/>
      </c>
      <c r="AF14" s="123" t="str">
        <f>IF(AND('Mapa final'!$AB$60="Muy Alta",'Mapa final'!$AD$60="Mayor"),CONCATENATE("R9C",'Mapa final'!$R$60),"")</f>
        <v/>
      </c>
      <c r="AG14" s="124" t="str">
        <f>IF(AND('Mapa final'!$AB$61="Muy Alta",'Mapa final'!$AD$61="Mayor"),CONCATENATE("R9C",'Mapa final'!$R$61),"")</f>
        <v/>
      </c>
      <c r="AH14" s="125" t="str">
        <f>IF(AND('Mapa final'!$AB$56="Muy Alta",'Mapa final'!$AD$56="Catastrófico"),CONCATENATE("R9C",'Mapa final'!$R$56),"")</f>
        <v/>
      </c>
      <c r="AI14" s="126" t="str">
        <f>IF(AND('Mapa final'!$AB$57="Muy Alta",'Mapa final'!$AD$57="Catastrófico"),CONCATENATE("R9C",'Mapa final'!$R$57),"")</f>
        <v/>
      </c>
      <c r="AJ14" s="126" t="str">
        <f>IF(AND('Mapa final'!$AB$58="Muy Alta",'Mapa final'!$AD$58="Catastrófico"),CONCATENATE("R9C",'Mapa final'!$R$58),"")</f>
        <v/>
      </c>
      <c r="AK14" s="126" t="str">
        <f>IF(AND('Mapa final'!$AB$59="Muy Alta",'Mapa final'!$AD$59="Catastrófico"),CONCATENATE("R9C",'Mapa final'!$R$59),"")</f>
        <v/>
      </c>
      <c r="AL14" s="126" t="str">
        <f>IF(AND('Mapa final'!$AB$60="Muy Alta",'Mapa final'!$AD$60="Catastrófico"),CONCATENATE("R9C",'Mapa final'!$R$60),"")</f>
        <v/>
      </c>
      <c r="AM14" s="127" t="str">
        <f>IF(AND('Mapa final'!$AB$61="Muy Alta",'Mapa final'!$AD$61="Catastrófico"),CONCATENATE("R9C",'Mapa final'!$R$61),"")</f>
        <v/>
      </c>
      <c r="AN14" s="1"/>
      <c r="AO14" s="387"/>
      <c r="AP14" s="209"/>
      <c r="AQ14" s="209"/>
      <c r="AR14" s="209"/>
      <c r="AS14" s="209"/>
      <c r="AT14" s="388"/>
      <c r="AU14" s="1"/>
      <c r="AV14" s="1"/>
      <c r="AW14" s="1"/>
      <c r="AX14" s="1"/>
      <c r="AY14" s="1"/>
      <c r="AZ14" s="1"/>
      <c r="BA14" s="1"/>
      <c r="BB14" s="1"/>
      <c r="BC14" s="1"/>
      <c r="BD14" s="1"/>
      <c r="BE14" s="1"/>
      <c r="BF14" s="1"/>
      <c r="BG14" s="1"/>
      <c r="BH14" s="1"/>
      <c r="BI14" s="1"/>
    </row>
    <row r="15" spans="1:61" ht="15.75" customHeight="1" x14ac:dyDescent="0.3">
      <c r="A15" s="1"/>
      <c r="B15" s="403"/>
      <c r="C15" s="209"/>
      <c r="D15" s="210"/>
      <c r="E15" s="290"/>
      <c r="F15" s="291"/>
      <c r="G15" s="291"/>
      <c r="H15" s="291"/>
      <c r="I15" s="292"/>
      <c r="J15" s="128" t="str">
        <f>IF(AND('Mapa final'!$AB$62="Muy Alta",'Mapa final'!$AD$62="Leve"),CONCATENATE("R10C",'Mapa final'!$R$62),"")</f>
        <v/>
      </c>
      <c r="K15" s="129" t="str">
        <f>IF(AND('Mapa final'!$AB$63="Muy Alta",'Mapa final'!$AD$63="Leve"),CONCATENATE("R10C",'Mapa final'!$R$63),"")</f>
        <v/>
      </c>
      <c r="L15" s="129" t="str">
        <f>IF(AND('Mapa final'!$AB$64="Muy Alta",'Mapa final'!$AD$64="Leve"),CONCATENATE("R10C",'Mapa final'!$R$64),"")</f>
        <v/>
      </c>
      <c r="M15" s="129" t="str">
        <f>IF(AND('Mapa final'!$AB$65="Muy Alta",'Mapa final'!$AD$65="Leve"),CONCATENATE("R10C",'Mapa final'!$R$65),"")</f>
        <v/>
      </c>
      <c r="N15" s="129" t="str">
        <f>IF(AND('Mapa final'!$AB$66="Muy Alta",'Mapa final'!$AD$66="Leve"),CONCATENATE("R10C",'Mapa final'!$R$66),"")</f>
        <v/>
      </c>
      <c r="O15" s="130" t="str">
        <f>IF(AND('Mapa final'!$AB$67="Muy Alta",'Mapa final'!$AD$67="Leve"),CONCATENATE("R10C",'Mapa final'!$R$67),"")</f>
        <v/>
      </c>
      <c r="P15" s="122" t="str">
        <f>IF(AND('Mapa final'!$AB$62="Muy Alta",'Mapa final'!$AD$62="Menor"),CONCATENATE("R10C",'Mapa final'!$R$62),"")</f>
        <v/>
      </c>
      <c r="Q15" s="123" t="str">
        <f>IF(AND('Mapa final'!$AB$63="Muy Alta",'Mapa final'!$AD$63="Menor"),CONCATENATE("R10C",'Mapa final'!$R$63),"")</f>
        <v/>
      </c>
      <c r="R15" s="123" t="str">
        <f>IF(AND('Mapa final'!$AB$64="Muy Alta",'Mapa final'!$AD$64="Menor"),CONCATENATE("R10C",'Mapa final'!$R$64),"")</f>
        <v/>
      </c>
      <c r="S15" s="123" t="str">
        <f>IF(AND('Mapa final'!$AB$65="Muy Alta",'Mapa final'!$AD$65="Menor"),CONCATENATE("R10C",'Mapa final'!$R$65),"")</f>
        <v/>
      </c>
      <c r="T15" s="123" t="str">
        <f>IF(AND('Mapa final'!$AB$66="Muy Alta",'Mapa final'!$AD$66="Menor"),CONCATENATE("R10C",'Mapa final'!$R$66),"")</f>
        <v/>
      </c>
      <c r="U15" s="124" t="str">
        <f>IF(AND('Mapa final'!$AB$67="Muy Alta",'Mapa final'!$AD$67="Menor"),CONCATENATE("R10C",'Mapa final'!$R$67),"")</f>
        <v/>
      </c>
      <c r="V15" s="128" t="str">
        <f>IF(AND('Mapa final'!$AB$62="Muy Alta",'Mapa final'!$AD$62="Moderado"),CONCATENATE("R10C",'Mapa final'!$R$62),"")</f>
        <v/>
      </c>
      <c r="W15" s="129" t="str">
        <f>IF(AND('Mapa final'!$AB$63="Muy Alta",'Mapa final'!$AD$63="Moderado"),CONCATENATE("R10C",'Mapa final'!$R$63),"")</f>
        <v/>
      </c>
      <c r="X15" s="129" t="str">
        <f>IF(AND('Mapa final'!$AB$64="Muy Alta",'Mapa final'!$AD$64="Moderado"),CONCATENATE("R10C",'Mapa final'!$R$64),"")</f>
        <v/>
      </c>
      <c r="Y15" s="129" t="str">
        <f>IF(AND('Mapa final'!$AB$65="Muy Alta",'Mapa final'!$AD$65="Moderado"),CONCATENATE("R10C",'Mapa final'!$R$65),"")</f>
        <v/>
      </c>
      <c r="Z15" s="129" t="str">
        <f>IF(AND('Mapa final'!$AB$66="Muy Alta",'Mapa final'!$AD$66="Moderado"),CONCATENATE("R10C",'Mapa final'!$R$66),"")</f>
        <v/>
      </c>
      <c r="AA15" s="130" t="str">
        <f>IF(AND('Mapa final'!$AB$67="Muy Alta",'Mapa final'!$AD$67="Moderado"),CONCATENATE("R10C",'Mapa final'!$R$67),"")</f>
        <v/>
      </c>
      <c r="AB15" s="122" t="str">
        <f>IF(AND('Mapa final'!$AB$62="Muy Alta",'Mapa final'!$AD$62="Mayor"),CONCATENATE("R10C",'Mapa final'!$R$62),"")</f>
        <v/>
      </c>
      <c r="AC15" s="123" t="str">
        <f>IF(AND('Mapa final'!$AB$63="Muy Alta",'Mapa final'!$AD$63="Mayor"),CONCATENATE("R10C",'Mapa final'!$R$63),"")</f>
        <v/>
      </c>
      <c r="AD15" s="123" t="str">
        <f>IF(AND('Mapa final'!$AB$64="Muy Alta",'Mapa final'!$AD$64="Mayor"),CONCATENATE("R10C",'Mapa final'!$R$64),"")</f>
        <v/>
      </c>
      <c r="AE15" s="123" t="str">
        <f>IF(AND('Mapa final'!$AB$65="Muy Alta",'Mapa final'!$AD$65="Mayor"),CONCATENATE("R10C",'Mapa final'!$R$65),"")</f>
        <v/>
      </c>
      <c r="AF15" s="123" t="str">
        <f>IF(AND('Mapa final'!$AB$66="Muy Alta",'Mapa final'!$AD$66="Mayor"),CONCATENATE("R10C",'Mapa final'!$R$66),"")</f>
        <v/>
      </c>
      <c r="AG15" s="124" t="str">
        <f>IF(AND('Mapa final'!$AB$67="Muy Alta",'Mapa final'!$AD$67="Mayor"),CONCATENATE("R10C",'Mapa final'!$R$67),"")</f>
        <v/>
      </c>
      <c r="AH15" s="131" t="str">
        <f>IF(AND('Mapa final'!$AB$62="Muy Alta",'Mapa final'!$AD$62="Catastrófico"),CONCATENATE("R10C",'Mapa final'!$R$62),"")</f>
        <v/>
      </c>
      <c r="AI15" s="132" t="str">
        <f>IF(AND('Mapa final'!$AB$63="Muy Alta",'Mapa final'!$AD$63="Catastrófico"),CONCATENATE("R10C",'Mapa final'!$R$63),"")</f>
        <v/>
      </c>
      <c r="AJ15" s="132" t="str">
        <f>IF(AND('Mapa final'!$AB$64="Muy Alta",'Mapa final'!$AD$64="Catastrófico"),CONCATENATE("R10C",'Mapa final'!$R$64),"")</f>
        <v/>
      </c>
      <c r="AK15" s="132" t="str">
        <f>IF(AND('Mapa final'!$AB$65="Muy Alta",'Mapa final'!$AD$65="Catastrófico"),CONCATENATE("R10C",'Mapa final'!$R$65),"")</f>
        <v/>
      </c>
      <c r="AL15" s="132" t="str">
        <f>IF(AND('Mapa final'!$AB$66="Muy Alta",'Mapa final'!$AD$66="Catastrófico"),CONCATENATE("R10C",'Mapa final'!$R$66),"")</f>
        <v/>
      </c>
      <c r="AM15" s="133" t="str">
        <f>IF(AND('Mapa final'!$AB$67="Muy Alta",'Mapa final'!$AD$67="Catastrófico"),CONCATENATE("R10C",'Mapa final'!$R$67),"")</f>
        <v/>
      </c>
      <c r="AN15" s="1"/>
      <c r="AO15" s="389"/>
      <c r="AP15" s="390"/>
      <c r="AQ15" s="390"/>
      <c r="AR15" s="390"/>
      <c r="AS15" s="390"/>
      <c r="AT15" s="391"/>
      <c r="AU15" s="1"/>
      <c r="AV15" s="1"/>
      <c r="AW15" s="1"/>
      <c r="AX15" s="1"/>
      <c r="AY15" s="1"/>
      <c r="AZ15" s="1"/>
      <c r="BA15" s="1"/>
      <c r="BB15" s="1"/>
      <c r="BC15" s="1"/>
      <c r="BD15" s="1"/>
      <c r="BE15" s="1"/>
      <c r="BF15" s="1"/>
      <c r="BG15" s="1"/>
      <c r="BH15" s="1"/>
      <c r="BI15" s="1"/>
    </row>
    <row r="16" spans="1:61" ht="15" customHeight="1" x14ac:dyDescent="0.3">
      <c r="A16" s="1"/>
      <c r="B16" s="403"/>
      <c r="C16" s="209"/>
      <c r="D16" s="210"/>
      <c r="E16" s="411" t="s">
        <v>267</v>
      </c>
      <c r="F16" s="249"/>
      <c r="G16" s="249"/>
      <c r="H16" s="249"/>
      <c r="I16" s="249"/>
      <c r="J16" s="134" t="str">
        <f ca="1">IF(AND('Mapa final'!$AB$10="Alta",'Mapa final'!$AD$10="Leve"),CONCATENATE("R1C",'Mapa final'!$R$10),"")</f>
        <v/>
      </c>
      <c r="K16" s="135" t="str">
        <f ca="1">IF(AND('Mapa final'!$AB$11="Alta",'Mapa final'!$AD$11="Leve"),CONCATENATE("R1C",'Mapa final'!$R$11),"")</f>
        <v/>
      </c>
      <c r="L16" s="135" t="str">
        <f ca="1">IF(AND('Mapa final'!$AB$12="Alta",'Mapa final'!$AD$12="Leve"),CONCATENATE("R1C",'Mapa final'!$R$12),"")</f>
        <v/>
      </c>
      <c r="M16" s="135" t="str">
        <f ca="1">IF(AND('Mapa final'!$AB$13="Alta",'Mapa final'!$AD$13="Leve"),CONCATENATE("R1C",'Mapa final'!$R$13),"")</f>
        <v/>
      </c>
      <c r="N16" s="135" t="e">
        <f>IF(AND('Mapa final'!#REF!="Alta",'Mapa final'!#REF!="Leve"),CONCATENATE("R1C",'Mapa final'!#REF!),"")</f>
        <v>#REF!</v>
      </c>
      <c r="O16" s="136" t="e">
        <f>IF(AND('Mapa final'!#REF!="Alta",'Mapa final'!#REF!="Leve"),CONCATENATE("R1C",'Mapa final'!#REF!),"")</f>
        <v>#REF!</v>
      </c>
      <c r="P16" s="134" t="str">
        <f ca="1">IF(AND('Mapa final'!$AB$10="Alta",'Mapa final'!$AD$10="Menor"),CONCATENATE("R1C",'Mapa final'!$R$10),"")</f>
        <v/>
      </c>
      <c r="Q16" s="135" t="str">
        <f ca="1">IF(AND('Mapa final'!$AB$11="Alta",'Mapa final'!$AD$11="Menor"),CONCATENATE("R1C",'Mapa final'!$R$11),"")</f>
        <v/>
      </c>
      <c r="R16" s="135" t="str">
        <f ca="1">IF(AND('Mapa final'!$AB$12="Alta",'Mapa final'!$AD$12="Menor"),CONCATENATE("R1C",'Mapa final'!$R$12),"")</f>
        <v/>
      </c>
      <c r="S16" s="135" t="str">
        <f ca="1">IF(AND('Mapa final'!$AB$13="Alta",'Mapa final'!$AD$13="Menor"),CONCATENATE("R1C",'Mapa final'!$R$13),"")</f>
        <v/>
      </c>
      <c r="T16" s="135" t="e">
        <f>IF(AND('Mapa final'!#REF!="Alta",'Mapa final'!#REF!="Menor"),CONCATENATE("R1C",'Mapa final'!#REF!),"")</f>
        <v>#REF!</v>
      </c>
      <c r="U16" s="136" t="e">
        <f>IF(AND('Mapa final'!#REF!="Alta",'Mapa final'!#REF!="Menor"),CONCATENATE("R1C",'Mapa final'!#REF!),"")</f>
        <v>#REF!</v>
      </c>
      <c r="V16" s="116" t="str">
        <f ca="1">IF(AND('Mapa final'!$AB$10="Alta",'Mapa final'!$AD$10="Moderado"),CONCATENATE("R1C",'Mapa final'!$R$10),"")</f>
        <v/>
      </c>
      <c r="W16" s="117" t="str">
        <f ca="1">IF(AND('Mapa final'!$AB$11="Alta",'Mapa final'!$AD$11="Moderado"),CONCATENATE("R1C",'Mapa final'!$R$11),"")</f>
        <v/>
      </c>
      <c r="X16" s="117" t="str">
        <f ca="1">IF(AND('Mapa final'!$AB$12="Alta",'Mapa final'!$AD$12="Moderado"),CONCATENATE("R1C",'Mapa final'!$R$12),"")</f>
        <v/>
      </c>
      <c r="Y16" s="117" t="str">
        <f ca="1">IF(AND('Mapa final'!$AB$13="Alta",'Mapa final'!$AD$13="Moderado"),CONCATENATE("R1C",'Mapa final'!$R$13),"")</f>
        <v/>
      </c>
      <c r="Z16" s="117" t="e">
        <f>IF(AND('Mapa final'!#REF!="Alta",'Mapa final'!#REF!="Moderado"),CONCATENATE("R1C",'Mapa final'!#REF!),"")</f>
        <v>#REF!</v>
      </c>
      <c r="AA16" s="118" t="e">
        <f>IF(AND('Mapa final'!#REF!="Alta",'Mapa final'!#REF!="Moderado"),CONCATENATE("R1C",'Mapa final'!#REF!),"")</f>
        <v>#REF!</v>
      </c>
      <c r="AB16" s="116" t="str">
        <f ca="1">IF(AND('Mapa final'!$AB$10="Alta",'Mapa final'!$AD$10="Mayor"),CONCATENATE("R1C",'Mapa final'!$R$10),"")</f>
        <v>R1C1</v>
      </c>
      <c r="AC16" s="117" t="str">
        <f ca="1">IF(AND('Mapa final'!$AB$11="Alta",'Mapa final'!$AD$11="Mayor"),CONCATENATE("R1C",'Mapa final'!$R$11),"")</f>
        <v/>
      </c>
      <c r="AD16" s="117" t="str">
        <f ca="1">IF(AND('Mapa final'!$AB$12="Alta",'Mapa final'!$AD$12="Mayor"),CONCATENATE("R1C",'Mapa final'!$R$12),"")</f>
        <v/>
      </c>
      <c r="AE16" s="117" t="str">
        <f ca="1">IF(AND('Mapa final'!$AB$13="Alta",'Mapa final'!$AD$13="Mayor"),CONCATENATE("R1C",'Mapa final'!$R$13),"")</f>
        <v/>
      </c>
      <c r="AF16" s="117" t="e">
        <f>IF(AND('Mapa final'!#REF!="Alta",'Mapa final'!#REF!="Mayor"),CONCATENATE("R1C",'Mapa final'!#REF!),"")</f>
        <v>#REF!</v>
      </c>
      <c r="AG16" s="118" t="e">
        <f>IF(AND('Mapa final'!#REF!="Alta",'Mapa final'!#REF!="Mayor"),CONCATENATE("R1C",'Mapa final'!#REF!),"")</f>
        <v>#REF!</v>
      </c>
      <c r="AH16" s="119" t="str">
        <f ca="1">IF(AND('Mapa final'!$AB$10="Alta",'Mapa final'!$AD$10="Catastrófico"),CONCATENATE("R1C",'Mapa final'!$R$10),"")</f>
        <v/>
      </c>
      <c r="AI16" s="120" t="str">
        <f ca="1">IF(AND('Mapa final'!$AB$11="Alta",'Mapa final'!$AD$11="Catastrófico"),CONCATENATE("R1C",'Mapa final'!$R$11),"")</f>
        <v/>
      </c>
      <c r="AJ16" s="120" t="str">
        <f ca="1">IF(AND('Mapa final'!$AB$12="Alta",'Mapa final'!$AD$12="Catastrófico"),CONCATENATE("R1C",'Mapa final'!$R$12),"")</f>
        <v/>
      </c>
      <c r="AK16" s="120" t="str">
        <f ca="1">IF(AND('Mapa final'!$AB$13="Alta",'Mapa final'!$AD$13="Catastrófico"),CONCATENATE("R1C",'Mapa final'!$R$13),"")</f>
        <v/>
      </c>
      <c r="AL16" s="120" t="e">
        <f>IF(AND('Mapa final'!#REF!="Alta",'Mapa final'!#REF!="Catastrófico"),CONCATENATE("R1C",'Mapa final'!#REF!),"")</f>
        <v>#REF!</v>
      </c>
      <c r="AM16" s="121" t="e">
        <f>IF(AND('Mapa final'!#REF!="Alta",'Mapa final'!#REF!="Catastrófico"),CONCATENATE("R1C",'Mapa final'!#REF!),"")</f>
        <v>#REF!</v>
      </c>
      <c r="AN16" s="1"/>
      <c r="AO16" s="407" t="s">
        <v>268</v>
      </c>
      <c r="AP16" s="385"/>
      <c r="AQ16" s="385"/>
      <c r="AR16" s="385"/>
      <c r="AS16" s="385"/>
      <c r="AT16" s="386"/>
      <c r="AU16" s="1"/>
      <c r="AV16" s="1"/>
      <c r="AW16" s="1"/>
      <c r="AX16" s="1"/>
      <c r="AY16" s="1"/>
      <c r="AZ16" s="1"/>
      <c r="BA16" s="1"/>
      <c r="BB16" s="1"/>
      <c r="BC16" s="1"/>
      <c r="BD16" s="1"/>
      <c r="BE16" s="1"/>
      <c r="BF16" s="1"/>
      <c r="BG16" s="1"/>
      <c r="BH16" s="1"/>
      <c r="BI16" s="1"/>
    </row>
    <row r="17" spans="1:61" ht="15" customHeight="1" x14ac:dyDescent="0.3">
      <c r="A17" s="1"/>
      <c r="B17" s="403"/>
      <c r="C17" s="209"/>
      <c r="D17" s="210"/>
      <c r="E17" s="221"/>
      <c r="F17" s="209"/>
      <c r="G17" s="209"/>
      <c r="H17" s="209"/>
      <c r="I17" s="209"/>
      <c r="J17" s="137" t="str">
        <f>IF(AND('Mapa final'!$AB$14="Alta",'Mapa final'!$AD$14="Leve"),CONCATENATE("R2C",'Mapa final'!$R$14),"")</f>
        <v/>
      </c>
      <c r="K17" s="138" t="str">
        <f>IF(AND('Mapa final'!$AB$15="Alta",'Mapa final'!$AD$15="Leve"),CONCATENATE("R2C",'Mapa final'!$R$15),"")</f>
        <v/>
      </c>
      <c r="L17" s="138" t="str">
        <f>IF(AND('Mapa final'!$AB$16="Alta",'Mapa final'!$AD$16="Leve"),CONCATENATE("R2C",'Mapa final'!$R$16),"")</f>
        <v/>
      </c>
      <c r="M17" s="138" t="str">
        <f>IF(AND('Mapa final'!$AB$17="Alta",'Mapa final'!$AD$17="Leve"),CONCATENATE("R2C",'Mapa final'!$R$17),"")</f>
        <v/>
      </c>
      <c r="N17" s="138" t="str">
        <f>IF(AND('Mapa final'!$AB$18="Alta",'Mapa final'!$AD$18="Leve"),CONCATENATE("R2C",'Mapa final'!$R$18),"")</f>
        <v/>
      </c>
      <c r="O17" s="139" t="str">
        <f>IF(AND('Mapa final'!$AB$19="Alta",'Mapa final'!$AD$19="Leve"),CONCATENATE("R2C",'Mapa final'!$R$19),"")</f>
        <v/>
      </c>
      <c r="P17" s="137" t="str">
        <f>IF(AND('Mapa final'!$AB$14="Alta",'Mapa final'!$AD$14="Menor"),CONCATENATE("R2C",'Mapa final'!$R$14),"")</f>
        <v/>
      </c>
      <c r="Q17" s="138" t="str">
        <f>IF(AND('Mapa final'!$AB$15="Alta",'Mapa final'!$AD$15="Menor"),CONCATENATE("R2C",'Mapa final'!$R$15),"")</f>
        <v/>
      </c>
      <c r="R17" s="138" t="str">
        <f>IF(AND('Mapa final'!$AB$16="Alta",'Mapa final'!$AD$16="Menor"),CONCATENATE("R2C",'Mapa final'!$R$16),"")</f>
        <v/>
      </c>
      <c r="S17" s="138" t="str">
        <f>IF(AND('Mapa final'!$AB$17="Alta",'Mapa final'!$AD$17="Menor"),CONCATENATE("R2C",'Mapa final'!$R$17),"")</f>
        <v/>
      </c>
      <c r="T17" s="138" t="str">
        <f>IF(AND('Mapa final'!$AB$18="Alta",'Mapa final'!$AD$18="Menor"),CONCATENATE("R2C",'Mapa final'!$R$18),"")</f>
        <v/>
      </c>
      <c r="U17" s="139" t="str">
        <f>IF(AND('Mapa final'!$AB$19="Alta",'Mapa final'!$AD$19="Menor"),CONCATENATE("R2C",'Mapa final'!$R$19),"")</f>
        <v/>
      </c>
      <c r="V17" s="122" t="str">
        <f>IF(AND('Mapa final'!$AB$14="Alta",'Mapa final'!$AD$14="Moderado"),CONCATENATE("R2C",'Mapa final'!$R$14),"")</f>
        <v/>
      </c>
      <c r="W17" s="123" t="str">
        <f>IF(AND('Mapa final'!$AB$15="Alta",'Mapa final'!$AD$15="Moderado"),CONCATENATE("R2C",'Mapa final'!$R$15),"")</f>
        <v/>
      </c>
      <c r="X17" s="123" t="str">
        <f>IF(AND('Mapa final'!$AB$16="Alta",'Mapa final'!$AD$16="Moderado"),CONCATENATE("R2C",'Mapa final'!$R$16),"")</f>
        <v/>
      </c>
      <c r="Y17" s="123" t="str">
        <f>IF(AND('Mapa final'!$AB$17="Alta",'Mapa final'!$AD$17="Moderado"),CONCATENATE("R2C",'Mapa final'!$R$17),"")</f>
        <v/>
      </c>
      <c r="Z17" s="123" t="str">
        <f>IF(AND('Mapa final'!$AB$18="Alta",'Mapa final'!$AD$18="Moderado"),CONCATENATE("R2C",'Mapa final'!$R$18),"")</f>
        <v/>
      </c>
      <c r="AA17" s="124" t="str">
        <f>IF(AND('Mapa final'!$AB$19="Alta",'Mapa final'!$AD$19="Moderado"),CONCATENATE("R2C",'Mapa final'!$R$19),"")</f>
        <v/>
      </c>
      <c r="AB17" s="122" t="str">
        <f>IF(AND('Mapa final'!$AB$14="Alta",'Mapa final'!$AD$14="Mayor"),CONCATENATE("R2C",'Mapa final'!$R$14),"")</f>
        <v/>
      </c>
      <c r="AC17" s="123" t="str">
        <f>IF(AND('Mapa final'!$AB$15="Alta",'Mapa final'!$AD$15="Mayor"),CONCATENATE("R2C",'Mapa final'!$R$15),"")</f>
        <v/>
      </c>
      <c r="AD17" s="123" t="str">
        <f>IF(AND('Mapa final'!$AB$16="Alta",'Mapa final'!$AD$16="Mayor"),CONCATENATE("R2C",'Mapa final'!$R$16),"")</f>
        <v/>
      </c>
      <c r="AE17" s="123" t="str">
        <f>IF(AND('Mapa final'!$AB$17="Alta",'Mapa final'!$AD$17="Mayor"),CONCATENATE("R2C",'Mapa final'!$R$17),"")</f>
        <v/>
      </c>
      <c r="AF17" s="123" t="str">
        <f>IF(AND('Mapa final'!$AB$18="Alta",'Mapa final'!$AD$18="Mayor"),CONCATENATE("R2C",'Mapa final'!$R$18),"")</f>
        <v/>
      </c>
      <c r="AG17" s="124" t="str">
        <f>IF(AND('Mapa final'!$AB$19="Alta",'Mapa final'!$AD$19="Mayor"),CONCATENATE("R2C",'Mapa final'!$R$19),"")</f>
        <v/>
      </c>
      <c r="AH17" s="125" t="str">
        <f>IF(AND('Mapa final'!$AB$14="Alta",'Mapa final'!$AD$14="Catastrófico"),CONCATENATE("R2C",'Mapa final'!$R$14),"")</f>
        <v/>
      </c>
      <c r="AI17" s="126" t="str">
        <f>IF(AND('Mapa final'!$AB$15="Alta",'Mapa final'!$AD$15="Catastrófico"),CONCATENATE("R2C",'Mapa final'!$R$15),"")</f>
        <v/>
      </c>
      <c r="AJ17" s="126" t="str">
        <f>IF(AND('Mapa final'!$AB$16="Alta",'Mapa final'!$AD$16="Catastrófico"),CONCATENATE("R2C",'Mapa final'!$R$16),"")</f>
        <v/>
      </c>
      <c r="AK17" s="126" t="str">
        <f>IF(AND('Mapa final'!$AB$17="Alta",'Mapa final'!$AD$17="Catastrófico"),CONCATENATE("R2C",'Mapa final'!$R$17),"")</f>
        <v/>
      </c>
      <c r="AL17" s="126" t="str">
        <f>IF(AND('Mapa final'!$AB$18="Alta",'Mapa final'!$AD$18="Catastrófico"),CONCATENATE("R2C",'Mapa final'!$R$18),"")</f>
        <v/>
      </c>
      <c r="AM17" s="127" t="str">
        <f>IF(AND('Mapa final'!$AB$19="Alta",'Mapa final'!$AD$19="Catastrófico"),CONCATENATE("R2C",'Mapa final'!$R$19),"")</f>
        <v/>
      </c>
      <c r="AN17" s="1"/>
      <c r="AO17" s="387"/>
      <c r="AP17" s="209"/>
      <c r="AQ17" s="209"/>
      <c r="AR17" s="209"/>
      <c r="AS17" s="209"/>
      <c r="AT17" s="388"/>
      <c r="AU17" s="1"/>
      <c r="AV17" s="1"/>
      <c r="AW17" s="1"/>
      <c r="AX17" s="1"/>
      <c r="AY17" s="1"/>
      <c r="AZ17" s="1"/>
      <c r="BA17" s="1"/>
      <c r="BB17" s="1"/>
      <c r="BC17" s="1"/>
      <c r="BD17" s="1"/>
      <c r="BE17" s="1"/>
      <c r="BF17" s="1"/>
      <c r="BG17" s="1"/>
      <c r="BH17" s="1"/>
      <c r="BI17" s="1"/>
    </row>
    <row r="18" spans="1:61" ht="15" customHeight="1" x14ac:dyDescent="0.3">
      <c r="A18" s="1"/>
      <c r="B18" s="403"/>
      <c r="C18" s="209"/>
      <c r="D18" s="210"/>
      <c r="E18" s="221"/>
      <c r="F18" s="209"/>
      <c r="G18" s="209"/>
      <c r="H18" s="209"/>
      <c r="I18" s="209"/>
      <c r="J18" s="137" t="str">
        <f>IF(AND('Mapa final'!$AB$20="Alta",'Mapa final'!$AD$20="Leve"),CONCATENATE("R3C",'Mapa final'!$R$20),"")</f>
        <v/>
      </c>
      <c r="K18" s="138" t="str">
        <f>IF(AND('Mapa final'!$AB$21="Alta",'Mapa final'!$AD$21="Leve"),CONCATENATE("R3C",'Mapa final'!$R$21),"")</f>
        <v/>
      </c>
      <c r="L18" s="138" t="str">
        <f>IF(AND('Mapa final'!$AB$22="Alta",'Mapa final'!$AD$22="Leve"),CONCATENATE("R3C",'Mapa final'!$R$22),"")</f>
        <v/>
      </c>
      <c r="M18" s="138" t="str">
        <f>IF(AND('Mapa final'!$AB$23="Alta",'Mapa final'!$AD$23="Leve"),CONCATENATE("R3C",'Mapa final'!$R$23),"")</f>
        <v/>
      </c>
      <c r="N18" s="138" t="str">
        <f>IF(AND('Mapa final'!$AB$24="Alta",'Mapa final'!$AD$24="Leve"),CONCATENATE("R3C",'Mapa final'!$R$24),"")</f>
        <v/>
      </c>
      <c r="O18" s="139" t="str">
        <f>IF(AND('Mapa final'!$AB$25="Alta",'Mapa final'!$AD$25="Leve"),CONCATENATE("R3C",'Mapa final'!$R$25),"")</f>
        <v/>
      </c>
      <c r="P18" s="137" t="str">
        <f>IF(AND('Mapa final'!$AB$20="Alta",'Mapa final'!$AD$20="Menor"),CONCATENATE("R3C",'Mapa final'!$R$20),"")</f>
        <v/>
      </c>
      <c r="Q18" s="138" t="str">
        <f>IF(AND('Mapa final'!$AB$21="Alta",'Mapa final'!$AD$21="Menor"),CONCATENATE("R3C",'Mapa final'!$R$21),"")</f>
        <v/>
      </c>
      <c r="R18" s="138" t="str">
        <f>IF(AND('Mapa final'!$AB$22="Alta",'Mapa final'!$AD$22="Menor"),CONCATENATE("R3C",'Mapa final'!$R$22),"")</f>
        <v/>
      </c>
      <c r="S18" s="138" t="str">
        <f>IF(AND('Mapa final'!$AB$23="Alta",'Mapa final'!$AD$23="Menor"),CONCATENATE("R3C",'Mapa final'!$R$23),"")</f>
        <v/>
      </c>
      <c r="T18" s="138" t="str">
        <f>IF(AND('Mapa final'!$AB$24="Alta",'Mapa final'!$AD$24="Menor"),CONCATENATE("R3C",'Mapa final'!$R$24),"")</f>
        <v/>
      </c>
      <c r="U18" s="139" t="str">
        <f>IF(AND('Mapa final'!$AB$25="Alta",'Mapa final'!$AD$25="Menor"),CONCATENATE("R3C",'Mapa final'!$R$25),"")</f>
        <v/>
      </c>
      <c r="V18" s="122" t="str">
        <f>IF(AND('Mapa final'!$AB$20="Alta",'Mapa final'!$AD$20="Moderado"),CONCATENATE("R3C",'Mapa final'!$R$20),"")</f>
        <v/>
      </c>
      <c r="W18" s="123" t="str">
        <f>IF(AND('Mapa final'!$AB$21="Alta",'Mapa final'!$AD$21="Moderado"),CONCATENATE("R3C",'Mapa final'!$R$21),"")</f>
        <v/>
      </c>
      <c r="X18" s="123" t="str">
        <f>IF(AND('Mapa final'!$AB$22="Alta",'Mapa final'!$AD$22="Moderado"),CONCATENATE("R3C",'Mapa final'!$R$22),"")</f>
        <v/>
      </c>
      <c r="Y18" s="123" t="str">
        <f>IF(AND('Mapa final'!$AB$23="Alta",'Mapa final'!$AD$23="Moderado"),CONCATENATE("R3C",'Mapa final'!$R$23),"")</f>
        <v/>
      </c>
      <c r="Z18" s="123" t="str">
        <f>IF(AND('Mapa final'!$AB$24="Alta",'Mapa final'!$AD$24="Moderado"),CONCATENATE("R3C",'Mapa final'!$R$24),"")</f>
        <v/>
      </c>
      <c r="AA18" s="124" t="str">
        <f>IF(AND('Mapa final'!$AB$25="Alta",'Mapa final'!$AD$25="Moderado"),CONCATENATE("R3C",'Mapa final'!$R$25),"")</f>
        <v/>
      </c>
      <c r="AB18" s="122" t="str">
        <f>IF(AND('Mapa final'!$AB$20="Alta",'Mapa final'!$AD$20="Mayor"),CONCATENATE("R3C",'Mapa final'!$R$20),"")</f>
        <v/>
      </c>
      <c r="AC18" s="123" t="str">
        <f>IF(AND('Mapa final'!$AB$21="Alta",'Mapa final'!$AD$21="Mayor"),CONCATENATE("R3C",'Mapa final'!$R$21),"")</f>
        <v/>
      </c>
      <c r="AD18" s="123" t="str">
        <f>IF(AND('Mapa final'!$AB$22="Alta",'Mapa final'!$AD$22="Mayor"),CONCATENATE("R3C",'Mapa final'!$R$22),"")</f>
        <v/>
      </c>
      <c r="AE18" s="123" t="str">
        <f>IF(AND('Mapa final'!$AB$23="Alta",'Mapa final'!$AD$23="Mayor"),CONCATENATE("R3C",'Mapa final'!$R$23),"")</f>
        <v/>
      </c>
      <c r="AF18" s="123" t="str">
        <f>IF(AND('Mapa final'!$AB$24="Alta",'Mapa final'!$AD$24="Mayor"),CONCATENATE("R3C",'Mapa final'!$R$24),"")</f>
        <v/>
      </c>
      <c r="AG18" s="124" t="str">
        <f>IF(AND('Mapa final'!$AB$25="Alta",'Mapa final'!$AD$25="Mayor"),CONCATENATE("R3C",'Mapa final'!$R$25),"")</f>
        <v/>
      </c>
      <c r="AH18" s="125" t="str">
        <f>IF(AND('Mapa final'!$AB$20="Alta",'Mapa final'!$AD$20="Catastrófico"),CONCATENATE("R3C",'Mapa final'!$R$20),"")</f>
        <v/>
      </c>
      <c r="AI18" s="126" t="str">
        <f>IF(AND('Mapa final'!$AB$21="Alta",'Mapa final'!$AD$21="Catastrófico"),CONCATENATE("R3C",'Mapa final'!$R$21),"")</f>
        <v/>
      </c>
      <c r="AJ18" s="126" t="str">
        <f>IF(AND('Mapa final'!$AB$22="Alta",'Mapa final'!$AD$22="Catastrófico"),CONCATENATE("R3C",'Mapa final'!$R$22),"")</f>
        <v/>
      </c>
      <c r="AK18" s="126" t="str">
        <f>IF(AND('Mapa final'!$AB$23="Alta",'Mapa final'!$AD$23="Catastrófico"),CONCATENATE("R3C",'Mapa final'!$R$23),"")</f>
        <v/>
      </c>
      <c r="AL18" s="126" t="str">
        <f>IF(AND('Mapa final'!$AB$24="Alta",'Mapa final'!$AD$24="Catastrófico"),CONCATENATE("R3C",'Mapa final'!$R$24),"")</f>
        <v/>
      </c>
      <c r="AM18" s="127" t="str">
        <f>IF(AND('Mapa final'!$AB$25="Alta",'Mapa final'!$AD$25="Catastrófico"),CONCATENATE("R3C",'Mapa final'!$R$25),"")</f>
        <v/>
      </c>
      <c r="AN18" s="1"/>
      <c r="AO18" s="387"/>
      <c r="AP18" s="209"/>
      <c r="AQ18" s="209"/>
      <c r="AR18" s="209"/>
      <c r="AS18" s="209"/>
      <c r="AT18" s="388"/>
      <c r="AU18" s="1"/>
      <c r="AV18" s="1"/>
      <c r="AW18" s="1"/>
      <c r="AX18" s="1"/>
      <c r="AY18" s="1"/>
      <c r="AZ18" s="1"/>
      <c r="BA18" s="1"/>
      <c r="BB18" s="1"/>
      <c r="BC18" s="1"/>
      <c r="BD18" s="1"/>
      <c r="BE18" s="1"/>
      <c r="BF18" s="1"/>
      <c r="BG18" s="1"/>
      <c r="BH18" s="1"/>
      <c r="BI18" s="1"/>
    </row>
    <row r="19" spans="1:61" ht="15" customHeight="1" x14ac:dyDescent="0.3">
      <c r="A19" s="1"/>
      <c r="B19" s="403"/>
      <c r="C19" s="209"/>
      <c r="D19" s="210"/>
      <c r="E19" s="221"/>
      <c r="F19" s="209"/>
      <c r="G19" s="209"/>
      <c r="H19" s="209"/>
      <c r="I19" s="209"/>
      <c r="J19" s="137" t="str">
        <f>IF(AND('Mapa final'!$AB$26="Alta",'Mapa final'!$AD$26="Leve"),CONCATENATE("R4C",'Mapa final'!$R$26),"")</f>
        <v/>
      </c>
      <c r="K19" s="138" t="str">
        <f>IF(AND('Mapa final'!$AB$27="Alta",'Mapa final'!$AD$27="Leve"),CONCATENATE("R4C",'Mapa final'!$R$27),"")</f>
        <v/>
      </c>
      <c r="L19" s="138" t="str">
        <f>IF(AND('Mapa final'!$AB$28="Alta",'Mapa final'!$AD$28="Leve"),CONCATENATE("R4C",'Mapa final'!$R$28),"")</f>
        <v/>
      </c>
      <c r="M19" s="138" t="str">
        <f>IF(AND('Mapa final'!$AB$29="Alta",'Mapa final'!$AD$29="Leve"),CONCATENATE("R4C",'Mapa final'!$R$29),"")</f>
        <v/>
      </c>
      <c r="N19" s="138" t="str">
        <f>IF(AND('Mapa final'!$AB$30="Alta",'Mapa final'!$AD$30="Leve"),CONCATENATE("R4C",'Mapa final'!$R$30),"")</f>
        <v/>
      </c>
      <c r="O19" s="139" t="str">
        <f>IF(AND('Mapa final'!$AB$31="Alta",'Mapa final'!$AD$31="Leve"),CONCATENATE("R4C",'Mapa final'!$R$31),"")</f>
        <v/>
      </c>
      <c r="P19" s="137" t="str">
        <f>IF(AND('Mapa final'!$AB$26="Alta",'Mapa final'!$AD$26="Menor"),CONCATENATE("R4C",'Mapa final'!$R$26),"")</f>
        <v/>
      </c>
      <c r="Q19" s="138" t="str">
        <f>IF(AND('Mapa final'!$AB$27="Alta",'Mapa final'!$AD$27="Menor"),CONCATENATE("R4C",'Mapa final'!$R$27),"")</f>
        <v/>
      </c>
      <c r="R19" s="138" t="str">
        <f>IF(AND('Mapa final'!$AB$28="Alta",'Mapa final'!$AD$28="Menor"),CONCATENATE("R4C",'Mapa final'!$R$28),"")</f>
        <v/>
      </c>
      <c r="S19" s="138" t="str">
        <f>IF(AND('Mapa final'!$AB$29="Alta",'Mapa final'!$AD$29="Menor"),CONCATENATE("R4C",'Mapa final'!$R$29),"")</f>
        <v/>
      </c>
      <c r="T19" s="138" t="str">
        <f>IF(AND('Mapa final'!$AB$30="Alta",'Mapa final'!$AD$30="Menor"),CONCATENATE("R4C",'Mapa final'!$R$30),"")</f>
        <v/>
      </c>
      <c r="U19" s="139" t="str">
        <f>IF(AND('Mapa final'!$AB$31="Alta",'Mapa final'!$AD$31="Menor"),CONCATENATE("R4C",'Mapa final'!$R$31),"")</f>
        <v/>
      </c>
      <c r="V19" s="122" t="str">
        <f>IF(AND('Mapa final'!$AB$26="Alta",'Mapa final'!$AD$26="Moderado"),CONCATENATE("R4C",'Mapa final'!$R$26),"")</f>
        <v/>
      </c>
      <c r="W19" s="123" t="str">
        <f>IF(AND('Mapa final'!$AB$27="Alta",'Mapa final'!$AD$27="Moderado"),CONCATENATE("R4C",'Mapa final'!$R$27),"")</f>
        <v/>
      </c>
      <c r="X19" s="123" t="str">
        <f>IF(AND('Mapa final'!$AB$28="Alta",'Mapa final'!$AD$28="Moderado"),CONCATENATE("R4C",'Mapa final'!$R$28),"")</f>
        <v/>
      </c>
      <c r="Y19" s="123" t="str">
        <f>IF(AND('Mapa final'!$AB$29="Alta",'Mapa final'!$AD$29="Moderado"),CONCATENATE("R4C",'Mapa final'!$R$29),"")</f>
        <v/>
      </c>
      <c r="Z19" s="123" t="str">
        <f>IF(AND('Mapa final'!$AB$30="Alta",'Mapa final'!$AD$30="Moderado"),CONCATENATE("R4C",'Mapa final'!$R$30),"")</f>
        <v/>
      </c>
      <c r="AA19" s="124" t="str">
        <f>IF(AND('Mapa final'!$AB$31="Alta",'Mapa final'!$AD$31="Moderado"),CONCATENATE("R4C",'Mapa final'!$R$31),"")</f>
        <v/>
      </c>
      <c r="AB19" s="122" t="str">
        <f>IF(AND('Mapa final'!$AB$26="Alta",'Mapa final'!$AD$26="Mayor"),CONCATENATE("R4C",'Mapa final'!$R$26),"")</f>
        <v/>
      </c>
      <c r="AC19" s="123" t="str">
        <f>IF(AND('Mapa final'!$AB$27="Alta",'Mapa final'!$AD$27="Mayor"),CONCATENATE("R4C",'Mapa final'!$R$27),"")</f>
        <v/>
      </c>
      <c r="AD19" s="123" t="str">
        <f>IF(AND('Mapa final'!$AB$28="Alta",'Mapa final'!$AD$28="Mayor"),CONCATENATE("R4C",'Mapa final'!$R$28),"")</f>
        <v/>
      </c>
      <c r="AE19" s="123" t="str">
        <f>IF(AND('Mapa final'!$AB$29="Alta",'Mapa final'!$AD$29="Mayor"),CONCATENATE("R4C",'Mapa final'!$R$29),"")</f>
        <v/>
      </c>
      <c r="AF19" s="123" t="str">
        <f>IF(AND('Mapa final'!$AB$30="Alta",'Mapa final'!$AD$30="Mayor"),CONCATENATE("R4C",'Mapa final'!$R$30),"")</f>
        <v/>
      </c>
      <c r="AG19" s="124" t="str">
        <f>IF(AND('Mapa final'!$AB$31="Alta",'Mapa final'!$AD$31="Mayor"),CONCATENATE("R4C",'Mapa final'!$R$31),"")</f>
        <v/>
      </c>
      <c r="AH19" s="125" t="str">
        <f>IF(AND('Mapa final'!$AB$26="Alta",'Mapa final'!$AD$26="Catastrófico"),CONCATENATE("R4C",'Mapa final'!$R$26),"")</f>
        <v/>
      </c>
      <c r="AI19" s="126" t="str">
        <f>IF(AND('Mapa final'!$AB$27="Alta",'Mapa final'!$AD$27="Catastrófico"),CONCATENATE("R4C",'Mapa final'!$R$27),"")</f>
        <v/>
      </c>
      <c r="AJ19" s="126" t="str">
        <f>IF(AND('Mapa final'!$AB$28="Alta",'Mapa final'!$AD$28="Catastrófico"),CONCATENATE("R4C",'Mapa final'!$R$28),"")</f>
        <v/>
      </c>
      <c r="AK19" s="126" t="str">
        <f>IF(AND('Mapa final'!$AB$29="Alta",'Mapa final'!$AD$29="Catastrófico"),CONCATENATE("R4C",'Mapa final'!$R$29),"")</f>
        <v/>
      </c>
      <c r="AL19" s="126" t="str">
        <f>IF(AND('Mapa final'!$AB$30="Alta",'Mapa final'!$AD$30="Catastrófico"),CONCATENATE("R4C",'Mapa final'!$R$30),"")</f>
        <v/>
      </c>
      <c r="AM19" s="127" t="str">
        <f>IF(AND('Mapa final'!$AB$31="Alta",'Mapa final'!$AD$31="Catastrófico"),CONCATENATE("R4C",'Mapa final'!$R$31),"")</f>
        <v/>
      </c>
      <c r="AN19" s="1"/>
      <c r="AO19" s="387"/>
      <c r="AP19" s="209"/>
      <c r="AQ19" s="209"/>
      <c r="AR19" s="209"/>
      <c r="AS19" s="209"/>
      <c r="AT19" s="388"/>
      <c r="AU19" s="1"/>
      <c r="AV19" s="1"/>
      <c r="AW19" s="1"/>
      <c r="AX19" s="1"/>
      <c r="AY19" s="1"/>
      <c r="AZ19" s="1"/>
      <c r="BA19" s="1"/>
      <c r="BB19" s="1"/>
      <c r="BC19" s="1"/>
      <c r="BD19" s="1"/>
      <c r="BE19" s="1"/>
      <c r="BF19" s="1"/>
      <c r="BG19" s="1"/>
      <c r="BH19" s="1"/>
      <c r="BI19" s="1"/>
    </row>
    <row r="20" spans="1:61" ht="15" customHeight="1" x14ac:dyDescent="0.3">
      <c r="A20" s="1"/>
      <c r="B20" s="403"/>
      <c r="C20" s="209"/>
      <c r="D20" s="210"/>
      <c r="E20" s="221"/>
      <c r="F20" s="209"/>
      <c r="G20" s="209"/>
      <c r="H20" s="209"/>
      <c r="I20" s="209"/>
      <c r="J20" s="137" t="str">
        <f>IF(AND('Mapa final'!$AB$32="Alta",'Mapa final'!$AD$32="Leve"),CONCATENATE("R5C",'Mapa final'!$R$32),"")</f>
        <v/>
      </c>
      <c r="K20" s="138" t="str">
        <f>IF(AND('Mapa final'!$AB$33="Alta",'Mapa final'!$AD$33="Leve"),CONCATENATE("R5C",'Mapa final'!$R$33),"")</f>
        <v/>
      </c>
      <c r="L20" s="138" t="str">
        <f>IF(AND('Mapa final'!$AB$34="Alta",'Mapa final'!$AD$34="Leve"),CONCATENATE("R5C",'Mapa final'!$R$34),"")</f>
        <v/>
      </c>
      <c r="M20" s="138" t="str">
        <f>IF(AND('Mapa final'!$AB$35="Alta",'Mapa final'!$AD$35="Leve"),CONCATENATE("R5C",'Mapa final'!$R$35),"")</f>
        <v/>
      </c>
      <c r="N20" s="138" t="str">
        <f>IF(AND('Mapa final'!$AB$36="Alta",'Mapa final'!$AD$36="Leve"),CONCATENATE("R5C",'Mapa final'!$R$36),"")</f>
        <v/>
      </c>
      <c r="O20" s="139" t="str">
        <f>IF(AND('Mapa final'!$AB$37="Alta",'Mapa final'!$AD$37="Leve"),CONCATENATE("R5C",'Mapa final'!$R$37),"")</f>
        <v/>
      </c>
      <c r="P20" s="137" t="str">
        <f>IF(AND('Mapa final'!$AB$32="Alta",'Mapa final'!$AD$32="Menor"),CONCATENATE("R5C",'Mapa final'!$R$32),"")</f>
        <v/>
      </c>
      <c r="Q20" s="138" t="str">
        <f>IF(AND('Mapa final'!$AB$33="Alta",'Mapa final'!$AD$33="Menor"),CONCATENATE("R5C",'Mapa final'!$R$33),"")</f>
        <v/>
      </c>
      <c r="R20" s="138" t="str">
        <f>IF(AND('Mapa final'!$AB$34="Alta",'Mapa final'!$AD$34="Menor"),CONCATENATE("R5C",'Mapa final'!$R$34),"")</f>
        <v/>
      </c>
      <c r="S20" s="138" t="str">
        <f>IF(AND('Mapa final'!$AB$35="Alta",'Mapa final'!$AD$35="Menor"),CONCATENATE("R5C",'Mapa final'!$R$35),"")</f>
        <v/>
      </c>
      <c r="T20" s="138" t="str">
        <f>IF(AND('Mapa final'!$AB$36="Alta",'Mapa final'!$AD$36="Menor"),CONCATENATE("R5C",'Mapa final'!$R$36),"")</f>
        <v/>
      </c>
      <c r="U20" s="139" t="str">
        <f>IF(AND('Mapa final'!$AB$37="Alta",'Mapa final'!$AD$37="Menor"),CONCATENATE("R5C",'Mapa final'!$R$37),"")</f>
        <v/>
      </c>
      <c r="V20" s="122" t="str">
        <f>IF(AND('Mapa final'!$AB$32="Alta",'Mapa final'!$AD$32="Moderado"),CONCATENATE("R5C",'Mapa final'!$R$32),"")</f>
        <v/>
      </c>
      <c r="W20" s="123" t="str">
        <f>IF(AND('Mapa final'!$AB$33="Alta",'Mapa final'!$AD$33="Moderado"),CONCATENATE("R5C",'Mapa final'!$R$33),"")</f>
        <v/>
      </c>
      <c r="X20" s="123" t="str">
        <f>IF(AND('Mapa final'!$AB$34="Alta",'Mapa final'!$AD$34="Moderado"),CONCATENATE("R5C",'Mapa final'!$R$34),"")</f>
        <v/>
      </c>
      <c r="Y20" s="123" t="str">
        <f>IF(AND('Mapa final'!$AB$35="Alta",'Mapa final'!$AD$35="Moderado"),CONCATENATE("R5C",'Mapa final'!$R$35),"")</f>
        <v/>
      </c>
      <c r="Z20" s="123" t="str">
        <f>IF(AND('Mapa final'!$AB$36="Alta",'Mapa final'!$AD$36="Moderado"),CONCATENATE("R5C",'Mapa final'!$R$36),"")</f>
        <v/>
      </c>
      <c r="AA20" s="124" t="str">
        <f>IF(AND('Mapa final'!$AB$37="Alta",'Mapa final'!$AD$37="Moderado"),CONCATENATE("R5C",'Mapa final'!$R$37),"")</f>
        <v/>
      </c>
      <c r="AB20" s="122" t="str">
        <f>IF(AND('Mapa final'!$AB$32="Alta",'Mapa final'!$AD$32="Mayor"),CONCATENATE("R5C",'Mapa final'!$R$32),"")</f>
        <v/>
      </c>
      <c r="AC20" s="123" t="str">
        <f>IF(AND('Mapa final'!$AB$33="Alta",'Mapa final'!$AD$33="Mayor"),CONCATENATE("R5C",'Mapa final'!$R$33),"")</f>
        <v/>
      </c>
      <c r="AD20" s="123" t="str">
        <f>IF(AND('Mapa final'!$AB$34="Alta",'Mapa final'!$AD$34="Mayor"),CONCATENATE("R5C",'Mapa final'!$R$34),"")</f>
        <v/>
      </c>
      <c r="AE20" s="123" t="str">
        <f>IF(AND('Mapa final'!$AB$35="Alta",'Mapa final'!$AD$35="Mayor"),CONCATENATE("R5C",'Mapa final'!$R$35),"")</f>
        <v/>
      </c>
      <c r="AF20" s="123" t="str">
        <f>IF(AND('Mapa final'!$AB$36="Alta",'Mapa final'!$AD$36="Mayor"),CONCATENATE("R5C",'Mapa final'!$R$36),"")</f>
        <v/>
      </c>
      <c r="AG20" s="124" t="str">
        <f>IF(AND('Mapa final'!$AB$37="Alta",'Mapa final'!$AD$37="Mayor"),CONCATENATE("R5C",'Mapa final'!$R$37),"")</f>
        <v/>
      </c>
      <c r="AH20" s="125" t="str">
        <f>IF(AND('Mapa final'!$AB$32="Alta",'Mapa final'!$AD$32="Catastrófico"),CONCATENATE("R5C",'Mapa final'!$R$32),"")</f>
        <v/>
      </c>
      <c r="AI20" s="126" t="str">
        <f>IF(AND('Mapa final'!$AB$33="Alta",'Mapa final'!$AD$33="Catastrófico"),CONCATENATE("R5C",'Mapa final'!$R$33),"")</f>
        <v/>
      </c>
      <c r="AJ20" s="126" t="str">
        <f>IF(AND('Mapa final'!$AB$34="Alta",'Mapa final'!$AD$34="Catastrófico"),CONCATENATE("R5C",'Mapa final'!$R$34),"")</f>
        <v/>
      </c>
      <c r="AK20" s="126" t="str">
        <f>IF(AND('Mapa final'!$AB$35="Alta",'Mapa final'!$AD$35="Catastrófico"),CONCATENATE("R5C",'Mapa final'!$R$35),"")</f>
        <v/>
      </c>
      <c r="AL20" s="126" t="str">
        <f>IF(AND('Mapa final'!$AB$36="Alta",'Mapa final'!$AD$36="Catastrófico"),CONCATENATE("R5C",'Mapa final'!$R$36),"")</f>
        <v/>
      </c>
      <c r="AM20" s="127" t="str">
        <f>IF(AND('Mapa final'!$AB$37="Alta",'Mapa final'!$AD$37="Catastrófico"),CONCATENATE("R5C",'Mapa final'!$R$37),"")</f>
        <v/>
      </c>
      <c r="AN20" s="1"/>
      <c r="AO20" s="387"/>
      <c r="AP20" s="209"/>
      <c r="AQ20" s="209"/>
      <c r="AR20" s="209"/>
      <c r="AS20" s="209"/>
      <c r="AT20" s="388"/>
      <c r="AU20" s="1"/>
      <c r="AV20" s="1"/>
      <c r="AW20" s="1"/>
      <c r="AX20" s="1"/>
      <c r="AY20" s="1"/>
      <c r="AZ20" s="1"/>
      <c r="BA20" s="1"/>
      <c r="BB20" s="1"/>
      <c r="BC20" s="1"/>
      <c r="BD20" s="1"/>
      <c r="BE20" s="1"/>
      <c r="BF20" s="1"/>
      <c r="BG20" s="1"/>
      <c r="BH20" s="1"/>
      <c r="BI20" s="1"/>
    </row>
    <row r="21" spans="1:61" ht="15" customHeight="1" x14ac:dyDescent="0.3">
      <c r="A21" s="1"/>
      <c r="B21" s="403"/>
      <c r="C21" s="209"/>
      <c r="D21" s="210"/>
      <c r="E21" s="221"/>
      <c r="F21" s="209"/>
      <c r="G21" s="209"/>
      <c r="H21" s="209"/>
      <c r="I21" s="209"/>
      <c r="J21" s="137" t="str">
        <f>IF(AND('Mapa final'!$AB$38="Alta",'Mapa final'!$AD$38="Leve"),CONCATENATE("R6C",'Mapa final'!$R$38),"")</f>
        <v/>
      </c>
      <c r="K21" s="138" t="str">
        <f>IF(AND('Mapa final'!$AB$39="Alta",'Mapa final'!$AD$39="Leve"),CONCATENATE("R6C",'Mapa final'!$R$39),"")</f>
        <v/>
      </c>
      <c r="L21" s="138" t="str">
        <f>IF(AND('Mapa final'!$AB$40="Alta",'Mapa final'!$AD$40="Leve"),CONCATENATE("R6C",'Mapa final'!$R$40),"")</f>
        <v/>
      </c>
      <c r="M21" s="138" t="str">
        <f>IF(AND('Mapa final'!$AB$41="Alta",'Mapa final'!$AD$41="Leve"),CONCATENATE("R6C",'Mapa final'!$R$41),"")</f>
        <v/>
      </c>
      <c r="N21" s="138" t="str">
        <f>IF(AND('Mapa final'!$AB$42="Alta",'Mapa final'!$AD$42="Leve"),CONCATENATE("R6C",'Mapa final'!$R$42),"")</f>
        <v/>
      </c>
      <c r="O21" s="139" t="str">
        <f>IF(AND('Mapa final'!$AB$43="Alta",'Mapa final'!$AD$43="Leve"),CONCATENATE("R6C",'Mapa final'!$R$43),"")</f>
        <v/>
      </c>
      <c r="P21" s="137" t="str">
        <f>IF(AND('Mapa final'!$AB$38="Alta",'Mapa final'!$AD$38="Menor"),CONCATENATE("R6C",'Mapa final'!$R$38),"")</f>
        <v/>
      </c>
      <c r="Q21" s="138" t="str">
        <f>IF(AND('Mapa final'!$AB$39="Alta",'Mapa final'!$AD$39="Menor"),CONCATENATE("R6C",'Mapa final'!$R$39),"")</f>
        <v/>
      </c>
      <c r="R21" s="138" t="str">
        <f>IF(AND('Mapa final'!$AB$40="Alta",'Mapa final'!$AD$40="Menor"),CONCATENATE("R6C",'Mapa final'!$R$40),"")</f>
        <v/>
      </c>
      <c r="S21" s="138" t="str">
        <f>IF(AND('Mapa final'!$AB$41="Alta",'Mapa final'!$AD$41="Menor"),CONCATENATE("R6C",'Mapa final'!$R$41),"")</f>
        <v/>
      </c>
      <c r="T21" s="138" t="str">
        <f>IF(AND('Mapa final'!$AB$42="Alta",'Mapa final'!$AD$42="Menor"),CONCATENATE("R6C",'Mapa final'!$R$42),"")</f>
        <v/>
      </c>
      <c r="U21" s="139" t="str">
        <f>IF(AND('Mapa final'!$AB$43="Alta",'Mapa final'!$AD$43="Menor"),CONCATENATE("R6C",'Mapa final'!$R$43),"")</f>
        <v/>
      </c>
      <c r="V21" s="122" t="str">
        <f>IF(AND('Mapa final'!$AB$38="Alta",'Mapa final'!$AD$38="Moderado"),CONCATENATE("R6C",'Mapa final'!$R$38),"")</f>
        <v/>
      </c>
      <c r="W21" s="123" t="str">
        <f>IF(AND('Mapa final'!$AB$39="Alta",'Mapa final'!$AD$39="Moderado"),CONCATENATE("R6C",'Mapa final'!$R$39),"")</f>
        <v/>
      </c>
      <c r="X21" s="123" t="str">
        <f>IF(AND('Mapa final'!$AB$40="Alta",'Mapa final'!$AD$40="Moderado"),CONCATENATE("R6C",'Mapa final'!$R$40),"")</f>
        <v/>
      </c>
      <c r="Y21" s="123" t="str">
        <f>IF(AND('Mapa final'!$AB$41="Alta",'Mapa final'!$AD$41="Moderado"),CONCATENATE("R6C",'Mapa final'!$R$41),"")</f>
        <v/>
      </c>
      <c r="Z21" s="123" t="str">
        <f>IF(AND('Mapa final'!$AB$42="Alta",'Mapa final'!$AD$42="Moderado"),CONCATENATE("R6C",'Mapa final'!$R$42),"")</f>
        <v/>
      </c>
      <c r="AA21" s="124" t="str">
        <f>IF(AND('Mapa final'!$AB$43="Alta",'Mapa final'!$AD$43="Moderado"),CONCATENATE("R6C",'Mapa final'!$R$43),"")</f>
        <v/>
      </c>
      <c r="AB21" s="122" t="str">
        <f>IF(AND('Mapa final'!$AB$38="Alta",'Mapa final'!$AD$38="Mayor"),CONCATENATE("R6C",'Mapa final'!$R$38),"")</f>
        <v/>
      </c>
      <c r="AC21" s="123" t="str">
        <f>IF(AND('Mapa final'!$AB$39="Alta",'Mapa final'!$AD$39="Mayor"),CONCATENATE("R6C",'Mapa final'!$R$39),"")</f>
        <v/>
      </c>
      <c r="AD21" s="123" t="str">
        <f>IF(AND('Mapa final'!$AB$40="Alta",'Mapa final'!$AD$40="Mayor"),CONCATENATE("R6C",'Mapa final'!$R$40),"")</f>
        <v/>
      </c>
      <c r="AE21" s="123" t="str">
        <f>IF(AND('Mapa final'!$AB$41="Alta",'Mapa final'!$AD$41="Mayor"),CONCATENATE("R6C",'Mapa final'!$R$41),"")</f>
        <v/>
      </c>
      <c r="AF21" s="123" t="str">
        <f>IF(AND('Mapa final'!$AB$42="Alta",'Mapa final'!$AD$42="Mayor"),CONCATENATE("R6C",'Mapa final'!$R$42),"")</f>
        <v/>
      </c>
      <c r="AG21" s="124" t="str">
        <f>IF(AND('Mapa final'!$AB$43="Alta",'Mapa final'!$AD$43="Mayor"),CONCATENATE("R6C",'Mapa final'!$R$43),"")</f>
        <v/>
      </c>
      <c r="AH21" s="125" t="str">
        <f>IF(AND('Mapa final'!$AB$38="Alta",'Mapa final'!$AD$38="Catastrófico"),CONCATENATE("R6C",'Mapa final'!$R$38),"")</f>
        <v/>
      </c>
      <c r="AI21" s="126" t="str">
        <f>IF(AND('Mapa final'!$AB$39="Alta",'Mapa final'!$AD$39="Catastrófico"),CONCATENATE("R6C",'Mapa final'!$R$39),"")</f>
        <v/>
      </c>
      <c r="AJ21" s="126" t="str">
        <f>IF(AND('Mapa final'!$AB$40="Alta",'Mapa final'!$AD$40="Catastrófico"),CONCATENATE("R6C",'Mapa final'!$R$40),"")</f>
        <v/>
      </c>
      <c r="AK21" s="126" t="str">
        <f>IF(AND('Mapa final'!$AB$41="Alta",'Mapa final'!$AD$41="Catastrófico"),CONCATENATE("R6C",'Mapa final'!$R$41),"")</f>
        <v/>
      </c>
      <c r="AL21" s="126" t="str">
        <f>IF(AND('Mapa final'!$AB$42="Alta",'Mapa final'!$AD$42="Catastrófico"),CONCATENATE("R6C",'Mapa final'!$R$42),"")</f>
        <v/>
      </c>
      <c r="AM21" s="127" t="str">
        <f>IF(AND('Mapa final'!$AB$43="Alta",'Mapa final'!$AD$43="Catastrófico"),CONCATENATE("R6C",'Mapa final'!$R$43),"")</f>
        <v/>
      </c>
      <c r="AN21" s="1"/>
      <c r="AO21" s="387"/>
      <c r="AP21" s="209"/>
      <c r="AQ21" s="209"/>
      <c r="AR21" s="209"/>
      <c r="AS21" s="209"/>
      <c r="AT21" s="388"/>
      <c r="AU21" s="1"/>
      <c r="AV21" s="1"/>
      <c r="AW21" s="1"/>
      <c r="AX21" s="1"/>
      <c r="AY21" s="1"/>
      <c r="AZ21" s="1"/>
      <c r="BA21" s="1"/>
      <c r="BB21" s="1"/>
      <c r="BC21" s="1"/>
      <c r="BD21" s="1"/>
      <c r="BE21" s="1"/>
      <c r="BF21" s="1"/>
      <c r="BG21" s="1"/>
      <c r="BH21" s="1"/>
      <c r="BI21" s="1"/>
    </row>
    <row r="22" spans="1:61" ht="15" customHeight="1" x14ac:dyDescent="0.3">
      <c r="A22" s="1"/>
      <c r="B22" s="403"/>
      <c r="C22" s="209"/>
      <c r="D22" s="210"/>
      <c r="E22" s="221"/>
      <c r="F22" s="209"/>
      <c r="G22" s="209"/>
      <c r="H22" s="209"/>
      <c r="I22" s="209"/>
      <c r="J22" s="137" t="str">
        <f>IF(AND('Mapa final'!$AB$44="Alta",'Mapa final'!$AD$44="Leve"),CONCATENATE("R7C",'Mapa final'!$R$44),"")</f>
        <v/>
      </c>
      <c r="K22" s="138" t="str">
        <f>IF(AND('Mapa final'!$AB$45="Alta",'Mapa final'!$AD$45="Leve"),CONCATENATE("R7C",'Mapa final'!$R$45),"")</f>
        <v/>
      </c>
      <c r="L22" s="138" t="str">
        <f>IF(AND('Mapa final'!$AB$46="Alta",'Mapa final'!$AD$46="Leve"),CONCATENATE("R7C",'Mapa final'!$R$46),"")</f>
        <v/>
      </c>
      <c r="M22" s="138" t="str">
        <f>IF(AND('Mapa final'!$AB$47="Alta",'Mapa final'!$AD$47="Leve"),CONCATENATE("R7C",'Mapa final'!$R$47),"")</f>
        <v/>
      </c>
      <c r="N22" s="138" t="str">
        <f>IF(AND('Mapa final'!$AB$48="Alta",'Mapa final'!$AD$48="Leve"),CONCATENATE("R7C",'Mapa final'!$R$48),"")</f>
        <v/>
      </c>
      <c r="O22" s="139" t="str">
        <f>IF(AND('Mapa final'!$AB$49="Alta",'Mapa final'!$AD$49="Leve"),CONCATENATE("R7C",'Mapa final'!$R$49),"")</f>
        <v/>
      </c>
      <c r="P22" s="137" t="str">
        <f>IF(AND('Mapa final'!$AB$44="Alta",'Mapa final'!$AD$44="Menor"),CONCATENATE("R7C",'Mapa final'!$R$44),"")</f>
        <v/>
      </c>
      <c r="Q22" s="138" t="str">
        <f>IF(AND('Mapa final'!$AB$45="Alta",'Mapa final'!$AD$45="Menor"),CONCATENATE("R7C",'Mapa final'!$R$45),"")</f>
        <v/>
      </c>
      <c r="R22" s="138" t="str">
        <f>IF(AND('Mapa final'!$AB$46="Alta",'Mapa final'!$AD$46="Menor"),CONCATENATE("R7C",'Mapa final'!$R$46),"")</f>
        <v/>
      </c>
      <c r="S22" s="138" t="str">
        <f>IF(AND('Mapa final'!$AB$47="Alta",'Mapa final'!$AD$47="Menor"),CONCATENATE("R7C",'Mapa final'!$R$47),"")</f>
        <v/>
      </c>
      <c r="T22" s="138" t="str">
        <f>IF(AND('Mapa final'!$AB$48="Alta",'Mapa final'!$AD$48="Menor"),CONCATENATE("R7C",'Mapa final'!$R$48),"")</f>
        <v/>
      </c>
      <c r="U22" s="139" t="str">
        <f>IF(AND('Mapa final'!$AB$49="Alta",'Mapa final'!$AD$49="Menor"),CONCATENATE("R7C",'Mapa final'!$R$49),"")</f>
        <v/>
      </c>
      <c r="V22" s="122" t="str">
        <f>IF(AND('Mapa final'!$AB$44="Alta",'Mapa final'!$AD$44="Moderado"),CONCATENATE("R7C",'Mapa final'!$R$44),"")</f>
        <v/>
      </c>
      <c r="W22" s="123" t="str">
        <f>IF(AND('Mapa final'!$AB$45="Alta",'Mapa final'!$AD$45="Moderado"),CONCATENATE("R7C",'Mapa final'!$R$45),"")</f>
        <v/>
      </c>
      <c r="X22" s="123" t="str">
        <f>IF(AND('Mapa final'!$AB$46="Alta",'Mapa final'!$AD$46="Moderado"),CONCATENATE("R7C",'Mapa final'!$R$46),"")</f>
        <v/>
      </c>
      <c r="Y22" s="123" t="str">
        <f>IF(AND('Mapa final'!$AB$47="Alta",'Mapa final'!$AD$47="Moderado"),CONCATENATE("R7C",'Mapa final'!$R$47),"")</f>
        <v/>
      </c>
      <c r="Z22" s="123" t="str">
        <f>IF(AND('Mapa final'!$AB$48="Alta",'Mapa final'!$AD$48="Moderado"),CONCATENATE("R7C",'Mapa final'!$R$48),"")</f>
        <v/>
      </c>
      <c r="AA22" s="124" t="str">
        <f>IF(AND('Mapa final'!$AB$49="Alta",'Mapa final'!$AD$49="Moderado"),CONCATENATE("R7C",'Mapa final'!$R$49),"")</f>
        <v/>
      </c>
      <c r="AB22" s="122" t="str">
        <f>IF(AND('Mapa final'!$AB$44="Alta",'Mapa final'!$AD$44="Mayor"),CONCATENATE("R7C",'Mapa final'!$R$44),"")</f>
        <v/>
      </c>
      <c r="AC22" s="123" t="str">
        <f>IF(AND('Mapa final'!$AB$45="Alta",'Mapa final'!$AD$45="Mayor"),CONCATENATE("R7C",'Mapa final'!$R$45),"")</f>
        <v/>
      </c>
      <c r="AD22" s="123" t="str">
        <f>IF(AND('Mapa final'!$AB$46="Alta",'Mapa final'!$AD$46="Mayor"),CONCATENATE("R7C",'Mapa final'!$R$46),"")</f>
        <v/>
      </c>
      <c r="AE22" s="123" t="str">
        <f>IF(AND('Mapa final'!$AB$47="Alta",'Mapa final'!$AD$47="Mayor"),CONCATENATE("R7C",'Mapa final'!$R$47),"")</f>
        <v/>
      </c>
      <c r="AF22" s="123" t="str">
        <f>IF(AND('Mapa final'!$AB$48="Alta",'Mapa final'!$AD$48="Mayor"),CONCATENATE("R7C",'Mapa final'!$R$48),"")</f>
        <v/>
      </c>
      <c r="AG22" s="124" t="str">
        <f>IF(AND('Mapa final'!$AB$49="Alta",'Mapa final'!$AD$49="Mayor"),CONCATENATE("R7C",'Mapa final'!$R$49),"")</f>
        <v/>
      </c>
      <c r="AH22" s="125" t="str">
        <f>IF(AND('Mapa final'!$AB$44="Alta",'Mapa final'!$AD$44="Catastrófico"),CONCATENATE("R7C",'Mapa final'!$R$44),"")</f>
        <v/>
      </c>
      <c r="AI22" s="126" t="str">
        <f>IF(AND('Mapa final'!$AB$45="Alta",'Mapa final'!$AD$45="Catastrófico"),CONCATENATE("R7C",'Mapa final'!$R$45),"")</f>
        <v/>
      </c>
      <c r="AJ22" s="126" t="str">
        <f>IF(AND('Mapa final'!$AB$46="Alta",'Mapa final'!$AD$46="Catastrófico"),CONCATENATE("R7C",'Mapa final'!$R$46),"")</f>
        <v/>
      </c>
      <c r="AK22" s="126" t="str">
        <f>IF(AND('Mapa final'!$AB$47="Alta",'Mapa final'!$AD$47="Catastrófico"),CONCATENATE("R7C",'Mapa final'!$R$47),"")</f>
        <v/>
      </c>
      <c r="AL22" s="126" t="str">
        <f>IF(AND('Mapa final'!$AB$48="Alta",'Mapa final'!$AD$48="Catastrófico"),CONCATENATE("R7C",'Mapa final'!$R$48),"")</f>
        <v/>
      </c>
      <c r="AM22" s="127" t="str">
        <f>IF(AND('Mapa final'!$AB$49="Alta",'Mapa final'!$AD$49="Catastrófico"),CONCATENATE("R7C",'Mapa final'!$R$49),"")</f>
        <v/>
      </c>
      <c r="AN22" s="1"/>
      <c r="AO22" s="387"/>
      <c r="AP22" s="209"/>
      <c r="AQ22" s="209"/>
      <c r="AR22" s="209"/>
      <c r="AS22" s="209"/>
      <c r="AT22" s="388"/>
      <c r="AU22" s="1"/>
      <c r="AV22" s="1"/>
      <c r="AW22" s="1"/>
      <c r="AX22" s="1"/>
      <c r="AY22" s="1"/>
      <c r="AZ22" s="1"/>
      <c r="BA22" s="1"/>
      <c r="BB22" s="1"/>
      <c r="BC22" s="1"/>
      <c r="BD22" s="1"/>
      <c r="BE22" s="1"/>
      <c r="BF22" s="1"/>
      <c r="BG22" s="1"/>
      <c r="BH22" s="1"/>
      <c r="BI22" s="1"/>
    </row>
    <row r="23" spans="1:61" ht="15" customHeight="1" x14ac:dyDescent="0.3">
      <c r="A23" s="1"/>
      <c r="B23" s="403"/>
      <c r="C23" s="209"/>
      <c r="D23" s="210"/>
      <c r="E23" s="221"/>
      <c r="F23" s="209"/>
      <c r="G23" s="209"/>
      <c r="H23" s="209"/>
      <c r="I23" s="209"/>
      <c r="J23" s="137" t="str">
        <f>IF(AND('Mapa final'!$AB$50="Alta",'Mapa final'!$AD$50="Leve"),CONCATENATE("R8C",'Mapa final'!$R$50),"")</f>
        <v/>
      </c>
      <c r="K23" s="138" t="str">
        <f>IF(AND('Mapa final'!$AB$51="Alta",'Mapa final'!$AD$51="Leve"),CONCATENATE("R8C",'Mapa final'!$R$51),"")</f>
        <v/>
      </c>
      <c r="L23" s="138" t="str">
        <f>IF(AND('Mapa final'!$AB$52="Alta",'Mapa final'!$AD$52="Leve"),CONCATENATE("R8C",'Mapa final'!$R$52),"")</f>
        <v/>
      </c>
      <c r="M23" s="138" t="str">
        <f>IF(AND('Mapa final'!$AB$53="Alta",'Mapa final'!$AD$53="Leve"),CONCATENATE("R8C",'Mapa final'!$R$53),"")</f>
        <v/>
      </c>
      <c r="N23" s="138" t="str">
        <f>IF(AND('Mapa final'!$AB$54="Alta",'Mapa final'!$AD$54="Leve"),CONCATENATE("R8C",'Mapa final'!$R$54),"")</f>
        <v/>
      </c>
      <c r="O23" s="139" t="str">
        <f>IF(AND('Mapa final'!$AB$55="Alta",'Mapa final'!$AD$55="Leve"),CONCATENATE("R8C",'Mapa final'!$R$55),"")</f>
        <v/>
      </c>
      <c r="P23" s="137" t="str">
        <f>IF(AND('Mapa final'!$AB$50="Alta",'Mapa final'!$AD$50="Menor"),CONCATENATE("R8C",'Mapa final'!$R$50),"")</f>
        <v/>
      </c>
      <c r="Q23" s="138" t="str">
        <f>IF(AND('Mapa final'!$AB$51="Alta",'Mapa final'!$AD$51="Menor"),CONCATENATE("R8C",'Mapa final'!$R$51),"")</f>
        <v/>
      </c>
      <c r="R23" s="138" t="str">
        <f>IF(AND('Mapa final'!$AB$52="Alta",'Mapa final'!$AD$52="Menor"),CONCATENATE("R8C",'Mapa final'!$R$52),"")</f>
        <v/>
      </c>
      <c r="S23" s="138" t="str">
        <f>IF(AND('Mapa final'!$AB$53="Alta",'Mapa final'!$AD$53="Menor"),CONCATENATE("R8C",'Mapa final'!$R$53),"")</f>
        <v/>
      </c>
      <c r="T23" s="138" t="str">
        <f>IF(AND('Mapa final'!$AB$54="Alta",'Mapa final'!$AD$54="Menor"),CONCATENATE("R8C",'Mapa final'!$R$54),"")</f>
        <v/>
      </c>
      <c r="U23" s="139" t="str">
        <f>IF(AND('Mapa final'!$AB$55="Alta",'Mapa final'!$AD$55="Menor"),CONCATENATE("R8C",'Mapa final'!$R$55),"")</f>
        <v/>
      </c>
      <c r="V23" s="122" t="str">
        <f>IF(AND('Mapa final'!$AB$50="Alta",'Mapa final'!$AD$50="Moderado"),CONCATENATE("R8C",'Mapa final'!$R$50),"")</f>
        <v/>
      </c>
      <c r="W23" s="123" t="str">
        <f>IF(AND('Mapa final'!$AB$51="Alta",'Mapa final'!$AD$51="Moderado"),CONCATENATE("R8C",'Mapa final'!$R$51),"")</f>
        <v/>
      </c>
      <c r="X23" s="123" t="str">
        <f>IF(AND('Mapa final'!$AB$52="Alta",'Mapa final'!$AD$52="Moderado"),CONCATENATE("R8C",'Mapa final'!$R$52),"")</f>
        <v/>
      </c>
      <c r="Y23" s="123" t="str">
        <f>IF(AND('Mapa final'!$AB$53="Alta",'Mapa final'!$AD$53="Moderado"),CONCATENATE("R8C",'Mapa final'!$R$53),"")</f>
        <v/>
      </c>
      <c r="Z23" s="123" t="str">
        <f>IF(AND('Mapa final'!$AB$54="Alta",'Mapa final'!$AD$54="Moderado"),CONCATENATE("R8C",'Mapa final'!$R$54),"")</f>
        <v/>
      </c>
      <c r="AA23" s="124" t="str">
        <f>IF(AND('Mapa final'!$AB$55="Alta",'Mapa final'!$AD$55="Moderado"),CONCATENATE("R8C",'Mapa final'!$R$55),"")</f>
        <v/>
      </c>
      <c r="AB23" s="122" t="str">
        <f>IF(AND('Mapa final'!$AB$50="Alta",'Mapa final'!$AD$50="Mayor"),CONCATENATE("R8C",'Mapa final'!$R$50),"")</f>
        <v/>
      </c>
      <c r="AC23" s="123" t="str">
        <f>IF(AND('Mapa final'!$AB$51="Alta",'Mapa final'!$AD$51="Mayor"),CONCATENATE("R8C",'Mapa final'!$R$51),"")</f>
        <v/>
      </c>
      <c r="AD23" s="123" t="str">
        <f>IF(AND('Mapa final'!$AB$52="Alta",'Mapa final'!$AD$52="Mayor"),CONCATENATE("R8C",'Mapa final'!$R$52),"")</f>
        <v/>
      </c>
      <c r="AE23" s="123" t="str">
        <f>IF(AND('Mapa final'!$AB$53="Alta",'Mapa final'!$AD$53="Mayor"),CONCATENATE("R8C",'Mapa final'!$R$53),"")</f>
        <v/>
      </c>
      <c r="AF23" s="123" t="str">
        <f>IF(AND('Mapa final'!$AB$54="Alta",'Mapa final'!$AD$54="Mayor"),CONCATENATE("R8C",'Mapa final'!$R$54),"")</f>
        <v/>
      </c>
      <c r="AG23" s="124" t="str">
        <f>IF(AND('Mapa final'!$AB$55="Alta",'Mapa final'!$AD$55="Mayor"),CONCATENATE("R8C",'Mapa final'!$R$55),"")</f>
        <v/>
      </c>
      <c r="AH23" s="125" t="str">
        <f>IF(AND('Mapa final'!$AB$50="Alta",'Mapa final'!$AD$50="Catastrófico"),CONCATENATE("R8C",'Mapa final'!$R$50),"")</f>
        <v/>
      </c>
      <c r="AI23" s="126" t="str">
        <f>IF(AND('Mapa final'!$AB$51="Alta",'Mapa final'!$AD$51="Catastrófico"),CONCATENATE("R8C",'Mapa final'!$R$51),"")</f>
        <v/>
      </c>
      <c r="AJ23" s="126" t="str">
        <f>IF(AND('Mapa final'!$AB$52="Alta",'Mapa final'!$AD$52="Catastrófico"),CONCATENATE("R8C",'Mapa final'!$R$52),"")</f>
        <v/>
      </c>
      <c r="AK23" s="126" t="str">
        <f>IF(AND('Mapa final'!$AB$53="Alta",'Mapa final'!$AD$53="Catastrófico"),CONCATENATE("R8C",'Mapa final'!$R$53),"")</f>
        <v/>
      </c>
      <c r="AL23" s="126" t="str">
        <f>IF(AND('Mapa final'!$AB$54="Alta",'Mapa final'!$AD$54="Catastrófico"),CONCATENATE("R8C",'Mapa final'!$R$54),"")</f>
        <v/>
      </c>
      <c r="AM23" s="127" t="str">
        <f>IF(AND('Mapa final'!$AB$55="Alta",'Mapa final'!$AD$55="Catastrófico"),CONCATENATE("R8C",'Mapa final'!$R$55),"")</f>
        <v/>
      </c>
      <c r="AN23" s="1"/>
      <c r="AO23" s="387"/>
      <c r="AP23" s="209"/>
      <c r="AQ23" s="209"/>
      <c r="AR23" s="209"/>
      <c r="AS23" s="209"/>
      <c r="AT23" s="388"/>
      <c r="AU23" s="1"/>
      <c r="AV23" s="1"/>
      <c r="AW23" s="1"/>
      <c r="AX23" s="1"/>
      <c r="AY23" s="1"/>
      <c r="AZ23" s="1"/>
      <c r="BA23" s="1"/>
      <c r="BB23" s="1"/>
      <c r="BC23" s="1"/>
      <c r="BD23" s="1"/>
      <c r="BE23" s="1"/>
      <c r="BF23" s="1"/>
      <c r="BG23" s="1"/>
      <c r="BH23" s="1"/>
      <c r="BI23" s="1"/>
    </row>
    <row r="24" spans="1:61" ht="15" customHeight="1" x14ac:dyDescent="0.3">
      <c r="A24" s="1"/>
      <c r="B24" s="403"/>
      <c r="C24" s="209"/>
      <c r="D24" s="210"/>
      <c r="E24" s="221"/>
      <c r="F24" s="209"/>
      <c r="G24" s="209"/>
      <c r="H24" s="209"/>
      <c r="I24" s="209"/>
      <c r="J24" s="137" t="str">
        <f>IF(AND('Mapa final'!$AB$56="Alta",'Mapa final'!$AD$56="Leve"),CONCATENATE("R9C",'Mapa final'!$R$56),"")</f>
        <v/>
      </c>
      <c r="K24" s="138" t="str">
        <f>IF(AND('Mapa final'!$AB$57="Alta",'Mapa final'!$AD$57="Leve"),CONCATENATE("R9C",'Mapa final'!$R$57),"")</f>
        <v/>
      </c>
      <c r="L24" s="138" t="str">
        <f>IF(AND('Mapa final'!$AB$58="Alta",'Mapa final'!$AD$58="Leve"),CONCATENATE("R9C",'Mapa final'!$R$58),"")</f>
        <v/>
      </c>
      <c r="M24" s="138" t="str">
        <f>IF(AND('Mapa final'!$AB$59="Alta",'Mapa final'!$AD$59="Leve"),CONCATENATE("R9C",'Mapa final'!$R$59),"")</f>
        <v/>
      </c>
      <c r="N24" s="138" t="str">
        <f>IF(AND('Mapa final'!$AB$60="Alta",'Mapa final'!$AD$60="Leve"),CONCATENATE("R9C",'Mapa final'!$R$60),"")</f>
        <v/>
      </c>
      <c r="O24" s="139" t="str">
        <f>IF(AND('Mapa final'!$AB$61="Alta",'Mapa final'!$AD$61="Leve"),CONCATENATE("R9C",'Mapa final'!$R$61),"")</f>
        <v/>
      </c>
      <c r="P24" s="137" t="str">
        <f>IF(AND('Mapa final'!$AB$56="Alta",'Mapa final'!$AD$56="Menor"),CONCATENATE("R9C",'Mapa final'!$R$56),"")</f>
        <v/>
      </c>
      <c r="Q24" s="138" t="str">
        <f>IF(AND('Mapa final'!$AB$57="Alta",'Mapa final'!$AD$57="Menor"),CONCATENATE("R9C",'Mapa final'!$R$57),"")</f>
        <v/>
      </c>
      <c r="R24" s="138" t="str">
        <f>IF(AND('Mapa final'!$AB$58="Alta",'Mapa final'!$AD$58="Menor"),CONCATENATE("R9C",'Mapa final'!$R$58),"")</f>
        <v/>
      </c>
      <c r="S24" s="138" t="str">
        <f>IF(AND('Mapa final'!$AB$59="Alta",'Mapa final'!$AD$59="Menor"),CONCATENATE("R9C",'Mapa final'!$R$59),"")</f>
        <v/>
      </c>
      <c r="T24" s="138" t="str">
        <f>IF(AND('Mapa final'!$AB$60="Alta",'Mapa final'!$AD$60="Menor"),CONCATENATE("R9C",'Mapa final'!$R$60),"")</f>
        <v/>
      </c>
      <c r="U24" s="139" t="str">
        <f>IF(AND('Mapa final'!$AB$61="Alta",'Mapa final'!$AD$61="Menor"),CONCATENATE("R9C",'Mapa final'!$R$61),"")</f>
        <v/>
      </c>
      <c r="V24" s="122" t="str">
        <f>IF(AND('Mapa final'!$AB$56="Alta",'Mapa final'!$AD$56="Moderado"),CONCATENATE("R9C",'Mapa final'!$R$56),"")</f>
        <v/>
      </c>
      <c r="W24" s="123" t="str">
        <f>IF(AND('Mapa final'!$AB$57="Alta",'Mapa final'!$AD$57="Moderado"),CONCATENATE("R9C",'Mapa final'!$R$57),"")</f>
        <v/>
      </c>
      <c r="X24" s="123" t="str">
        <f>IF(AND('Mapa final'!$AB$58="Alta",'Mapa final'!$AD$58="Moderado"),CONCATENATE("R9C",'Mapa final'!$R$58),"")</f>
        <v/>
      </c>
      <c r="Y24" s="123" t="str">
        <f>IF(AND('Mapa final'!$AB$59="Alta",'Mapa final'!$AD$59="Moderado"),CONCATENATE("R9C",'Mapa final'!$R$59),"")</f>
        <v/>
      </c>
      <c r="Z24" s="123" t="str">
        <f>IF(AND('Mapa final'!$AB$60="Alta",'Mapa final'!$AD$60="Moderado"),CONCATENATE("R9C",'Mapa final'!$R$60),"")</f>
        <v/>
      </c>
      <c r="AA24" s="124" t="str">
        <f>IF(AND('Mapa final'!$AB$61="Alta",'Mapa final'!$AD$61="Moderado"),CONCATENATE("R9C",'Mapa final'!$R$61),"")</f>
        <v/>
      </c>
      <c r="AB24" s="122" t="str">
        <f>IF(AND('Mapa final'!$AB$56="Alta",'Mapa final'!$AD$56="Mayor"),CONCATENATE("R9C",'Mapa final'!$R$56),"")</f>
        <v/>
      </c>
      <c r="AC24" s="123" t="str">
        <f>IF(AND('Mapa final'!$AB$57="Alta",'Mapa final'!$AD$57="Mayor"),CONCATENATE("R9C",'Mapa final'!$R$57),"")</f>
        <v/>
      </c>
      <c r="AD24" s="123" t="str">
        <f>IF(AND('Mapa final'!$AB$58="Alta",'Mapa final'!$AD$58="Mayor"),CONCATENATE("R9C",'Mapa final'!$R$58),"")</f>
        <v/>
      </c>
      <c r="AE24" s="123" t="str">
        <f>IF(AND('Mapa final'!$AB$59="Alta",'Mapa final'!$AD$59="Mayor"),CONCATENATE("R9C",'Mapa final'!$R$59),"")</f>
        <v/>
      </c>
      <c r="AF24" s="123" t="str">
        <f>IF(AND('Mapa final'!$AB$60="Alta",'Mapa final'!$AD$60="Mayor"),CONCATENATE("R9C",'Mapa final'!$R$60),"")</f>
        <v/>
      </c>
      <c r="AG24" s="124" t="str">
        <f>IF(AND('Mapa final'!$AB$61="Alta",'Mapa final'!$AD$61="Mayor"),CONCATENATE("R9C",'Mapa final'!$R$61),"")</f>
        <v/>
      </c>
      <c r="AH24" s="125" t="str">
        <f>IF(AND('Mapa final'!$AB$56="Alta",'Mapa final'!$AD$56="Catastrófico"),CONCATENATE("R9C",'Mapa final'!$R$56),"")</f>
        <v/>
      </c>
      <c r="AI24" s="126" t="str">
        <f>IF(AND('Mapa final'!$AB$57="Alta",'Mapa final'!$AD$57="Catastrófico"),CONCATENATE("R9C",'Mapa final'!$R$57),"")</f>
        <v/>
      </c>
      <c r="AJ24" s="126" t="str">
        <f>IF(AND('Mapa final'!$AB$58="Alta",'Mapa final'!$AD$58="Catastrófico"),CONCATENATE("R9C",'Mapa final'!$R$58),"")</f>
        <v/>
      </c>
      <c r="AK24" s="126" t="str">
        <f>IF(AND('Mapa final'!$AB$59="Alta",'Mapa final'!$AD$59="Catastrófico"),CONCATENATE("R9C",'Mapa final'!$R$59),"")</f>
        <v/>
      </c>
      <c r="AL24" s="126" t="str">
        <f>IF(AND('Mapa final'!$AB$60="Alta",'Mapa final'!$AD$60="Catastrófico"),CONCATENATE("R9C",'Mapa final'!$R$60),"")</f>
        <v/>
      </c>
      <c r="AM24" s="127" t="str">
        <f>IF(AND('Mapa final'!$AB$61="Alta",'Mapa final'!$AD$61="Catastrófico"),CONCATENATE("R9C",'Mapa final'!$R$61),"")</f>
        <v/>
      </c>
      <c r="AN24" s="1"/>
      <c r="AO24" s="387"/>
      <c r="AP24" s="209"/>
      <c r="AQ24" s="209"/>
      <c r="AR24" s="209"/>
      <c r="AS24" s="209"/>
      <c r="AT24" s="388"/>
      <c r="AU24" s="1"/>
      <c r="AV24" s="1"/>
      <c r="AW24" s="1"/>
      <c r="AX24" s="1"/>
      <c r="AY24" s="1"/>
      <c r="AZ24" s="1"/>
      <c r="BA24" s="1"/>
      <c r="BB24" s="1"/>
      <c r="BC24" s="1"/>
      <c r="BD24" s="1"/>
      <c r="BE24" s="1"/>
      <c r="BF24" s="1"/>
      <c r="BG24" s="1"/>
      <c r="BH24" s="1"/>
      <c r="BI24" s="1"/>
    </row>
    <row r="25" spans="1:61" ht="15.75" customHeight="1" x14ac:dyDescent="0.3">
      <c r="A25" s="1"/>
      <c r="B25" s="403"/>
      <c r="C25" s="209"/>
      <c r="D25" s="210"/>
      <c r="E25" s="290"/>
      <c r="F25" s="291"/>
      <c r="G25" s="291"/>
      <c r="H25" s="291"/>
      <c r="I25" s="291"/>
      <c r="J25" s="140" t="str">
        <f>IF(AND('Mapa final'!$AB$62="Alta",'Mapa final'!$AD$62="Leve"),CONCATENATE("R10C",'Mapa final'!$R$62),"")</f>
        <v/>
      </c>
      <c r="K25" s="141" t="str">
        <f>IF(AND('Mapa final'!$AB$63="Alta",'Mapa final'!$AD$63="Leve"),CONCATENATE("R10C",'Mapa final'!$R$63),"")</f>
        <v/>
      </c>
      <c r="L25" s="141" t="str">
        <f>IF(AND('Mapa final'!$AB$64="Alta",'Mapa final'!$AD$64="Leve"),CONCATENATE("R10C",'Mapa final'!$R$64),"")</f>
        <v/>
      </c>
      <c r="M25" s="141" t="str">
        <f>IF(AND('Mapa final'!$AB$65="Alta",'Mapa final'!$AD$65="Leve"),CONCATENATE("R10C",'Mapa final'!$R$65),"")</f>
        <v/>
      </c>
      <c r="N25" s="141" t="str">
        <f>IF(AND('Mapa final'!$AB$66="Alta",'Mapa final'!$AD$66="Leve"),CONCATENATE("R10C",'Mapa final'!$R$66),"")</f>
        <v/>
      </c>
      <c r="O25" s="142" t="str">
        <f>IF(AND('Mapa final'!$AB$67="Alta",'Mapa final'!$AD$67="Leve"),CONCATENATE("R10C",'Mapa final'!$R$67),"")</f>
        <v/>
      </c>
      <c r="P25" s="140" t="str">
        <f>IF(AND('Mapa final'!$AB$62="Alta",'Mapa final'!$AD$62="Menor"),CONCATENATE("R10C",'Mapa final'!$R$62),"")</f>
        <v/>
      </c>
      <c r="Q25" s="141" t="str">
        <f>IF(AND('Mapa final'!$AB$63="Alta",'Mapa final'!$AD$63="Menor"),CONCATENATE("R10C",'Mapa final'!$R$63),"")</f>
        <v/>
      </c>
      <c r="R25" s="141" t="str">
        <f>IF(AND('Mapa final'!$AB$64="Alta",'Mapa final'!$AD$64="Menor"),CONCATENATE("R10C",'Mapa final'!$R$64),"")</f>
        <v/>
      </c>
      <c r="S25" s="141" t="str">
        <f>IF(AND('Mapa final'!$AB$65="Alta",'Mapa final'!$AD$65="Menor"),CONCATENATE("R10C",'Mapa final'!$R$65),"")</f>
        <v/>
      </c>
      <c r="T25" s="141" t="str">
        <f>IF(AND('Mapa final'!$AB$66="Alta",'Mapa final'!$AD$66="Menor"),CONCATENATE("R10C",'Mapa final'!$R$66),"")</f>
        <v/>
      </c>
      <c r="U25" s="142" t="str">
        <f>IF(AND('Mapa final'!$AB$67="Alta",'Mapa final'!$AD$67="Menor"),CONCATENATE("R10C",'Mapa final'!$R$67),"")</f>
        <v/>
      </c>
      <c r="V25" s="128" t="str">
        <f>IF(AND('Mapa final'!$AB$62="Alta",'Mapa final'!$AD$62="Moderado"),CONCATENATE("R10C",'Mapa final'!$R$62),"")</f>
        <v/>
      </c>
      <c r="W25" s="129" t="str">
        <f>IF(AND('Mapa final'!$AB$63="Alta",'Mapa final'!$AD$63="Moderado"),CONCATENATE("R10C",'Mapa final'!$R$63),"")</f>
        <v/>
      </c>
      <c r="X25" s="129" t="str">
        <f>IF(AND('Mapa final'!$AB$64="Alta",'Mapa final'!$AD$64="Moderado"),CONCATENATE("R10C",'Mapa final'!$R$64),"")</f>
        <v/>
      </c>
      <c r="Y25" s="129" t="str">
        <f>IF(AND('Mapa final'!$AB$65="Alta",'Mapa final'!$AD$65="Moderado"),CONCATENATE("R10C",'Mapa final'!$R$65),"")</f>
        <v/>
      </c>
      <c r="Z25" s="129" t="str">
        <f>IF(AND('Mapa final'!$AB$66="Alta",'Mapa final'!$AD$66="Moderado"),CONCATENATE("R10C",'Mapa final'!$R$66),"")</f>
        <v/>
      </c>
      <c r="AA25" s="130" t="str">
        <f>IF(AND('Mapa final'!$AB$67="Alta",'Mapa final'!$AD$67="Moderado"),CONCATENATE("R10C",'Mapa final'!$R$67),"")</f>
        <v/>
      </c>
      <c r="AB25" s="128" t="str">
        <f>IF(AND('Mapa final'!$AB$62="Alta",'Mapa final'!$AD$62="Mayor"),CONCATENATE("R10C",'Mapa final'!$R$62),"")</f>
        <v/>
      </c>
      <c r="AC25" s="129" t="str">
        <f>IF(AND('Mapa final'!$AB$63="Alta",'Mapa final'!$AD$63="Mayor"),CONCATENATE("R10C",'Mapa final'!$R$63),"")</f>
        <v/>
      </c>
      <c r="AD25" s="129" t="str">
        <f>IF(AND('Mapa final'!$AB$64="Alta",'Mapa final'!$AD$64="Mayor"),CONCATENATE("R10C",'Mapa final'!$R$64),"")</f>
        <v/>
      </c>
      <c r="AE25" s="129" t="str">
        <f>IF(AND('Mapa final'!$AB$65="Alta",'Mapa final'!$AD$65="Mayor"),CONCATENATE("R10C",'Mapa final'!$R$65),"")</f>
        <v/>
      </c>
      <c r="AF25" s="129" t="str">
        <f>IF(AND('Mapa final'!$AB$66="Alta",'Mapa final'!$AD$66="Mayor"),CONCATENATE("R10C",'Mapa final'!$R$66),"")</f>
        <v/>
      </c>
      <c r="AG25" s="130" t="str">
        <f>IF(AND('Mapa final'!$AB$67="Alta",'Mapa final'!$AD$67="Mayor"),CONCATENATE("R10C",'Mapa final'!$R$67),"")</f>
        <v/>
      </c>
      <c r="AH25" s="131" t="str">
        <f>IF(AND('Mapa final'!$AB$62="Alta",'Mapa final'!$AD$62="Catastrófico"),CONCATENATE("R10C",'Mapa final'!$R$62),"")</f>
        <v/>
      </c>
      <c r="AI25" s="132" t="str">
        <f>IF(AND('Mapa final'!$AB$63="Alta",'Mapa final'!$AD$63="Catastrófico"),CONCATENATE("R10C",'Mapa final'!$R$63),"")</f>
        <v/>
      </c>
      <c r="AJ25" s="132" t="str">
        <f>IF(AND('Mapa final'!$AB$64="Alta",'Mapa final'!$AD$64="Catastrófico"),CONCATENATE("R10C",'Mapa final'!$R$64),"")</f>
        <v/>
      </c>
      <c r="AK25" s="132" t="str">
        <f>IF(AND('Mapa final'!$AB$65="Alta",'Mapa final'!$AD$65="Catastrófico"),CONCATENATE("R10C",'Mapa final'!$R$65),"")</f>
        <v/>
      </c>
      <c r="AL25" s="132" t="str">
        <f>IF(AND('Mapa final'!$AB$66="Alta",'Mapa final'!$AD$66="Catastrófico"),CONCATENATE("R10C",'Mapa final'!$R$66),"")</f>
        <v/>
      </c>
      <c r="AM25" s="133" t="str">
        <f>IF(AND('Mapa final'!$AB$67="Alta",'Mapa final'!$AD$67="Catastrófico"),CONCATENATE("R10C",'Mapa final'!$R$67),"")</f>
        <v/>
      </c>
      <c r="AN25" s="1"/>
      <c r="AO25" s="389"/>
      <c r="AP25" s="390"/>
      <c r="AQ25" s="390"/>
      <c r="AR25" s="390"/>
      <c r="AS25" s="390"/>
      <c r="AT25" s="391"/>
      <c r="AU25" s="1"/>
      <c r="AV25" s="1"/>
      <c r="AW25" s="1"/>
      <c r="AX25" s="1"/>
      <c r="AY25" s="1"/>
      <c r="AZ25" s="1"/>
      <c r="BA25" s="1"/>
      <c r="BB25" s="1"/>
      <c r="BC25" s="1"/>
      <c r="BD25" s="1"/>
      <c r="BE25" s="1"/>
      <c r="BF25" s="1"/>
      <c r="BG25" s="1"/>
      <c r="BH25" s="1"/>
      <c r="BI25" s="1"/>
    </row>
    <row r="26" spans="1:61" ht="15" customHeight="1" x14ac:dyDescent="0.3">
      <c r="A26" s="1"/>
      <c r="B26" s="403"/>
      <c r="C26" s="209"/>
      <c r="D26" s="210"/>
      <c r="E26" s="411" t="s">
        <v>269</v>
      </c>
      <c r="F26" s="249"/>
      <c r="G26" s="249"/>
      <c r="H26" s="249"/>
      <c r="I26" s="378"/>
      <c r="J26" s="134" t="str">
        <f ca="1">IF(AND('Mapa final'!$AB$10="Media",'Mapa final'!$AD$10="Leve"),CONCATENATE("R1C",'Mapa final'!$R$10),"")</f>
        <v/>
      </c>
      <c r="K26" s="135" t="str">
        <f ca="1">IF(AND('Mapa final'!$AB$11="Media",'Mapa final'!$AD$11="Leve"),CONCATENATE("R1C",'Mapa final'!$R$11),"")</f>
        <v/>
      </c>
      <c r="L26" s="135" t="str">
        <f ca="1">IF(AND('Mapa final'!$AB$12="Media",'Mapa final'!$AD$12="Leve"),CONCATENATE("R1C",'Mapa final'!$R$12),"")</f>
        <v/>
      </c>
      <c r="M26" s="135" t="str">
        <f ca="1">IF(AND('Mapa final'!$AB$13="Media",'Mapa final'!$AD$13="Leve"),CONCATENATE("R1C",'Mapa final'!$R$13),"")</f>
        <v/>
      </c>
      <c r="N26" s="135" t="e">
        <f>IF(AND('Mapa final'!#REF!="Media",'Mapa final'!#REF!="Leve"),CONCATENATE("R1C",'Mapa final'!#REF!),"")</f>
        <v>#REF!</v>
      </c>
      <c r="O26" s="136" t="e">
        <f>IF(AND('Mapa final'!#REF!="Media",'Mapa final'!#REF!="Leve"),CONCATENATE("R1C",'Mapa final'!#REF!),"")</f>
        <v>#REF!</v>
      </c>
      <c r="P26" s="134" t="str">
        <f ca="1">IF(AND('Mapa final'!$AB$10="Media",'Mapa final'!$AD$10="Menor"),CONCATENATE("R1C",'Mapa final'!$R$10),"")</f>
        <v/>
      </c>
      <c r="Q26" s="135" t="str">
        <f ca="1">IF(AND('Mapa final'!$AB$11="Media",'Mapa final'!$AD$11="Menor"),CONCATENATE("R1C",'Mapa final'!$R$11),"")</f>
        <v/>
      </c>
      <c r="R26" s="135" t="str">
        <f ca="1">IF(AND('Mapa final'!$AB$12="Media",'Mapa final'!$AD$12="Menor"),CONCATENATE("R1C",'Mapa final'!$R$12),"")</f>
        <v/>
      </c>
      <c r="S26" s="135" t="str">
        <f ca="1">IF(AND('Mapa final'!$AB$13="Media",'Mapa final'!$AD$13="Menor"),CONCATENATE("R1C",'Mapa final'!$R$13),"")</f>
        <v/>
      </c>
      <c r="T26" s="135" t="e">
        <f>IF(AND('Mapa final'!#REF!="Media",'Mapa final'!#REF!="Menor"),CONCATENATE("R1C",'Mapa final'!#REF!),"")</f>
        <v>#REF!</v>
      </c>
      <c r="U26" s="136" t="e">
        <f>IF(AND('Mapa final'!#REF!="Media",'Mapa final'!#REF!="Menor"),CONCATENATE("R1C",'Mapa final'!#REF!),"")</f>
        <v>#REF!</v>
      </c>
      <c r="V26" s="134" t="str">
        <f ca="1">IF(AND('Mapa final'!$AB$10="Media",'Mapa final'!$AD$10="Moderado"),CONCATENATE("R1C",'Mapa final'!$R$10),"")</f>
        <v/>
      </c>
      <c r="W26" s="135" t="str">
        <f ca="1">IF(AND('Mapa final'!$AB$11="Media",'Mapa final'!$AD$11="Moderado"),CONCATENATE("R1C",'Mapa final'!$R$11),"")</f>
        <v/>
      </c>
      <c r="X26" s="135" t="str">
        <f ca="1">IF(AND('Mapa final'!$AB$12="Media",'Mapa final'!$AD$12="Moderado"),CONCATENATE("R1C",'Mapa final'!$R$12),"")</f>
        <v/>
      </c>
      <c r="Y26" s="135" t="str">
        <f ca="1">IF(AND('Mapa final'!$AB$13="Media",'Mapa final'!$AD$13="Moderado"),CONCATENATE("R1C",'Mapa final'!$R$13),"")</f>
        <v/>
      </c>
      <c r="Z26" s="135" t="e">
        <f>IF(AND('Mapa final'!#REF!="Media",'Mapa final'!#REF!="Moderado"),CONCATENATE("R1C",'Mapa final'!#REF!),"")</f>
        <v>#REF!</v>
      </c>
      <c r="AA26" s="136" t="e">
        <f>IF(AND('Mapa final'!#REF!="Media",'Mapa final'!#REF!="Moderado"),CONCATENATE("R1C",'Mapa final'!#REF!),"")</f>
        <v>#REF!</v>
      </c>
      <c r="AB26" s="116" t="str">
        <f ca="1">IF(AND('Mapa final'!$AB$10="Media",'Mapa final'!$AD$10="Mayor"),CONCATENATE("R1C",'Mapa final'!$R$10),"")</f>
        <v/>
      </c>
      <c r="AC26" s="117" t="str">
        <f ca="1">IF(AND('Mapa final'!$AB$11="Media",'Mapa final'!$AD$11="Mayor"),CONCATENATE("R1C",'Mapa final'!$R$11),"")</f>
        <v>R1C2</v>
      </c>
      <c r="AD26" s="117" t="str">
        <f ca="1">IF(AND('Mapa final'!$AB$12="Media",'Mapa final'!$AD$12="Mayor"),CONCATENATE("R1C",'Mapa final'!$R$12),"")</f>
        <v/>
      </c>
      <c r="AE26" s="117" t="str">
        <f ca="1">IF(AND('Mapa final'!$AB$13="Media",'Mapa final'!$AD$13="Mayor"),CONCATENATE("R1C",'Mapa final'!$R$13),"")</f>
        <v/>
      </c>
      <c r="AF26" s="117" t="e">
        <f>IF(AND('Mapa final'!#REF!="Media",'Mapa final'!#REF!="Mayor"),CONCATENATE("R1C",'Mapa final'!#REF!),"")</f>
        <v>#REF!</v>
      </c>
      <c r="AG26" s="118" t="e">
        <f>IF(AND('Mapa final'!#REF!="Media",'Mapa final'!#REF!="Mayor"),CONCATENATE("R1C",'Mapa final'!#REF!),"")</f>
        <v>#REF!</v>
      </c>
      <c r="AH26" s="119" t="str">
        <f ca="1">IF(AND('Mapa final'!$AB$10="Media",'Mapa final'!$AD$10="Catastrófico"),CONCATENATE("R1C",'Mapa final'!$R$10),"")</f>
        <v/>
      </c>
      <c r="AI26" s="120" t="str">
        <f ca="1">IF(AND('Mapa final'!$AB$11="Media",'Mapa final'!$AD$11="Catastrófico"),CONCATENATE("R1C",'Mapa final'!$R$11),"")</f>
        <v/>
      </c>
      <c r="AJ26" s="120" t="str">
        <f ca="1">IF(AND('Mapa final'!$AB$12="Media",'Mapa final'!$AD$12="Catastrófico"),CONCATENATE("R1C",'Mapa final'!$R$12),"")</f>
        <v/>
      </c>
      <c r="AK26" s="120" t="str">
        <f ca="1">IF(AND('Mapa final'!$AB$13="Media",'Mapa final'!$AD$13="Catastrófico"),CONCATENATE("R1C",'Mapa final'!$R$13),"")</f>
        <v/>
      </c>
      <c r="AL26" s="120" t="e">
        <f>IF(AND('Mapa final'!#REF!="Media",'Mapa final'!#REF!="Catastrófico"),CONCATENATE("R1C",'Mapa final'!#REF!),"")</f>
        <v>#REF!</v>
      </c>
      <c r="AM26" s="121" t="e">
        <f>IF(AND('Mapa final'!#REF!="Media",'Mapa final'!#REF!="Catastrófico"),CONCATENATE("R1C",'Mapa final'!#REF!),"")</f>
        <v>#REF!</v>
      </c>
      <c r="AN26" s="1"/>
      <c r="AO26" s="408" t="s">
        <v>270</v>
      </c>
      <c r="AP26" s="385"/>
      <c r="AQ26" s="385"/>
      <c r="AR26" s="385"/>
      <c r="AS26" s="385"/>
      <c r="AT26" s="386"/>
      <c r="AU26" s="1"/>
      <c r="AV26" s="1"/>
      <c r="AW26" s="1"/>
      <c r="AX26" s="1"/>
      <c r="AY26" s="1"/>
      <c r="AZ26" s="1"/>
      <c r="BA26" s="1"/>
      <c r="BB26" s="1"/>
      <c r="BC26" s="1"/>
      <c r="BD26" s="1"/>
      <c r="BE26" s="1"/>
      <c r="BF26" s="1"/>
      <c r="BG26" s="1"/>
      <c r="BH26" s="1"/>
      <c r="BI26" s="1"/>
    </row>
    <row r="27" spans="1:61" ht="15" customHeight="1" x14ac:dyDescent="0.3">
      <c r="A27" s="1"/>
      <c r="B27" s="403"/>
      <c r="C27" s="209"/>
      <c r="D27" s="210"/>
      <c r="E27" s="221"/>
      <c r="F27" s="209"/>
      <c r="G27" s="209"/>
      <c r="H27" s="209"/>
      <c r="I27" s="210"/>
      <c r="J27" s="137" t="str">
        <f>IF(AND('Mapa final'!$AB$14="Media",'Mapa final'!$AD$14="Leve"),CONCATENATE("R2C",'Mapa final'!$R$14),"")</f>
        <v/>
      </c>
      <c r="K27" s="138" t="str">
        <f>IF(AND('Mapa final'!$AB$15="Media",'Mapa final'!$AD$15="Leve"),CONCATENATE("R2C",'Mapa final'!$R$15),"")</f>
        <v/>
      </c>
      <c r="L27" s="138" t="str">
        <f>IF(AND('Mapa final'!$AB$16="Media",'Mapa final'!$AD$16="Leve"),CONCATENATE("R2C",'Mapa final'!$R$16),"")</f>
        <v/>
      </c>
      <c r="M27" s="138" t="str">
        <f>IF(AND('Mapa final'!$AB$17="Media",'Mapa final'!$AD$17="Leve"),CONCATENATE("R2C",'Mapa final'!$R$17),"")</f>
        <v/>
      </c>
      <c r="N27" s="138" t="str">
        <f>IF(AND('Mapa final'!$AB$18="Media",'Mapa final'!$AD$18="Leve"),CONCATENATE("R2C",'Mapa final'!$R$18),"")</f>
        <v/>
      </c>
      <c r="O27" s="139" t="str">
        <f>IF(AND('Mapa final'!$AB$19="Media",'Mapa final'!$AD$19="Leve"),CONCATENATE("R2C",'Mapa final'!$R$19),"")</f>
        <v/>
      </c>
      <c r="P27" s="137" t="str">
        <f>IF(AND('Mapa final'!$AB$14="Media",'Mapa final'!$AD$14="Menor"),CONCATENATE("R2C",'Mapa final'!$R$14),"")</f>
        <v/>
      </c>
      <c r="Q27" s="138" t="str">
        <f>IF(AND('Mapa final'!$AB$15="Media",'Mapa final'!$AD$15="Menor"),CONCATENATE("R2C",'Mapa final'!$R$15),"")</f>
        <v/>
      </c>
      <c r="R27" s="138" t="str">
        <f>IF(AND('Mapa final'!$AB$16="Media",'Mapa final'!$AD$16="Menor"),CONCATENATE("R2C",'Mapa final'!$R$16),"")</f>
        <v/>
      </c>
      <c r="S27" s="138" t="str">
        <f>IF(AND('Mapa final'!$AB$17="Media",'Mapa final'!$AD$17="Menor"),CONCATENATE("R2C",'Mapa final'!$R$17),"")</f>
        <v/>
      </c>
      <c r="T27" s="138" t="str">
        <f>IF(AND('Mapa final'!$AB$18="Media",'Mapa final'!$AD$18="Menor"),CONCATENATE("R2C",'Mapa final'!$R$18),"")</f>
        <v/>
      </c>
      <c r="U27" s="139" t="str">
        <f>IF(AND('Mapa final'!$AB$19="Media",'Mapa final'!$AD$19="Menor"),CONCATENATE("R2C",'Mapa final'!$R$19),"")</f>
        <v/>
      </c>
      <c r="V27" s="137" t="str">
        <f>IF(AND('Mapa final'!$AB$14="Media",'Mapa final'!$AD$14="Moderado"),CONCATENATE("R2C",'Mapa final'!$R$14),"")</f>
        <v/>
      </c>
      <c r="W27" s="138" t="str">
        <f>IF(AND('Mapa final'!$AB$15="Media",'Mapa final'!$AD$15="Moderado"),CONCATENATE("R2C",'Mapa final'!$R$15),"")</f>
        <v/>
      </c>
      <c r="X27" s="138" t="str">
        <f>IF(AND('Mapa final'!$AB$16="Media",'Mapa final'!$AD$16="Moderado"),CONCATENATE("R2C",'Mapa final'!$R$16),"")</f>
        <v/>
      </c>
      <c r="Y27" s="138" t="str">
        <f>IF(AND('Mapa final'!$AB$17="Media",'Mapa final'!$AD$17="Moderado"),CONCATENATE("R2C",'Mapa final'!$R$17),"")</f>
        <v/>
      </c>
      <c r="Z27" s="138" t="str">
        <f>IF(AND('Mapa final'!$AB$18="Media",'Mapa final'!$AD$18="Moderado"),CONCATENATE("R2C",'Mapa final'!$R$18),"")</f>
        <v/>
      </c>
      <c r="AA27" s="139" t="str">
        <f>IF(AND('Mapa final'!$AB$19="Media",'Mapa final'!$AD$19="Moderado"),CONCATENATE("R2C",'Mapa final'!$R$19),"")</f>
        <v/>
      </c>
      <c r="AB27" s="122" t="str">
        <f>IF(AND('Mapa final'!$AB$14="Media",'Mapa final'!$AD$14="Mayor"),CONCATENATE("R2C",'Mapa final'!$R$14),"")</f>
        <v/>
      </c>
      <c r="AC27" s="123" t="str">
        <f>IF(AND('Mapa final'!$AB$15="Media",'Mapa final'!$AD$15="Mayor"),CONCATENATE("R2C",'Mapa final'!$R$15),"")</f>
        <v/>
      </c>
      <c r="AD27" s="123" t="str">
        <f>IF(AND('Mapa final'!$AB$16="Media",'Mapa final'!$AD$16="Mayor"),CONCATENATE("R2C",'Mapa final'!$R$16),"")</f>
        <v/>
      </c>
      <c r="AE27" s="123" t="str">
        <f>IF(AND('Mapa final'!$AB$17="Media",'Mapa final'!$AD$17="Mayor"),CONCATENATE("R2C",'Mapa final'!$R$17),"")</f>
        <v/>
      </c>
      <c r="AF27" s="123" t="str">
        <f>IF(AND('Mapa final'!$AB$18="Media",'Mapa final'!$AD$18="Mayor"),CONCATENATE("R2C",'Mapa final'!$R$18),"")</f>
        <v/>
      </c>
      <c r="AG27" s="124" t="str">
        <f>IF(AND('Mapa final'!$AB$19="Media",'Mapa final'!$AD$19="Mayor"),CONCATENATE("R2C",'Mapa final'!$R$19),"")</f>
        <v/>
      </c>
      <c r="AH27" s="125" t="str">
        <f>IF(AND('Mapa final'!$AB$14="Media",'Mapa final'!$AD$14="Catastrófico"),CONCATENATE("R2C",'Mapa final'!$R$14),"")</f>
        <v/>
      </c>
      <c r="AI27" s="126" t="str">
        <f>IF(AND('Mapa final'!$AB$15="Media",'Mapa final'!$AD$15="Catastrófico"),CONCATENATE("R2C",'Mapa final'!$R$15),"")</f>
        <v/>
      </c>
      <c r="AJ27" s="126" t="str">
        <f>IF(AND('Mapa final'!$AB$16="Media",'Mapa final'!$AD$16="Catastrófico"),CONCATENATE("R2C",'Mapa final'!$R$16),"")</f>
        <v/>
      </c>
      <c r="AK27" s="126" t="str">
        <f>IF(AND('Mapa final'!$AB$17="Media",'Mapa final'!$AD$17="Catastrófico"),CONCATENATE("R2C",'Mapa final'!$R$17),"")</f>
        <v/>
      </c>
      <c r="AL27" s="126" t="str">
        <f>IF(AND('Mapa final'!$AB$18="Media",'Mapa final'!$AD$18="Catastrófico"),CONCATENATE("R2C",'Mapa final'!$R$18),"")</f>
        <v/>
      </c>
      <c r="AM27" s="127" t="str">
        <f>IF(AND('Mapa final'!$AB$19="Media",'Mapa final'!$AD$19="Catastrófico"),CONCATENATE("R2C",'Mapa final'!$R$19),"")</f>
        <v/>
      </c>
      <c r="AN27" s="1"/>
      <c r="AO27" s="387"/>
      <c r="AP27" s="209"/>
      <c r="AQ27" s="209"/>
      <c r="AR27" s="209"/>
      <c r="AS27" s="209"/>
      <c r="AT27" s="388"/>
      <c r="AU27" s="1"/>
      <c r="AV27" s="1"/>
      <c r="AW27" s="1"/>
      <c r="AX27" s="1"/>
      <c r="AY27" s="1"/>
      <c r="AZ27" s="1"/>
      <c r="BA27" s="1"/>
      <c r="BB27" s="1"/>
      <c r="BC27" s="1"/>
      <c r="BD27" s="1"/>
      <c r="BE27" s="1"/>
      <c r="BF27" s="1"/>
      <c r="BG27" s="1"/>
      <c r="BH27" s="1"/>
      <c r="BI27" s="1"/>
    </row>
    <row r="28" spans="1:61" ht="15" customHeight="1" x14ac:dyDescent="0.3">
      <c r="A28" s="1"/>
      <c r="B28" s="403"/>
      <c r="C28" s="209"/>
      <c r="D28" s="210"/>
      <c r="E28" s="221"/>
      <c r="F28" s="209"/>
      <c r="G28" s="209"/>
      <c r="H28" s="209"/>
      <c r="I28" s="210"/>
      <c r="J28" s="137" t="str">
        <f>IF(AND('Mapa final'!$AB$20="Media",'Mapa final'!$AD$20="Leve"),CONCATENATE("R3C",'Mapa final'!$R$20),"")</f>
        <v/>
      </c>
      <c r="K28" s="138" t="str">
        <f>IF(AND('Mapa final'!$AB$21="Media",'Mapa final'!$AD$21="Leve"),CONCATENATE("R3C",'Mapa final'!$R$21),"")</f>
        <v/>
      </c>
      <c r="L28" s="138" t="str">
        <f>IF(AND('Mapa final'!$AB$22="Media",'Mapa final'!$AD$22="Leve"),CONCATENATE("R3C",'Mapa final'!$R$22),"")</f>
        <v/>
      </c>
      <c r="M28" s="138" t="str">
        <f>IF(AND('Mapa final'!$AB$23="Media",'Mapa final'!$AD$23="Leve"),CONCATENATE("R3C",'Mapa final'!$R$23),"")</f>
        <v/>
      </c>
      <c r="N28" s="138" t="str">
        <f>IF(AND('Mapa final'!$AB$24="Media",'Mapa final'!$AD$24="Leve"),CONCATENATE("R3C",'Mapa final'!$R$24),"")</f>
        <v/>
      </c>
      <c r="O28" s="139" t="str">
        <f>IF(AND('Mapa final'!$AB$25="Media",'Mapa final'!$AD$25="Leve"),CONCATENATE("R3C",'Mapa final'!$R$25),"")</f>
        <v/>
      </c>
      <c r="P28" s="137" t="str">
        <f>IF(AND('Mapa final'!$AB$20="Media",'Mapa final'!$AD$20="Menor"),CONCATENATE("R3C",'Mapa final'!$R$20),"")</f>
        <v/>
      </c>
      <c r="Q28" s="138" t="str">
        <f>IF(AND('Mapa final'!$AB$21="Media",'Mapa final'!$AD$21="Menor"),CONCATENATE("R3C",'Mapa final'!$R$21),"")</f>
        <v/>
      </c>
      <c r="R28" s="138" t="str">
        <f>IF(AND('Mapa final'!$AB$22="Media",'Mapa final'!$AD$22="Menor"),CONCATENATE("R3C",'Mapa final'!$R$22),"")</f>
        <v/>
      </c>
      <c r="S28" s="138" t="str">
        <f>IF(AND('Mapa final'!$AB$23="Media",'Mapa final'!$AD$23="Menor"),CONCATENATE("R3C",'Mapa final'!$R$23),"")</f>
        <v/>
      </c>
      <c r="T28" s="138" t="str">
        <f>IF(AND('Mapa final'!$AB$24="Media",'Mapa final'!$AD$24="Menor"),CONCATENATE("R3C",'Mapa final'!$R$24),"")</f>
        <v/>
      </c>
      <c r="U28" s="139" t="str">
        <f>IF(AND('Mapa final'!$AB$25="Media",'Mapa final'!$AD$25="Menor"),CONCATENATE("R3C",'Mapa final'!$R$25),"")</f>
        <v/>
      </c>
      <c r="V28" s="137" t="str">
        <f>IF(AND('Mapa final'!$AB$20="Media",'Mapa final'!$AD$20="Moderado"),CONCATENATE("R3C",'Mapa final'!$R$20),"")</f>
        <v/>
      </c>
      <c r="W28" s="138" t="str">
        <f>IF(AND('Mapa final'!$AB$21="Media",'Mapa final'!$AD$21="Moderado"),CONCATENATE("R3C",'Mapa final'!$R$21),"")</f>
        <v/>
      </c>
      <c r="X28" s="138" t="str">
        <f>IF(AND('Mapa final'!$AB$22="Media",'Mapa final'!$AD$22="Moderado"),CONCATENATE("R3C",'Mapa final'!$R$22),"")</f>
        <v/>
      </c>
      <c r="Y28" s="138" t="str">
        <f>IF(AND('Mapa final'!$AB$23="Media",'Mapa final'!$AD$23="Moderado"),CONCATENATE("R3C",'Mapa final'!$R$23),"")</f>
        <v/>
      </c>
      <c r="Z28" s="138" t="str">
        <f>IF(AND('Mapa final'!$AB$24="Media",'Mapa final'!$AD$24="Moderado"),CONCATENATE("R3C",'Mapa final'!$R$24),"")</f>
        <v/>
      </c>
      <c r="AA28" s="139" t="str">
        <f>IF(AND('Mapa final'!$AB$25="Media",'Mapa final'!$AD$25="Moderado"),CONCATENATE("R3C",'Mapa final'!$R$25),"")</f>
        <v/>
      </c>
      <c r="AB28" s="122" t="str">
        <f>IF(AND('Mapa final'!$AB$20="Media",'Mapa final'!$AD$20="Mayor"),CONCATENATE("R3C",'Mapa final'!$R$20),"")</f>
        <v/>
      </c>
      <c r="AC28" s="123" t="str">
        <f>IF(AND('Mapa final'!$AB$21="Media",'Mapa final'!$AD$21="Mayor"),CONCATENATE("R3C",'Mapa final'!$R$21),"")</f>
        <v/>
      </c>
      <c r="AD28" s="123" t="str">
        <f>IF(AND('Mapa final'!$AB$22="Media",'Mapa final'!$AD$22="Mayor"),CONCATENATE("R3C",'Mapa final'!$R$22),"")</f>
        <v/>
      </c>
      <c r="AE28" s="123" t="str">
        <f>IF(AND('Mapa final'!$AB$23="Media",'Mapa final'!$AD$23="Mayor"),CONCATENATE("R3C",'Mapa final'!$R$23),"")</f>
        <v/>
      </c>
      <c r="AF28" s="123" t="str">
        <f>IF(AND('Mapa final'!$AB$24="Media",'Mapa final'!$AD$24="Mayor"),CONCATENATE("R3C",'Mapa final'!$R$24),"")</f>
        <v/>
      </c>
      <c r="AG28" s="124" t="str">
        <f>IF(AND('Mapa final'!$AB$25="Media",'Mapa final'!$AD$25="Mayor"),CONCATENATE("R3C",'Mapa final'!$R$25),"")</f>
        <v/>
      </c>
      <c r="AH28" s="125" t="str">
        <f>IF(AND('Mapa final'!$AB$20="Media",'Mapa final'!$AD$20="Catastrófico"),CONCATENATE("R3C",'Mapa final'!$R$20),"")</f>
        <v/>
      </c>
      <c r="AI28" s="126" t="str">
        <f>IF(AND('Mapa final'!$AB$21="Media",'Mapa final'!$AD$21="Catastrófico"),CONCATENATE("R3C",'Mapa final'!$R$21),"")</f>
        <v/>
      </c>
      <c r="AJ28" s="126" t="str">
        <f>IF(AND('Mapa final'!$AB$22="Media",'Mapa final'!$AD$22="Catastrófico"),CONCATENATE("R3C",'Mapa final'!$R$22),"")</f>
        <v/>
      </c>
      <c r="AK28" s="126" t="str">
        <f>IF(AND('Mapa final'!$AB$23="Media",'Mapa final'!$AD$23="Catastrófico"),CONCATENATE("R3C",'Mapa final'!$R$23),"")</f>
        <v/>
      </c>
      <c r="AL28" s="126" t="str">
        <f>IF(AND('Mapa final'!$AB$24="Media",'Mapa final'!$AD$24="Catastrófico"),CONCATENATE("R3C",'Mapa final'!$R$24),"")</f>
        <v/>
      </c>
      <c r="AM28" s="127" t="str">
        <f>IF(AND('Mapa final'!$AB$25="Media",'Mapa final'!$AD$25="Catastrófico"),CONCATENATE("R3C",'Mapa final'!$R$25),"")</f>
        <v/>
      </c>
      <c r="AN28" s="1"/>
      <c r="AO28" s="387"/>
      <c r="AP28" s="209"/>
      <c r="AQ28" s="209"/>
      <c r="AR28" s="209"/>
      <c r="AS28" s="209"/>
      <c r="AT28" s="388"/>
      <c r="AU28" s="1"/>
      <c r="AV28" s="1"/>
      <c r="AW28" s="1"/>
      <c r="AX28" s="1"/>
      <c r="AY28" s="1"/>
      <c r="AZ28" s="1"/>
      <c r="BA28" s="1"/>
      <c r="BB28" s="1"/>
      <c r="BC28" s="1"/>
      <c r="BD28" s="1"/>
      <c r="BE28" s="1"/>
      <c r="BF28" s="1"/>
      <c r="BG28" s="1"/>
      <c r="BH28" s="1"/>
      <c r="BI28" s="1"/>
    </row>
    <row r="29" spans="1:61" ht="15" customHeight="1" x14ac:dyDescent="0.3">
      <c r="A29" s="1"/>
      <c r="B29" s="403"/>
      <c r="C29" s="209"/>
      <c r="D29" s="210"/>
      <c r="E29" s="221"/>
      <c r="F29" s="209"/>
      <c r="G29" s="209"/>
      <c r="H29" s="209"/>
      <c r="I29" s="210"/>
      <c r="J29" s="137" t="str">
        <f>IF(AND('Mapa final'!$AB$26="Media",'Mapa final'!$AD$26="Leve"),CONCATENATE("R4C",'Mapa final'!$R$26),"")</f>
        <v/>
      </c>
      <c r="K29" s="138" t="str">
        <f>IF(AND('Mapa final'!$AB$27="Media",'Mapa final'!$AD$27="Leve"),CONCATENATE("R4C",'Mapa final'!$R$27),"")</f>
        <v/>
      </c>
      <c r="L29" s="138" t="str">
        <f>IF(AND('Mapa final'!$AB$28="Media",'Mapa final'!$AD$28="Leve"),CONCATENATE("R4C",'Mapa final'!$R$28),"")</f>
        <v/>
      </c>
      <c r="M29" s="138" t="str">
        <f>IF(AND('Mapa final'!$AB$29="Media",'Mapa final'!$AD$29="Leve"),CONCATENATE("R4C",'Mapa final'!$R$29),"")</f>
        <v/>
      </c>
      <c r="N29" s="138" t="str">
        <f>IF(AND('Mapa final'!$AB$30="Media",'Mapa final'!$AD$30="Leve"),CONCATENATE("R4C",'Mapa final'!$R$30),"")</f>
        <v/>
      </c>
      <c r="O29" s="139" t="str">
        <f>IF(AND('Mapa final'!$AB$31="Media",'Mapa final'!$AD$31="Leve"),CONCATENATE("R4C",'Mapa final'!$R$31),"")</f>
        <v/>
      </c>
      <c r="P29" s="137" t="str">
        <f>IF(AND('Mapa final'!$AB$26="Media",'Mapa final'!$AD$26="Menor"),CONCATENATE("R4C",'Mapa final'!$R$26),"")</f>
        <v/>
      </c>
      <c r="Q29" s="138" t="str">
        <f>IF(AND('Mapa final'!$AB$27="Media",'Mapa final'!$AD$27="Menor"),CONCATENATE("R4C",'Mapa final'!$R$27),"")</f>
        <v/>
      </c>
      <c r="R29" s="138" t="str">
        <f>IF(AND('Mapa final'!$AB$28="Media",'Mapa final'!$AD$28="Menor"),CONCATENATE("R4C",'Mapa final'!$R$28),"")</f>
        <v/>
      </c>
      <c r="S29" s="138" t="str">
        <f>IF(AND('Mapa final'!$AB$29="Media",'Mapa final'!$AD$29="Menor"),CONCATENATE("R4C",'Mapa final'!$R$29),"")</f>
        <v/>
      </c>
      <c r="T29" s="138" t="str">
        <f>IF(AND('Mapa final'!$AB$30="Media",'Mapa final'!$AD$30="Menor"),CONCATENATE("R4C",'Mapa final'!$R$30),"")</f>
        <v/>
      </c>
      <c r="U29" s="139" t="str">
        <f>IF(AND('Mapa final'!$AB$31="Media",'Mapa final'!$AD$31="Menor"),CONCATENATE("R4C",'Mapa final'!$R$31),"")</f>
        <v/>
      </c>
      <c r="V29" s="137" t="str">
        <f>IF(AND('Mapa final'!$AB$26="Media",'Mapa final'!$AD$26="Moderado"),CONCATENATE("R4C",'Mapa final'!$R$26),"")</f>
        <v/>
      </c>
      <c r="W29" s="138" t="str">
        <f>IF(AND('Mapa final'!$AB$27="Media",'Mapa final'!$AD$27="Moderado"),CONCATENATE("R4C",'Mapa final'!$R$27),"")</f>
        <v/>
      </c>
      <c r="X29" s="138" t="str">
        <f>IF(AND('Mapa final'!$AB$28="Media",'Mapa final'!$AD$28="Moderado"),CONCATENATE("R4C",'Mapa final'!$R$28),"")</f>
        <v/>
      </c>
      <c r="Y29" s="138" t="str">
        <f>IF(AND('Mapa final'!$AB$29="Media",'Mapa final'!$AD$29="Moderado"),CONCATENATE("R4C",'Mapa final'!$R$29),"")</f>
        <v/>
      </c>
      <c r="Z29" s="138" t="str">
        <f>IF(AND('Mapa final'!$AB$30="Media",'Mapa final'!$AD$30="Moderado"),CONCATENATE("R4C",'Mapa final'!$R$30),"")</f>
        <v/>
      </c>
      <c r="AA29" s="139" t="str">
        <f>IF(AND('Mapa final'!$AB$31="Media",'Mapa final'!$AD$31="Moderado"),CONCATENATE("R4C",'Mapa final'!$R$31),"")</f>
        <v/>
      </c>
      <c r="AB29" s="122" t="str">
        <f>IF(AND('Mapa final'!$AB$26="Media",'Mapa final'!$AD$26="Mayor"),CONCATENATE("R4C",'Mapa final'!$R$26),"")</f>
        <v/>
      </c>
      <c r="AC29" s="123" t="str">
        <f>IF(AND('Mapa final'!$AB$27="Media",'Mapa final'!$AD$27="Mayor"),CONCATENATE("R4C",'Mapa final'!$R$27),"")</f>
        <v/>
      </c>
      <c r="AD29" s="123" t="str">
        <f>IF(AND('Mapa final'!$AB$28="Media",'Mapa final'!$AD$28="Mayor"),CONCATENATE("R4C",'Mapa final'!$R$28),"")</f>
        <v/>
      </c>
      <c r="AE29" s="123" t="str">
        <f>IF(AND('Mapa final'!$AB$29="Media",'Mapa final'!$AD$29="Mayor"),CONCATENATE("R4C",'Mapa final'!$R$29),"")</f>
        <v/>
      </c>
      <c r="AF29" s="123" t="str">
        <f>IF(AND('Mapa final'!$AB$30="Media",'Mapa final'!$AD$30="Mayor"),CONCATENATE("R4C",'Mapa final'!$R$30),"")</f>
        <v/>
      </c>
      <c r="AG29" s="124" t="str">
        <f>IF(AND('Mapa final'!$AB$31="Media",'Mapa final'!$AD$31="Mayor"),CONCATENATE("R4C",'Mapa final'!$R$31),"")</f>
        <v/>
      </c>
      <c r="AH29" s="125" t="str">
        <f>IF(AND('Mapa final'!$AB$26="Media",'Mapa final'!$AD$26="Catastrófico"),CONCATENATE("R4C",'Mapa final'!$R$26),"")</f>
        <v/>
      </c>
      <c r="AI29" s="126" t="str">
        <f>IF(AND('Mapa final'!$AB$27="Media",'Mapa final'!$AD$27="Catastrófico"),CONCATENATE("R4C",'Mapa final'!$R$27),"")</f>
        <v/>
      </c>
      <c r="AJ29" s="126" t="str">
        <f>IF(AND('Mapa final'!$AB$28="Media",'Mapa final'!$AD$28="Catastrófico"),CONCATENATE("R4C",'Mapa final'!$R$28),"")</f>
        <v/>
      </c>
      <c r="AK29" s="126" t="str">
        <f>IF(AND('Mapa final'!$AB$29="Media",'Mapa final'!$AD$29="Catastrófico"),CONCATENATE("R4C",'Mapa final'!$R$29),"")</f>
        <v/>
      </c>
      <c r="AL29" s="126" t="str">
        <f>IF(AND('Mapa final'!$AB$30="Media",'Mapa final'!$AD$30="Catastrófico"),CONCATENATE("R4C",'Mapa final'!$R$30),"")</f>
        <v/>
      </c>
      <c r="AM29" s="127" t="str">
        <f>IF(AND('Mapa final'!$AB$31="Media",'Mapa final'!$AD$31="Catastrófico"),CONCATENATE("R4C",'Mapa final'!$R$31),"")</f>
        <v/>
      </c>
      <c r="AN29" s="1"/>
      <c r="AO29" s="387"/>
      <c r="AP29" s="209"/>
      <c r="AQ29" s="209"/>
      <c r="AR29" s="209"/>
      <c r="AS29" s="209"/>
      <c r="AT29" s="388"/>
      <c r="AU29" s="1"/>
      <c r="AV29" s="1"/>
      <c r="AW29" s="1"/>
      <c r="AX29" s="1"/>
      <c r="AY29" s="1"/>
      <c r="AZ29" s="1"/>
      <c r="BA29" s="1"/>
      <c r="BB29" s="1"/>
      <c r="BC29" s="1"/>
      <c r="BD29" s="1"/>
      <c r="BE29" s="1"/>
      <c r="BF29" s="1"/>
      <c r="BG29" s="1"/>
      <c r="BH29" s="1"/>
      <c r="BI29" s="1"/>
    </row>
    <row r="30" spans="1:61" ht="15" customHeight="1" x14ac:dyDescent="0.3">
      <c r="A30" s="1"/>
      <c r="B30" s="403"/>
      <c r="C30" s="209"/>
      <c r="D30" s="210"/>
      <c r="E30" s="221"/>
      <c r="F30" s="209"/>
      <c r="G30" s="209"/>
      <c r="H30" s="209"/>
      <c r="I30" s="210"/>
      <c r="J30" s="137" t="str">
        <f>IF(AND('Mapa final'!$AB$32="Media",'Mapa final'!$AD$32="Leve"),CONCATENATE("R5C",'Mapa final'!$R$32),"")</f>
        <v/>
      </c>
      <c r="K30" s="138" t="str">
        <f>IF(AND('Mapa final'!$AB$33="Media",'Mapa final'!$AD$33="Leve"),CONCATENATE("R5C",'Mapa final'!$R$33),"")</f>
        <v/>
      </c>
      <c r="L30" s="138" t="str">
        <f>IF(AND('Mapa final'!$AB$34="Media",'Mapa final'!$AD$34="Leve"),CONCATENATE("R5C",'Mapa final'!$R$34),"")</f>
        <v/>
      </c>
      <c r="M30" s="138" t="str">
        <f>IF(AND('Mapa final'!$AB$35="Media",'Mapa final'!$AD$35="Leve"),CONCATENATE("R5C",'Mapa final'!$R$35),"")</f>
        <v/>
      </c>
      <c r="N30" s="138" t="str">
        <f>IF(AND('Mapa final'!$AB$36="Media",'Mapa final'!$AD$36="Leve"),CONCATENATE("R5C",'Mapa final'!$R$36),"")</f>
        <v/>
      </c>
      <c r="O30" s="139" t="str">
        <f>IF(AND('Mapa final'!$AB$37="Media",'Mapa final'!$AD$37="Leve"),CONCATENATE("R5C",'Mapa final'!$R$37),"")</f>
        <v/>
      </c>
      <c r="P30" s="137" t="str">
        <f>IF(AND('Mapa final'!$AB$32="Media",'Mapa final'!$AD$32="Menor"),CONCATENATE("R5C",'Mapa final'!$R$32),"")</f>
        <v/>
      </c>
      <c r="Q30" s="138" t="str">
        <f>IF(AND('Mapa final'!$AB$33="Media",'Mapa final'!$AD$33="Menor"),CONCATENATE("R5C",'Mapa final'!$R$33),"")</f>
        <v/>
      </c>
      <c r="R30" s="138" t="str">
        <f>IF(AND('Mapa final'!$AB$34="Media",'Mapa final'!$AD$34="Menor"),CONCATENATE("R5C",'Mapa final'!$R$34),"")</f>
        <v/>
      </c>
      <c r="S30" s="138" t="str">
        <f>IF(AND('Mapa final'!$AB$35="Media",'Mapa final'!$AD$35="Menor"),CONCATENATE("R5C",'Mapa final'!$R$35),"")</f>
        <v/>
      </c>
      <c r="T30" s="138" t="str">
        <f>IF(AND('Mapa final'!$AB$36="Media",'Mapa final'!$AD$36="Menor"),CONCATENATE("R5C",'Mapa final'!$R$36),"")</f>
        <v/>
      </c>
      <c r="U30" s="139" t="str">
        <f>IF(AND('Mapa final'!$AB$37="Media",'Mapa final'!$AD$37="Menor"),CONCATENATE("R5C",'Mapa final'!$R$37),"")</f>
        <v/>
      </c>
      <c r="V30" s="137" t="str">
        <f>IF(AND('Mapa final'!$AB$32="Media",'Mapa final'!$AD$32="Moderado"),CONCATENATE("R5C",'Mapa final'!$R$32),"")</f>
        <v/>
      </c>
      <c r="W30" s="138" t="str">
        <f>IF(AND('Mapa final'!$AB$33="Media",'Mapa final'!$AD$33="Moderado"),CONCATENATE("R5C",'Mapa final'!$R$33),"")</f>
        <v/>
      </c>
      <c r="X30" s="138" t="str">
        <f>IF(AND('Mapa final'!$AB$34="Media",'Mapa final'!$AD$34="Moderado"),CONCATENATE("R5C",'Mapa final'!$R$34),"")</f>
        <v/>
      </c>
      <c r="Y30" s="138" t="str">
        <f>IF(AND('Mapa final'!$AB$35="Media",'Mapa final'!$AD$35="Moderado"),CONCATENATE("R5C",'Mapa final'!$R$35),"")</f>
        <v/>
      </c>
      <c r="Z30" s="138" t="str">
        <f>IF(AND('Mapa final'!$AB$36="Media",'Mapa final'!$AD$36="Moderado"),CONCATENATE("R5C",'Mapa final'!$R$36),"")</f>
        <v/>
      </c>
      <c r="AA30" s="139" t="str">
        <f>IF(AND('Mapa final'!$AB$37="Media",'Mapa final'!$AD$37="Moderado"),CONCATENATE("R5C",'Mapa final'!$R$37),"")</f>
        <v/>
      </c>
      <c r="AB30" s="122" t="str">
        <f>IF(AND('Mapa final'!$AB$32="Media",'Mapa final'!$AD$32="Mayor"),CONCATENATE("R5C",'Mapa final'!$R$32),"")</f>
        <v/>
      </c>
      <c r="AC30" s="123" t="str">
        <f>IF(AND('Mapa final'!$AB$33="Media",'Mapa final'!$AD$33="Mayor"),CONCATENATE("R5C",'Mapa final'!$R$33),"")</f>
        <v/>
      </c>
      <c r="AD30" s="123" t="str">
        <f>IF(AND('Mapa final'!$AB$34="Media",'Mapa final'!$AD$34="Mayor"),CONCATENATE("R5C",'Mapa final'!$R$34),"")</f>
        <v/>
      </c>
      <c r="AE30" s="123" t="str">
        <f>IF(AND('Mapa final'!$AB$35="Media",'Mapa final'!$AD$35="Mayor"),CONCATENATE("R5C",'Mapa final'!$R$35),"")</f>
        <v/>
      </c>
      <c r="AF30" s="123" t="str">
        <f>IF(AND('Mapa final'!$AB$36="Media",'Mapa final'!$AD$36="Mayor"),CONCATENATE("R5C",'Mapa final'!$R$36),"")</f>
        <v/>
      </c>
      <c r="AG30" s="124" t="str">
        <f>IF(AND('Mapa final'!$AB$37="Media",'Mapa final'!$AD$37="Mayor"),CONCATENATE("R5C",'Mapa final'!$R$37),"")</f>
        <v/>
      </c>
      <c r="AH30" s="125" t="str">
        <f>IF(AND('Mapa final'!$AB$32="Media",'Mapa final'!$AD$32="Catastrófico"),CONCATENATE("R5C",'Mapa final'!$R$32),"")</f>
        <v/>
      </c>
      <c r="AI30" s="126" t="str">
        <f>IF(AND('Mapa final'!$AB$33="Media",'Mapa final'!$AD$33="Catastrófico"),CONCATENATE("R5C",'Mapa final'!$R$33),"")</f>
        <v/>
      </c>
      <c r="AJ30" s="126" t="str">
        <f>IF(AND('Mapa final'!$AB$34="Media",'Mapa final'!$AD$34="Catastrófico"),CONCATENATE("R5C",'Mapa final'!$R$34),"")</f>
        <v/>
      </c>
      <c r="AK30" s="126" t="str">
        <f>IF(AND('Mapa final'!$AB$35="Media",'Mapa final'!$AD$35="Catastrófico"),CONCATENATE("R5C",'Mapa final'!$R$35),"")</f>
        <v/>
      </c>
      <c r="AL30" s="126" t="str">
        <f>IF(AND('Mapa final'!$AB$36="Media",'Mapa final'!$AD$36="Catastrófico"),CONCATENATE("R5C",'Mapa final'!$R$36),"")</f>
        <v/>
      </c>
      <c r="AM30" s="127" t="str">
        <f>IF(AND('Mapa final'!$AB$37="Media",'Mapa final'!$AD$37="Catastrófico"),CONCATENATE("R5C",'Mapa final'!$R$37),"")</f>
        <v/>
      </c>
      <c r="AN30" s="1"/>
      <c r="AO30" s="387"/>
      <c r="AP30" s="209"/>
      <c r="AQ30" s="209"/>
      <c r="AR30" s="209"/>
      <c r="AS30" s="209"/>
      <c r="AT30" s="388"/>
      <c r="AU30" s="1"/>
      <c r="AV30" s="1"/>
      <c r="AW30" s="1"/>
      <c r="AX30" s="1"/>
      <c r="AY30" s="1"/>
      <c r="AZ30" s="1"/>
      <c r="BA30" s="1"/>
      <c r="BB30" s="1"/>
      <c r="BC30" s="1"/>
      <c r="BD30" s="1"/>
      <c r="BE30" s="1"/>
      <c r="BF30" s="1"/>
      <c r="BG30" s="1"/>
      <c r="BH30" s="1"/>
      <c r="BI30" s="1"/>
    </row>
    <row r="31" spans="1:61" ht="15" customHeight="1" x14ac:dyDescent="0.3">
      <c r="A31" s="1"/>
      <c r="B31" s="403"/>
      <c r="C31" s="209"/>
      <c r="D31" s="210"/>
      <c r="E31" s="221"/>
      <c r="F31" s="209"/>
      <c r="G31" s="209"/>
      <c r="H31" s="209"/>
      <c r="I31" s="210"/>
      <c r="J31" s="137" t="str">
        <f>IF(AND('Mapa final'!$AB$38="Media",'Mapa final'!$AD$38="Leve"),CONCATENATE("R6C",'Mapa final'!$R$38),"")</f>
        <v/>
      </c>
      <c r="K31" s="138" t="str">
        <f>IF(AND('Mapa final'!$AB$39="Media",'Mapa final'!$AD$39="Leve"),CONCATENATE("R6C",'Mapa final'!$R$39),"")</f>
        <v/>
      </c>
      <c r="L31" s="138" t="str">
        <f>IF(AND('Mapa final'!$AB$40="Media",'Mapa final'!$AD$40="Leve"),CONCATENATE("R6C",'Mapa final'!$R$40),"")</f>
        <v/>
      </c>
      <c r="M31" s="138" t="str">
        <f>IF(AND('Mapa final'!$AB$41="Media",'Mapa final'!$AD$41="Leve"),CONCATENATE("R6C",'Mapa final'!$R$41),"")</f>
        <v/>
      </c>
      <c r="N31" s="138" t="str">
        <f>IF(AND('Mapa final'!$AB$42="Media",'Mapa final'!$AD$42="Leve"),CONCATENATE("R6C",'Mapa final'!$R$42),"")</f>
        <v/>
      </c>
      <c r="O31" s="139" t="str">
        <f>IF(AND('Mapa final'!$AB$43="Media",'Mapa final'!$AD$43="Leve"),CONCATENATE("R6C",'Mapa final'!$R$43),"")</f>
        <v/>
      </c>
      <c r="P31" s="137" t="str">
        <f>IF(AND('Mapa final'!$AB$38="Media",'Mapa final'!$AD$38="Menor"),CONCATENATE("R6C",'Mapa final'!$R$38),"")</f>
        <v/>
      </c>
      <c r="Q31" s="138" t="str">
        <f>IF(AND('Mapa final'!$AB$39="Media",'Mapa final'!$AD$39="Menor"),CONCATENATE("R6C",'Mapa final'!$R$39),"")</f>
        <v/>
      </c>
      <c r="R31" s="138" t="str">
        <f>IF(AND('Mapa final'!$AB$40="Media",'Mapa final'!$AD$40="Menor"),CONCATENATE("R6C",'Mapa final'!$R$40),"")</f>
        <v/>
      </c>
      <c r="S31" s="138" t="str">
        <f>IF(AND('Mapa final'!$AB$41="Media",'Mapa final'!$AD$41="Menor"),CONCATENATE("R6C",'Mapa final'!$R$41),"")</f>
        <v/>
      </c>
      <c r="T31" s="138" t="str">
        <f>IF(AND('Mapa final'!$AB$42="Media",'Mapa final'!$AD$42="Menor"),CONCATENATE("R6C",'Mapa final'!$R$42),"")</f>
        <v/>
      </c>
      <c r="U31" s="139" t="str">
        <f>IF(AND('Mapa final'!$AB$43="Media",'Mapa final'!$AD$43="Menor"),CONCATENATE("R6C",'Mapa final'!$R$43),"")</f>
        <v/>
      </c>
      <c r="V31" s="137" t="str">
        <f>IF(AND('Mapa final'!$AB$38="Media",'Mapa final'!$AD$38="Moderado"),CONCATENATE("R6C",'Mapa final'!$R$38),"")</f>
        <v/>
      </c>
      <c r="W31" s="138" t="str">
        <f>IF(AND('Mapa final'!$AB$39="Media",'Mapa final'!$AD$39="Moderado"),CONCATENATE("R6C",'Mapa final'!$R$39),"")</f>
        <v/>
      </c>
      <c r="X31" s="138" t="str">
        <f>IF(AND('Mapa final'!$AB$40="Media",'Mapa final'!$AD$40="Moderado"),CONCATENATE("R6C",'Mapa final'!$R$40),"")</f>
        <v/>
      </c>
      <c r="Y31" s="138" t="str">
        <f>IF(AND('Mapa final'!$AB$41="Media",'Mapa final'!$AD$41="Moderado"),CONCATENATE("R6C",'Mapa final'!$R$41),"")</f>
        <v/>
      </c>
      <c r="Z31" s="138" t="str">
        <f>IF(AND('Mapa final'!$AB$42="Media",'Mapa final'!$AD$42="Moderado"),CONCATENATE("R6C",'Mapa final'!$R$42),"")</f>
        <v/>
      </c>
      <c r="AA31" s="139" t="str">
        <f>IF(AND('Mapa final'!$AB$43="Media",'Mapa final'!$AD$43="Moderado"),CONCATENATE("R6C",'Mapa final'!$R$43),"")</f>
        <v/>
      </c>
      <c r="AB31" s="122" t="str">
        <f>IF(AND('Mapa final'!$AB$38="Media",'Mapa final'!$AD$38="Mayor"),CONCATENATE("R6C",'Mapa final'!$R$38),"")</f>
        <v/>
      </c>
      <c r="AC31" s="123" t="str">
        <f>IF(AND('Mapa final'!$AB$39="Media",'Mapa final'!$AD$39="Mayor"),CONCATENATE("R6C",'Mapa final'!$R$39),"")</f>
        <v/>
      </c>
      <c r="AD31" s="123" t="str">
        <f>IF(AND('Mapa final'!$AB$40="Media",'Mapa final'!$AD$40="Mayor"),CONCATENATE("R6C",'Mapa final'!$R$40),"")</f>
        <v/>
      </c>
      <c r="AE31" s="123" t="str">
        <f>IF(AND('Mapa final'!$AB$41="Media",'Mapa final'!$AD$41="Mayor"),CONCATENATE("R6C",'Mapa final'!$R$41),"")</f>
        <v/>
      </c>
      <c r="AF31" s="123" t="str">
        <f>IF(AND('Mapa final'!$AB$42="Media",'Mapa final'!$AD$42="Mayor"),CONCATENATE("R6C",'Mapa final'!$R$42),"")</f>
        <v/>
      </c>
      <c r="AG31" s="124" t="str">
        <f>IF(AND('Mapa final'!$AB$43="Media",'Mapa final'!$AD$43="Mayor"),CONCATENATE("R6C",'Mapa final'!$R$43),"")</f>
        <v/>
      </c>
      <c r="AH31" s="125" t="str">
        <f>IF(AND('Mapa final'!$AB$38="Media",'Mapa final'!$AD$38="Catastrófico"),CONCATENATE("R6C",'Mapa final'!$R$38),"")</f>
        <v/>
      </c>
      <c r="AI31" s="126" t="str">
        <f>IF(AND('Mapa final'!$AB$39="Media",'Mapa final'!$AD$39="Catastrófico"),CONCATENATE("R6C",'Mapa final'!$R$39),"")</f>
        <v/>
      </c>
      <c r="AJ31" s="126" t="str">
        <f>IF(AND('Mapa final'!$AB$40="Media",'Mapa final'!$AD$40="Catastrófico"),CONCATENATE("R6C",'Mapa final'!$R$40),"")</f>
        <v/>
      </c>
      <c r="AK31" s="126" t="str">
        <f>IF(AND('Mapa final'!$AB$41="Media",'Mapa final'!$AD$41="Catastrófico"),CONCATENATE("R6C",'Mapa final'!$R$41),"")</f>
        <v/>
      </c>
      <c r="AL31" s="126" t="str">
        <f>IF(AND('Mapa final'!$AB$42="Media",'Mapa final'!$AD$42="Catastrófico"),CONCATENATE("R6C",'Mapa final'!$R$42),"")</f>
        <v/>
      </c>
      <c r="AM31" s="127" t="str">
        <f>IF(AND('Mapa final'!$AB$43="Media",'Mapa final'!$AD$43="Catastrófico"),CONCATENATE("R6C",'Mapa final'!$R$43),"")</f>
        <v/>
      </c>
      <c r="AN31" s="1"/>
      <c r="AO31" s="387"/>
      <c r="AP31" s="209"/>
      <c r="AQ31" s="209"/>
      <c r="AR31" s="209"/>
      <c r="AS31" s="209"/>
      <c r="AT31" s="388"/>
      <c r="AU31" s="1"/>
      <c r="AV31" s="1"/>
      <c r="AW31" s="1"/>
      <c r="AX31" s="1"/>
      <c r="AY31" s="1"/>
      <c r="AZ31" s="1"/>
      <c r="BA31" s="1"/>
      <c r="BB31" s="1"/>
      <c r="BC31" s="1"/>
      <c r="BD31" s="1"/>
      <c r="BE31" s="1"/>
      <c r="BF31" s="1"/>
      <c r="BG31" s="1"/>
      <c r="BH31" s="1"/>
      <c r="BI31" s="1"/>
    </row>
    <row r="32" spans="1:61" ht="15" customHeight="1" x14ac:dyDescent="0.3">
      <c r="A32" s="1"/>
      <c r="B32" s="403"/>
      <c r="C32" s="209"/>
      <c r="D32" s="210"/>
      <c r="E32" s="221"/>
      <c r="F32" s="209"/>
      <c r="G32" s="209"/>
      <c r="H32" s="209"/>
      <c r="I32" s="210"/>
      <c r="J32" s="137" t="str">
        <f>IF(AND('Mapa final'!$AB$44="Media",'Mapa final'!$AD$44="Leve"),CONCATENATE("R7C",'Mapa final'!$R$44),"")</f>
        <v/>
      </c>
      <c r="K32" s="138" t="str">
        <f>IF(AND('Mapa final'!$AB$45="Media",'Mapa final'!$AD$45="Leve"),CONCATENATE("R7C",'Mapa final'!$R$45),"")</f>
        <v/>
      </c>
      <c r="L32" s="138" t="str">
        <f>IF(AND('Mapa final'!$AB$46="Media",'Mapa final'!$AD$46="Leve"),CONCATENATE("R7C",'Mapa final'!$R$46),"")</f>
        <v/>
      </c>
      <c r="M32" s="138" t="str">
        <f>IF(AND('Mapa final'!$AB$47="Media",'Mapa final'!$AD$47="Leve"),CONCATENATE("R7C",'Mapa final'!$R$47),"")</f>
        <v/>
      </c>
      <c r="N32" s="138" t="str">
        <f>IF(AND('Mapa final'!$AB$48="Media",'Mapa final'!$AD$48="Leve"),CONCATENATE("R7C",'Mapa final'!$R$48),"")</f>
        <v/>
      </c>
      <c r="O32" s="139" t="str">
        <f>IF(AND('Mapa final'!$AB$49="Media",'Mapa final'!$AD$49="Leve"),CONCATENATE("R7C",'Mapa final'!$R$49),"")</f>
        <v/>
      </c>
      <c r="P32" s="137" t="str">
        <f>IF(AND('Mapa final'!$AB$44="Media",'Mapa final'!$AD$44="Menor"),CONCATENATE("R7C",'Mapa final'!$R$44),"")</f>
        <v/>
      </c>
      <c r="Q32" s="138" t="str">
        <f>IF(AND('Mapa final'!$AB$45="Media",'Mapa final'!$AD$45="Menor"),CONCATENATE("R7C",'Mapa final'!$R$45),"")</f>
        <v/>
      </c>
      <c r="R32" s="138" t="str">
        <f>IF(AND('Mapa final'!$AB$46="Media",'Mapa final'!$AD$46="Menor"),CONCATENATE("R7C",'Mapa final'!$R$46),"")</f>
        <v/>
      </c>
      <c r="S32" s="138" t="str">
        <f>IF(AND('Mapa final'!$AB$47="Media",'Mapa final'!$AD$47="Menor"),CONCATENATE("R7C",'Mapa final'!$R$47),"")</f>
        <v/>
      </c>
      <c r="T32" s="138" t="str">
        <f>IF(AND('Mapa final'!$AB$48="Media",'Mapa final'!$AD$48="Menor"),CONCATENATE("R7C",'Mapa final'!$R$48),"")</f>
        <v/>
      </c>
      <c r="U32" s="139" t="str">
        <f>IF(AND('Mapa final'!$AB$49="Media",'Mapa final'!$AD$49="Menor"),CONCATENATE("R7C",'Mapa final'!$R$49),"")</f>
        <v/>
      </c>
      <c r="V32" s="137" t="str">
        <f>IF(AND('Mapa final'!$AB$44="Media",'Mapa final'!$AD$44="Moderado"),CONCATENATE("R7C",'Mapa final'!$R$44),"")</f>
        <v/>
      </c>
      <c r="W32" s="138" t="str">
        <f>IF(AND('Mapa final'!$AB$45="Media",'Mapa final'!$AD$45="Moderado"),CONCATENATE("R7C",'Mapa final'!$R$45),"")</f>
        <v/>
      </c>
      <c r="X32" s="138" t="str">
        <f>IF(AND('Mapa final'!$AB$46="Media",'Mapa final'!$AD$46="Moderado"),CONCATENATE("R7C",'Mapa final'!$R$46),"")</f>
        <v/>
      </c>
      <c r="Y32" s="138" t="str">
        <f>IF(AND('Mapa final'!$AB$47="Media",'Mapa final'!$AD$47="Moderado"),CONCATENATE("R7C",'Mapa final'!$R$47),"")</f>
        <v/>
      </c>
      <c r="Z32" s="138" t="str">
        <f>IF(AND('Mapa final'!$AB$48="Media",'Mapa final'!$AD$48="Moderado"),CONCATENATE("R7C",'Mapa final'!$R$48),"")</f>
        <v/>
      </c>
      <c r="AA32" s="139" t="str">
        <f>IF(AND('Mapa final'!$AB$49="Media",'Mapa final'!$AD$49="Moderado"),CONCATENATE("R7C",'Mapa final'!$R$49),"")</f>
        <v/>
      </c>
      <c r="AB32" s="122" t="str">
        <f>IF(AND('Mapa final'!$AB$44="Media",'Mapa final'!$AD$44="Mayor"),CONCATENATE("R7C",'Mapa final'!$R$44),"")</f>
        <v/>
      </c>
      <c r="AC32" s="123" t="str">
        <f>IF(AND('Mapa final'!$AB$45="Media",'Mapa final'!$AD$45="Mayor"),CONCATENATE("R7C",'Mapa final'!$R$45),"")</f>
        <v/>
      </c>
      <c r="AD32" s="123" t="str">
        <f>IF(AND('Mapa final'!$AB$46="Media",'Mapa final'!$AD$46="Mayor"),CONCATENATE("R7C",'Mapa final'!$R$46),"")</f>
        <v/>
      </c>
      <c r="AE32" s="123" t="str">
        <f>IF(AND('Mapa final'!$AB$47="Media",'Mapa final'!$AD$47="Mayor"),CONCATENATE("R7C",'Mapa final'!$R$47),"")</f>
        <v/>
      </c>
      <c r="AF32" s="123" t="str">
        <f>IF(AND('Mapa final'!$AB$48="Media",'Mapa final'!$AD$48="Mayor"),CONCATENATE("R7C",'Mapa final'!$R$48),"")</f>
        <v/>
      </c>
      <c r="AG32" s="124" t="str">
        <f>IF(AND('Mapa final'!$AB$49="Media",'Mapa final'!$AD$49="Mayor"),CONCATENATE("R7C",'Mapa final'!$R$49),"")</f>
        <v/>
      </c>
      <c r="AH32" s="125" t="str">
        <f>IF(AND('Mapa final'!$AB$44="Media",'Mapa final'!$AD$44="Catastrófico"),CONCATENATE("R7C",'Mapa final'!$R$44),"")</f>
        <v/>
      </c>
      <c r="AI32" s="126" t="str">
        <f>IF(AND('Mapa final'!$AB$45="Media",'Mapa final'!$AD$45="Catastrófico"),CONCATENATE("R7C",'Mapa final'!$R$45),"")</f>
        <v/>
      </c>
      <c r="AJ32" s="126" t="str">
        <f>IF(AND('Mapa final'!$AB$46="Media",'Mapa final'!$AD$46="Catastrófico"),CONCATENATE("R7C",'Mapa final'!$R$46),"")</f>
        <v/>
      </c>
      <c r="AK32" s="126" t="str">
        <f>IF(AND('Mapa final'!$AB$47="Media",'Mapa final'!$AD$47="Catastrófico"),CONCATENATE("R7C",'Mapa final'!$R$47),"")</f>
        <v/>
      </c>
      <c r="AL32" s="126" t="str">
        <f>IF(AND('Mapa final'!$AB$48="Media",'Mapa final'!$AD$48="Catastrófico"),CONCATENATE("R7C",'Mapa final'!$R$48),"")</f>
        <v/>
      </c>
      <c r="AM32" s="127" t="str">
        <f>IF(AND('Mapa final'!$AB$49="Media",'Mapa final'!$AD$49="Catastrófico"),CONCATENATE("R7C",'Mapa final'!$R$49),"")</f>
        <v/>
      </c>
      <c r="AN32" s="1"/>
      <c r="AO32" s="387"/>
      <c r="AP32" s="209"/>
      <c r="AQ32" s="209"/>
      <c r="AR32" s="209"/>
      <c r="AS32" s="209"/>
      <c r="AT32" s="388"/>
      <c r="AU32" s="1"/>
      <c r="AV32" s="1"/>
      <c r="AW32" s="1"/>
      <c r="AX32" s="1"/>
      <c r="AY32" s="1"/>
      <c r="AZ32" s="1"/>
      <c r="BA32" s="1"/>
      <c r="BB32" s="1"/>
      <c r="BC32" s="1"/>
      <c r="BD32" s="1"/>
      <c r="BE32" s="1"/>
      <c r="BF32" s="1"/>
      <c r="BG32" s="1"/>
      <c r="BH32" s="1"/>
      <c r="BI32" s="1"/>
    </row>
    <row r="33" spans="1:61" ht="15" customHeight="1" x14ac:dyDescent="0.3">
      <c r="A33" s="1"/>
      <c r="B33" s="403"/>
      <c r="C33" s="209"/>
      <c r="D33" s="210"/>
      <c r="E33" s="221"/>
      <c r="F33" s="209"/>
      <c r="G33" s="209"/>
      <c r="H33" s="209"/>
      <c r="I33" s="210"/>
      <c r="J33" s="137" t="str">
        <f>IF(AND('Mapa final'!$AB$50="Media",'Mapa final'!$AD$50="Leve"),CONCATENATE("R8C",'Mapa final'!$R$50),"")</f>
        <v/>
      </c>
      <c r="K33" s="138" t="str">
        <f>IF(AND('Mapa final'!$AB$51="Media",'Mapa final'!$AD$51="Leve"),CONCATENATE("R8C",'Mapa final'!$R$51),"")</f>
        <v/>
      </c>
      <c r="L33" s="138" t="str">
        <f>IF(AND('Mapa final'!$AB$52="Media",'Mapa final'!$AD$52="Leve"),CONCATENATE("R8C",'Mapa final'!$R$52),"")</f>
        <v/>
      </c>
      <c r="M33" s="138" t="str">
        <f>IF(AND('Mapa final'!$AB$53="Media",'Mapa final'!$AD$53="Leve"),CONCATENATE("R8C",'Mapa final'!$R$53),"")</f>
        <v/>
      </c>
      <c r="N33" s="138" t="str">
        <f>IF(AND('Mapa final'!$AB$54="Media",'Mapa final'!$AD$54="Leve"),CONCATENATE("R8C",'Mapa final'!$R$54),"")</f>
        <v/>
      </c>
      <c r="O33" s="139" t="str">
        <f>IF(AND('Mapa final'!$AB$55="Media",'Mapa final'!$AD$55="Leve"),CONCATENATE("R8C",'Mapa final'!$R$55),"")</f>
        <v/>
      </c>
      <c r="P33" s="137" t="str">
        <f>IF(AND('Mapa final'!$AB$50="Media",'Mapa final'!$AD$50="Menor"),CONCATENATE("R8C",'Mapa final'!$R$50),"")</f>
        <v/>
      </c>
      <c r="Q33" s="138" t="str">
        <f>IF(AND('Mapa final'!$AB$51="Media",'Mapa final'!$AD$51="Menor"),CONCATENATE("R8C",'Mapa final'!$R$51),"")</f>
        <v/>
      </c>
      <c r="R33" s="138" t="str">
        <f>IF(AND('Mapa final'!$AB$52="Media",'Mapa final'!$AD$52="Menor"),CONCATENATE("R8C",'Mapa final'!$R$52),"")</f>
        <v/>
      </c>
      <c r="S33" s="138" t="str">
        <f>IF(AND('Mapa final'!$AB$53="Media",'Mapa final'!$AD$53="Menor"),CONCATENATE("R8C",'Mapa final'!$R$53),"")</f>
        <v/>
      </c>
      <c r="T33" s="138" t="str">
        <f>IF(AND('Mapa final'!$AB$54="Media",'Mapa final'!$AD$54="Menor"),CONCATENATE("R8C",'Mapa final'!$R$54),"")</f>
        <v/>
      </c>
      <c r="U33" s="139" t="str">
        <f>IF(AND('Mapa final'!$AB$55="Media",'Mapa final'!$AD$55="Menor"),CONCATENATE("R8C",'Mapa final'!$R$55),"")</f>
        <v/>
      </c>
      <c r="V33" s="137" t="str">
        <f>IF(AND('Mapa final'!$AB$50="Media",'Mapa final'!$AD$50="Moderado"),CONCATENATE("R8C",'Mapa final'!$R$50),"")</f>
        <v/>
      </c>
      <c r="W33" s="138" t="str">
        <f>IF(AND('Mapa final'!$AB$51="Media",'Mapa final'!$AD$51="Moderado"),CONCATENATE("R8C",'Mapa final'!$R$51),"")</f>
        <v/>
      </c>
      <c r="X33" s="138" t="str">
        <f>IF(AND('Mapa final'!$AB$52="Media",'Mapa final'!$AD$52="Moderado"),CONCATENATE("R8C",'Mapa final'!$R$52),"")</f>
        <v/>
      </c>
      <c r="Y33" s="138" t="str">
        <f>IF(AND('Mapa final'!$AB$53="Media",'Mapa final'!$AD$53="Moderado"),CONCATENATE("R8C",'Mapa final'!$R$53),"")</f>
        <v/>
      </c>
      <c r="Z33" s="138" t="str">
        <f>IF(AND('Mapa final'!$AB$54="Media",'Mapa final'!$AD$54="Moderado"),CONCATENATE("R8C",'Mapa final'!$R$54),"")</f>
        <v/>
      </c>
      <c r="AA33" s="139" t="str">
        <f>IF(AND('Mapa final'!$AB$55="Media",'Mapa final'!$AD$55="Moderado"),CONCATENATE("R8C",'Mapa final'!$R$55),"")</f>
        <v/>
      </c>
      <c r="AB33" s="122" t="str">
        <f>IF(AND('Mapa final'!$AB$50="Media",'Mapa final'!$AD$50="Mayor"),CONCATENATE("R8C",'Mapa final'!$R$50),"")</f>
        <v/>
      </c>
      <c r="AC33" s="123" t="str">
        <f>IF(AND('Mapa final'!$AB$51="Media",'Mapa final'!$AD$51="Mayor"),CONCATENATE("R8C",'Mapa final'!$R$51),"")</f>
        <v/>
      </c>
      <c r="AD33" s="123" t="str">
        <f>IF(AND('Mapa final'!$AB$52="Media",'Mapa final'!$AD$52="Mayor"),CONCATENATE("R8C",'Mapa final'!$R$52),"")</f>
        <v/>
      </c>
      <c r="AE33" s="123" t="str">
        <f>IF(AND('Mapa final'!$AB$53="Media",'Mapa final'!$AD$53="Mayor"),CONCATENATE("R8C",'Mapa final'!$R$53),"")</f>
        <v/>
      </c>
      <c r="AF33" s="123" t="str">
        <f>IF(AND('Mapa final'!$AB$54="Media",'Mapa final'!$AD$54="Mayor"),CONCATENATE("R8C",'Mapa final'!$R$54),"")</f>
        <v/>
      </c>
      <c r="AG33" s="124" t="str">
        <f>IF(AND('Mapa final'!$AB$55="Media",'Mapa final'!$AD$55="Mayor"),CONCATENATE("R8C",'Mapa final'!$R$55),"")</f>
        <v/>
      </c>
      <c r="AH33" s="125" t="str">
        <f>IF(AND('Mapa final'!$AB$50="Media",'Mapa final'!$AD$50="Catastrófico"),CONCATENATE("R8C",'Mapa final'!$R$50),"")</f>
        <v/>
      </c>
      <c r="AI33" s="126" t="str">
        <f>IF(AND('Mapa final'!$AB$51="Media",'Mapa final'!$AD$51="Catastrófico"),CONCATENATE("R8C",'Mapa final'!$R$51),"")</f>
        <v/>
      </c>
      <c r="AJ33" s="126" t="str">
        <f>IF(AND('Mapa final'!$AB$52="Media",'Mapa final'!$AD$52="Catastrófico"),CONCATENATE("R8C",'Mapa final'!$R$52),"")</f>
        <v/>
      </c>
      <c r="AK33" s="126" t="str">
        <f>IF(AND('Mapa final'!$AB$53="Media",'Mapa final'!$AD$53="Catastrófico"),CONCATENATE("R8C",'Mapa final'!$R$53),"")</f>
        <v/>
      </c>
      <c r="AL33" s="126" t="str">
        <f>IF(AND('Mapa final'!$AB$54="Media",'Mapa final'!$AD$54="Catastrófico"),CONCATENATE("R8C",'Mapa final'!$R$54),"")</f>
        <v/>
      </c>
      <c r="AM33" s="127" t="str">
        <f>IF(AND('Mapa final'!$AB$55="Media",'Mapa final'!$AD$55="Catastrófico"),CONCATENATE("R8C",'Mapa final'!$R$55),"")</f>
        <v/>
      </c>
      <c r="AN33" s="1"/>
      <c r="AO33" s="387"/>
      <c r="AP33" s="209"/>
      <c r="AQ33" s="209"/>
      <c r="AR33" s="209"/>
      <c r="AS33" s="209"/>
      <c r="AT33" s="388"/>
      <c r="AU33" s="1"/>
      <c r="AV33" s="1"/>
      <c r="AW33" s="1"/>
      <c r="AX33" s="1"/>
      <c r="AY33" s="1"/>
      <c r="AZ33" s="1"/>
      <c r="BA33" s="1"/>
      <c r="BB33" s="1"/>
      <c r="BC33" s="1"/>
      <c r="BD33" s="1"/>
      <c r="BE33" s="1"/>
      <c r="BF33" s="1"/>
      <c r="BG33" s="1"/>
      <c r="BH33" s="1"/>
      <c r="BI33" s="1"/>
    </row>
    <row r="34" spans="1:61" ht="15" customHeight="1" x14ac:dyDescent="0.3">
      <c r="A34" s="1"/>
      <c r="B34" s="403"/>
      <c r="C34" s="209"/>
      <c r="D34" s="210"/>
      <c r="E34" s="221"/>
      <c r="F34" s="209"/>
      <c r="G34" s="209"/>
      <c r="H34" s="209"/>
      <c r="I34" s="210"/>
      <c r="J34" s="137" t="str">
        <f>IF(AND('Mapa final'!$AB$56="Media",'Mapa final'!$AD$56="Leve"),CONCATENATE("R9C",'Mapa final'!$R$56),"")</f>
        <v/>
      </c>
      <c r="K34" s="138" t="str">
        <f>IF(AND('Mapa final'!$AB$57="Media",'Mapa final'!$AD$57="Leve"),CONCATENATE("R9C",'Mapa final'!$R$57),"")</f>
        <v/>
      </c>
      <c r="L34" s="138" t="str">
        <f>IF(AND('Mapa final'!$AB$58="Media",'Mapa final'!$AD$58="Leve"),CONCATENATE("R9C",'Mapa final'!$R$58),"")</f>
        <v/>
      </c>
      <c r="M34" s="138" t="str">
        <f>IF(AND('Mapa final'!$AB$59="Media",'Mapa final'!$AD$59="Leve"),CONCATENATE("R9C",'Mapa final'!$R$59),"")</f>
        <v/>
      </c>
      <c r="N34" s="138" t="str">
        <f>IF(AND('Mapa final'!$AB$60="Media",'Mapa final'!$AD$60="Leve"),CONCATENATE("R9C",'Mapa final'!$R$60),"")</f>
        <v/>
      </c>
      <c r="O34" s="139" t="str">
        <f>IF(AND('Mapa final'!$AB$61="Media",'Mapa final'!$AD$61="Leve"),CONCATENATE("R9C",'Mapa final'!$R$61),"")</f>
        <v/>
      </c>
      <c r="P34" s="137" t="str">
        <f>IF(AND('Mapa final'!$AB$56="Media",'Mapa final'!$AD$56="Menor"),CONCATENATE("R9C",'Mapa final'!$R$56),"")</f>
        <v/>
      </c>
      <c r="Q34" s="138" t="str">
        <f>IF(AND('Mapa final'!$AB$57="Media",'Mapa final'!$AD$57="Menor"),CONCATENATE("R9C",'Mapa final'!$R$57),"")</f>
        <v/>
      </c>
      <c r="R34" s="138" t="str">
        <f>IF(AND('Mapa final'!$AB$58="Media",'Mapa final'!$AD$58="Menor"),CONCATENATE("R9C",'Mapa final'!$R$58),"")</f>
        <v/>
      </c>
      <c r="S34" s="138" t="str">
        <f>IF(AND('Mapa final'!$AB$59="Media",'Mapa final'!$AD$59="Menor"),CONCATENATE("R9C",'Mapa final'!$R$59),"")</f>
        <v/>
      </c>
      <c r="T34" s="138" t="str">
        <f>IF(AND('Mapa final'!$AB$60="Media",'Mapa final'!$AD$60="Menor"),CONCATENATE("R9C",'Mapa final'!$R$60),"")</f>
        <v/>
      </c>
      <c r="U34" s="139" t="str">
        <f>IF(AND('Mapa final'!$AB$61="Media",'Mapa final'!$AD$61="Menor"),CONCATENATE("R9C",'Mapa final'!$R$61),"")</f>
        <v/>
      </c>
      <c r="V34" s="137" t="str">
        <f>IF(AND('Mapa final'!$AB$56="Media",'Mapa final'!$AD$56="Moderado"),CONCATENATE("R9C",'Mapa final'!$R$56),"")</f>
        <v/>
      </c>
      <c r="W34" s="138" t="str">
        <f>IF(AND('Mapa final'!$AB$57="Media",'Mapa final'!$AD$57="Moderado"),CONCATENATE("R9C",'Mapa final'!$R$57),"")</f>
        <v/>
      </c>
      <c r="X34" s="138" t="str">
        <f>IF(AND('Mapa final'!$AB$58="Media",'Mapa final'!$AD$58="Moderado"),CONCATENATE("R9C",'Mapa final'!$R$58),"")</f>
        <v/>
      </c>
      <c r="Y34" s="138" t="str">
        <f>IF(AND('Mapa final'!$AB$59="Media",'Mapa final'!$AD$59="Moderado"),CONCATENATE("R9C",'Mapa final'!$R$59),"")</f>
        <v/>
      </c>
      <c r="Z34" s="138" t="str">
        <f>IF(AND('Mapa final'!$AB$60="Media",'Mapa final'!$AD$60="Moderado"),CONCATENATE("R9C",'Mapa final'!$R$60),"")</f>
        <v/>
      </c>
      <c r="AA34" s="139" t="str">
        <f>IF(AND('Mapa final'!$AB$61="Media",'Mapa final'!$AD$61="Moderado"),CONCATENATE("R9C",'Mapa final'!$R$61),"")</f>
        <v/>
      </c>
      <c r="AB34" s="122" t="str">
        <f>IF(AND('Mapa final'!$AB$56="Media",'Mapa final'!$AD$56="Mayor"),CONCATENATE("R9C",'Mapa final'!$R$56),"")</f>
        <v/>
      </c>
      <c r="AC34" s="123" t="str">
        <f>IF(AND('Mapa final'!$AB$57="Media",'Mapa final'!$AD$57="Mayor"),CONCATENATE("R9C",'Mapa final'!$R$57),"")</f>
        <v/>
      </c>
      <c r="AD34" s="123" t="str">
        <f>IF(AND('Mapa final'!$AB$58="Media",'Mapa final'!$AD$58="Mayor"),CONCATENATE("R9C",'Mapa final'!$R$58),"")</f>
        <v/>
      </c>
      <c r="AE34" s="123" t="str">
        <f>IF(AND('Mapa final'!$AB$59="Media",'Mapa final'!$AD$59="Mayor"),CONCATENATE("R9C",'Mapa final'!$R$59),"")</f>
        <v/>
      </c>
      <c r="AF34" s="123" t="str">
        <f>IF(AND('Mapa final'!$AB$60="Media",'Mapa final'!$AD$60="Mayor"),CONCATENATE("R9C",'Mapa final'!$R$60),"")</f>
        <v/>
      </c>
      <c r="AG34" s="124" t="str">
        <f>IF(AND('Mapa final'!$AB$61="Media",'Mapa final'!$AD$61="Mayor"),CONCATENATE("R9C",'Mapa final'!$R$61),"")</f>
        <v/>
      </c>
      <c r="AH34" s="125" t="str">
        <f>IF(AND('Mapa final'!$AB$56="Media",'Mapa final'!$AD$56="Catastrófico"),CONCATENATE("R9C",'Mapa final'!$R$56),"")</f>
        <v/>
      </c>
      <c r="AI34" s="126" t="str">
        <f>IF(AND('Mapa final'!$AB$57="Media",'Mapa final'!$AD$57="Catastrófico"),CONCATENATE("R9C",'Mapa final'!$R$57),"")</f>
        <v/>
      </c>
      <c r="AJ34" s="126" t="str">
        <f>IF(AND('Mapa final'!$AB$58="Media",'Mapa final'!$AD$58="Catastrófico"),CONCATENATE("R9C",'Mapa final'!$R$58),"")</f>
        <v/>
      </c>
      <c r="AK34" s="126" t="str">
        <f>IF(AND('Mapa final'!$AB$59="Media",'Mapa final'!$AD$59="Catastrófico"),CONCATENATE("R9C",'Mapa final'!$R$59),"")</f>
        <v/>
      </c>
      <c r="AL34" s="126" t="str">
        <f>IF(AND('Mapa final'!$AB$60="Media",'Mapa final'!$AD$60="Catastrófico"),CONCATENATE("R9C",'Mapa final'!$R$60),"")</f>
        <v/>
      </c>
      <c r="AM34" s="127" t="str">
        <f>IF(AND('Mapa final'!$AB$61="Media",'Mapa final'!$AD$61="Catastrófico"),CONCATENATE("R9C",'Mapa final'!$R$61),"")</f>
        <v/>
      </c>
      <c r="AN34" s="1"/>
      <c r="AO34" s="387"/>
      <c r="AP34" s="209"/>
      <c r="AQ34" s="209"/>
      <c r="AR34" s="209"/>
      <c r="AS34" s="209"/>
      <c r="AT34" s="388"/>
      <c r="AU34" s="1"/>
      <c r="AV34" s="1"/>
      <c r="AW34" s="1"/>
      <c r="AX34" s="1"/>
      <c r="AY34" s="1"/>
      <c r="AZ34" s="1"/>
      <c r="BA34" s="1"/>
      <c r="BB34" s="1"/>
      <c r="BC34" s="1"/>
      <c r="BD34" s="1"/>
      <c r="BE34" s="1"/>
      <c r="BF34" s="1"/>
      <c r="BG34" s="1"/>
      <c r="BH34" s="1"/>
      <c r="BI34" s="1"/>
    </row>
    <row r="35" spans="1:61" ht="15.75" customHeight="1" x14ac:dyDescent="0.3">
      <c r="A35" s="1"/>
      <c r="B35" s="403"/>
      <c r="C35" s="209"/>
      <c r="D35" s="210"/>
      <c r="E35" s="290"/>
      <c r="F35" s="291"/>
      <c r="G35" s="291"/>
      <c r="H35" s="291"/>
      <c r="I35" s="292"/>
      <c r="J35" s="137" t="str">
        <f>IF(AND('Mapa final'!$AB$62="Media",'Mapa final'!$AD$62="Leve"),CONCATENATE("R10C",'Mapa final'!$R$62),"")</f>
        <v/>
      </c>
      <c r="K35" s="138" t="str">
        <f>IF(AND('Mapa final'!$AB$63="Media",'Mapa final'!$AD$63="Leve"),CONCATENATE("R10C",'Mapa final'!$R$63),"")</f>
        <v/>
      </c>
      <c r="L35" s="138" t="str">
        <f>IF(AND('Mapa final'!$AB$64="Media",'Mapa final'!$AD$64="Leve"),CONCATENATE("R10C",'Mapa final'!$R$64),"")</f>
        <v/>
      </c>
      <c r="M35" s="138" t="str">
        <f>IF(AND('Mapa final'!$AB$65="Media",'Mapa final'!$AD$65="Leve"),CONCATENATE("R10C",'Mapa final'!$R$65),"")</f>
        <v/>
      </c>
      <c r="N35" s="138" t="str">
        <f>IF(AND('Mapa final'!$AB$66="Media",'Mapa final'!$AD$66="Leve"),CONCATENATE("R10C",'Mapa final'!$R$66),"")</f>
        <v/>
      </c>
      <c r="O35" s="139" t="str">
        <f>IF(AND('Mapa final'!$AB$67="Media",'Mapa final'!$AD$67="Leve"),CONCATENATE("R10C",'Mapa final'!$R$67),"")</f>
        <v/>
      </c>
      <c r="P35" s="137" t="str">
        <f>IF(AND('Mapa final'!$AB$62="Media",'Mapa final'!$AD$62="Menor"),CONCATENATE("R10C",'Mapa final'!$R$62),"")</f>
        <v/>
      </c>
      <c r="Q35" s="138" t="str">
        <f>IF(AND('Mapa final'!$AB$63="Media",'Mapa final'!$AD$63="Menor"),CONCATENATE("R10C",'Mapa final'!$R$63),"")</f>
        <v/>
      </c>
      <c r="R35" s="138" t="str">
        <f>IF(AND('Mapa final'!$AB$64="Media",'Mapa final'!$AD$64="Menor"),CONCATENATE("R10C",'Mapa final'!$R$64),"")</f>
        <v/>
      </c>
      <c r="S35" s="138" t="str">
        <f>IF(AND('Mapa final'!$AB$65="Media",'Mapa final'!$AD$65="Menor"),CONCATENATE("R10C",'Mapa final'!$R$65),"")</f>
        <v/>
      </c>
      <c r="T35" s="138" t="str">
        <f>IF(AND('Mapa final'!$AB$66="Media",'Mapa final'!$AD$66="Menor"),CONCATENATE("R10C",'Mapa final'!$R$66),"")</f>
        <v/>
      </c>
      <c r="U35" s="139" t="str">
        <f>IF(AND('Mapa final'!$AB$67="Media",'Mapa final'!$AD$67="Menor"),CONCATENATE("R10C",'Mapa final'!$R$67),"")</f>
        <v/>
      </c>
      <c r="V35" s="137" t="str">
        <f>IF(AND('Mapa final'!$AB$62="Media",'Mapa final'!$AD$62="Moderado"),CONCATENATE("R10C",'Mapa final'!$R$62),"")</f>
        <v/>
      </c>
      <c r="W35" s="138" t="str">
        <f>IF(AND('Mapa final'!$AB$63="Media",'Mapa final'!$AD$63="Moderado"),CONCATENATE("R10C",'Mapa final'!$R$63),"")</f>
        <v/>
      </c>
      <c r="X35" s="138" t="str">
        <f>IF(AND('Mapa final'!$AB$64="Media",'Mapa final'!$AD$64="Moderado"),CONCATENATE("R10C",'Mapa final'!$R$64),"")</f>
        <v/>
      </c>
      <c r="Y35" s="138" t="str">
        <f>IF(AND('Mapa final'!$AB$65="Media",'Mapa final'!$AD$65="Moderado"),CONCATENATE("R10C",'Mapa final'!$R$65),"")</f>
        <v/>
      </c>
      <c r="Z35" s="138" t="str">
        <f>IF(AND('Mapa final'!$AB$66="Media",'Mapa final'!$AD$66="Moderado"),CONCATENATE("R10C",'Mapa final'!$R$66),"")</f>
        <v/>
      </c>
      <c r="AA35" s="139" t="str">
        <f>IF(AND('Mapa final'!$AB$67="Media",'Mapa final'!$AD$67="Moderado"),CONCATENATE("R10C",'Mapa final'!$R$67),"")</f>
        <v/>
      </c>
      <c r="AB35" s="128" t="str">
        <f>IF(AND('Mapa final'!$AB$62="Media",'Mapa final'!$AD$62="Mayor"),CONCATENATE("R10C",'Mapa final'!$R$62),"")</f>
        <v/>
      </c>
      <c r="AC35" s="129" t="str">
        <f>IF(AND('Mapa final'!$AB$63="Media",'Mapa final'!$AD$63="Mayor"),CONCATENATE("R10C",'Mapa final'!$R$63),"")</f>
        <v/>
      </c>
      <c r="AD35" s="129" t="str">
        <f>IF(AND('Mapa final'!$AB$64="Media",'Mapa final'!$AD$64="Mayor"),CONCATENATE("R10C",'Mapa final'!$R$64),"")</f>
        <v/>
      </c>
      <c r="AE35" s="129" t="str">
        <f>IF(AND('Mapa final'!$AB$65="Media",'Mapa final'!$AD$65="Mayor"),CONCATENATE("R10C",'Mapa final'!$R$65),"")</f>
        <v/>
      </c>
      <c r="AF35" s="129" t="str">
        <f>IF(AND('Mapa final'!$AB$66="Media",'Mapa final'!$AD$66="Mayor"),CONCATENATE("R10C",'Mapa final'!$R$66),"")</f>
        <v/>
      </c>
      <c r="AG35" s="130" t="str">
        <f>IF(AND('Mapa final'!$AB$67="Media",'Mapa final'!$AD$67="Mayor"),CONCATENATE("R10C",'Mapa final'!$R$67),"")</f>
        <v/>
      </c>
      <c r="AH35" s="131" t="str">
        <f>IF(AND('Mapa final'!$AB$62="Media",'Mapa final'!$AD$62="Catastrófico"),CONCATENATE("R10C",'Mapa final'!$R$62),"")</f>
        <v/>
      </c>
      <c r="AI35" s="132" t="str">
        <f>IF(AND('Mapa final'!$AB$63="Media",'Mapa final'!$AD$63="Catastrófico"),CONCATENATE("R10C",'Mapa final'!$R$63),"")</f>
        <v/>
      </c>
      <c r="AJ35" s="132" t="str">
        <f>IF(AND('Mapa final'!$AB$64="Media",'Mapa final'!$AD$64="Catastrófico"),CONCATENATE("R10C",'Mapa final'!$R$64),"")</f>
        <v/>
      </c>
      <c r="AK35" s="132" t="str">
        <f>IF(AND('Mapa final'!$AB$65="Media",'Mapa final'!$AD$65="Catastrófico"),CONCATENATE("R10C",'Mapa final'!$R$65),"")</f>
        <v/>
      </c>
      <c r="AL35" s="132" t="str">
        <f>IF(AND('Mapa final'!$AB$66="Media",'Mapa final'!$AD$66="Catastrófico"),CONCATENATE("R10C",'Mapa final'!$R$66),"")</f>
        <v/>
      </c>
      <c r="AM35" s="133" t="str">
        <f>IF(AND('Mapa final'!$AB$67="Media",'Mapa final'!$AD$67="Catastrófico"),CONCATENATE("R10C",'Mapa final'!$R$67),"")</f>
        <v/>
      </c>
      <c r="AN35" s="1"/>
      <c r="AO35" s="389"/>
      <c r="AP35" s="390"/>
      <c r="AQ35" s="390"/>
      <c r="AR35" s="390"/>
      <c r="AS35" s="390"/>
      <c r="AT35" s="391"/>
      <c r="AU35" s="1"/>
      <c r="AV35" s="1"/>
      <c r="AW35" s="1"/>
      <c r="AX35" s="1"/>
      <c r="AY35" s="1"/>
      <c r="AZ35" s="1"/>
      <c r="BA35" s="1"/>
      <c r="BB35" s="1"/>
      <c r="BC35" s="1"/>
      <c r="BD35" s="1"/>
      <c r="BE35" s="1"/>
      <c r="BF35" s="1"/>
      <c r="BG35" s="1"/>
      <c r="BH35" s="1"/>
      <c r="BI35" s="1"/>
    </row>
    <row r="36" spans="1:61" ht="15" customHeight="1" x14ac:dyDescent="0.3">
      <c r="A36" s="1"/>
      <c r="B36" s="403"/>
      <c r="C36" s="209"/>
      <c r="D36" s="210"/>
      <c r="E36" s="411" t="s">
        <v>271</v>
      </c>
      <c r="F36" s="249"/>
      <c r="G36" s="249"/>
      <c r="H36" s="249"/>
      <c r="I36" s="249"/>
      <c r="J36" s="143" t="str">
        <f ca="1">IF(AND('Mapa final'!$AB$10="Baja",'Mapa final'!$AD$10="Leve"),CONCATENATE("R1C",'Mapa final'!$R$10),"")</f>
        <v/>
      </c>
      <c r="K36" s="144" t="str">
        <f ca="1">IF(AND('Mapa final'!$AB$11="Baja",'Mapa final'!$AD$11="Leve"),CONCATENATE("R1C",'Mapa final'!$R$11),"")</f>
        <v/>
      </c>
      <c r="L36" s="144" t="str">
        <f ca="1">IF(AND('Mapa final'!$AB$12="Baja",'Mapa final'!$AD$12="Leve"),CONCATENATE("R1C",'Mapa final'!$R$12),"")</f>
        <v/>
      </c>
      <c r="M36" s="144" t="str">
        <f ca="1">IF(AND('Mapa final'!$AB$13="Baja",'Mapa final'!$AD$13="Leve"),CONCATENATE("R1C",'Mapa final'!$R$13),"")</f>
        <v/>
      </c>
      <c r="N36" s="144" t="e">
        <f>IF(AND('Mapa final'!#REF!="Baja",'Mapa final'!#REF!="Leve"),CONCATENATE("R1C",'Mapa final'!#REF!),"")</f>
        <v>#REF!</v>
      </c>
      <c r="O36" s="145" t="e">
        <f>IF(AND('Mapa final'!#REF!="Baja",'Mapa final'!#REF!="Leve"),CONCATENATE("R1C",'Mapa final'!#REF!),"")</f>
        <v>#REF!</v>
      </c>
      <c r="P36" s="134" t="str">
        <f ca="1">IF(AND('Mapa final'!$AB$10="Baja",'Mapa final'!$AD$10="Menor"),CONCATENATE("R1C",'Mapa final'!$R$10),"")</f>
        <v/>
      </c>
      <c r="Q36" s="135" t="str">
        <f ca="1">IF(AND('Mapa final'!$AB$11="Baja",'Mapa final'!$AD$11="Menor"),CONCATENATE("R1C",'Mapa final'!$R$11),"")</f>
        <v/>
      </c>
      <c r="R36" s="135" t="str">
        <f ca="1">IF(AND('Mapa final'!$AB$12="Baja",'Mapa final'!$AD$12="Menor"),CONCATENATE("R1C",'Mapa final'!$R$12),"")</f>
        <v/>
      </c>
      <c r="S36" s="135" t="str">
        <f ca="1">IF(AND('Mapa final'!$AB$13="Baja",'Mapa final'!$AD$13="Menor"),CONCATENATE("R1C",'Mapa final'!$R$13),"")</f>
        <v/>
      </c>
      <c r="T36" s="135" t="e">
        <f>IF(AND('Mapa final'!#REF!="Baja",'Mapa final'!#REF!="Menor"),CONCATENATE("R1C",'Mapa final'!#REF!),"")</f>
        <v>#REF!</v>
      </c>
      <c r="U36" s="136" t="e">
        <f>IF(AND('Mapa final'!#REF!="Baja",'Mapa final'!#REF!="Menor"),CONCATENATE("R1C",'Mapa final'!#REF!),"")</f>
        <v>#REF!</v>
      </c>
      <c r="V36" s="134" t="str">
        <f ca="1">IF(AND('Mapa final'!$AB$10="Baja",'Mapa final'!$AD$10="Moderado"),CONCATENATE("R1C",'Mapa final'!$R$10),"")</f>
        <v/>
      </c>
      <c r="W36" s="135" t="str">
        <f ca="1">IF(AND('Mapa final'!$AB$11="Baja",'Mapa final'!$AD$11="Moderado"),CONCATENATE("R1C",'Mapa final'!$R$11),"")</f>
        <v/>
      </c>
      <c r="X36" s="135" t="str">
        <f ca="1">IF(AND('Mapa final'!$AB$12="Baja",'Mapa final'!$AD$12="Moderado"),CONCATENATE("R1C",'Mapa final'!$R$12),"")</f>
        <v/>
      </c>
      <c r="Y36" s="135" t="str">
        <f ca="1">IF(AND('Mapa final'!$AB$13="Baja",'Mapa final'!$AD$13="Moderado"),CONCATENATE("R1C",'Mapa final'!$R$13),"")</f>
        <v/>
      </c>
      <c r="Z36" s="135" t="e">
        <f>IF(AND('Mapa final'!#REF!="Baja",'Mapa final'!#REF!="Moderado"),CONCATENATE("R1C",'Mapa final'!#REF!),"")</f>
        <v>#REF!</v>
      </c>
      <c r="AA36" s="136" t="e">
        <f>IF(AND('Mapa final'!#REF!="Baja",'Mapa final'!#REF!="Moderado"),CONCATENATE("R1C",'Mapa final'!#REF!),"")</f>
        <v>#REF!</v>
      </c>
      <c r="AB36" s="116" t="str">
        <f ca="1">IF(AND('Mapa final'!$AB$10="Baja",'Mapa final'!$AD$10="Mayor"),CONCATENATE("R1C",'Mapa final'!$R$10),"")</f>
        <v/>
      </c>
      <c r="AC36" s="117" t="str">
        <f ca="1">IF(AND('Mapa final'!$AB$11="Baja",'Mapa final'!$AD$11="Mayor"),CONCATENATE("R1C",'Mapa final'!$R$11),"")</f>
        <v/>
      </c>
      <c r="AD36" s="117" t="str">
        <f ca="1">IF(AND('Mapa final'!$AB$12="Baja",'Mapa final'!$AD$12="Mayor"),CONCATENATE("R1C",'Mapa final'!$R$12),"")</f>
        <v>R1C3</v>
      </c>
      <c r="AE36" s="117" t="str">
        <f ca="1">IF(AND('Mapa final'!$AB$13="Baja",'Mapa final'!$AD$13="Mayor"),CONCATENATE("R1C",'Mapa final'!$R$13),"")</f>
        <v>R1C4</v>
      </c>
      <c r="AF36" s="117" t="e">
        <f>IF(AND('Mapa final'!#REF!="Baja",'Mapa final'!#REF!="Mayor"),CONCATENATE("R1C",'Mapa final'!#REF!),"")</f>
        <v>#REF!</v>
      </c>
      <c r="AG36" s="118" t="e">
        <f>IF(AND('Mapa final'!#REF!="Baja",'Mapa final'!#REF!="Mayor"),CONCATENATE("R1C",'Mapa final'!#REF!),"")</f>
        <v>#REF!</v>
      </c>
      <c r="AH36" s="119" t="str">
        <f ca="1">IF(AND('Mapa final'!$AB$10="Baja",'Mapa final'!$AD$10="Catastrófico"),CONCATENATE("R1C",'Mapa final'!$R$10),"")</f>
        <v/>
      </c>
      <c r="AI36" s="120" t="str">
        <f ca="1">IF(AND('Mapa final'!$AB$11="Baja",'Mapa final'!$AD$11="Catastrófico"),CONCATENATE("R1C",'Mapa final'!$R$11),"")</f>
        <v/>
      </c>
      <c r="AJ36" s="120" t="str">
        <f ca="1">IF(AND('Mapa final'!$AB$12="Baja",'Mapa final'!$AD$12="Catastrófico"),CONCATENATE("R1C",'Mapa final'!$R$12),"")</f>
        <v/>
      </c>
      <c r="AK36" s="120" t="str">
        <f ca="1">IF(AND('Mapa final'!$AB$13="Baja",'Mapa final'!$AD$13="Catastrófico"),CONCATENATE("R1C",'Mapa final'!$R$13),"")</f>
        <v/>
      </c>
      <c r="AL36" s="120" t="e">
        <f>IF(AND('Mapa final'!#REF!="Baja",'Mapa final'!#REF!="Catastrófico"),CONCATENATE("R1C",'Mapa final'!#REF!),"")</f>
        <v>#REF!</v>
      </c>
      <c r="AM36" s="121" t="e">
        <f>IF(AND('Mapa final'!#REF!="Baja",'Mapa final'!#REF!="Catastrófico"),CONCATENATE("R1C",'Mapa final'!#REF!),"")</f>
        <v>#REF!</v>
      </c>
      <c r="AN36" s="1"/>
      <c r="AO36" s="410" t="s">
        <v>272</v>
      </c>
      <c r="AP36" s="385"/>
      <c r="AQ36" s="385"/>
      <c r="AR36" s="385"/>
      <c r="AS36" s="385"/>
      <c r="AT36" s="386"/>
      <c r="AU36" s="1"/>
      <c r="AV36" s="1"/>
      <c r="AW36" s="1"/>
      <c r="AX36" s="1"/>
      <c r="AY36" s="1"/>
      <c r="AZ36" s="1"/>
      <c r="BA36" s="1"/>
      <c r="BB36" s="1"/>
      <c r="BC36" s="1"/>
      <c r="BD36" s="1"/>
      <c r="BE36" s="1"/>
      <c r="BF36" s="1"/>
      <c r="BG36" s="1"/>
      <c r="BH36" s="1"/>
      <c r="BI36" s="1"/>
    </row>
    <row r="37" spans="1:61" ht="15" customHeight="1" x14ac:dyDescent="0.3">
      <c r="A37" s="1"/>
      <c r="B37" s="403"/>
      <c r="C37" s="209"/>
      <c r="D37" s="210"/>
      <c r="E37" s="221"/>
      <c r="F37" s="209"/>
      <c r="G37" s="209"/>
      <c r="H37" s="209"/>
      <c r="I37" s="209"/>
      <c r="J37" s="146" t="str">
        <f>IF(AND('Mapa final'!$AB$14="Baja",'Mapa final'!$AD$14="Leve"),CONCATENATE("R2C",'Mapa final'!$R$14),"")</f>
        <v/>
      </c>
      <c r="K37" s="147" t="str">
        <f>IF(AND('Mapa final'!$AB$15="Baja",'Mapa final'!$AD$15="Leve"),CONCATENATE("R2C",'Mapa final'!$R$15),"")</f>
        <v/>
      </c>
      <c r="L37" s="147" t="str">
        <f>IF(AND('Mapa final'!$AB$16="Baja",'Mapa final'!$AD$16="Leve"),CONCATENATE("R2C",'Mapa final'!$R$16),"")</f>
        <v/>
      </c>
      <c r="M37" s="147" t="str">
        <f>IF(AND('Mapa final'!$AB$17="Baja",'Mapa final'!$AD$17="Leve"),CONCATENATE("R2C",'Mapa final'!$R$17),"")</f>
        <v/>
      </c>
      <c r="N37" s="147" t="str">
        <f>IF(AND('Mapa final'!$AB$18="Baja",'Mapa final'!$AD$18="Leve"),CONCATENATE("R2C",'Mapa final'!$R$18),"")</f>
        <v/>
      </c>
      <c r="O37" s="148" t="str">
        <f>IF(AND('Mapa final'!$AB$19="Baja",'Mapa final'!$AD$19="Leve"),CONCATENATE("R2C",'Mapa final'!$R$19),"")</f>
        <v/>
      </c>
      <c r="P37" s="137" t="str">
        <f>IF(AND('Mapa final'!$AB$14="Baja",'Mapa final'!$AD$14="Menor"),CONCATENATE("R2C",'Mapa final'!$R$14),"")</f>
        <v/>
      </c>
      <c r="Q37" s="138" t="str">
        <f>IF(AND('Mapa final'!$AB$15="Baja",'Mapa final'!$AD$15="Menor"),CONCATENATE("R2C",'Mapa final'!$R$15),"")</f>
        <v/>
      </c>
      <c r="R37" s="138" t="str">
        <f>IF(AND('Mapa final'!$AB$16="Baja",'Mapa final'!$AD$16="Menor"),CONCATENATE("R2C",'Mapa final'!$R$16),"")</f>
        <v/>
      </c>
      <c r="S37" s="138" t="str">
        <f>IF(AND('Mapa final'!$AB$17="Baja",'Mapa final'!$AD$17="Menor"),CONCATENATE("R2C",'Mapa final'!$R$17),"")</f>
        <v/>
      </c>
      <c r="T37" s="138" t="str">
        <f>IF(AND('Mapa final'!$AB$18="Baja",'Mapa final'!$AD$18="Menor"),CONCATENATE("R2C",'Mapa final'!$R$18),"")</f>
        <v/>
      </c>
      <c r="U37" s="139" t="str">
        <f>IF(AND('Mapa final'!$AB$19="Baja",'Mapa final'!$AD$19="Menor"),CONCATENATE("R2C",'Mapa final'!$R$19),"")</f>
        <v/>
      </c>
      <c r="V37" s="137" t="str">
        <f>IF(AND('Mapa final'!$AB$14="Baja",'Mapa final'!$AD$14="Moderado"),CONCATENATE("R2C",'Mapa final'!$R$14),"")</f>
        <v/>
      </c>
      <c r="W37" s="138" t="str">
        <f>IF(AND('Mapa final'!$AB$15="Baja",'Mapa final'!$AD$15="Moderado"),CONCATENATE("R2C",'Mapa final'!$R$15),"")</f>
        <v/>
      </c>
      <c r="X37" s="138" t="str">
        <f>IF(AND('Mapa final'!$AB$16="Baja",'Mapa final'!$AD$16="Moderado"),CONCATENATE("R2C",'Mapa final'!$R$16),"")</f>
        <v/>
      </c>
      <c r="Y37" s="138" t="str">
        <f>IF(AND('Mapa final'!$AB$17="Baja",'Mapa final'!$AD$17="Moderado"),CONCATENATE("R2C",'Mapa final'!$R$17),"")</f>
        <v/>
      </c>
      <c r="Z37" s="138" t="str">
        <f>IF(AND('Mapa final'!$AB$18="Baja",'Mapa final'!$AD$18="Moderado"),CONCATENATE("R2C",'Mapa final'!$R$18),"")</f>
        <v/>
      </c>
      <c r="AA37" s="139" t="str">
        <f>IF(AND('Mapa final'!$AB$19="Baja",'Mapa final'!$AD$19="Moderado"),CONCATENATE("R2C",'Mapa final'!$R$19),"")</f>
        <v/>
      </c>
      <c r="AB37" s="122" t="str">
        <f>IF(AND('Mapa final'!$AB$14="Baja",'Mapa final'!$AD$14="Mayor"),CONCATENATE("R2C",'Mapa final'!$R$14),"")</f>
        <v/>
      </c>
      <c r="AC37" s="123" t="str">
        <f>IF(AND('Mapa final'!$AB$15="Baja",'Mapa final'!$AD$15="Mayor"),CONCATENATE("R2C",'Mapa final'!$R$15),"")</f>
        <v/>
      </c>
      <c r="AD37" s="123" t="str">
        <f>IF(AND('Mapa final'!$AB$16="Baja",'Mapa final'!$AD$16="Mayor"),CONCATENATE("R2C",'Mapa final'!$R$16),"")</f>
        <v/>
      </c>
      <c r="AE37" s="123" t="str">
        <f>IF(AND('Mapa final'!$AB$17="Baja",'Mapa final'!$AD$17="Mayor"),CONCATENATE("R2C",'Mapa final'!$R$17),"")</f>
        <v/>
      </c>
      <c r="AF37" s="123" t="str">
        <f>IF(AND('Mapa final'!$AB$18="Baja",'Mapa final'!$AD$18="Mayor"),CONCATENATE("R2C",'Mapa final'!$R$18),"")</f>
        <v/>
      </c>
      <c r="AG37" s="124" t="str">
        <f>IF(AND('Mapa final'!$AB$19="Baja",'Mapa final'!$AD$19="Mayor"),CONCATENATE("R2C",'Mapa final'!$R$19),"")</f>
        <v/>
      </c>
      <c r="AH37" s="125" t="str">
        <f>IF(AND('Mapa final'!$AB$14="Baja",'Mapa final'!$AD$14="Catastrófico"),CONCATENATE("R2C",'Mapa final'!$R$14),"")</f>
        <v/>
      </c>
      <c r="AI37" s="126" t="str">
        <f>IF(AND('Mapa final'!$AB$15="Baja",'Mapa final'!$AD$15="Catastrófico"),CONCATENATE("R2C",'Mapa final'!$R$15),"")</f>
        <v/>
      </c>
      <c r="AJ37" s="126" t="str">
        <f>IF(AND('Mapa final'!$AB$16="Baja",'Mapa final'!$AD$16="Catastrófico"),CONCATENATE("R2C",'Mapa final'!$R$16),"")</f>
        <v/>
      </c>
      <c r="AK37" s="126" t="str">
        <f>IF(AND('Mapa final'!$AB$17="Baja",'Mapa final'!$AD$17="Catastrófico"),CONCATENATE("R2C",'Mapa final'!$R$17),"")</f>
        <v/>
      </c>
      <c r="AL37" s="126" t="str">
        <f>IF(AND('Mapa final'!$AB$18="Baja",'Mapa final'!$AD$18="Catastrófico"),CONCATENATE("R2C",'Mapa final'!$R$18),"")</f>
        <v/>
      </c>
      <c r="AM37" s="127" t="str">
        <f>IF(AND('Mapa final'!$AB$19="Baja",'Mapa final'!$AD$19="Catastrófico"),CONCATENATE("R2C",'Mapa final'!$R$19),"")</f>
        <v/>
      </c>
      <c r="AN37" s="1"/>
      <c r="AO37" s="387"/>
      <c r="AP37" s="209"/>
      <c r="AQ37" s="209"/>
      <c r="AR37" s="209"/>
      <c r="AS37" s="209"/>
      <c r="AT37" s="388"/>
      <c r="AU37" s="1"/>
      <c r="AV37" s="1"/>
      <c r="AW37" s="1"/>
      <c r="AX37" s="1"/>
      <c r="AY37" s="1"/>
      <c r="AZ37" s="1"/>
      <c r="BA37" s="1"/>
      <c r="BB37" s="1"/>
      <c r="BC37" s="1"/>
      <c r="BD37" s="1"/>
      <c r="BE37" s="1"/>
      <c r="BF37" s="1"/>
      <c r="BG37" s="1"/>
      <c r="BH37" s="1"/>
      <c r="BI37" s="1"/>
    </row>
    <row r="38" spans="1:61" ht="15" customHeight="1" x14ac:dyDescent="0.3">
      <c r="A38" s="1"/>
      <c r="B38" s="403"/>
      <c r="C38" s="209"/>
      <c r="D38" s="210"/>
      <c r="E38" s="221"/>
      <c r="F38" s="209"/>
      <c r="G38" s="209"/>
      <c r="H38" s="209"/>
      <c r="I38" s="209"/>
      <c r="J38" s="146" t="str">
        <f>IF(AND('Mapa final'!$AB$20="Baja",'Mapa final'!$AD$20="Leve"),CONCATENATE("R3C",'Mapa final'!$R$20),"")</f>
        <v/>
      </c>
      <c r="K38" s="147" t="str">
        <f>IF(AND('Mapa final'!$AB$21="Baja",'Mapa final'!$AD$21="Leve"),CONCATENATE("R3C",'Mapa final'!$R$21),"")</f>
        <v/>
      </c>
      <c r="L38" s="147" t="str">
        <f>IF(AND('Mapa final'!$AB$22="Baja",'Mapa final'!$AD$22="Leve"),CONCATENATE("R3C",'Mapa final'!$R$22),"")</f>
        <v/>
      </c>
      <c r="M38" s="147" t="str">
        <f>IF(AND('Mapa final'!$AB$23="Baja",'Mapa final'!$AD$23="Leve"),CONCATENATE("R3C",'Mapa final'!$R$23),"")</f>
        <v/>
      </c>
      <c r="N38" s="147" t="str">
        <f>IF(AND('Mapa final'!$AB$24="Baja",'Mapa final'!$AD$24="Leve"),CONCATENATE("R3C",'Mapa final'!$R$24),"")</f>
        <v/>
      </c>
      <c r="O38" s="148" t="str">
        <f>IF(AND('Mapa final'!$AB$25="Baja",'Mapa final'!$AD$25="Leve"),CONCATENATE("R3C",'Mapa final'!$R$25),"")</f>
        <v/>
      </c>
      <c r="P38" s="137" t="str">
        <f>IF(AND('Mapa final'!$AB$20="Baja",'Mapa final'!$AD$20="Menor"),CONCATENATE("R3C",'Mapa final'!$R$20),"")</f>
        <v/>
      </c>
      <c r="Q38" s="138" t="str">
        <f>IF(AND('Mapa final'!$AB$21="Baja",'Mapa final'!$AD$21="Menor"),CONCATENATE("R3C",'Mapa final'!$R$21),"")</f>
        <v/>
      </c>
      <c r="R38" s="138" t="str">
        <f>IF(AND('Mapa final'!$AB$22="Baja",'Mapa final'!$AD$22="Menor"),CONCATENATE("R3C",'Mapa final'!$R$22),"")</f>
        <v/>
      </c>
      <c r="S38" s="138" t="str">
        <f>IF(AND('Mapa final'!$AB$23="Baja",'Mapa final'!$AD$23="Menor"),CONCATENATE("R3C",'Mapa final'!$R$23),"")</f>
        <v/>
      </c>
      <c r="T38" s="138" t="str">
        <f>IF(AND('Mapa final'!$AB$24="Baja",'Mapa final'!$AD$24="Menor"),CONCATENATE("R3C",'Mapa final'!$R$24),"")</f>
        <v/>
      </c>
      <c r="U38" s="139" t="str">
        <f>IF(AND('Mapa final'!$AB$25="Baja",'Mapa final'!$AD$25="Menor"),CONCATENATE("R3C",'Mapa final'!$R$25),"")</f>
        <v/>
      </c>
      <c r="V38" s="137" t="str">
        <f>IF(AND('Mapa final'!$AB$20="Baja",'Mapa final'!$AD$20="Moderado"),CONCATENATE("R3C",'Mapa final'!$R$20),"")</f>
        <v/>
      </c>
      <c r="W38" s="138" t="str">
        <f>IF(AND('Mapa final'!$AB$21="Baja",'Mapa final'!$AD$21="Moderado"),CONCATENATE("R3C",'Mapa final'!$R$21),"")</f>
        <v/>
      </c>
      <c r="X38" s="138" t="str">
        <f>IF(AND('Mapa final'!$AB$22="Baja",'Mapa final'!$AD$22="Moderado"),CONCATENATE("R3C",'Mapa final'!$R$22),"")</f>
        <v/>
      </c>
      <c r="Y38" s="138" t="str">
        <f>IF(AND('Mapa final'!$AB$23="Baja",'Mapa final'!$AD$23="Moderado"),CONCATENATE("R3C",'Mapa final'!$R$23),"")</f>
        <v/>
      </c>
      <c r="Z38" s="138" t="str">
        <f>IF(AND('Mapa final'!$AB$24="Baja",'Mapa final'!$AD$24="Moderado"),CONCATENATE("R3C",'Mapa final'!$R$24),"")</f>
        <v/>
      </c>
      <c r="AA38" s="139" t="str">
        <f>IF(AND('Mapa final'!$AB$25="Baja",'Mapa final'!$AD$25="Moderado"),CONCATENATE("R3C",'Mapa final'!$R$25),"")</f>
        <v/>
      </c>
      <c r="AB38" s="122" t="str">
        <f>IF(AND('Mapa final'!$AB$20="Baja",'Mapa final'!$AD$20="Mayor"),CONCATENATE("R3C",'Mapa final'!$R$20),"")</f>
        <v/>
      </c>
      <c r="AC38" s="123" t="str">
        <f>IF(AND('Mapa final'!$AB$21="Baja",'Mapa final'!$AD$21="Mayor"),CONCATENATE("R3C",'Mapa final'!$R$21),"")</f>
        <v/>
      </c>
      <c r="AD38" s="123" t="str">
        <f>IF(AND('Mapa final'!$AB$22="Baja",'Mapa final'!$AD$22="Mayor"),CONCATENATE("R3C",'Mapa final'!$R$22),"")</f>
        <v/>
      </c>
      <c r="AE38" s="123" t="str">
        <f>IF(AND('Mapa final'!$AB$23="Baja",'Mapa final'!$AD$23="Mayor"),CONCATENATE("R3C",'Mapa final'!$R$23),"")</f>
        <v/>
      </c>
      <c r="AF38" s="123" t="str">
        <f>IF(AND('Mapa final'!$AB$24="Baja",'Mapa final'!$AD$24="Mayor"),CONCATENATE("R3C",'Mapa final'!$R$24),"")</f>
        <v/>
      </c>
      <c r="AG38" s="124" t="str">
        <f>IF(AND('Mapa final'!$AB$25="Baja",'Mapa final'!$AD$25="Mayor"),CONCATENATE("R3C",'Mapa final'!$R$25),"")</f>
        <v/>
      </c>
      <c r="AH38" s="125" t="str">
        <f>IF(AND('Mapa final'!$AB$20="Baja",'Mapa final'!$AD$20="Catastrófico"),CONCATENATE("R3C",'Mapa final'!$R$20),"")</f>
        <v/>
      </c>
      <c r="AI38" s="126" t="str">
        <f>IF(AND('Mapa final'!$AB$21="Baja",'Mapa final'!$AD$21="Catastrófico"),CONCATENATE("R3C",'Mapa final'!$R$21),"")</f>
        <v/>
      </c>
      <c r="AJ38" s="126" t="str">
        <f>IF(AND('Mapa final'!$AB$22="Baja",'Mapa final'!$AD$22="Catastrófico"),CONCATENATE("R3C",'Mapa final'!$R$22),"")</f>
        <v/>
      </c>
      <c r="AK38" s="126" t="str">
        <f>IF(AND('Mapa final'!$AB$23="Baja",'Mapa final'!$AD$23="Catastrófico"),CONCATENATE("R3C",'Mapa final'!$R$23),"")</f>
        <v/>
      </c>
      <c r="AL38" s="126" t="str">
        <f>IF(AND('Mapa final'!$AB$24="Baja",'Mapa final'!$AD$24="Catastrófico"),CONCATENATE("R3C",'Mapa final'!$R$24),"")</f>
        <v/>
      </c>
      <c r="AM38" s="127" t="str">
        <f>IF(AND('Mapa final'!$AB$25="Baja",'Mapa final'!$AD$25="Catastrófico"),CONCATENATE("R3C",'Mapa final'!$R$25),"")</f>
        <v/>
      </c>
      <c r="AN38" s="1"/>
      <c r="AO38" s="387"/>
      <c r="AP38" s="209"/>
      <c r="AQ38" s="209"/>
      <c r="AR38" s="209"/>
      <c r="AS38" s="209"/>
      <c r="AT38" s="388"/>
      <c r="AU38" s="1"/>
      <c r="AV38" s="1"/>
      <c r="AW38" s="1"/>
      <c r="AX38" s="1"/>
      <c r="AY38" s="1"/>
      <c r="AZ38" s="1"/>
      <c r="BA38" s="1"/>
      <c r="BB38" s="1"/>
      <c r="BC38" s="1"/>
      <c r="BD38" s="1"/>
      <c r="BE38" s="1"/>
      <c r="BF38" s="1"/>
      <c r="BG38" s="1"/>
      <c r="BH38" s="1"/>
      <c r="BI38" s="1"/>
    </row>
    <row r="39" spans="1:61" ht="15" customHeight="1" x14ac:dyDescent="0.3">
      <c r="A39" s="1"/>
      <c r="B39" s="403"/>
      <c r="C39" s="209"/>
      <c r="D39" s="210"/>
      <c r="E39" s="221"/>
      <c r="F39" s="209"/>
      <c r="G39" s="209"/>
      <c r="H39" s="209"/>
      <c r="I39" s="209"/>
      <c r="J39" s="146" t="str">
        <f>IF(AND('Mapa final'!$AB$26="Baja",'Mapa final'!$AD$26="Leve"),CONCATENATE("R4C",'Mapa final'!$R$26),"")</f>
        <v/>
      </c>
      <c r="K39" s="147" t="str">
        <f>IF(AND('Mapa final'!$AB$27="Baja",'Mapa final'!$AD$27="Leve"),CONCATENATE("R4C",'Mapa final'!$R$27),"")</f>
        <v/>
      </c>
      <c r="L39" s="147" t="str">
        <f>IF(AND('Mapa final'!$AB$28="Baja",'Mapa final'!$AD$28="Leve"),CONCATENATE("R4C",'Mapa final'!$R$28),"")</f>
        <v/>
      </c>
      <c r="M39" s="147" t="str">
        <f>IF(AND('Mapa final'!$AB$29="Baja",'Mapa final'!$AD$29="Leve"),CONCATENATE("R4C",'Mapa final'!$R$29),"")</f>
        <v/>
      </c>
      <c r="N39" s="147" t="str">
        <f>IF(AND('Mapa final'!$AB$30="Baja",'Mapa final'!$AD$30="Leve"),CONCATENATE("R4C",'Mapa final'!$R$30),"")</f>
        <v/>
      </c>
      <c r="O39" s="148" t="str">
        <f>IF(AND('Mapa final'!$AB$31="Baja",'Mapa final'!$AD$31="Leve"),CONCATENATE("R4C",'Mapa final'!$R$31),"")</f>
        <v/>
      </c>
      <c r="P39" s="137" t="str">
        <f>IF(AND('Mapa final'!$AB$26="Baja",'Mapa final'!$AD$26="Menor"),CONCATENATE("R4C",'Mapa final'!$R$26),"")</f>
        <v/>
      </c>
      <c r="Q39" s="138" t="str">
        <f>IF(AND('Mapa final'!$AB$27="Baja",'Mapa final'!$AD$27="Menor"),CONCATENATE("R4C",'Mapa final'!$R$27),"")</f>
        <v/>
      </c>
      <c r="R39" s="138" t="str">
        <f>IF(AND('Mapa final'!$AB$28="Baja",'Mapa final'!$AD$28="Menor"),CONCATENATE("R4C",'Mapa final'!$R$28),"")</f>
        <v/>
      </c>
      <c r="S39" s="138" t="str">
        <f>IF(AND('Mapa final'!$AB$29="Baja",'Mapa final'!$AD$29="Menor"),CONCATENATE("R4C",'Mapa final'!$R$29),"")</f>
        <v/>
      </c>
      <c r="T39" s="138" t="str">
        <f>IF(AND('Mapa final'!$AB$30="Baja",'Mapa final'!$AD$30="Menor"),CONCATENATE("R4C",'Mapa final'!$R$30),"")</f>
        <v/>
      </c>
      <c r="U39" s="139" t="str">
        <f>IF(AND('Mapa final'!$AB$31="Baja",'Mapa final'!$AD$31="Menor"),CONCATENATE("R4C",'Mapa final'!$R$31),"")</f>
        <v/>
      </c>
      <c r="V39" s="137" t="str">
        <f>IF(AND('Mapa final'!$AB$26="Baja",'Mapa final'!$AD$26="Moderado"),CONCATENATE("R4C",'Mapa final'!$R$26),"")</f>
        <v/>
      </c>
      <c r="W39" s="138" t="str">
        <f>IF(AND('Mapa final'!$AB$27="Baja",'Mapa final'!$AD$27="Moderado"),CONCATENATE("R4C",'Mapa final'!$R$27),"")</f>
        <v/>
      </c>
      <c r="X39" s="138" t="str">
        <f>IF(AND('Mapa final'!$AB$28="Baja",'Mapa final'!$AD$28="Moderado"),CONCATENATE("R4C",'Mapa final'!$R$28),"")</f>
        <v/>
      </c>
      <c r="Y39" s="138" t="str">
        <f>IF(AND('Mapa final'!$AB$29="Baja",'Mapa final'!$AD$29="Moderado"),CONCATENATE("R4C",'Mapa final'!$R$29),"")</f>
        <v/>
      </c>
      <c r="Z39" s="138" t="str">
        <f>IF(AND('Mapa final'!$AB$30="Baja",'Mapa final'!$AD$30="Moderado"),CONCATENATE("R4C",'Mapa final'!$R$30),"")</f>
        <v/>
      </c>
      <c r="AA39" s="139" t="str">
        <f>IF(AND('Mapa final'!$AB$31="Baja",'Mapa final'!$AD$31="Moderado"),CONCATENATE("R4C",'Mapa final'!$R$31),"")</f>
        <v/>
      </c>
      <c r="AB39" s="122" t="str">
        <f>IF(AND('Mapa final'!$AB$26="Baja",'Mapa final'!$AD$26="Mayor"),CONCATENATE("R4C",'Mapa final'!$R$26),"")</f>
        <v/>
      </c>
      <c r="AC39" s="123" t="str">
        <f>IF(AND('Mapa final'!$AB$27="Baja",'Mapa final'!$AD$27="Mayor"),CONCATENATE("R4C",'Mapa final'!$R$27),"")</f>
        <v/>
      </c>
      <c r="AD39" s="123" t="str">
        <f>IF(AND('Mapa final'!$AB$28="Baja",'Mapa final'!$AD$28="Mayor"),CONCATENATE("R4C",'Mapa final'!$R$28),"")</f>
        <v/>
      </c>
      <c r="AE39" s="123" t="str">
        <f>IF(AND('Mapa final'!$AB$29="Baja",'Mapa final'!$AD$29="Mayor"),CONCATENATE("R4C",'Mapa final'!$R$29),"")</f>
        <v/>
      </c>
      <c r="AF39" s="123" t="str">
        <f>IF(AND('Mapa final'!$AB$30="Baja",'Mapa final'!$AD$30="Mayor"),CONCATENATE("R4C",'Mapa final'!$R$30),"")</f>
        <v/>
      </c>
      <c r="AG39" s="124" t="str">
        <f>IF(AND('Mapa final'!$AB$31="Baja",'Mapa final'!$AD$31="Mayor"),CONCATENATE("R4C",'Mapa final'!$R$31),"")</f>
        <v/>
      </c>
      <c r="AH39" s="125" t="str">
        <f>IF(AND('Mapa final'!$AB$26="Baja",'Mapa final'!$AD$26="Catastrófico"),CONCATENATE("R4C",'Mapa final'!$R$26),"")</f>
        <v/>
      </c>
      <c r="AI39" s="126" t="str">
        <f>IF(AND('Mapa final'!$AB$27="Baja",'Mapa final'!$AD$27="Catastrófico"),CONCATENATE("R4C",'Mapa final'!$R$27),"")</f>
        <v/>
      </c>
      <c r="AJ39" s="126" t="str">
        <f>IF(AND('Mapa final'!$AB$28="Baja",'Mapa final'!$AD$28="Catastrófico"),CONCATENATE("R4C",'Mapa final'!$R$28),"")</f>
        <v/>
      </c>
      <c r="AK39" s="126" t="str">
        <f>IF(AND('Mapa final'!$AB$29="Baja",'Mapa final'!$AD$29="Catastrófico"),CONCATENATE("R4C",'Mapa final'!$R$29),"")</f>
        <v/>
      </c>
      <c r="AL39" s="126" t="str">
        <f>IF(AND('Mapa final'!$AB$30="Baja",'Mapa final'!$AD$30="Catastrófico"),CONCATENATE("R4C",'Mapa final'!$R$30),"")</f>
        <v/>
      </c>
      <c r="AM39" s="127" t="str">
        <f>IF(AND('Mapa final'!$AB$31="Baja",'Mapa final'!$AD$31="Catastrófico"),CONCATENATE("R4C",'Mapa final'!$R$31),"")</f>
        <v/>
      </c>
      <c r="AN39" s="1"/>
      <c r="AO39" s="387"/>
      <c r="AP39" s="209"/>
      <c r="AQ39" s="209"/>
      <c r="AR39" s="209"/>
      <c r="AS39" s="209"/>
      <c r="AT39" s="388"/>
      <c r="AU39" s="1"/>
      <c r="AV39" s="1"/>
      <c r="AW39" s="1"/>
      <c r="AX39" s="1"/>
      <c r="AY39" s="1"/>
      <c r="AZ39" s="1"/>
      <c r="BA39" s="1"/>
      <c r="BB39" s="1"/>
      <c r="BC39" s="1"/>
      <c r="BD39" s="1"/>
      <c r="BE39" s="1"/>
      <c r="BF39" s="1"/>
      <c r="BG39" s="1"/>
      <c r="BH39" s="1"/>
      <c r="BI39" s="1"/>
    </row>
    <row r="40" spans="1:61" ht="15" customHeight="1" x14ac:dyDescent="0.3">
      <c r="A40" s="1"/>
      <c r="B40" s="403"/>
      <c r="C40" s="209"/>
      <c r="D40" s="210"/>
      <c r="E40" s="221"/>
      <c r="F40" s="209"/>
      <c r="G40" s="209"/>
      <c r="H40" s="209"/>
      <c r="I40" s="209"/>
      <c r="J40" s="146" t="str">
        <f>IF(AND('Mapa final'!$AB$32="Baja",'Mapa final'!$AD$32="Leve"),CONCATENATE("R5C",'Mapa final'!$R$32),"")</f>
        <v/>
      </c>
      <c r="K40" s="147" t="str">
        <f>IF(AND('Mapa final'!$AB$33="Baja",'Mapa final'!$AD$33="Leve"),CONCATENATE("R5C",'Mapa final'!$R$33),"")</f>
        <v/>
      </c>
      <c r="L40" s="147" t="str">
        <f>IF(AND('Mapa final'!$AB$34="Baja",'Mapa final'!$AD$34="Leve"),CONCATENATE("R5C",'Mapa final'!$R$34),"")</f>
        <v/>
      </c>
      <c r="M40" s="147" t="str">
        <f>IF(AND('Mapa final'!$AB$35="Baja",'Mapa final'!$AD$35="Leve"),CONCATENATE("R5C",'Mapa final'!$R$35),"")</f>
        <v/>
      </c>
      <c r="N40" s="147" t="str">
        <f>IF(AND('Mapa final'!$AB$36="Baja",'Mapa final'!$AD$36="Leve"),CONCATENATE("R5C",'Mapa final'!$R$36),"")</f>
        <v/>
      </c>
      <c r="O40" s="148" t="str">
        <f>IF(AND('Mapa final'!$AB$37="Baja",'Mapa final'!$AD$37="Leve"),CONCATENATE("R5C",'Mapa final'!$R$37),"")</f>
        <v/>
      </c>
      <c r="P40" s="137" t="str">
        <f>IF(AND('Mapa final'!$AB$32="Baja",'Mapa final'!$AD$32="Menor"),CONCATENATE("R5C",'Mapa final'!$R$32),"")</f>
        <v/>
      </c>
      <c r="Q40" s="138" t="str">
        <f>IF(AND('Mapa final'!$AB$33="Baja",'Mapa final'!$AD$33="Menor"),CONCATENATE("R5C",'Mapa final'!$R$33),"")</f>
        <v/>
      </c>
      <c r="R40" s="138" t="str">
        <f>IF(AND('Mapa final'!$AB$34="Baja",'Mapa final'!$AD$34="Menor"),CONCATENATE("R5C",'Mapa final'!$R$34),"")</f>
        <v/>
      </c>
      <c r="S40" s="138" t="str">
        <f>IF(AND('Mapa final'!$AB$35="Baja",'Mapa final'!$AD$35="Menor"),CONCATENATE("R5C",'Mapa final'!$R$35),"")</f>
        <v/>
      </c>
      <c r="T40" s="138" t="str">
        <f>IF(AND('Mapa final'!$AB$36="Baja",'Mapa final'!$AD$36="Menor"),CONCATENATE("R5C",'Mapa final'!$R$36),"")</f>
        <v/>
      </c>
      <c r="U40" s="139" t="str">
        <f>IF(AND('Mapa final'!$AB$37="Baja",'Mapa final'!$AD$37="Menor"),CONCATENATE("R5C",'Mapa final'!$R$37),"")</f>
        <v/>
      </c>
      <c r="V40" s="137" t="str">
        <f>IF(AND('Mapa final'!$AB$32="Baja",'Mapa final'!$AD$32="Moderado"),CONCATENATE("R5C",'Mapa final'!$R$32),"")</f>
        <v/>
      </c>
      <c r="W40" s="138" t="str">
        <f>IF(AND('Mapa final'!$AB$33="Baja",'Mapa final'!$AD$33="Moderado"),CONCATENATE("R5C",'Mapa final'!$R$33),"")</f>
        <v/>
      </c>
      <c r="X40" s="138" t="str">
        <f>IF(AND('Mapa final'!$AB$34="Baja",'Mapa final'!$AD$34="Moderado"),CONCATENATE("R5C",'Mapa final'!$R$34),"")</f>
        <v/>
      </c>
      <c r="Y40" s="138" t="str">
        <f>IF(AND('Mapa final'!$AB$35="Baja",'Mapa final'!$AD$35="Moderado"),CONCATENATE("R5C",'Mapa final'!$R$35),"")</f>
        <v/>
      </c>
      <c r="Z40" s="138" t="str">
        <f>IF(AND('Mapa final'!$AB$36="Baja",'Mapa final'!$AD$36="Moderado"),CONCATENATE("R5C",'Mapa final'!$R$36),"")</f>
        <v/>
      </c>
      <c r="AA40" s="139" t="str">
        <f>IF(AND('Mapa final'!$AB$37="Baja",'Mapa final'!$AD$37="Moderado"),CONCATENATE("R5C",'Mapa final'!$R$37),"")</f>
        <v/>
      </c>
      <c r="AB40" s="122" t="str">
        <f>IF(AND('Mapa final'!$AB$32="Baja",'Mapa final'!$AD$32="Mayor"),CONCATENATE("R5C",'Mapa final'!$R$32),"")</f>
        <v/>
      </c>
      <c r="AC40" s="123" t="str">
        <f>IF(AND('Mapa final'!$AB$33="Baja",'Mapa final'!$AD$33="Mayor"),CONCATENATE("R5C",'Mapa final'!$R$33),"")</f>
        <v/>
      </c>
      <c r="AD40" s="123" t="str">
        <f>IF(AND('Mapa final'!$AB$34="Baja",'Mapa final'!$AD$34="Mayor"),CONCATENATE("R5C",'Mapa final'!$R$34),"")</f>
        <v/>
      </c>
      <c r="AE40" s="123" t="str">
        <f>IF(AND('Mapa final'!$AB$35="Baja",'Mapa final'!$AD$35="Mayor"),CONCATENATE("R5C",'Mapa final'!$R$35),"")</f>
        <v/>
      </c>
      <c r="AF40" s="123" t="str">
        <f>IF(AND('Mapa final'!$AB$36="Baja",'Mapa final'!$AD$36="Mayor"),CONCATENATE("R5C",'Mapa final'!$R$36),"")</f>
        <v/>
      </c>
      <c r="AG40" s="124" t="str">
        <f>IF(AND('Mapa final'!$AB$37="Baja",'Mapa final'!$AD$37="Mayor"),CONCATENATE("R5C",'Mapa final'!$R$37),"")</f>
        <v/>
      </c>
      <c r="AH40" s="125" t="str">
        <f>IF(AND('Mapa final'!$AB$32="Baja",'Mapa final'!$AD$32="Catastrófico"),CONCATENATE("R5C",'Mapa final'!$R$32),"")</f>
        <v/>
      </c>
      <c r="AI40" s="126" t="str">
        <f>IF(AND('Mapa final'!$AB$33="Baja",'Mapa final'!$AD$33="Catastrófico"),CONCATENATE("R5C",'Mapa final'!$R$33),"")</f>
        <v/>
      </c>
      <c r="AJ40" s="126" t="str">
        <f>IF(AND('Mapa final'!$AB$34="Baja",'Mapa final'!$AD$34="Catastrófico"),CONCATENATE("R5C",'Mapa final'!$R$34),"")</f>
        <v/>
      </c>
      <c r="AK40" s="126" t="str">
        <f>IF(AND('Mapa final'!$AB$35="Baja",'Mapa final'!$AD$35="Catastrófico"),CONCATENATE("R5C",'Mapa final'!$R$35),"")</f>
        <v/>
      </c>
      <c r="AL40" s="126" t="str">
        <f>IF(AND('Mapa final'!$AB$36="Baja",'Mapa final'!$AD$36="Catastrófico"),CONCATENATE("R5C",'Mapa final'!$R$36),"")</f>
        <v/>
      </c>
      <c r="AM40" s="127" t="str">
        <f>IF(AND('Mapa final'!$AB$37="Baja",'Mapa final'!$AD$37="Catastrófico"),CONCATENATE("R5C",'Mapa final'!$R$37),"")</f>
        <v/>
      </c>
      <c r="AN40" s="1"/>
      <c r="AO40" s="387"/>
      <c r="AP40" s="209"/>
      <c r="AQ40" s="209"/>
      <c r="AR40" s="209"/>
      <c r="AS40" s="209"/>
      <c r="AT40" s="388"/>
      <c r="AU40" s="1"/>
      <c r="AV40" s="1"/>
      <c r="AW40" s="1"/>
      <c r="AX40" s="1"/>
      <c r="AY40" s="1"/>
      <c r="AZ40" s="1"/>
      <c r="BA40" s="1"/>
      <c r="BB40" s="1"/>
      <c r="BC40" s="1"/>
      <c r="BD40" s="1"/>
      <c r="BE40" s="1"/>
      <c r="BF40" s="1"/>
      <c r="BG40" s="1"/>
      <c r="BH40" s="1"/>
      <c r="BI40" s="1"/>
    </row>
    <row r="41" spans="1:61" ht="15" customHeight="1" x14ac:dyDescent="0.3">
      <c r="A41" s="1"/>
      <c r="B41" s="403"/>
      <c r="C41" s="209"/>
      <c r="D41" s="210"/>
      <c r="E41" s="221"/>
      <c r="F41" s="209"/>
      <c r="G41" s="209"/>
      <c r="H41" s="209"/>
      <c r="I41" s="209"/>
      <c r="J41" s="146" t="str">
        <f>IF(AND('Mapa final'!$AB$38="Baja",'Mapa final'!$AD$38="Leve"),CONCATENATE("R6C",'Mapa final'!$R$38),"")</f>
        <v/>
      </c>
      <c r="K41" s="147" t="str">
        <f>IF(AND('Mapa final'!$AB$39="Baja",'Mapa final'!$AD$39="Leve"),CONCATENATE("R6C",'Mapa final'!$R$39),"")</f>
        <v/>
      </c>
      <c r="L41" s="147" t="str">
        <f>IF(AND('Mapa final'!$AB$40="Baja",'Mapa final'!$AD$40="Leve"),CONCATENATE("R6C",'Mapa final'!$R$40),"")</f>
        <v/>
      </c>
      <c r="M41" s="147" t="str">
        <f>IF(AND('Mapa final'!$AB$41="Baja",'Mapa final'!$AD$41="Leve"),CONCATENATE("R6C",'Mapa final'!$R$41),"")</f>
        <v/>
      </c>
      <c r="N41" s="147" t="str">
        <f>IF(AND('Mapa final'!$AB$42="Baja",'Mapa final'!$AD$42="Leve"),CONCATENATE("R6C",'Mapa final'!$R$42),"")</f>
        <v/>
      </c>
      <c r="O41" s="148" t="str">
        <f>IF(AND('Mapa final'!$AB$43="Baja",'Mapa final'!$AD$43="Leve"),CONCATENATE("R6C",'Mapa final'!$R$43),"")</f>
        <v/>
      </c>
      <c r="P41" s="137" t="str">
        <f>IF(AND('Mapa final'!$AB$38="Baja",'Mapa final'!$AD$38="Menor"),CONCATENATE("R6C",'Mapa final'!$R$38),"")</f>
        <v/>
      </c>
      <c r="Q41" s="138" t="str">
        <f>IF(AND('Mapa final'!$AB$39="Baja",'Mapa final'!$AD$39="Menor"),CONCATENATE("R6C",'Mapa final'!$R$39),"")</f>
        <v/>
      </c>
      <c r="R41" s="138" t="str">
        <f>IF(AND('Mapa final'!$AB$40="Baja",'Mapa final'!$AD$40="Menor"),CONCATENATE("R6C",'Mapa final'!$R$40),"")</f>
        <v/>
      </c>
      <c r="S41" s="138" t="str">
        <f>IF(AND('Mapa final'!$AB$41="Baja",'Mapa final'!$AD$41="Menor"),CONCATENATE("R6C",'Mapa final'!$R$41),"")</f>
        <v/>
      </c>
      <c r="T41" s="138" t="str">
        <f>IF(AND('Mapa final'!$AB$42="Baja",'Mapa final'!$AD$42="Menor"),CONCATENATE("R6C",'Mapa final'!$R$42),"")</f>
        <v/>
      </c>
      <c r="U41" s="139" t="str">
        <f>IF(AND('Mapa final'!$AB$43="Baja",'Mapa final'!$AD$43="Menor"),CONCATENATE("R6C",'Mapa final'!$R$43),"")</f>
        <v/>
      </c>
      <c r="V41" s="137" t="str">
        <f>IF(AND('Mapa final'!$AB$38="Baja",'Mapa final'!$AD$38="Moderado"),CONCATENATE("R6C",'Mapa final'!$R$38),"")</f>
        <v/>
      </c>
      <c r="W41" s="138" t="str">
        <f>IF(AND('Mapa final'!$AB$39="Baja",'Mapa final'!$AD$39="Moderado"),CONCATENATE("R6C",'Mapa final'!$R$39),"")</f>
        <v/>
      </c>
      <c r="X41" s="138" t="str">
        <f>IF(AND('Mapa final'!$AB$40="Baja",'Mapa final'!$AD$40="Moderado"),CONCATENATE("R6C",'Mapa final'!$R$40),"")</f>
        <v/>
      </c>
      <c r="Y41" s="138" t="str">
        <f>IF(AND('Mapa final'!$AB$41="Baja",'Mapa final'!$AD$41="Moderado"),CONCATENATE("R6C",'Mapa final'!$R$41),"")</f>
        <v/>
      </c>
      <c r="Z41" s="138" t="str">
        <f>IF(AND('Mapa final'!$AB$42="Baja",'Mapa final'!$AD$42="Moderado"),CONCATENATE("R6C",'Mapa final'!$R$42),"")</f>
        <v/>
      </c>
      <c r="AA41" s="139" t="str">
        <f>IF(AND('Mapa final'!$AB$43="Baja",'Mapa final'!$AD$43="Moderado"),CONCATENATE("R6C",'Mapa final'!$R$43),"")</f>
        <v/>
      </c>
      <c r="AB41" s="122" t="str">
        <f>IF(AND('Mapa final'!$AB$38="Baja",'Mapa final'!$AD$38="Mayor"),CONCATENATE("R6C",'Mapa final'!$R$38),"")</f>
        <v/>
      </c>
      <c r="AC41" s="123" t="str">
        <f>IF(AND('Mapa final'!$AB$39="Baja",'Mapa final'!$AD$39="Mayor"),CONCATENATE("R6C",'Mapa final'!$R$39),"")</f>
        <v/>
      </c>
      <c r="AD41" s="123" t="str">
        <f>IF(AND('Mapa final'!$AB$40="Baja",'Mapa final'!$AD$40="Mayor"),CONCATENATE("R6C",'Mapa final'!$R$40),"")</f>
        <v/>
      </c>
      <c r="AE41" s="123" t="str">
        <f>IF(AND('Mapa final'!$AB$41="Baja",'Mapa final'!$AD$41="Mayor"),CONCATENATE("R6C",'Mapa final'!$R$41),"")</f>
        <v/>
      </c>
      <c r="AF41" s="123" t="str">
        <f>IF(AND('Mapa final'!$AB$42="Baja",'Mapa final'!$AD$42="Mayor"),CONCATENATE("R6C",'Mapa final'!$R$42),"")</f>
        <v/>
      </c>
      <c r="AG41" s="124" t="str">
        <f>IF(AND('Mapa final'!$AB$43="Baja",'Mapa final'!$AD$43="Mayor"),CONCATENATE("R6C",'Mapa final'!$R$43),"")</f>
        <v/>
      </c>
      <c r="AH41" s="125" t="str">
        <f>IF(AND('Mapa final'!$AB$38="Baja",'Mapa final'!$AD$38="Catastrófico"),CONCATENATE("R6C",'Mapa final'!$R$38),"")</f>
        <v/>
      </c>
      <c r="AI41" s="126" t="str">
        <f>IF(AND('Mapa final'!$AB$39="Baja",'Mapa final'!$AD$39="Catastrófico"),CONCATENATE("R6C",'Mapa final'!$R$39),"")</f>
        <v/>
      </c>
      <c r="AJ41" s="126" t="str">
        <f>IF(AND('Mapa final'!$AB$40="Baja",'Mapa final'!$AD$40="Catastrófico"),CONCATENATE("R6C",'Mapa final'!$R$40),"")</f>
        <v/>
      </c>
      <c r="AK41" s="126" t="str">
        <f>IF(AND('Mapa final'!$AB$41="Baja",'Mapa final'!$AD$41="Catastrófico"),CONCATENATE("R6C",'Mapa final'!$R$41),"")</f>
        <v/>
      </c>
      <c r="AL41" s="126" t="str">
        <f>IF(AND('Mapa final'!$AB$42="Baja",'Mapa final'!$AD$42="Catastrófico"),CONCATENATE("R6C",'Mapa final'!$R$42),"")</f>
        <v/>
      </c>
      <c r="AM41" s="127" t="str">
        <f>IF(AND('Mapa final'!$AB$43="Baja",'Mapa final'!$AD$43="Catastrófico"),CONCATENATE("R6C",'Mapa final'!$R$43),"")</f>
        <v/>
      </c>
      <c r="AN41" s="1"/>
      <c r="AO41" s="387"/>
      <c r="AP41" s="209"/>
      <c r="AQ41" s="209"/>
      <c r="AR41" s="209"/>
      <c r="AS41" s="209"/>
      <c r="AT41" s="388"/>
      <c r="AU41" s="1"/>
      <c r="AV41" s="1"/>
      <c r="AW41" s="1"/>
      <c r="AX41" s="1"/>
      <c r="AY41" s="1"/>
      <c r="AZ41" s="1"/>
      <c r="BA41" s="1"/>
      <c r="BB41" s="1"/>
      <c r="BC41" s="1"/>
      <c r="BD41" s="1"/>
      <c r="BE41" s="1"/>
      <c r="BF41" s="1"/>
      <c r="BG41" s="1"/>
      <c r="BH41" s="1"/>
      <c r="BI41" s="1"/>
    </row>
    <row r="42" spans="1:61" ht="15" customHeight="1" x14ac:dyDescent="0.3">
      <c r="A42" s="1"/>
      <c r="B42" s="403"/>
      <c r="C42" s="209"/>
      <c r="D42" s="210"/>
      <c r="E42" s="221"/>
      <c r="F42" s="209"/>
      <c r="G42" s="209"/>
      <c r="H42" s="209"/>
      <c r="I42" s="209"/>
      <c r="J42" s="146" t="str">
        <f>IF(AND('Mapa final'!$AB$44="Baja",'Mapa final'!$AD$44="Leve"),CONCATENATE("R7C",'Mapa final'!$R$44),"")</f>
        <v/>
      </c>
      <c r="K42" s="147" t="str">
        <f>IF(AND('Mapa final'!$AB$45="Baja",'Mapa final'!$AD$45="Leve"),CONCATENATE("R7C",'Mapa final'!$R$45),"")</f>
        <v/>
      </c>
      <c r="L42" s="147" t="str">
        <f>IF(AND('Mapa final'!$AB$46="Baja",'Mapa final'!$AD$46="Leve"),CONCATENATE("R7C",'Mapa final'!$R$46),"")</f>
        <v/>
      </c>
      <c r="M42" s="147" t="str">
        <f>IF(AND('Mapa final'!$AB$47="Baja",'Mapa final'!$AD$47="Leve"),CONCATENATE("R7C",'Mapa final'!$R$47),"")</f>
        <v/>
      </c>
      <c r="N42" s="147" t="str">
        <f>IF(AND('Mapa final'!$AB$48="Baja",'Mapa final'!$AD$48="Leve"),CONCATENATE("R7C",'Mapa final'!$R$48),"")</f>
        <v/>
      </c>
      <c r="O42" s="148" t="str">
        <f>IF(AND('Mapa final'!$AB$49="Baja",'Mapa final'!$AD$49="Leve"),CONCATENATE("R7C",'Mapa final'!$R$49),"")</f>
        <v/>
      </c>
      <c r="P42" s="137" t="str">
        <f>IF(AND('Mapa final'!$AB$44="Baja",'Mapa final'!$AD$44="Menor"),CONCATENATE("R7C",'Mapa final'!$R$44),"")</f>
        <v/>
      </c>
      <c r="Q42" s="138" t="str">
        <f>IF(AND('Mapa final'!$AB$45="Baja",'Mapa final'!$AD$45="Menor"),CONCATENATE("R7C",'Mapa final'!$R$45),"")</f>
        <v/>
      </c>
      <c r="R42" s="138" t="str">
        <f>IF(AND('Mapa final'!$AB$46="Baja",'Mapa final'!$AD$46="Menor"),CONCATENATE("R7C",'Mapa final'!$R$46),"")</f>
        <v/>
      </c>
      <c r="S42" s="138" t="str">
        <f>IF(AND('Mapa final'!$AB$47="Baja",'Mapa final'!$AD$47="Menor"),CONCATENATE("R7C",'Mapa final'!$R$47),"")</f>
        <v/>
      </c>
      <c r="T42" s="138" t="str">
        <f>IF(AND('Mapa final'!$AB$48="Baja",'Mapa final'!$AD$48="Menor"),CONCATENATE("R7C",'Mapa final'!$R$48),"")</f>
        <v/>
      </c>
      <c r="U42" s="139" t="str">
        <f>IF(AND('Mapa final'!$AB$49="Baja",'Mapa final'!$AD$49="Menor"),CONCATENATE("R7C",'Mapa final'!$R$49),"")</f>
        <v/>
      </c>
      <c r="V42" s="137" t="str">
        <f>IF(AND('Mapa final'!$AB$44="Baja",'Mapa final'!$AD$44="Moderado"),CONCATENATE("R7C",'Mapa final'!$R$44),"")</f>
        <v/>
      </c>
      <c r="W42" s="138" t="str">
        <f>IF(AND('Mapa final'!$AB$45="Baja",'Mapa final'!$AD$45="Moderado"),CONCATENATE("R7C",'Mapa final'!$R$45),"")</f>
        <v/>
      </c>
      <c r="X42" s="138" t="str">
        <f>IF(AND('Mapa final'!$AB$46="Baja",'Mapa final'!$AD$46="Moderado"),CONCATENATE("R7C",'Mapa final'!$R$46),"")</f>
        <v/>
      </c>
      <c r="Y42" s="138" t="str">
        <f>IF(AND('Mapa final'!$AB$47="Baja",'Mapa final'!$AD$47="Moderado"),CONCATENATE("R7C",'Mapa final'!$R$47),"")</f>
        <v/>
      </c>
      <c r="Z42" s="138" t="str">
        <f>IF(AND('Mapa final'!$AB$48="Baja",'Mapa final'!$AD$48="Moderado"),CONCATENATE("R7C",'Mapa final'!$R$48),"")</f>
        <v/>
      </c>
      <c r="AA42" s="139" t="str">
        <f>IF(AND('Mapa final'!$AB$49="Baja",'Mapa final'!$AD$49="Moderado"),CONCATENATE("R7C",'Mapa final'!$R$49),"")</f>
        <v/>
      </c>
      <c r="AB42" s="122" t="str">
        <f>IF(AND('Mapa final'!$AB$44="Baja",'Mapa final'!$AD$44="Mayor"),CONCATENATE("R7C",'Mapa final'!$R$44),"")</f>
        <v/>
      </c>
      <c r="AC42" s="123" t="str">
        <f>IF(AND('Mapa final'!$AB$45="Baja",'Mapa final'!$AD$45="Mayor"),CONCATENATE("R7C",'Mapa final'!$R$45),"")</f>
        <v/>
      </c>
      <c r="AD42" s="123" t="str">
        <f>IF(AND('Mapa final'!$AB$46="Baja",'Mapa final'!$AD$46="Mayor"),CONCATENATE("R7C",'Mapa final'!$R$46),"")</f>
        <v/>
      </c>
      <c r="AE42" s="123" t="str">
        <f>IF(AND('Mapa final'!$AB$47="Baja",'Mapa final'!$AD$47="Mayor"),CONCATENATE("R7C",'Mapa final'!$R$47),"")</f>
        <v/>
      </c>
      <c r="AF42" s="123" t="str">
        <f>IF(AND('Mapa final'!$AB$48="Baja",'Mapa final'!$AD$48="Mayor"),CONCATENATE("R7C",'Mapa final'!$R$48),"")</f>
        <v/>
      </c>
      <c r="AG42" s="124" t="str">
        <f>IF(AND('Mapa final'!$AB$49="Baja",'Mapa final'!$AD$49="Mayor"),CONCATENATE("R7C",'Mapa final'!$R$49),"")</f>
        <v/>
      </c>
      <c r="AH42" s="125" t="str">
        <f>IF(AND('Mapa final'!$AB$44="Baja",'Mapa final'!$AD$44="Catastrófico"),CONCATENATE("R7C",'Mapa final'!$R$44),"")</f>
        <v/>
      </c>
      <c r="AI42" s="126" t="str">
        <f>IF(AND('Mapa final'!$AB$45="Baja",'Mapa final'!$AD$45="Catastrófico"),CONCATENATE("R7C",'Mapa final'!$R$45),"")</f>
        <v/>
      </c>
      <c r="AJ42" s="126" t="str">
        <f>IF(AND('Mapa final'!$AB$46="Baja",'Mapa final'!$AD$46="Catastrófico"),CONCATENATE("R7C",'Mapa final'!$R$46),"")</f>
        <v/>
      </c>
      <c r="AK42" s="126" t="str">
        <f>IF(AND('Mapa final'!$AB$47="Baja",'Mapa final'!$AD$47="Catastrófico"),CONCATENATE("R7C",'Mapa final'!$R$47),"")</f>
        <v/>
      </c>
      <c r="AL42" s="126" t="str">
        <f>IF(AND('Mapa final'!$AB$48="Baja",'Mapa final'!$AD$48="Catastrófico"),CONCATENATE("R7C",'Mapa final'!$R$48),"")</f>
        <v/>
      </c>
      <c r="AM42" s="127" t="str">
        <f>IF(AND('Mapa final'!$AB$49="Baja",'Mapa final'!$AD$49="Catastrófico"),CONCATENATE("R7C",'Mapa final'!$R$49),"")</f>
        <v/>
      </c>
      <c r="AN42" s="1"/>
      <c r="AO42" s="387"/>
      <c r="AP42" s="209"/>
      <c r="AQ42" s="209"/>
      <c r="AR42" s="209"/>
      <c r="AS42" s="209"/>
      <c r="AT42" s="388"/>
      <c r="AU42" s="1"/>
      <c r="AV42" s="1"/>
      <c r="AW42" s="1"/>
      <c r="AX42" s="1"/>
      <c r="AY42" s="1"/>
      <c r="AZ42" s="1"/>
      <c r="BA42" s="1"/>
      <c r="BB42" s="1"/>
      <c r="BC42" s="1"/>
      <c r="BD42" s="1"/>
      <c r="BE42" s="1"/>
      <c r="BF42" s="1"/>
      <c r="BG42" s="1"/>
      <c r="BH42" s="1"/>
      <c r="BI42" s="1"/>
    </row>
    <row r="43" spans="1:61" ht="15" customHeight="1" x14ac:dyDescent="0.3">
      <c r="A43" s="1"/>
      <c r="B43" s="403"/>
      <c r="C43" s="209"/>
      <c r="D43" s="210"/>
      <c r="E43" s="221"/>
      <c r="F43" s="209"/>
      <c r="G43" s="209"/>
      <c r="H43" s="209"/>
      <c r="I43" s="209"/>
      <c r="J43" s="146" t="str">
        <f>IF(AND('Mapa final'!$AB$50="Baja",'Mapa final'!$AD$50="Leve"),CONCATENATE("R8C",'Mapa final'!$R$50),"")</f>
        <v/>
      </c>
      <c r="K43" s="147" t="str">
        <f>IF(AND('Mapa final'!$AB$51="Baja",'Mapa final'!$AD$51="Leve"),CONCATENATE("R8C",'Mapa final'!$R$51),"")</f>
        <v/>
      </c>
      <c r="L43" s="147" t="str">
        <f>IF(AND('Mapa final'!$AB$52="Baja",'Mapa final'!$AD$52="Leve"),CONCATENATE("R8C",'Mapa final'!$R$52),"")</f>
        <v/>
      </c>
      <c r="M43" s="147" t="str">
        <f>IF(AND('Mapa final'!$AB$53="Baja",'Mapa final'!$AD$53="Leve"),CONCATENATE("R8C",'Mapa final'!$R$53),"")</f>
        <v/>
      </c>
      <c r="N43" s="147" t="str">
        <f>IF(AND('Mapa final'!$AB$54="Baja",'Mapa final'!$AD$54="Leve"),CONCATENATE("R8C",'Mapa final'!$R$54),"")</f>
        <v/>
      </c>
      <c r="O43" s="148" t="str">
        <f>IF(AND('Mapa final'!$AB$55="Baja",'Mapa final'!$AD$55="Leve"),CONCATENATE("R8C",'Mapa final'!$R$55),"")</f>
        <v/>
      </c>
      <c r="P43" s="137" t="str">
        <f>IF(AND('Mapa final'!$AB$50="Baja",'Mapa final'!$AD$50="Menor"),CONCATENATE("R8C",'Mapa final'!$R$50),"")</f>
        <v/>
      </c>
      <c r="Q43" s="138" t="str">
        <f>IF(AND('Mapa final'!$AB$51="Baja",'Mapa final'!$AD$51="Menor"),CONCATENATE("R8C",'Mapa final'!$R$51),"")</f>
        <v/>
      </c>
      <c r="R43" s="138" t="str">
        <f>IF(AND('Mapa final'!$AB$52="Baja",'Mapa final'!$AD$52="Menor"),CONCATENATE("R8C",'Mapa final'!$R$52),"")</f>
        <v/>
      </c>
      <c r="S43" s="138" t="str">
        <f>IF(AND('Mapa final'!$AB$53="Baja",'Mapa final'!$AD$53="Menor"),CONCATENATE("R8C",'Mapa final'!$R$53),"")</f>
        <v/>
      </c>
      <c r="T43" s="138" t="str">
        <f>IF(AND('Mapa final'!$AB$54="Baja",'Mapa final'!$AD$54="Menor"),CONCATENATE("R8C",'Mapa final'!$R$54),"")</f>
        <v/>
      </c>
      <c r="U43" s="139" t="str">
        <f>IF(AND('Mapa final'!$AB$55="Baja",'Mapa final'!$AD$55="Menor"),CONCATENATE("R8C",'Mapa final'!$R$55),"")</f>
        <v/>
      </c>
      <c r="V43" s="137" t="str">
        <f>IF(AND('Mapa final'!$AB$50="Baja",'Mapa final'!$AD$50="Moderado"),CONCATENATE("R8C",'Mapa final'!$R$50),"")</f>
        <v/>
      </c>
      <c r="W43" s="138" t="str">
        <f>IF(AND('Mapa final'!$AB$51="Baja",'Mapa final'!$AD$51="Moderado"),CONCATENATE("R8C",'Mapa final'!$R$51),"")</f>
        <v/>
      </c>
      <c r="X43" s="138" t="str">
        <f>IF(AND('Mapa final'!$AB$52="Baja",'Mapa final'!$AD$52="Moderado"),CONCATENATE("R8C",'Mapa final'!$R$52),"")</f>
        <v/>
      </c>
      <c r="Y43" s="138" t="str">
        <f>IF(AND('Mapa final'!$AB$53="Baja",'Mapa final'!$AD$53="Moderado"),CONCATENATE("R8C",'Mapa final'!$R$53),"")</f>
        <v/>
      </c>
      <c r="Z43" s="138" t="str">
        <f>IF(AND('Mapa final'!$AB$54="Baja",'Mapa final'!$AD$54="Moderado"),CONCATENATE("R8C",'Mapa final'!$R$54),"")</f>
        <v/>
      </c>
      <c r="AA43" s="139" t="str">
        <f>IF(AND('Mapa final'!$AB$55="Baja",'Mapa final'!$AD$55="Moderado"),CONCATENATE("R8C",'Mapa final'!$R$55),"")</f>
        <v/>
      </c>
      <c r="AB43" s="122" t="str">
        <f>IF(AND('Mapa final'!$AB$50="Baja",'Mapa final'!$AD$50="Mayor"),CONCATENATE("R8C",'Mapa final'!$R$50),"")</f>
        <v/>
      </c>
      <c r="AC43" s="123" t="str">
        <f>IF(AND('Mapa final'!$AB$51="Baja",'Mapa final'!$AD$51="Mayor"),CONCATENATE("R8C",'Mapa final'!$R$51),"")</f>
        <v/>
      </c>
      <c r="AD43" s="123" t="str">
        <f>IF(AND('Mapa final'!$AB$52="Baja",'Mapa final'!$AD$52="Mayor"),CONCATENATE("R8C",'Mapa final'!$R$52),"")</f>
        <v/>
      </c>
      <c r="AE43" s="123" t="str">
        <f>IF(AND('Mapa final'!$AB$53="Baja",'Mapa final'!$AD$53="Mayor"),CONCATENATE("R8C",'Mapa final'!$R$53),"")</f>
        <v/>
      </c>
      <c r="AF43" s="123" t="str">
        <f>IF(AND('Mapa final'!$AB$54="Baja",'Mapa final'!$AD$54="Mayor"),CONCATENATE("R8C",'Mapa final'!$R$54),"")</f>
        <v/>
      </c>
      <c r="AG43" s="124" t="str">
        <f>IF(AND('Mapa final'!$AB$55="Baja",'Mapa final'!$AD$55="Mayor"),CONCATENATE("R8C",'Mapa final'!$R$55),"")</f>
        <v/>
      </c>
      <c r="AH43" s="125" t="str">
        <f>IF(AND('Mapa final'!$AB$50="Baja",'Mapa final'!$AD$50="Catastrófico"),CONCATENATE("R8C",'Mapa final'!$R$50),"")</f>
        <v/>
      </c>
      <c r="AI43" s="126" t="str">
        <f>IF(AND('Mapa final'!$AB$51="Baja",'Mapa final'!$AD$51="Catastrófico"),CONCATENATE("R8C",'Mapa final'!$R$51),"")</f>
        <v/>
      </c>
      <c r="AJ43" s="126" t="str">
        <f>IF(AND('Mapa final'!$AB$52="Baja",'Mapa final'!$AD$52="Catastrófico"),CONCATENATE("R8C",'Mapa final'!$R$52),"")</f>
        <v/>
      </c>
      <c r="AK43" s="126" t="str">
        <f>IF(AND('Mapa final'!$AB$53="Baja",'Mapa final'!$AD$53="Catastrófico"),CONCATENATE("R8C",'Mapa final'!$R$53),"")</f>
        <v/>
      </c>
      <c r="AL43" s="126" t="str">
        <f>IF(AND('Mapa final'!$AB$54="Baja",'Mapa final'!$AD$54="Catastrófico"),CONCATENATE("R8C",'Mapa final'!$R$54),"")</f>
        <v/>
      </c>
      <c r="AM43" s="127" t="str">
        <f>IF(AND('Mapa final'!$AB$55="Baja",'Mapa final'!$AD$55="Catastrófico"),CONCATENATE("R8C",'Mapa final'!$R$55),"")</f>
        <v/>
      </c>
      <c r="AN43" s="1"/>
      <c r="AO43" s="387"/>
      <c r="AP43" s="209"/>
      <c r="AQ43" s="209"/>
      <c r="AR43" s="209"/>
      <c r="AS43" s="209"/>
      <c r="AT43" s="388"/>
      <c r="AU43" s="1"/>
      <c r="AV43" s="1"/>
      <c r="AW43" s="1"/>
      <c r="AX43" s="1"/>
      <c r="AY43" s="1"/>
      <c r="AZ43" s="1"/>
      <c r="BA43" s="1"/>
      <c r="BB43" s="1"/>
      <c r="BC43" s="1"/>
      <c r="BD43" s="1"/>
      <c r="BE43" s="1"/>
      <c r="BF43" s="1"/>
      <c r="BG43" s="1"/>
      <c r="BH43" s="1"/>
      <c r="BI43" s="1"/>
    </row>
    <row r="44" spans="1:61" ht="15" customHeight="1" x14ac:dyDescent="0.3">
      <c r="A44" s="1"/>
      <c r="B44" s="403"/>
      <c r="C44" s="209"/>
      <c r="D44" s="210"/>
      <c r="E44" s="221"/>
      <c r="F44" s="209"/>
      <c r="G44" s="209"/>
      <c r="H44" s="209"/>
      <c r="I44" s="209"/>
      <c r="J44" s="146" t="str">
        <f>IF(AND('Mapa final'!$AB$56="Baja",'Mapa final'!$AD$56="Leve"),CONCATENATE("R9C",'Mapa final'!$R$56),"")</f>
        <v/>
      </c>
      <c r="K44" s="147" t="str">
        <f>IF(AND('Mapa final'!$AB$57="Baja",'Mapa final'!$AD$57="Leve"),CONCATENATE("R9C",'Mapa final'!$R$57),"")</f>
        <v/>
      </c>
      <c r="L44" s="147" t="str">
        <f>IF(AND('Mapa final'!$AB$58="Baja",'Mapa final'!$AD$58="Leve"),CONCATENATE("R9C",'Mapa final'!$R$58),"")</f>
        <v/>
      </c>
      <c r="M44" s="147" t="str">
        <f>IF(AND('Mapa final'!$AB$59="Baja",'Mapa final'!$AD$59="Leve"),CONCATENATE("R9C",'Mapa final'!$R$59),"")</f>
        <v/>
      </c>
      <c r="N44" s="147" t="str">
        <f>IF(AND('Mapa final'!$AB$60="Baja",'Mapa final'!$AD$60="Leve"),CONCATENATE("R9C",'Mapa final'!$R$60),"")</f>
        <v/>
      </c>
      <c r="O44" s="148" t="str">
        <f>IF(AND('Mapa final'!$AB$61="Baja",'Mapa final'!$AD$61="Leve"),CONCATENATE("R9C",'Mapa final'!$R$61),"")</f>
        <v/>
      </c>
      <c r="P44" s="137" t="str">
        <f>IF(AND('Mapa final'!$AB$56="Baja",'Mapa final'!$AD$56="Menor"),CONCATENATE("R9C",'Mapa final'!$R$56),"")</f>
        <v/>
      </c>
      <c r="Q44" s="138" t="str">
        <f>IF(AND('Mapa final'!$AB$57="Baja",'Mapa final'!$AD$57="Menor"),CONCATENATE("R9C",'Mapa final'!$R$57),"")</f>
        <v/>
      </c>
      <c r="R44" s="138" t="str">
        <f>IF(AND('Mapa final'!$AB$58="Baja",'Mapa final'!$AD$58="Menor"),CONCATENATE("R9C",'Mapa final'!$R$58),"")</f>
        <v/>
      </c>
      <c r="S44" s="138" t="str">
        <f>IF(AND('Mapa final'!$AB$59="Baja",'Mapa final'!$AD$59="Menor"),CONCATENATE("R9C",'Mapa final'!$R$59),"")</f>
        <v/>
      </c>
      <c r="T44" s="138" t="str">
        <f>IF(AND('Mapa final'!$AB$60="Baja",'Mapa final'!$AD$60="Menor"),CONCATENATE("R9C",'Mapa final'!$R$60),"")</f>
        <v/>
      </c>
      <c r="U44" s="139" t="str">
        <f>IF(AND('Mapa final'!$AB$61="Baja",'Mapa final'!$AD$61="Menor"),CONCATENATE("R9C",'Mapa final'!$R$61),"")</f>
        <v/>
      </c>
      <c r="V44" s="137" t="str">
        <f>IF(AND('Mapa final'!$AB$56="Baja",'Mapa final'!$AD$56="Moderado"),CONCATENATE("R9C",'Mapa final'!$R$56),"")</f>
        <v/>
      </c>
      <c r="W44" s="138" t="str">
        <f>IF(AND('Mapa final'!$AB$57="Baja",'Mapa final'!$AD$57="Moderado"),CONCATENATE("R9C",'Mapa final'!$R$57),"")</f>
        <v/>
      </c>
      <c r="X44" s="138" t="str">
        <f>IF(AND('Mapa final'!$AB$58="Baja",'Mapa final'!$AD$58="Moderado"),CONCATENATE("R9C",'Mapa final'!$R$58),"")</f>
        <v/>
      </c>
      <c r="Y44" s="138" t="str">
        <f>IF(AND('Mapa final'!$AB$59="Baja",'Mapa final'!$AD$59="Moderado"),CONCATENATE("R9C",'Mapa final'!$R$59),"")</f>
        <v/>
      </c>
      <c r="Z44" s="138" t="str">
        <f>IF(AND('Mapa final'!$AB$60="Baja",'Mapa final'!$AD$60="Moderado"),CONCATENATE("R9C",'Mapa final'!$R$60),"")</f>
        <v/>
      </c>
      <c r="AA44" s="139" t="str">
        <f>IF(AND('Mapa final'!$AB$61="Baja",'Mapa final'!$AD$61="Moderado"),CONCATENATE("R9C",'Mapa final'!$R$61),"")</f>
        <v/>
      </c>
      <c r="AB44" s="122" t="str">
        <f>IF(AND('Mapa final'!$AB$56="Baja",'Mapa final'!$AD$56="Mayor"),CONCATENATE("R9C",'Mapa final'!$R$56),"")</f>
        <v/>
      </c>
      <c r="AC44" s="123" t="str">
        <f>IF(AND('Mapa final'!$AB$57="Baja",'Mapa final'!$AD$57="Mayor"),CONCATENATE("R9C",'Mapa final'!$R$57),"")</f>
        <v/>
      </c>
      <c r="AD44" s="123" t="str">
        <f>IF(AND('Mapa final'!$AB$58="Baja",'Mapa final'!$AD$58="Mayor"),CONCATENATE("R9C",'Mapa final'!$R$58),"")</f>
        <v/>
      </c>
      <c r="AE44" s="123" t="str">
        <f>IF(AND('Mapa final'!$AB$59="Baja",'Mapa final'!$AD$59="Mayor"),CONCATENATE("R9C",'Mapa final'!$R$59),"")</f>
        <v/>
      </c>
      <c r="AF44" s="123" t="str">
        <f>IF(AND('Mapa final'!$AB$60="Baja",'Mapa final'!$AD$60="Mayor"),CONCATENATE("R9C",'Mapa final'!$R$60),"")</f>
        <v/>
      </c>
      <c r="AG44" s="124" t="str">
        <f>IF(AND('Mapa final'!$AB$61="Baja",'Mapa final'!$AD$61="Mayor"),CONCATENATE("R9C",'Mapa final'!$R$61),"")</f>
        <v/>
      </c>
      <c r="AH44" s="125" t="str">
        <f>IF(AND('Mapa final'!$AB$56="Baja",'Mapa final'!$AD$56="Catastrófico"),CONCATENATE("R9C",'Mapa final'!$R$56),"")</f>
        <v/>
      </c>
      <c r="AI44" s="126" t="str">
        <f>IF(AND('Mapa final'!$AB$57="Baja",'Mapa final'!$AD$57="Catastrófico"),CONCATENATE("R9C",'Mapa final'!$R$57),"")</f>
        <v/>
      </c>
      <c r="AJ44" s="126" t="str">
        <f>IF(AND('Mapa final'!$AB$58="Baja",'Mapa final'!$AD$58="Catastrófico"),CONCATENATE("R9C",'Mapa final'!$R$58),"")</f>
        <v/>
      </c>
      <c r="AK44" s="126" t="str">
        <f>IF(AND('Mapa final'!$AB$59="Baja",'Mapa final'!$AD$59="Catastrófico"),CONCATENATE("R9C",'Mapa final'!$R$59),"")</f>
        <v/>
      </c>
      <c r="AL44" s="126" t="str">
        <f>IF(AND('Mapa final'!$AB$60="Baja",'Mapa final'!$AD$60="Catastrófico"),CONCATENATE("R9C",'Mapa final'!$R$60),"")</f>
        <v/>
      </c>
      <c r="AM44" s="127" t="str">
        <f>IF(AND('Mapa final'!$AB$61="Baja",'Mapa final'!$AD$61="Catastrófico"),CONCATENATE("R9C",'Mapa final'!$R$61),"")</f>
        <v/>
      </c>
      <c r="AN44" s="1"/>
      <c r="AO44" s="387"/>
      <c r="AP44" s="209"/>
      <c r="AQ44" s="209"/>
      <c r="AR44" s="209"/>
      <c r="AS44" s="209"/>
      <c r="AT44" s="388"/>
      <c r="AU44" s="1"/>
      <c r="AV44" s="1"/>
      <c r="AW44" s="1"/>
      <c r="AX44" s="1"/>
      <c r="AY44" s="1"/>
      <c r="AZ44" s="1"/>
      <c r="BA44" s="1"/>
      <c r="BB44" s="1"/>
      <c r="BC44" s="1"/>
      <c r="BD44" s="1"/>
      <c r="BE44" s="1"/>
      <c r="BF44" s="1"/>
      <c r="BG44" s="1"/>
      <c r="BH44" s="1"/>
      <c r="BI44" s="1"/>
    </row>
    <row r="45" spans="1:61" ht="15.75" customHeight="1" x14ac:dyDescent="0.3">
      <c r="A45" s="1"/>
      <c r="B45" s="403"/>
      <c r="C45" s="209"/>
      <c r="D45" s="210"/>
      <c r="E45" s="290"/>
      <c r="F45" s="291"/>
      <c r="G45" s="291"/>
      <c r="H45" s="291"/>
      <c r="I45" s="291"/>
      <c r="J45" s="149" t="str">
        <f>IF(AND('Mapa final'!$AB$62="Baja",'Mapa final'!$AD$62="Leve"),CONCATENATE("R10C",'Mapa final'!$R$62),"")</f>
        <v/>
      </c>
      <c r="K45" s="150" t="str">
        <f>IF(AND('Mapa final'!$AB$63="Baja",'Mapa final'!$AD$63="Leve"),CONCATENATE("R10C",'Mapa final'!$R$63),"")</f>
        <v/>
      </c>
      <c r="L45" s="150" t="str">
        <f>IF(AND('Mapa final'!$AB$64="Baja",'Mapa final'!$AD$64="Leve"),CONCATENATE("R10C",'Mapa final'!$R$64),"")</f>
        <v/>
      </c>
      <c r="M45" s="150" t="str">
        <f>IF(AND('Mapa final'!$AB$65="Baja",'Mapa final'!$AD$65="Leve"),CONCATENATE("R10C",'Mapa final'!$R$65),"")</f>
        <v/>
      </c>
      <c r="N45" s="150" t="str">
        <f>IF(AND('Mapa final'!$AB$66="Baja",'Mapa final'!$AD$66="Leve"),CONCATENATE("R10C",'Mapa final'!$R$66),"")</f>
        <v/>
      </c>
      <c r="O45" s="151" t="str">
        <f>IF(AND('Mapa final'!$AB$67="Baja",'Mapa final'!$AD$67="Leve"),CONCATENATE("R10C",'Mapa final'!$R$67),"")</f>
        <v/>
      </c>
      <c r="P45" s="137" t="str">
        <f>IF(AND('Mapa final'!$AB$62="Baja",'Mapa final'!$AD$62="Menor"),CONCATENATE("R10C",'Mapa final'!$R$62),"")</f>
        <v/>
      </c>
      <c r="Q45" s="138" t="str">
        <f>IF(AND('Mapa final'!$AB$63="Baja",'Mapa final'!$AD$63="Menor"),CONCATENATE("R10C",'Mapa final'!$R$63),"")</f>
        <v/>
      </c>
      <c r="R45" s="138" t="str">
        <f>IF(AND('Mapa final'!$AB$64="Baja",'Mapa final'!$AD$64="Menor"),CONCATENATE("R10C",'Mapa final'!$R$64),"")</f>
        <v/>
      </c>
      <c r="S45" s="138" t="str">
        <f>IF(AND('Mapa final'!$AB$65="Baja",'Mapa final'!$AD$65="Menor"),CONCATENATE("R10C",'Mapa final'!$R$65),"")</f>
        <v/>
      </c>
      <c r="T45" s="138" t="str">
        <f>IF(AND('Mapa final'!$AB$66="Baja",'Mapa final'!$AD$66="Menor"),CONCATENATE("R10C",'Mapa final'!$R$66),"")</f>
        <v/>
      </c>
      <c r="U45" s="139" t="str">
        <f>IF(AND('Mapa final'!$AB$67="Baja",'Mapa final'!$AD$67="Menor"),CONCATENATE("R10C",'Mapa final'!$R$67),"")</f>
        <v/>
      </c>
      <c r="V45" s="140" t="str">
        <f>IF(AND('Mapa final'!$AB$62="Baja",'Mapa final'!$AD$62="Moderado"),CONCATENATE("R10C",'Mapa final'!$R$62),"")</f>
        <v/>
      </c>
      <c r="W45" s="141" t="str">
        <f>IF(AND('Mapa final'!$AB$63="Baja",'Mapa final'!$AD$63="Moderado"),CONCATENATE("R10C",'Mapa final'!$R$63),"")</f>
        <v/>
      </c>
      <c r="X45" s="141" t="str">
        <f>IF(AND('Mapa final'!$AB$64="Baja",'Mapa final'!$AD$64="Moderado"),CONCATENATE("R10C",'Mapa final'!$R$64),"")</f>
        <v/>
      </c>
      <c r="Y45" s="141" t="str">
        <f>IF(AND('Mapa final'!$AB$65="Baja",'Mapa final'!$AD$65="Moderado"),CONCATENATE("R10C",'Mapa final'!$R$65),"")</f>
        <v/>
      </c>
      <c r="Z45" s="141" t="str">
        <f>IF(AND('Mapa final'!$AB$66="Baja",'Mapa final'!$AD$66="Moderado"),CONCATENATE("R10C",'Mapa final'!$R$66),"")</f>
        <v/>
      </c>
      <c r="AA45" s="142" t="str">
        <f>IF(AND('Mapa final'!$AB$67="Baja",'Mapa final'!$AD$67="Moderado"),CONCATENATE("R10C",'Mapa final'!$R$67),"")</f>
        <v/>
      </c>
      <c r="AB45" s="128" t="str">
        <f>IF(AND('Mapa final'!$AB$62="Baja",'Mapa final'!$AD$62="Mayor"),CONCATENATE("R10C",'Mapa final'!$R$62),"")</f>
        <v/>
      </c>
      <c r="AC45" s="129" t="str">
        <f>IF(AND('Mapa final'!$AB$63="Baja",'Mapa final'!$AD$63="Mayor"),CONCATENATE("R10C",'Mapa final'!$R$63),"")</f>
        <v/>
      </c>
      <c r="AD45" s="129" t="str">
        <f>IF(AND('Mapa final'!$AB$64="Baja",'Mapa final'!$AD$64="Mayor"),CONCATENATE("R10C",'Mapa final'!$R$64),"")</f>
        <v/>
      </c>
      <c r="AE45" s="129" t="str">
        <f>IF(AND('Mapa final'!$AB$65="Baja",'Mapa final'!$AD$65="Mayor"),CONCATENATE("R10C",'Mapa final'!$R$65),"")</f>
        <v/>
      </c>
      <c r="AF45" s="129" t="str">
        <f>IF(AND('Mapa final'!$AB$66="Baja",'Mapa final'!$AD$66="Mayor"),CONCATENATE("R10C",'Mapa final'!$R$66),"")</f>
        <v/>
      </c>
      <c r="AG45" s="130" t="str">
        <f>IF(AND('Mapa final'!$AB$67="Baja",'Mapa final'!$AD$67="Mayor"),CONCATENATE("R10C",'Mapa final'!$R$67),"")</f>
        <v/>
      </c>
      <c r="AH45" s="131" t="str">
        <f>IF(AND('Mapa final'!$AB$62="Baja",'Mapa final'!$AD$62="Catastrófico"),CONCATENATE("R10C",'Mapa final'!$R$62),"")</f>
        <v/>
      </c>
      <c r="AI45" s="132" t="str">
        <f>IF(AND('Mapa final'!$AB$63="Baja",'Mapa final'!$AD$63="Catastrófico"),CONCATENATE("R10C",'Mapa final'!$R$63),"")</f>
        <v/>
      </c>
      <c r="AJ45" s="132" t="str">
        <f>IF(AND('Mapa final'!$AB$64="Baja",'Mapa final'!$AD$64="Catastrófico"),CONCATENATE("R10C",'Mapa final'!$R$64),"")</f>
        <v/>
      </c>
      <c r="AK45" s="132" t="str">
        <f>IF(AND('Mapa final'!$AB$65="Baja",'Mapa final'!$AD$65="Catastrófico"),CONCATENATE("R10C",'Mapa final'!$R$65),"")</f>
        <v/>
      </c>
      <c r="AL45" s="132" t="str">
        <f>IF(AND('Mapa final'!$AB$66="Baja",'Mapa final'!$AD$66="Catastrófico"),CONCATENATE("R10C",'Mapa final'!$R$66),"")</f>
        <v/>
      </c>
      <c r="AM45" s="133" t="str">
        <f>IF(AND('Mapa final'!$AB$67="Baja",'Mapa final'!$AD$67="Catastrófico"),CONCATENATE("R10C",'Mapa final'!$R$67),"")</f>
        <v/>
      </c>
      <c r="AN45" s="1"/>
      <c r="AO45" s="389"/>
      <c r="AP45" s="390"/>
      <c r="AQ45" s="390"/>
      <c r="AR45" s="390"/>
      <c r="AS45" s="390"/>
      <c r="AT45" s="391"/>
    </row>
    <row r="46" spans="1:61" ht="46.5" customHeight="1" x14ac:dyDescent="0.45">
      <c r="A46" s="1"/>
      <c r="B46" s="403"/>
      <c r="C46" s="209"/>
      <c r="D46" s="210"/>
      <c r="E46" s="411" t="s">
        <v>273</v>
      </c>
      <c r="F46" s="249"/>
      <c r="G46" s="249"/>
      <c r="H46" s="249"/>
      <c r="I46" s="378"/>
      <c r="J46" s="143" t="str">
        <f ca="1">IF(AND('Mapa final'!$AB$10="Muy Baja",'Mapa final'!$AD$10="Leve"),CONCATENATE("R1C",'Mapa final'!$R$10),"")</f>
        <v/>
      </c>
      <c r="K46" s="144" t="str">
        <f ca="1">IF(AND('Mapa final'!$AB$11="Muy Baja",'Mapa final'!$AD$11="Leve"),CONCATENATE("R1C",'Mapa final'!$R$11),"")</f>
        <v/>
      </c>
      <c r="L46" s="144" t="str">
        <f ca="1">IF(AND('Mapa final'!$AB$12="Muy Baja",'Mapa final'!$AD$12="Leve"),CONCATENATE("R1C",'Mapa final'!$R$12),"")</f>
        <v/>
      </c>
      <c r="M46" s="144" t="str">
        <f ca="1">IF(AND('Mapa final'!$AB$13="Muy Baja",'Mapa final'!$AD$13="Leve"),CONCATENATE("R1C",'Mapa final'!$R$13),"")</f>
        <v/>
      </c>
      <c r="N46" s="144" t="e">
        <f>IF(AND('Mapa final'!#REF!="Muy Baja",'Mapa final'!#REF!="Leve"),CONCATENATE("R1C",'Mapa final'!#REF!),"")</f>
        <v>#REF!</v>
      </c>
      <c r="O46" s="145" t="e">
        <f>IF(AND('Mapa final'!#REF!="Muy Baja",'Mapa final'!#REF!="Leve"),CONCATENATE("R1C",'Mapa final'!#REF!),"")</f>
        <v>#REF!</v>
      </c>
      <c r="P46" s="143" t="str">
        <f ca="1">IF(AND('Mapa final'!$AB$10="Muy Baja",'Mapa final'!$AD$10="Menor"),CONCATENATE("R1C",'Mapa final'!$R$10),"")</f>
        <v/>
      </c>
      <c r="Q46" s="144" t="str">
        <f ca="1">IF(AND('Mapa final'!$AB$11="Muy Baja",'Mapa final'!$AD$11="Menor"),CONCATENATE("R1C",'Mapa final'!$R$11),"")</f>
        <v/>
      </c>
      <c r="R46" s="144" t="str">
        <f ca="1">IF(AND('Mapa final'!$AB$12="Muy Baja",'Mapa final'!$AD$12="Menor"),CONCATENATE("R1C",'Mapa final'!$R$12),"")</f>
        <v/>
      </c>
      <c r="S46" s="144" t="str">
        <f ca="1">IF(AND('Mapa final'!$AB$13="Muy Baja",'Mapa final'!$AD$13="Menor"),CONCATENATE("R1C",'Mapa final'!$R$13),"")</f>
        <v/>
      </c>
      <c r="T46" s="144" t="e">
        <f>IF(AND('Mapa final'!#REF!="Muy Baja",'Mapa final'!#REF!="Menor"),CONCATENATE("R1C",'Mapa final'!#REF!),"")</f>
        <v>#REF!</v>
      </c>
      <c r="U46" s="145" t="e">
        <f>IF(AND('Mapa final'!#REF!="Muy Baja",'Mapa final'!#REF!="Menor"),CONCATENATE("R1C",'Mapa final'!#REF!),"")</f>
        <v>#REF!</v>
      </c>
      <c r="V46" s="134" t="str">
        <f ca="1">IF(AND('Mapa final'!$AB$10="Muy Baja",'Mapa final'!$AD$10="Moderado"),CONCATENATE("R1C",'Mapa final'!$R$10),"")</f>
        <v/>
      </c>
      <c r="W46" s="152" t="str">
        <f ca="1">IF(AND('Mapa final'!$AB$11="Muy Baja",'Mapa final'!$AD$11="Moderado"),CONCATENATE("R1C",'Mapa final'!$R$11),"")</f>
        <v/>
      </c>
      <c r="X46" s="135" t="str">
        <f ca="1">IF(AND('Mapa final'!$AB$12="Muy Baja",'Mapa final'!$AD$12="Moderado"),CONCATENATE("R1C",'Mapa final'!$R$12),"")</f>
        <v/>
      </c>
      <c r="Y46" s="135" t="str">
        <f ca="1">IF(AND('Mapa final'!$AB$13="Muy Baja",'Mapa final'!$AD$13="Moderado"),CONCATENATE("R1C",'Mapa final'!$R$13),"")</f>
        <v/>
      </c>
      <c r="Z46" s="135" t="e">
        <f>IF(AND('Mapa final'!#REF!="Muy Baja",'Mapa final'!#REF!="Moderado"),CONCATENATE("R1C",'Mapa final'!#REF!),"")</f>
        <v>#REF!</v>
      </c>
      <c r="AA46" s="136" t="e">
        <f>IF(AND('Mapa final'!#REF!="Muy Baja",'Mapa final'!#REF!="Moderado"),CONCATENATE("R1C",'Mapa final'!#REF!),"")</f>
        <v>#REF!</v>
      </c>
      <c r="AB46" s="116" t="str">
        <f ca="1">IF(AND('Mapa final'!$AB$10="Muy Baja",'Mapa final'!$AD$10="Mayor"),CONCATENATE("R1C",'Mapa final'!$R$10),"")</f>
        <v/>
      </c>
      <c r="AC46" s="117" t="str">
        <f ca="1">IF(AND('Mapa final'!$AB$11="Muy Baja",'Mapa final'!$AD$11="Mayor"),CONCATENATE("R1C",'Mapa final'!$R$11),"")</f>
        <v/>
      </c>
      <c r="AD46" s="117" t="str">
        <f ca="1">IF(AND('Mapa final'!$AB$12="Muy Baja",'Mapa final'!$AD$12="Mayor"),CONCATENATE("R1C",'Mapa final'!$R$12),"")</f>
        <v/>
      </c>
      <c r="AE46" s="117" t="str">
        <f ca="1">IF(AND('Mapa final'!$AB$13="Muy Baja",'Mapa final'!$AD$13="Mayor"),CONCATENATE("R1C",'Mapa final'!$R$13),"")</f>
        <v/>
      </c>
      <c r="AF46" s="117" t="e">
        <f>IF(AND('Mapa final'!#REF!="Muy Baja",'Mapa final'!#REF!="Mayor"),CONCATENATE("R1C",'Mapa final'!#REF!),"")</f>
        <v>#REF!</v>
      </c>
      <c r="AG46" s="118" t="e">
        <f>IF(AND('Mapa final'!#REF!="Muy Baja",'Mapa final'!#REF!="Mayor"),CONCATENATE("R1C",'Mapa final'!#REF!),"")</f>
        <v>#REF!</v>
      </c>
      <c r="AH46" s="119" t="str">
        <f ca="1">IF(AND('Mapa final'!$AB$10="Muy Baja",'Mapa final'!$AD$10="Catastrófico"),CONCATENATE("R1C",'Mapa final'!$R$10),"")</f>
        <v/>
      </c>
      <c r="AI46" s="120" t="str">
        <f ca="1">IF(AND('Mapa final'!$AB$11="Muy Baja",'Mapa final'!$AD$11="Catastrófico"),CONCATENATE("R1C",'Mapa final'!$R$11),"")</f>
        <v/>
      </c>
      <c r="AJ46" s="120" t="str">
        <f ca="1">IF(AND('Mapa final'!$AB$12="Muy Baja",'Mapa final'!$AD$12="Catastrófico"),CONCATENATE("R1C",'Mapa final'!$R$12),"")</f>
        <v/>
      </c>
      <c r="AK46" s="120" t="str">
        <f ca="1">IF(AND('Mapa final'!$AB$13="Muy Baja",'Mapa final'!$AD$13="Catastrófico"),CONCATENATE("R1C",'Mapa final'!$R$13),"")</f>
        <v/>
      </c>
      <c r="AL46" s="120" t="e">
        <f>IF(AND('Mapa final'!#REF!="Muy Baja",'Mapa final'!#REF!="Catastrófico"),CONCATENATE("R1C",'Mapa final'!#REF!),"")</f>
        <v>#REF!</v>
      </c>
      <c r="AM46" s="121"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3">
      <c r="A47" s="1"/>
      <c r="B47" s="403"/>
      <c r="C47" s="209"/>
      <c r="D47" s="210"/>
      <c r="E47" s="221"/>
      <c r="F47" s="209"/>
      <c r="G47" s="209"/>
      <c r="H47" s="209"/>
      <c r="I47" s="210"/>
      <c r="J47" s="146" t="str">
        <f>IF(AND('Mapa final'!$AB$14="Muy Baja",'Mapa final'!$AD$14="Leve"),CONCATENATE("R2C",'Mapa final'!$R$14),"")</f>
        <v/>
      </c>
      <c r="K47" s="147" t="str">
        <f>IF(AND('Mapa final'!$AB$15="Muy Baja",'Mapa final'!$AD$15="Leve"),CONCATENATE("R2C",'Mapa final'!$R$15),"")</f>
        <v/>
      </c>
      <c r="L47" s="147" t="str">
        <f>IF(AND('Mapa final'!$AB$16="Muy Baja",'Mapa final'!$AD$16="Leve"),CONCATENATE("R2C",'Mapa final'!$R$16),"")</f>
        <v/>
      </c>
      <c r="M47" s="147" t="str">
        <f>IF(AND('Mapa final'!$AB$17="Muy Baja",'Mapa final'!$AD$17="Leve"),CONCATENATE("R2C",'Mapa final'!$R$17),"")</f>
        <v/>
      </c>
      <c r="N47" s="147" t="str">
        <f>IF(AND('Mapa final'!$AB$18="Muy Baja",'Mapa final'!$AD$18="Leve"),CONCATENATE("R2C",'Mapa final'!$R$18),"")</f>
        <v/>
      </c>
      <c r="O47" s="148" t="str">
        <f>IF(AND('Mapa final'!$AB$19="Muy Baja",'Mapa final'!$AD$19="Leve"),CONCATENATE("R2C",'Mapa final'!$R$19),"")</f>
        <v/>
      </c>
      <c r="P47" s="146" t="str">
        <f>IF(AND('Mapa final'!$AB$14="Muy Baja",'Mapa final'!$AD$14="Menor"),CONCATENATE("R2C",'Mapa final'!$R$14),"")</f>
        <v/>
      </c>
      <c r="Q47" s="147" t="str">
        <f>IF(AND('Mapa final'!$AB$15="Muy Baja",'Mapa final'!$AD$15="Menor"),CONCATENATE("R2C",'Mapa final'!$R$15),"")</f>
        <v/>
      </c>
      <c r="R47" s="147" t="str">
        <f>IF(AND('Mapa final'!$AB$16="Muy Baja",'Mapa final'!$AD$16="Menor"),CONCATENATE("R2C",'Mapa final'!$R$16),"")</f>
        <v/>
      </c>
      <c r="S47" s="147" t="str">
        <f>IF(AND('Mapa final'!$AB$17="Muy Baja",'Mapa final'!$AD$17="Menor"),CONCATENATE("R2C",'Mapa final'!$R$17),"")</f>
        <v/>
      </c>
      <c r="T47" s="147" t="str">
        <f>IF(AND('Mapa final'!$AB$18="Muy Baja",'Mapa final'!$AD$18="Menor"),CONCATENATE("R2C",'Mapa final'!$R$18),"")</f>
        <v/>
      </c>
      <c r="U47" s="148" t="str">
        <f>IF(AND('Mapa final'!$AB$19="Muy Baja",'Mapa final'!$AD$19="Menor"),CONCATENATE("R2C",'Mapa final'!$R$19),"")</f>
        <v/>
      </c>
      <c r="V47" s="137" t="str">
        <f>IF(AND('Mapa final'!$AB$14="Muy Baja",'Mapa final'!$AD$14="Moderado"),CONCATENATE("R2C",'Mapa final'!$R$14),"")</f>
        <v/>
      </c>
      <c r="W47" s="138" t="str">
        <f>IF(AND('Mapa final'!$AB$15="Muy Baja",'Mapa final'!$AD$15="Moderado"),CONCATENATE("R2C",'Mapa final'!$R$15),"")</f>
        <v/>
      </c>
      <c r="X47" s="138" t="str">
        <f>IF(AND('Mapa final'!$AB$16="Muy Baja",'Mapa final'!$AD$16="Moderado"),CONCATENATE("R2C",'Mapa final'!$R$16),"")</f>
        <v/>
      </c>
      <c r="Y47" s="138" t="str">
        <f>IF(AND('Mapa final'!$AB$17="Muy Baja",'Mapa final'!$AD$17="Moderado"),CONCATENATE("R2C",'Mapa final'!$R$17),"")</f>
        <v/>
      </c>
      <c r="Z47" s="138" t="str">
        <f>IF(AND('Mapa final'!$AB$18="Muy Baja",'Mapa final'!$AD$18="Moderado"),CONCATENATE("R2C",'Mapa final'!$R$18),"")</f>
        <v/>
      </c>
      <c r="AA47" s="139" t="str">
        <f>IF(AND('Mapa final'!$AB$19="Muy Baja",'Mapa final'!$AD$19="Moderado"),CONCATENATE("R2C",'Mapa final'!$R$19),"")</f>
        <v/>
      </c>
      <c r="AB47" s="122" t="str">
        <f>IF(AND('Mapa final'!$AB$14="Muy Baja",'Mapa final'!$AD$14="Mayor"),CONCATENATE("R2C",'Mapa final'!$R$14),"")</f>
        <v/>
      </c>
      <c r="AC47" s="123" t="str">
        <f>IF(AND('Mapa final'!$AB$15="Muy Baja",'Mapa final'!$AD$15="Mayor"),CONCATENATE("R2C",'Mapa final'!$R$15),"")</f>
        <v/>
      </c>
      <c r="AD47" s="123" t="str">
        <f>IF(AND('Mapa final'!$AB$16="Muy Baja",'Mapa final'!$AD$16="Mayor"),CONCATENATE("R2C",'Mapa final'!$R$16),"")</f>
        <v/>
      </c>
      <c r="AE47" s="123" t="str">
        <f>IF(AND('Mapa final'!$AB$17="Muy Baja",'Mapa final'!$AD$17="Mayor"),CONCATENATE("R2C",'Mapa final'!$R$17),"")</f>
        <v/>
      </c>
      <c r="AF47" s="123" t="str">
        <f>IF(AND('Mapa final'!$AB$18="Muy Baja",'Mapa final'!$AD$18="Mayor"),CONCATENATE("R2C",'Mapa final'!$R$18),"")</f>
        <v/>
      </c>
      <c r="AG47" s="124" t="str">
        <f>IF(AND('Mapa final'!$AB$19="Muy Baja",'Mapa final'!$AD$19="Mayor"),CONCATENATE("R2C",'Mapa final'!$R$19),"")</f>
        <v/>
      </c>
      <c r="AH47" s="125" t="str">
        <f>IF(AND('Mapa final'!$AB$14="Muy Baja",'Mapa final'!$AD$14="Catastrófico"),CONCATENATE("R2C",'Mapa final'!$R$14),"")</f>
        <v/>
      </c>
      <c r="AI47" s="126" t="str">
        <f>IF(AND('Mapa final'!$AB$15="Muy Baja",'Mapa final'!$AD$15="Catastrófico"),CONCATENATE("R2C",'Mapa final'!$R$15),"")</f>
        <v/>
      </c>
      <c r="AJ47" s="126" t="str">
        <f>IF(AND('Mapa final'!$AB$16="Muy Baja",'Mapa final'!$AD$16="Catastrófico"),CONCATENATE("R2C",'Mapa final'!$R$16),"")</f>
        <v/>
      </c>
      <c r="AK47" s="126" t="str">
        <f>IF(AND('Mapa final'!$AB$17="Muy Baja",'Mapa final'!$AD$17="Catastrófico"),CONCATENATE("R2C",'Mapa final'!$R$17),"")</f>
        <v/>
      </c>
      <c r="AL47" s="126" t="str">
        <f>IF(AND('Mapa final'!$AB$18="Muy Baja",'Mapa final'!$AD$18="Catastrófico"),CONCATENATE("R2C",'Mapa final'!$R$18),"")</f>
        <v/>
      </c>
      <c r="AM47" s="127" t="str">
        <f>IF(AND('Mapa final'!$AB$19="Muy Baja",'Mapa final'!$AD$19="Catastrófico"),CONCATENATE("R2C",'Mapa final'!$R$19),"")</f>
        <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3">
      <c r="A48" s="1"/>
      <c r="B48" s="403"/>
      <c r="C48" s="209"/>
      <c r="D48" s="210"/>
      <c r="E48" s="221"/>
      <c r="F48" s="209"/>
      <c r="G48" s="209"/>
      <c r="H48" s="209"/>
      <c r="I48" s="210"/>
      <c r="J48" s="146" t="str">
        <f>IF(AND('Mapa final'!$AB$20="Muy Baja",'Mapa final'!$AD$20="Leve"),CONCATENATE("R3C",'Mapa final'!$R$20),"")</f>
        <v/>
      </c>
      <c r="K48" s="147" t="str">
        <f>IF(AND('Mapa final'!$AB$21="Muy Baja",'Mapa final'!$AD$21="Leve"),CONCATENATE("R3C",'Mapa final'!$R$21),"")</f>
        <v/>
      </c>
      <c r="L48" s="147" t="str">
        <f>IF(AND('Mapa final'!$AB$22="Muy Baja",'Mapa final'!$AD$22="Leve"),CONCATENATE("R3C",'Mapa final'!$R$22),"")</f>
        <v/>
      </c>
      <c r="M48" s="147" t="str">
        <f>IF(AND('Mapa final'!$AB$23="Muy Baja",'Mapa final'!$AD$23="Leve"),CONCATENATE("R3C",'Mapa final'!$R$23),"")</f>
        <v/>
      </c>
      <c r="N48" s="147" t="str">
        <f>IF(AND('Mapa final'!$AB$24="Muy Baja",'Mapa final'!$AD$24="Leve"),CONCATENATE("R3C",'Mapa final'!$R$24),"")</f>
        <v/>
      </c>
      <c r="O48" s="148" t="str">
        <f>IF(AND('Mapa final'!$AB$25="Muy Baja",'Mapa final'!$AD$25="Leve"),CONCATENATE("R3C",'Mapa final'!$R$25),"")</f>
        <v/>
      </c>
      <c r="P48" s="146" t="str">
        <f>IF(AND('Mapa final'!$AB$20="Muy Baja",'Mapa final'!$AD$20="Menor"),CONCATENATE("R3C",'Mapa final'!$R$20),"")</f>
        <v/>
      </c>
      <c r="Q48" s="147" t="str">
        <f>IF(AND('Mapa final'!$AB$21="Muy Baja",'Mapa final'!$AD$21="Menor"),CONCATENATE("R3C",'Mapa final'!$R$21),"")</f>
        <v/>
      </c>
      <c r="R48" s="147" t="str">
        <f>IF(AND('Mapa final'!$AB$22="Muy Baja",'Mapa final'!$AD$22="Menor"),CONCATENATE("R3C",'Mapa final'!$R$22),"")</f>
        <v/>
      </c>
      <c r="S48" s="147" t="str">
        <f>IF(AND('Mapa final'!$AB$23="Muy Baja",'Mapa final'!$AD$23="Menor"),CONCATENATE("R3C",'Mapa final'!$R$23),"")</f>
        <v/>
      </c>
      <c r="T48" s="147" t="str">
        <f>IF(AND('Mapa final'!$AB$24="Muy Baja",'Mapa final'!$AD$24="Menor"),CONCATENATE("R3C",'Mapa final'!$R$24),"")</f>
        <v/>
      </c>
      <c r="U48" s="148" t="str">
        <f>IF(AND('Mapa final'!$AB$25="Muy Baja",'Mapa final'!$AD$25="Menor"),CONCATENATE("R3C",'Mapa final'!$R$25),"")</f>
        <v/>
      </c>
      <c r="V48" s="137" t="str">
        <f>IF(AND('Mapa final'!$AB$20="Muy Baja",'Mapa final'!$AD$20="Moderado"),CONCATENATE("R3C",'Mapa final'!$R$20),"")</f>
        <v/>
      </c>
      <c r="W48" s="138" t="str">
        <f>IF(AND('Mapa final'!$AB$21="Muy Baja",'Mapa final'!$AD$21="Moderado"),CONCATENATE("R3C",'Mapa final'!$R$21),"")</f>
        <v/>
      </c>
      <c r="X48" s="138" t="str">
        <f>IF(AND('Mapa final'!$AB$22="Muy Baja",'Mapa final'!$AD$22="Moderado"),CONCATENATE("R3C",'Mapa final'!$R$22),"")</f>
        <v/>
      </c>
      <c r="Y48" s="138" t="str">
        <f>IF(AND('Mapa final'!$AB$23="Muy Baja",'Mapa final'!$AD$23="Moderado"),CONCATENATE("R3C",'Mapa final'!$R$23),"")</f>
        <v/>
      </c>
      <c r="Z48" s="138" t="str">
        <f>IF(AND('Mapa final'!$AB$24="Muy Baja",'Mapa final'!$AD$24="Moderado"),CONCATENATE("R3C",'Mapa final'!$R$24),"")</f>
        <v/>
      </c>
      <c r="AA48" s="139" t="str">
        <f>IF(AND('Mapa final'!$AB$25="Muy Baja",'Mapa final'!$AD$25="Moderado"),CONCATENATE("R3C",'Mapa final'!$R$25),"")</f>
        <v/>
      </c>
      <c r="AB48" s="122" t="str">
        <f>IF(AND('Mapa final'!$AB$20="Muy Baja",'Mapa final'!$AD$20="Mayor"),CONCATENATE("R3C",'Mapa final'!$R$20),"")</f>
        <v/>
      </c>
      <c r="AC48" s="123" t="str">
        <f>IF(AND('Mapa final'!$AB$21="Muy Baja",'Mapa final'!$AD$21="Mayor"),CONCATENATE("R3C",'Mapa final'!$R$21),"")</f>
        <v/>
      </c>
      <c r="AD48" s="123" t="str">
        <f>IF(AND('Mapa final'!$AB$22="Muy Baja",'Mapa final'!$AD$22="Mayor"),CONCATENATE("R3C",'Mapa final'!$R$22),"")</f>
        <v/>
      </c>
      <c r="AE48" s="123" t="str">
        <f>IF(AND('Mapa final'!$AB$23="Muy Baja",'Mapa final'!$AD$23="Mayor"),CONCATENATE("R3C",'Mapa final'!$R$23),"")</f>
        <v/>
      </c>
      <c r="AF48" s="123" t="str">
        <f>IF(AND('Mapa final'!$AB$24="Muy Baja",'Mapa final'!$AD$24="Mayor"),CONCATENATE("R3C",'Mapa final'!$R$24),"")</f>
        <v/>
      </c>
      <c r="AG48" s="124" t="str">
        <f>IF(AND('Mapa final'!$AB$25="Muy Baja",'Mapa final'!$AD$25="Mayor"),CONCATENATE("R3C",'Mapa final'!$R$25),"")</f>
        <v/>
      </c>
      <c r="AH48" s="125" t="str">
        <f>IF(AND('Mapa final'!$AB$20="Muy Baja",'Mapa final'!$AD$20="Catastrófico"),CONCATENATE("R3C",'Mapa final'!$R$20),"")</f>
        <v/>
      </c>
      <c r="AI48" s="126" t="str">
        <f>IF(AND('Mapa final'!$AB$21="Muy Baja",'Mapa final'!$AD$21="Catastrófico"),CONCATENATE("R3C",'Mapa final'!$R$21),"")</f>
        <v/>
      </c>
      <c r="AJ48" s="126" t="str">
        <f>IF(AND('Mapa final'!$AB$22="Muy Baja",'Mapa final'!$AD$22="Catastrófico"),CONCATENATE("R3C",'Mapa final'!$R$22),"")</f>
        <v/>
      </c>
      <c r="AK48" s="126" t="str">
        <f>IF(AND('Mapa final'!$AB$23="Muy Baja",'Mapa final'!$AD$23="Catastrófico"),CONCATENATE("R3C",'Mapa final'!$R$23),"")</f>
        <v/>
      </c>
      <c r="AL48" s="126" t="str">
        <f>IF(AND('Mapa final'!$AB$24="Muy Baja",'Mapa final'!$AD$24="Catastrófico"),CONCATENATE("R3C",'Mapa final'!$R$24),"")</f>
        <v/>
      </c>
      <c r="AM48" s="127" t="str">
        <f>IF(AND('Mapa final'!$AB$25="Muy Baja",'Mapa final'!$AD$25="Catastrófico"),CONCATENATE("R3C",'Mapa final'!$R$25),"")</f>
        <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3">
      <c r="A49" s="1"/>
      <c r="B49" s="403"/>
      <c r="C49" s="209"/>
      <c r="D49" s="210"/>
      <c r="E49" s="221"/>
      <c r="F49" s="209"/>
      <c r="G49" s="209"/>
      <c r="H49" s="209"/>
      <c r="I49" s="210"/>
      <c r="J49" s="146" t="str">
        <f>IF(AND('Mapa final'!$AB$26="Muy Baja",'Mapa final'!$AD$26="Leve"),CONCATENATE("R4C",'Mapa final'!$R$26),"")</f>
        <v/>
      </c>
      <c r="K49" s="147" t="str">
        <f>IF(AND('Mapa final'!$AB$27="Muy Baja",'Mapa final'!$AD$27="Leve"),CONCATENATE("R4C",'Mapa final'!$R$27),"")</f>
        <v/>
      </c>
      <c r="L49" s="147" t="str">
        <f>IF(AND('Mapa final'!$AB$28="Muy Baja",'Mapa final'!$AD$28="Leve"),CONCATENATE("R4C",'Mapa final'!$R$28),"")</f>
        <v/>
      </c>
      <c r="M49" s="147" t="str">
        <f>IF(AND('Mapa final'!$AB$29="Muy Baja",'Mapa final'!$AD$29="Leve"),CONCATENATE("R4C",'Mapa final'!$R$29),"")</f>
        <v/>
      </c>
      <c r="N49" s="147" t="str">
        <f>IF(AND('Mapa final'!$AB$30="Muy Baja",'Mapa final'!$AD$30="Leve"),CONCATENATE("R4C",'Mapa final'!$R$30),"")</f>
        <v/>
      </c>
      <c r="O49" s="148" t="str">
        <f>IF(AND('Mapa final'!$AB$31="Muy Baja",'Mapa final'!$AD$31="Leve"),CONCATENATE("R4C",'Mapa final'!$R$31),"")</f>
        <v/>
      </c>
      <c r="P49" s="146" t="str">
        <f>IF(AND('Mapa final'!$AB$26="Muy Baja",'Mapa final'!$AD$26="Menor"),CONCATENATE("R4C",'Mapa final'!$R$26),"")</f>
        <v/>
      </c>
      <c r="Q49" s="147" t="str">
        <f>IF(AND('Mapa final'!$AB$27="Muy Baja",'Mapa final'!$AD$27="Menor"),CONCATENATE("R4C",'Mapa final'!$R$27),"")</f>
        <v/>
      </c>
      <c r="R49" s="147" t="str">
        <f>IF(AND('Mapa final'!$AB$28="Muy Baja",'Mapa final'!$AD$28="Menor"),CONCATENATE("R4C",'Mapa final'!$R$28),"")</f>
        <v/>
      </c>
      <c r="S49" s="147" t="str">
        <f>IF(AND('Mapa final'!$AB$29="Muy Baja",'Mapa final'!$AD$29="Menor"),CONCATENATE("R4C",'Mapa final'!$R$29),"")</f>
        <v/>
      </c>
      <c r="T49" s="147" t="str">
        <f>IF(AND('Mapa final'!$AB$30="Muy Baja",'Mapa final'!$AD$30="Menor"),CONCATENATE("R4C",'Mapa final'!$R$30),"")</f>
        <v/>
      </c>
      <c r="U49" s="148" t="str">
        <f>IF(AND('Mapa final'!$AB$31="Muy Baja",'Mapa final'!$AD$31="Menor"),CONCATENATE("R4C",'Mapa final'!$R$31),"")</f>
        <v/>
      </c>
      <c r="V49" s="137" t="str">
        <f>IF(AND('Mapa final'!$AB$26="Muy Baja",'Mapa final'!$AD$26="Moderado"),CONCATENATE("R4C",'Mapa final'!$R$26),"")</f>
        <v/>
      </c>
      <c r="W49" s="138" t="str">
        <f>IF(AND('Mapa final'!$AB$27="Muy Baja",'Mapa final'!$AD$27="Moderado"),CONCATENATE("R4C",'Mapa final'!$R$27),"")</f>
        <v/>
      </c>
      <c r="X49" s="138" t="str">
        <f>IF(AND('Mapa final'!$AB$28="Muy Baja",'Mapa final'!$AD$28="Moderado"),CONCATENATE("R4C",'Mapa final'!$R$28),"")</f>
        <v/>
      </c>
      <c r="Y49" s="138" t="str">
        <f>IF(AND('Mapa final'!$AB$29="Muy Baja",'Mapa final'!$AD$29="Moderado"),CONCATENATE("R4C",'Mapa final'!$R$29),"")</f>
        <v/>
      </c>
      <c r="Z49" s="138" t="str">
        <f>IF(AND('Mapa final'!$AB$30="Muy Baja",'Mapa final'!$AD$30="Moderado"),CONCATENATE("R4C",'Mapa final'!$R$30),"")</f>
        <v/>
      </c>
      <c r="AA49" s="139" t="str">
        <f>IF(AND('Mapa final'!$AB$31="Muy Baja",'Mapa final'!$AD$31="Moderado"),CONCATENATE("R4C",'Mapa final'!$R$31),"")</f>
        <v/>
      </c>
      <c r="AB49" s="122" t="str">
        <f>IF(AND('Mapa final'!$AB$26="Muy Baja",'Mapa final'!$AD$26="Mayor"),CONCATENATE("R4C",'Mapa final'!$R$26),"")</f>
        <v/>
      </c>
      <c r="AC49" s="123" t="str">
        <f>IF(AND('Mapa final'!$AB$27="Muy Baja",'Mapa final'!$AD$27="Mayor"),CONCATENATE("R4C",'Mapa final'!$R$27),"")</f>
        <v/>
      </c>
      <c r="AD49" s="123" t="str">
        <f>IF(AND('Mapa final'!$AB$28="Muy Baja",'Mapa final'!$AD$28="Mayor"),CONCATENATE("R4C",'Mapa final'!$R$28),"")</f>
        <v/>
      </c>
      <c r="AE49" s="123" t="str">
        <f>IF(AND('Mapa final'!$AB$29="Muy Baja",'Mapa final'!$AD$29="Mayor"),CONCATENATE("R4C",'Mapa final'!$R$29),"")</f>
        <v/>
      </c>
      <c r="AF49" s="123" t="str">
        <f>IF(AND('Mapa final'!$AB$30="Muy Baja",'Mapa final'!$AD$30="Mayor"),CONCATENATE("R4C",'Mapa final'!$R$30),"")</f>
        <v/>
      </c>
      <c r="AG49" s="124" t="str">
        <f>IF(AND('Mapa final'!$AB$31="Muy Baja",'Mapa final'!$AD$31="Mayor"),CONCATENATE("R4C",'Mapa final'!$R$31),"")</f>
        <v/>
      </c>
      <c r="AH49" s="125" t="str">
        <f>IF(AND('Mapa final'!$AB$26="Muy Baja",'Mapa final'!$AD$26="Catastrófico"),CONCATENATE("R4C",'Mapa final'!$R$26),"")</f>
        <v/>
      </c>
      <c r="AI49" s="126" t="str">
        <f>IF(AND('Mapa final'!$AB$27="Muy Baja",'Mapa final'!$AD$27="Catastrófico"),CONCATENATE("R4C",'Mapa final'!$R$27),"")</f>
        <v/>
      </c>
      <c r="AJ49" s="126" t="str">
        <f>IF(AND('Mapa final'!$AB$28="Muy Baja",'Mapa final'!$AD$28="Catastrófico"),CONCATENATE("R4C",'Mapa final'!$R$28),"")</f>
        <v/>
      </c>
      <c r="AK49" s="126" t="str">
        <f>IF(AND('Mapa final'!$AB$29="Muy Baja",'Mapa final'!$AD$29="Catastrófico"),CONCATENATE("R4C",'Mapa final'!$R$29),"")</f>
        <v/>
      </c>
      <c r="AL49" s="126" t="str">
        <f>IF(AND('Mapa final'!$AB$30="Muy Baja",'Mapa final'!$AD$30="Catastrófico"),CONCATENATE("R4C",'Mapa final'!$R$30),"")</f>
        <v/>
      </c>
      <c r="AM49" s="127" t="str">
        <f>IF(AND('Mapa final'!$AB$31="Muy Baja",'Mapa final'!$AD$31="Catastrófico"),CONCATENATE("R4C",'Mapa final'!$R$31),"")</f>
        <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3">
      <c r="A50" s="1"/>
      <c r="B50" s="403"/>
      <c r="C50" s="209"/>
      <c r="D50" s="210"/>
      <c r="E50" s="221"/>
      <c r="F50" s="209"/>
      <c r="G50" s="209"/>
      <c r="H50" s="209"/>
      <c r="I50" s="210"/>
      <c r="J50" s="146" t="str">
        <f>IF(AND('Mapa final'!$AB$32="Muy Baja",'Mapa final'!$AD$32="Leve"),CONCATENATE("R5C",'Mapa final'!$R$32),"")</f>
        <v/>
      </c>
      <c r="K50" s="147" t="str">
        <f>IF(AND('Mapa final'!$AB$33="Muy Baja",'Mapa final'!$AD$33="Leve"),CONCATENATE("R5C",'Mapa final'!$R$33),"")</f>
        <v/>
      </c>
      <c r="L50" s="147" t="str">
        <f>IF(AND('Mapa final'!$AB$34="Muy Baja",'Mapa final'!$AD$34="Leve"),CONCATENATE("R5C",'Mapa final'!$R$34),"")</f>
        <v/>
      </c>
      <c r="M50" s="147" t="str">
        <f>IF(AND('Mapa final'!$AB$35="Muy Baja",'Mapa final'!$AD$35="Leve"),CONCATENATE("R5C",'Mapa final'!$R$35),"")</f>
        <v/>
      </c>
      <c r="N50" s="147" t="str">
        <f>IF(AND('Mapa final'!$AB$36="Muy Baja",'Mapa final'!$AD$36="Leve"),CONCATENATE("R5C",'Mapa final'!$R$36),"")</f>
        <v/>
      </c>
      <c r="O50" s="148" t="str">
        <f>IF(AND('Mapa final'!$AB$37="Muy Baja",'Mapa final'!$AD$37="Leve"),CONCATENATE("R5C",'Mapa final'!$R$37),"")</f>
        <v/>
      </c>
      <c r="P50" s="146" t="str">
        <f>IF(AND('Mapa final'!$AB$32="Muy Baja",'Mapa final'!$AD$32="Menor"),CONCATENATE("R5C",'Mapa final'!$R$32),"")</f>
        <v/>
      </c>
      <c r="Q50" s="147" t="str">
        <f>IF(AND('Mapa final'!$AB$33="Muy Baja",'Mapa final'!$AD$33="Menor"),CONCATENATE("R5C",'Mapa final'!$R$33),"")</f>
        <v/>
      </c>
      <c r="R50" s="147" t="str">
        <f>IF(AND('Mapa final'!$AB$34="Muy Baja",'Mapa final'!$AD$34="Menor"),CONCATENATE("R5C",'Mapa final'!$R$34),"")</f>
        <v/>
      </c>
      <c r="S50" s="147" t="str">
        <f>IF(AND('Mapa final'!$AB$35="Muy Baja",'Mapa final'!$AD$35="Menor"),CONCATENATE("R5C",'Mapa final'!$R$35),"")</f>
        <v/>
      </c>
      <c r="T50" s="147" t="str">
        <f>IF(AND('Mapa final'!$AB$36="Muy Baja",'Mapa final'!$AD$36="Menor"),CONCATENATE("R5C",'Mapa final'!$R$36),"")</f>
        <v/>
      </c>
      <c r="U50" s="148" t="str">
        <f>IF(AND('Mapa final'!$AB$37="Muy Baja",'Mapa final'!$AD$37="Menor"),CONCATENATE("R5C",'Mapa final'!$R$37),"")</f>
        <v/>
      </c>
      <c r="V50" s="137" t="str">
        <f>IF(AND('Mapa final'!$AB$32="Muy Baja",'Mapa final'!$AD$32="Moderado"),CONCATENATE("R5C",'Mapa final'!$R$32),"")</f>
        <v/>
      </c>
      <c r="W50" s="138" t="str">
        <f>IF(AND('Mapa final'!$AB$33="Muy Baja",'Mapa final'!$AD$33="Moderado"),CONCATENATE("R5C",'Mapa final'!$R$33),"")</f>
        <v/>
      </c>
      <c r="X50" s="138" t="str">
        <f>IF(AND('Mapa final'!$AB$34="Muy Baja",'Mapa final'!$AD$34="Moderado"),CONCATENATE("R5C",'Mapa final'!$R$34),"")</f>
        <v/>
      </c>
      <c r="Y50" s="138" t="str">
        <f>IF(AND('Mapa final'!$AB$35="Muy Baja",'Mapa final'!$AD$35="Moderado"),CONCATENATE("R5C",'Mapa final'!$R$35),"")</f>
        <v/>
      </c>
      <c r="Z50" s="138" t="str">
        <f>IF(AND('Mapa final'!$AB$36="Muy Baja",'Mapa final'!$AD$36="Moderado"),CONCATENATE("R5C",'Mapa final'!$R$36),"")</f>
        <v/>
      </c>
      <c r="AA50" s="139" t="str">
        <f>IF(AND('Mapa final'!$AB$37="Muy Baja",'Mapa final'!$AD$37="Moderado"),CONCATENATE("R5C",'Mapa final'!$R$37),"")</f>
        <v/>
      </c>
      <c r="AB50" s="122" t="str">
        <f>IF(AND('Mapa final'!$AB$32="Muy Baja",'Mapa final'!$AD$32="Mayor"),CONCATENATE("R5C",'Mapa final'!$R$32),"")</f>
        <v/>
      </c>
      <c r="AC50" s="123" t="str">
        <f>IF(AND('Mapa final'!$AB$33="Muy Baja",'Mapa final'!$AD$33="Mayor"),CONCATENATE("R5C",'Mapa final'!$R$33),"")</f>
        <v/>
      </c>
      <c r="AD50" s="123" t="str">
        <f>IF(AND('Mapa final'!$AB$34="Muy Baja",'Mapa final'!$AD$34="Mayor"),CONCATENATE("R5C",'Mapa final'!$R$34),"")</f>
        <v/>
      </c>
      <c r="AE50" s="123" t="str">
        <f>IF(AND('Mapa final'!$AB$35="Muy Baja",'Mapa final'!$AD$35="Mayor"),CONCATENATE("R5C",'Mapa final'!$R$35),"")</f>
        <v/>
      </c>
      <c r="AF50" s="123" t="str">
        <f>IF(AND('Mapa final'!$AB$36="Muy Baja",'Mapa final'!$AD$36="Mayor"),CONCATENATE("R5C",'Mapa final'!$R$36),"")</f>
        <v/>
      </c>
      <c r="AG50" s="124" t="str">
        <f>IF(AND('Mapa final'!$AB$37="Muy Baja",'Mapa final'!$AD$37="Mayor"),CONCATENATE("R5C",'Mapa final'!$R$37),"")</f>
        <v/>
      </c>
      <c r="AH50" s="125" t="str">
        <f>IF(AND('Mapa final'!$AB$32="Muy Baja",'Mapa final'!$AD$32="Catastrófico"),CONCATENATE("R5C",'Mapa final'!$R$32),"")</f>
        <v/>
      </c>
      <c r="AI50" s="126" t="str">
        <f>IF(AND('Mapa final'!$AB$33="Muy Baja",'Mapa final'!$AD$33="Catastrófico"),CONCATENATE("R5C",'Mapa final'!$R$33),"")</f>
        <v/>
      </c>
      <c r="AJ50" s="126" t="str">
        <f>IF(AND('Mapa final'!$AB$34="Muy Baja",'Mapa final'!$AD$34="Catastrófico"),CONCATENATE("R5C",'Mapa final'!$R$34),"")</f>
        <v/>
      </c>
      <c r="AK50" s="126" t="str">
        <f>IF(AND('Mapa final'!$AB$35="Muy Baja",'Mapa final'!$AD$35="Catastrófico"),CONCATENATE("R5C",'Mapa final'!$R$35),"")</f>
        <v/>
      </c>
      <c r="AL50" s="126" t="str">
        <f>IF(AND('Mapa final'!$AB$36="Muy Baja",'Mapa final'!$AD$36="Catastrófico"),CONCATENATE("R5C",'Mapa final'!$R$36),"")</f>
        <v/>
      </c>
      <c r="AM50" s="127" t="str">
        <f>IF(AND('Mapa final'!$AB$37="Muy Baja",'Mapa final'!$AD$37="Catastrófico"),CONCATENATE("R5C",'Mapa final'!$R$37),"")</f>
        <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3">
      <c r="A51" s="1"/>
      <c r="B51" s="403"/>
      <c r="C51" s="209"/>
      <c r="D51" s="210"/>
      <c r="E51" s="221"/>
      <c r="F51" s="209"/>
      <c r="G51" s="209"/>
      <c r="H51" s="209"/>
      <c r="I51" s="210"/>
      <c r="J51" s="146" t="str">
        <f>IF(AND('Mapa final'!$AB$38="Muy Baja",'Mapa final'!$AD$38="Leve"),CONCATENATE("R6C",'Mapa final'!$R$38),"")</f>
        <v/>
      </c>
      <c r="K51" s="147" t="str">
        <f>IF(AND('Mapa final'!$AB$39="Muy Baja",'Mapa final'!$AD$39="Leve"),CONCATENATE("R6C",'Mapa final'!$R$39),"")</f>
        <v/>
      </c>
      <c r="L51" s="147" t="str">
        <f>IF(AND('Mapa final'!$AB$40="Muy Baja",'Mapa final'!$AD$40="Leve"),CONCATENATE("R6C",'Mapa final'!$R$40),"")</f>
        <v/>
      </c>
      <c r="M51" s="147" t="str">
        <f>IF(AND('Mapa final'!$AB$41="Muy Baja",'Mapa final'!$AD$41="Leve"),CONCATENATE("R6C",'Mapa final'!$R$41),"")</f>
        <v/>
      </c>
      <c r="N51" s="147" t="str">
        <f>IF(AND('Mapa final'!$AB$42="Muy Baja",'Mapa final'!$AD$42="Leve"),CONCATENATE("R6C",'Mapa final'!$R$42),"")</f>
        <v/>
      </c>
      <c r="O51" s="148" t="str">
        <f>IF(AND('Mapa final'!$AB$43="Muy Baja",'Mapa final'!$AD$43="Leve"),CONCATENATE("R6C",'Mapa final'!$R$43),"")</f>
        <v/>
      </c>
      <c r="P51" s="146" t="str">
        <f>IF(AND('Mapa final'!$AB$38="Muy Baja",'Mapa final'!$AD$38="Menor"),CONCATENATE("R6C",'Mapa final'!$R$38),"")</f>
        <v/>
      </c>
      <c r="Q51" s="147" t="str">
        <f>IF(AND('Mapa final'!$AB$39="Muy Baja",'Mapa final'!$AD$39="Menor"),CONCATENATE("R6C",'Mapa final'!$R$39),"")</f>
        <v/>
      </c>
      <c r="R51" s="147" t="str">
        <f>IF(AND('Mapa final'!$AB$40="Muy Baja",'Mapa final'!$AD$40="Menor"),CONCATENATE("R6C",'Mapa final'!$R$40),"")</f>
        <v/>
      </c>
      <c r="S51" s="147" t="str">
        <f>IF(AND('Mapa final'!$AB$41="Muy Baja",'Mapa final'!$AD$41="Menor"),CONCATENATE("R6C",'Mapa final'!$R$41),"")</f>
        <v/>
      </c>
      <c r="T51" s="147" t="str">
        <f>IF(AND('Mapa final'!$AB$42="Muy Baja",'Mapa final'!$AD$42="Menor"),CONCATENATE("R6C",'Mapa final'!$R$42),"")</f>
        <v/>
      </c>
      <c r="U51" s="148" t="str">
        <f>IF(AND('Mapa final'!$AB$43="Muy Baja",'Mapa final'!$AD$43="Menor"),CONCATENATE("R6C",'Mapa final'!$R$43),"")</f>
        <v/>
      </c>
      <c r="V51" s="137" t="str">
        <f>IF(AND('Mapa final'!$AB$38="Muy Baja",'Mapa final'!$AD$38="Moderado"),CONCATENATE("R6C",'Mapa final'!$R$38),"")</f>
        <v/>
      </c>
      <c r="W51" s="138" t="str">
        <f>IF(AND('Mapa final'!$AB$39="Muy Baja",'Mapa final'!$AD$39="Moderado"),CONCATENATE("R6C",'Mapa final'!$R$39),"")</f>
        <v/>
      </c>
      <c r="X51" s="138" t="str">
        <f>IF(AND('Mapa final'!$AB$40="Muy Baja",'Mapa final'!$AD$40="Moderado"),CONCATENATE("R6C",'Mapa final'!$R$40),"")</f>
        <v/>
      </c>
      <c r="Y51" s="138" t="str">
        <f>IF(AND('Mapa final'!$AB$41="Muy Baja",'Mapa final'!$AD$41="Moderado"),CONCATENATE("R6C",'Mapa final'!$R$41),"")</f>
        <v/>
      </c>
      <c r="Z51" s="138" t="str">
        <f>IF(AND('Mapa final'!$AB$42="Muy Baja",'Mapa final'!$AD$42="Moderado"),CONCATENATE("R6C",'Mapa final'!$R$42),"")</f>
        <v/>
      </c>
      <c r="AA51" s="139" t="str">
        <f>IF(AND('Mapa final'!$AB$43="Muy Baja",'Mapa final'!$AD$43="Moderado"),CONCATENATE("R6C",'Mapa final'!$R$43),"")</f>
        <v/>
      </c>
      <c r="AB51" s="122" t="str">
        <f>IF(AND('Mapa final'!$AB$38="Muy Baja",'Mapa final'!$AD$38="Mayor"),CONCATENATE("R6C",'Mapa final'!$R$38),"")</f>
        <v/>
      </c>
      <c r="AC51" s="123" t="str">
        <f>IF(AND('Mapa final'!$AB$39="Muy Baja",'Mapa final'!$AD$39="Mayor"),CONCATENATE("R6C",'Mapa final'!$R$39),"")</f>
        <v/>
      </c>
      <c r="AD51" s="123" t="str">
        <f>IF(AND('Mapa final'!$AB$40="Muy Baja",'Mapa final'!$AD$40="Mayor"),CONCATENATE("R6C",'Mapa final'!$R$40),"")</f>
        <v/>
      </c>
      <c r="AE51" s="123" t="str">
        <f>IF(AND('Mapa final'!$AB$41="Muy Baja",'Mapa final'!$AD$41="Mayor"),CONCATENATE("R6C",'Mapa final'!$R$41),"")</f>
        <v/>
      </c>
      <c r="AF51" s="123" t="str">
        <f>IF(AND('Mapa final'!$AB$42="Muy Baja",'Mapa final'!$AD$42="Mayor"),CONCATENATE("R6C",'Mapa final'!$R$42),"")</f>
        <v/>
      </c>
      <c r="AG51" s="124" t="str">
        <f>IF(AND('Mapa final'!$AB$43="Muy Baja",'Mapa final'!$AD$43="Mayor"),CONCATENATE("R6C",'Mapa final'!$R$43),"")</f>
        <v/>
      </c>
      <c r="AH51" s="125" t="str">
        <f>IF(AND('Mapa final'!$AB$38="Muy Baja",'Mapa final'!$AD$38="Catastrófico"),CONCATENATE("R6C",'Mapa final'!$R$38),"")</f>
        <v/>
      </c>
      <c r="AI51" s="126" t="str">
        <f>IF(AND('Mapa final'!$AB$39="Muy Baja",'Mapa final'!$AD$39="Catastrófico"),CONCATENATE("R6C",'Mapa final'!$R$39),"")</f>
        <v/>
      </c>
      <c r="AJ51" s="126" t="str">
        <f>IF(AND('Mapa final'!$AB$40="Muy Baja",'Mapa final'!$AD$40="Catastrófico"),CONCATENATE("R6C",'Mapa final'!$R$40),"")</f>
        <v/>
      </c>
      <c r="AK51" s="126" t="str">
        <f>IF(AND('Mapa final'!$AB$41="Muy Baja",'Mapa final'!$AD$41="Catastrófico"),CONCATENATE("R6C",'Mapa final'!$R$41),"")</f>
        <v/>
      </c>
      <c r="AL51" s="126" t="str">
        <f>IF(AND('Mapa final'!$AB$42="Muy Baja",'Mapa final'!$AD$42="Catastrófico"),CONCATENATE("R6C",'Mapa final'!$R$42),"")</f>
        <v/>
      </c>
      <c r="AM51" s="127" t="str">
        <f>IF(AND('Mapa final'!$AB$43="Muy Baja",'Mapa final'!$AD$43="Catastrófico"),CONCATENATE("R6C",'Mapa final'!$R$43),"")</f>
        <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3">
      <c r="A52" s="1"/>
      <c r="B52" s="403"/>
      <c r="C52" s="209"/>
      <c r="D52" s="210"/>
      <c r="E52" s="221"/>
      <c r="F52" s="209"/>
      <c r="G52" s="209"/>
      <c r="H52" s="209"/>
      <c r="I52" s="210"/>
      <c r="J52" s="146" t="str">
        <f>IF(AND('Mapa final'!$AB$44="Muy Baja",'Mapa final'!$AD$44="Leve"),CONCATENATE("R7C",'Mapa final'!$R$44),"")</f>
        <v/>
      </c>
      <c r="K52" s="147" t="str">
        <f>IF(AND('Mapa final'!$AB$45="Muy Baja",'Mapa final'!$AD$45="Leve"),CONCATENATE("R7C",'Mapa final'!$R$45),"")</f>
        <v/>
      </c>
      <c r="L52" s="147" t="str">
        <f>IF(AND('Mapa final'!$AB$46="Muy Baja",'Mapa final'!$AD$46="Leve"),CONCATENATE("R7C",'Mapa final'!$R$46),"")</f>
        <v/>
      </c>
      <c r="M52" s="147" t="str">
        <f>IF(AND('Mapa final'!$AB$47="Muy Baja",'Mapa final'!$AD$47="Leve"),CONCATENATE("R7C",'Mapa final'!$R$47),"")</f>
        <v/>
      </c>
      <c r="N52" s="147" t="str">
        <f>IF(AND('Mapa final'!$AB$48="Muy Baja",'Mapa final'!$AD$48="Leve"),CONCATENATE("R7C",'Mapa final'!$R$48),"")</f>
        <v/>
      </c>
      <c r="O52" s="148" t="str">
        <f>IF(AND('Mapa final'!$AB$49="Muy Baja",'Mapa final'!$AD$49="Leve"),CONCATENATE("R7C",'Mapa final'!$R$49),"")</f>
        <v/>
      </c>
      <c r="P52" s="146" t="str">
        <f>IF(AND('Mapa final'!$AB$44="Muy Baja",'Mapa final'!$AD$44="Menor"),CONCATENATE("R7C",'Mapa final'!$R$44),"")</f>
        <v/>
      </c>
      <c r="Q52" s="147" t="str">
        <f>IF(AND('Mapa final'!$AB$45="Muy Baja",'Mapa final'!$AD$45="Menor"),CONCATENATE("R7C",'Mapa final'!$R$45),"")</f>
        <v/>
      </c>
      <c r="R52" s="147" t="str">
        <f>IF(AND('Mapa final'!$AB$46="Muy Baja",'Mapa final'!$AD$46="Menor"),CONCATENATE("R7C",'Mapa final'!$R$46),"")</f>
        <v/>
      </c>
      <c r="S52" s="147" t="str">
        <f>IF(AND('Mapa final'!$AB$47="Muy Baja",'Mapa final'!$AD$47="Menor"),CONCATENATE("R7C",'Mapa final'!$R$47),"")</f>
        <v/>
      </c>
      <c r="T52" s="147" t="str">
        <f>IF(AND('Mapa final'!$AB$48="Muy Baja",'Mapa final'!$AD$48="Menor"),CONCATENATE("R7C",'Mapa final'!$R$48),"")</f>
        <v/>
      </c>
      <c r="U52" s="148" t="str">
        <f>IF(AND('Mapa final'!$AB$49="Muy Baja",'Mapa final'!$AD$49="Menor"),CONCATENATE("R7C",'Mapa final'!$R$49),"")</f>
        <v/>
      </c>
      <c r="V52" s="137" t="str">
        <f>IF(AND('Mapa final'!$AB$44="Muy Baja",'Mapa final'!$AD$44="Moderado"),CONCATENATE("R7C",'Mapa final'!$R$44),"")</f>
        <v/>
      </c>
      <c r="W52" s="138" t="str">
        <f>IF(AND('Mapa final'!$AB$45="Muy Baja",'Mapa final'!$AD$45="Moderado"),CONCATENATE("R7C",'Mapa final'!$R$45),"")</f>
        <v/>
      </c>
      <c r="X52" s="138" t="str">
        <f>IF(AND('Mapa final'!$AB$46="Muy Baja",'Mapa final'!$AD$46="Moderado"),CONCATENATE("R7C",'Mapa final'!$R$46),"")</f>
        <v/>
      </c>
      <c r="Y52" s="138" t="str">
        <f>IF(AND('Mapa final'!$AB$47="Muy Baja",'Mapa final'!$AD$47="Moderado"),CONCATENATE("R7C",'Mapa final'!$R$47),"")</f>
        <v/>
      </c>
      <c r="Z52" s="138" t="str">
        <f>IF(AND('Mapa final'!$AB$48="Muy Baja",'Mapa final'!$AD$48="Moderado"),CONCATENATE("R7C",'Mapa final'!$R$48),"")</f>
        <v/>
      </c>
      <c r="AA52" s="139" t="str">
        <f>IF(AND('Mapa final'!$AB$49="Muy Baja",'Mapa final'!$AD$49="Moderado"),CONCATENATE("R7C",'Mapa final'!$R$49),"")</f>
        <v/>
      </c>
      <c r="AB52" s="122" t="str">
        <f>IF(AND('Mapa final'!$AB$44="Muy Baja",'Mapa final'!$AD$44="Mayor"),CONCATENATE("R7C",'Mapa final'!$R$44),"")</f>
        <v/>
      </c>
      <c r="AC52" s="123" t="str">
        <f>IF(AND('Mapa final'!$AB$45="Muy Baja",'Mapa final'!$AD$45="Mayor"),CONCATENATE("R7C",'Mapa final'!$R$45),"")</f>
        <v/>
      </c>
      <c r="AD52" s="123" t="str">
        <f>IF(AND('Mapa final'!$AB$46="Muy Baja",'Mapa final'!$AD$46="Mayor"),CONCATENATE("R7C",'Mapa final'!$R$46),"")</f>
        <v/>
      </c>
      <c r="AE52" s="123" t="str">
        <f>IF(AND('Mapa final'!$AB$47="Muy Baja",'Mapa final'!$AD$47="Mayor"),CONCATENATE("R7C",'Mapa final'!$R$47),"")</f>
        <v/>
      </c>
      <c r="AF52" s="123" t="str">
        <f>IF(AND('Mapa final'!$AB$48="Muy Baja",'Mapa final'!$AD$48="Mayor"),CONCATENATE("R7C",'Mapa final'!$R$48),"")</f>
        <v/>
      </c>
      <c r="AG52" s="124" t="str">
        <f>IF(AND('Mapa final'!$AB$49="Muy Baja",'Mapa final'!$AD$49="Mayor"),CONCATENATE("R7C",'Mapa final'!$R$49),"")</f>
        <v/>
      </c>
      <c r="AH52" s="125" t="str">
        <f>IF(AND('Mapa final'!$AB$44="Muy Baja",'Mapa final'!$AD$44="Catastrófico"),CONCATENATE("R7C",'Mapa final'!$R$44),"")</f>
        <v/>
      </c>
      <c r="AI52" s="126" t="str">
        <f>IF(AND('Mapa final'!$AB$45="Muy Baja",'Mapa final'!$AD$45="Catastrófico"),CONCATENATE("R7C",'Mapa final'!$R$45),"")</f>
        <v/>
      </c>
      <c r="AJ52" s="126" t="str">
        <f>IF(AND('Mapa final'!$AB$46="Muy Baja",'Mapa final'!$AD$46="Catastrófico"),CONCATENATE("R7C",'Mapa final'!$R$46),"")</f>
        <v/>
      </c>
      <c r="AK52" s="126" t="str">
        <f>IF(AND('Mapa final'!$AB$47="Muy Baja",'Mapa final'!$AD$47="Catastrófico"),CONCATENATE("R7C",'Mapa final'!$R$47),"")</f>
        <v/>
      </c>
      <c r="AL52" s="126" t="str">
        <f>IF(AND('Mapa final'!$AB$48="Muy Baja",'Mapa final'!$AD$48="Catastrófico"),CONCATENATE("R7C",'Mapa final'!$R$48),"")</f>
        <v/>
      </c>
      <c r="AM52" s="127" t="str">
        <f>IF(AND('Mapa final'!$AB$49="Muy Baja",'Mapa final'!$AD$49="Catastrófico"),CONCATENATE("R7C",'Mapa final'!$R$49),"")</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403"/>
      <c r="C53" s="209"/>
      <c r="D53" s="210"/>
      <c r="E53" s="221"/>
      <c r="F53" s="209"/>
      <c r="G53" s="209"/>
      <c r="H53" s="209"/>
      <c r="I53" s="210"/>
      <c r="J53" s="146" t="str">
        <f>IF(AND('Mapa final'!$AB$50="Muy Baja",'Mapa final'!$AD$50="Leve"),CONCATENATE("R8C",'Mapa final'!$R$50),"")</f>
        <v/>
      </c>
      <c r="K53" s="147" t="str">
        <f>IF(AND('Mapa final'!$AB$51="Muy Baja",'Mapa final'!$AD$51="Leve"),CONCATENATE("R8C",'Mapa final'!$R$51),"")</f>
        <v/>
      </c>
      <c r="L53" s="147" t="str">
        <f>IF(AND('Mapa final'!$AB$52="Muy Baja",'Mapa final'!$AD$52="Leve"),CONCATENATE("R8C",'Mapa final'!$R$52),"")</f>
        <v/>
      </c>
      <c r="M53" s="147" t="str">
        <f>IF(AND('Mapa final'!$AB$53="Muy Baja",'Mapa final'!$AD$53="Leve"),CONCATENATE("R8C",'Mapa final'!$R$53),"")</f>
        <v/>
      </c>
      <c r="N53" s="147" t="str">
        <f>IF(AND('Mapa final'!$AB$54="Muy Baja",'Mapa final'!$AD$54="Leve"),CONCATENATE("R8C",'Mapa final'!$R$54),"")</f>
        <v/>
      </c>
      <c r="O53" s="148" t="str">
        <f>IF(AND('Mapa final'!$AB$55="Muy Baja",'Mapa final'!$AD$55="Leve"),CONCATENATE("R8C",'Mapa final'!$R$55),"")</f>
        <v/>
      </c>
      <c r="P53" s="146" t="str">
        <f>IF(AND('Mapa final'!$AB$50="Muy Baja",'Mapa final'!$AD$50="Menor"),CONCATENATE("R8C",'Mapa final'!$R$50),"")</f>
        <v/>
      </c>
      <c r="Q53" s="147" t="str">
        <f>IF(AND('Mapa final'!$AB$51="Muy Baja",'Mapa final'!$AD$51="Menor"),CONCATENATE("R8C",'Mapa final'!$R$51),"")</f>
        <v/>
      </c>
      <c r="R53" s="147" t="str">
        <f>IF(AND('Mapa final'!$AB$52="Muy Baja",'Mapa final'!$AD$52="Menor"),CONCATENATE("R8C",'Mapa final'!$R$52),"")</f>
        <v/>
      </c>
      <c r="S53" s="147" t="str">
        <f>IF(AND('Mapa final'!$AB$53="Muy Baja",'Mapa final'!$AD$53="Menor"),CONCATENATE("R8C",'Mapa final'!$R$53),"")</f>
        <v/>
      </c>
      <c r="T53" s="147" t="str">
        <f>IF(AND('Mapa final'!$AB$54="Muy Baja",'Mapa final'!$AD$54="Menor"),CONCATENATE("R8C",'Mapa final'!$R$54),"")</f>
        <v/>
      </c>
      <c r="U53" s="148" t="str">
        <f>IF(AND('Mapa final'!$AB$55="Muy Baja",'Mapa final'!$AD$55="Menor"),CONCATENATE("R8C",'Mapa final'!$R$55),"")</f>
        <v/>
      </c>
      <c r="V53" s="137" t="str">
        <f>IF(AND('Mapa final'!$AB$50="Muy Baja",'Mapa final'!$AD$50="Moderado"),CONCATENATE("R8C",'Mapa final'!$R$50),"")</f>
        <v/>
      </c>
      <c r="W53" s="138" t="str">
        <f>IF(AND('Mapa final'!$AB$51="Muy Baja",'Mapa final'!$AD$51="Moderado"),CONCATENATE("R8C",'Mapa final'!$R$51),"")</f>
        <v/>
      </c>
      <c r="X53" s="138" t="str">
        <f>IF(AND('Mapa final'!$AB$52="Muy Baja",'Mapa final'!$AD$52="Moderado"),CONCATENATE("R8C",'Mapa final'!$R$52),"")</f>
        <v/>
      </c>
      <c r="Y53" s="138" t="str">
        <f>IF(AND('Mapa final'!$AB$53="Muy Baja",'Mapa final'!$AD$53="Moderado"),CONCATENATE("R8C",'Mapa final'!$R$53),"")</f>
        <v/>
      </c>
      <c r="Z53" s="138" t="str">
        <f>IF(AND('Mapa final'!$AB$54="Muy Baja",'Mapa final'!$AD$54="Moderado"),CONCATENATE("R8C",'Mapa final'!$R$54),"")</f>
        <v/>
      </c>
      <c r="AA53" s="139" t="str">
        <f>IF(AND('Mapa final'!$AB$55="Muy Baja",'Mapa final'!$AD$55="Moderado"),CONCATENATE("R8C",'Mapa final'!$R$55),"")</f>
        <v/>
      </c>
      <c r="AB53" s="122" t="str">
        <f>IF(AND('Mapa final'!$AB$50="Muy Baja",'Mapa final'!$AD$50="Mayor"),CONCATENATE("R8C",'Mapa final'!$R$50),"")</f>
        <v/>
      </c>
      <c r="AC53" s="123" t="str">
        <f>IF(AND('Mapa final'!$AB$51="Muy Baja",'Mapa final'!$AD$51="Mayor"),CONCATENATE("R8C",'Mapa final'!$R$51),"")</f>
        <v/>
      </c>
      <c r="AD53" s="123" t="str">
        <f>IF(AND('Mapa final'!$AB$52="Muy Baja",'Mapa final'!$AD$52="Mayor"),CONCATENATE("R8C",'Mapa final'!$R$52),"")</f>
        <v/>
      </c>
      <c r="AE53" s="123" t="str">
        <f>IF(AND('Mapa final'!$AB$53="Muy Baja",'Mapa final'!$AD$53="Mayor"),CONCATENATE("R8C",'Mapa final'!$R$53),"")</f>
        <v/>
      </c>
      <c r="AF53" s="123" t="str">
        <f>IF(AND('Mapa final'!$AB$54="Muy Baja",'Mapa final'!$AD$54="Mayor"),CONCATENATE("R8C",'Mapa final'!$R$54),"")</f>
        <v/>
      </c>
      <c r="AG53" s="124" t="str">
        <f>IF(AND('Mapa final'!$AB$55="Muy Baja",'Mapa final'!$AD$55="Mayor"),CONCATENATE("R8C",'Mapa final'!$R$55),"")</f>
        <v/>
      </c>
      <c r="AH53" s="125" t="str">
        <f>IF(AND('Mapa final'!$AB$50="Muy Baja",'Mapa final'!$AD$50="Catastrófico"),CONCATENATE("R8C",'Mapa final'!$R$50),"")</f>
        <v/>
      </c>
      <c r="AI53" s="126" t="str">
        <f>IF(AND('Mapa final'!$AB$51="Muy Baja",'Mapa final'!$AD$51="Catastrófico"),CONCATENATE("R8C",'Mapa final'!$R$51),"")</f>
        <v/>
      </c>
      <c r="AJ53" s="126" t="str">
        <f>IF(AND('Mapa final'!$AB$52="Muy Baja",'Mapa final'!$AD$52="Catastrófico"),CONCATENATE("R8C",'Mapa final'!$R$52),"")</f>
        <v/>
      </c>
      <c r="AK53" s="126" t="str">
        <f>IF(AND('Mapa final'!$AB$53="Muy Baja",'Mapa final'!$AD$53="Catastrófico"),CONCATENATE("R8C",'Mapa final'!$R$53),"")</f>
        <v/>
      </c>
      <c r="AL53" s="126" t="str">
        <f>IF(AND('Mapa final'!$AB$54="Muy Baja",'Mapa final'!$AD$54="Catastrófico"),CONCATENATE("R8C",'Mapa final'!$R$54),"")</f>
        <v/>
      </c>
      <c r="AM53" s="127" t="str">
        <f>IF(AND('Mapa final'!$AB$55="Muy Baja",'Mapa final'!$AD$55="Catastrófico"),CONCATENATE("R8C",'Mapa final'!$R$55),"")</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3">
      <c r="A54" s="1"/>
      <c r="B54" s="403"/>
      <c r="C54" s="209"/>
      <c r="D54" s="210"/>
      <c r="E54" s="221"/>
      <c r="F54" s="209"/>
      <c r="G54" s="209"/>
      <c r="H54" s="209"/>
      <c r="I54" s="210"/>
      <c r="J54" s="146" t="str">
        <f>IF(AND('Mapa final'!$AB$56="Muy Baja",'Mapa final'!$AD$56="Leve"),CONCATENATE("R9C",'Mapa final'!$R$56),"")</f>
        <v/>
      </c>
      <c r="K54" s="147" t="str">
        <f>IF(AND('Mapa final'!$AB$57="Muy Baja",'Mapa final'!$AD$57="Leve"),CONCATENATE("R9C",'Mapa final'!$R$57),"")</f>
        <v/>
      </c>
      <c r="L54" s="147" t="str">
        <f>IF(AND('Mapa final'!$AB$58="Muy Baja",'Mapa final'!$AD$58="Leve"),CONCATENATE("R9C",'Mapa final'!$R$58),"")</f>
        <v/>
      </c>
      <c r="M54" s="147" t="str">
        <f>IF(AND('Mapa final'!$AB$59="Muy Baja",'Mapa final'!$AD$59="Leve"),CONCATENATE("R9C",'Mapa final'!$R$59),"")</f>
        <v/>
      </c>
      <c r="N54" s="147" t="str">
        <f>IF(AND('Mapa final'!$AB$60="Muy Baja",'Mapa final'!$AD$60="Leve"),CONCATENATE("R9C",'Mapa final'!$R$60),"")</f>
        <v/>
      </c>
      <c r="O54" s="148" t="str">
        <f>IF(AND('Mapa final'!$AB$61="Muy Baja",'Mapa final'!$AD$61="Leve"),CONCATENATE("R9C",'Mapa final'!$R$61),"")</f>
        <v/>
      </c>
      <c r="P54" s="146" t="str">
        <f>IF(AND('Mapa final'!$AB$56="Muy Baja",'Mapa final'!$AD$56="Menor"),CONCATENATE("R9C",'Mapa final'!$R$56),"")</f>
        <v/>
      </c>
      <c r="Q54" s="147" t="str">
        <f>IF(AND('Mapa final'!$AB$57="Muy Baja",'Mapa final'!$AD$57="Menor"),CONCATENATE("R9C",'Mapa final'!$R$57),"")</f>
        <v/>
      </c>
      <c r="R54" s="147" t="str">
        <f>IF(AND('Mapa final'!$AB$58="Muy Baja",'Mapa final'!$AD$58="Menor"),CONCATENATE("R9C",'Mapa final'!$R$58),"")</f>
        <v/>
      </c>
      <c r="S54" s="147" t="str">
        <f>IF(AND('Mapa final'!$AB$59="Muy Baja",'Mapa final'!$AD$59="Menor"),CONCATENATE("R9C",'Mapa final'!$R$59),"")</f>
        <v/>
      </c>
      <c r="T54" s="147" t="str">
        <f>IF(AND('Mapa final'!$AB$60="Muy Baja",'Mapa final'!$AD$60="Menor"),CONCATENATE("R9C",'Mapa final'!$R$60),"")</f>
        <v/>
      </c>
      <c r="U54" s="148" t="str">
        <f>IF(AND('Mapa final'!$AB$61="Muy Baja",'Mapa final'!$AD$61="Menor"),CONCATENATE("R9C",'Mapa final'!$R$61),"")</f>
        <v/>
      </c>
      <c r="V54" s="137" t="str">
        <f>IF(AND('Mapa final'!$AB$56="Muy Baja",'Mapa final'!$AD$56="Moderado"),CONCATENATE("R9C",'Mapa final'!$R$56),"")</f>
        <v/>
      </c>
      <c r="W54" s="138" t="str">
        <f>IF(AND('Mapa final'!$AB$57="Muy Baja",'Mapa final'!$AD$57="Moderado"),CONCATENATE("R9C",'Mapa final'!$R$57),"")</f>
        <v/>
      </c>
      <c r="X54" s="138" t="str">
        <f>IF(AND('Mapa final'!$AB$58="Muy Baja",'Mapa final'!$AD$58="Moderado"),CONCATENATE("R9C",'Mapa final'!$R$58),"")</f>
        <v/>
      </c>
      <c r="Y54" s="138" t="str">
        <f>IF(AND('Mapa final'!$AB$59="Muy Baja",'Mapa final'!$AD$59="Moderado"),CONCATENATE("R9C",'Mapa final'!$R$59),"")</f>
        <v/>
      </c>
      <c r="Z54" s="138" t="str">
        <f>IF(AND('Mapa final'!$AB$60="Muy Baja",'Mapa final'!$AD$60="Moderado"),CONCATENATE("R9C",'Mapa final'!$R$60),"")</f>
        <v/>
      </c>
      <c r="AA54" s="139" t="str">
        <f>IF(AND('Mapa final'!$AB$61="Muy Baja",'Mapa final'!$AD$61="Moderado"),CONCATENATE("R9C",'Mapa final'!$R$61),"")</f>
        <v/>
      </c>
      <c r="AB54" s="122" t="str">
        <f>IF(AND('Mapa final'!$AB$56="Muy Baja",'Mapa final'!$AD$56="Mayor"),CONCATENATE("R9C",'Mapa final'!$R$56),"")</f>
        <v/>
      </c>
      <c r="AC54" s="123" t="str">
        <f>IF(AND('Mapa final'!$AB$57="Muy Baja",'Mapa final'!$AD$57="Mayor"),CONCATENATE("R9C",'Mapa final'!$R$57),"")</f>
        <v/>
      </c>
      <c r="AD54" s="123" t="str">
        <f>IF(AND('Mapa final'!$AB$58="Muy Baja",'Mapa final'!$AD$58="Mayor"),CONCATENATE("R9C",'Mapa final'!$R$58),"")</f>
        <v/>
      </c>
      <c r="AE54" s="123" t="str">
        <f>IF(AND('Mapa final'!$AB$59="Muy Baja",'Mapa final'!$AD$59="Mayor"),CONCATENATE("R9C",'Mapa final'!$R$59),"")</f>
        <v/>
      </c>
      <c r="AF54" s="123" t="str">
        <f>IF(AND('Mapa final'!$AB$60="Muy Baja",'Mapa final'!$AD$60="Mayor"),CONCATENATE("R9C",'Mapa final'!$R$60),"")</f>
        <v/>
      </c>
      <c r="AG54" s="124" t="str">
        <f>IF(AND('Mapa final'!$AB$61="Muy Baja",'Mapa final'!$AD$61="Mayor"),CONCATENATE("R9C",'Mapa final'!$R$61),"")</f>
        <v/>
      </c>
      <c r="AH54" s="125" t="str">
        <f>IF(AND('Mapa final'!$AB$56="Muy Baja",'Mapa final'!$AD$56="Catastrófico"),CONCATENATE("R9C",'Mapa final'!$R$56),"")</f>
        <v/>
      </c>
      <c r="AI54" s="126" t="str">
        <f>IF(AND('Mapa final'!$AB$57="Muy Baja",'Mapa final'!$AD$57="Catastrófico"),CONCATENATE("R9C",'Mapa final'!$R$57),"")</f>
        <v/>
      </c>
      <c r="AJ54" s="126" t="str">
        <f>IF(AND('Mapa final'!$AB$58="Muy Baja",'Mapa final'!$AD$58="Catastrófico"),CONCATENATE("R9C",'Mapa final'!$R$58),"")</f>
        <v/>
      </c>
      <c r="AK54" s="126" t="str">
        <f>IF(AND('Mapa final'!$AB$59="Muy Baja",'Mapa final'!$AD$59="Catastrófico"),CONCATENATE("R9C",'Mapa final'!$R$59),"")</f>
        <v/>
      </c>
      <c r="AL54" s="126" t="str">
        <f>IF(AND('Mapa final'!$AB$60="Muy Baja",'Mapa final'!$AD$60="Catastrófico"),CONCATENATE("R9C",'Mapa final'!$R$60),"")</f>
        <v/>
      </c>
      <c r="AM54" s="127" t="str">
        <f>IF(AND('Mapa final'!$AB$61="Muy Baja",'Mapa final'!$AD$61="Catastrófico"),CONCATENATE("R9C",'Mapa final'!$R$61),"")</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3">
      <c r="A55" s="1"/>
      <c r="B55" s="364"/>
      <c r="C55" s="405"/>
      <c r="D55" s="365"/>
      <c r="E55" s="290"/>
      <c r="F55" s="291"/>
      <c r="G55" s="291"/>
      <c r="H55" s="291"/>
      <c r="I55" s="292"/>
      <c r="J55" s="149" t="str">
        <f>IF(AND('Mapa final'!$AB$62="Muy Baja",'Mapa final'!$AD$62="Leve"),CONCATENATE("R10C",'Mapa final'!$R$62),"")</f>
        <v/>
      </c>
      <c r="K55" s="150" t="str">
        <f>IF(AND('Mapa final'!$AB$63="Muy Baja",'Mapa final'!$AD$63="Leve"),CONCATENATE("R10C",'Mapa final'!$R$63),"")</f>
        <v/>
      </c>
      <c r="L55" s="150" t="str">
        <f>IF(AND('Mapa final'!$AB$64="Muy Baja",'Mapa final'!$AD$64="Leve"),CONCATENATE("R10C",'Mapa final'!$R$64),"")</f>
        <v/>
      </c>
      <c r="M55" s="150" t="str">
        <f>IF(AND('Mapa final'!$AB$65="Muy Baja",'Mapa final'!$AD$65="Leve"),CONCATENATE("R10C",'Mapa final'!$R$65),"")</f>
        <v/>
      </c>
      <c r="N55" s="150" t="str">
        <f>IF(AND('Mapa final'!$AB$66="Muy Baja",'Mapa final'!$AD$66="Leve"),CONCATENATE("R10C",'Mapa final'!$R$66),"")</f>
        <v/>
      </c>
      <c r="O55" s="151" t="str">
        <f>IF(AND('Mapa final'!$AB$67="Muy Baja",'Mapa final'!$AD$67="Leve"),CONCATENATE("R10C",'Mapa final'!$R$67),"")</f>
        <v/>
      </c>
      <c r="P55" s="149" t="str">
        <f>IF(AND('Mapa final'!$AB$62="Muy Baja",'Mapa final'!$AD$62="Menor"),CONCATENATE("R10C",'Mapa final'!$R$62),"")</f>
        <v/>
      </c>
      <c r="Q55" s="150" t="str">
        <f>IF(AND('Mapa final'!$AB$63="Muy Baja",'Mapa final'!$AD$63="Menor"),CONCATENATE("R10C",'Mapa final'!$R$63),"")</f>
        <v/>
      </c>
      <c r="R55" s="150" t="str">
        <f>IF(AND('Mapa final'!$AB$64="Muy Baja",'Mapa final'!$AD$64="Menor"),CONCATENATE("R10C",'Mapa final'!$R$64),"")</f>
        <v/>
      </c>
      <c r="S55" s="150" t="str">
        <f>IF(AND('Mapa final'!$AB$65="Muy Baja",'Mapa final'!$AD$65="Menor"),CONCATENATE("R10C",'Mapa final'!$R$65),"")</f>
        <v/>
      </c>
      <c r="T55" s="150" t="str">
        <f>IF(AND('Mapa final'!$AB$66="Muy Baja",'Mapa final'!$AD$66="Menor"),CONCATENATE("R10C",'Mapa final'!$R$66),"")</f>
        <v/>
      </c>
      <c r="U55" s="151" t="str">
        <f>IF(AND('Mapa final'!$AB$67="Muy Baja",'Mapa final'!$AD$67="Menor"),CONCATENATE("R10C",'Mapa final'!$R$67),"")</f>
        <v/>
      </c>
      <c r="V55" s="140" t="str">
        <f>IF(AND('Mapa final'!$AB$62="Muy Baja",'Mapa final'!$AD$62="Moderado"),CONCATENATE("R10C",'Mapa final'!$R$62),"")</f>
        <v/>
      </c>
      <c r="W55" s="141" t="str">
        <f>IF(AND('Mapa final'!$AB$63="Muy Baja",'Mapa final'!$AD$63="Moderado"),CONCATENATE("R10C",'Mapa final'!$R$63),"")</f>
        <v/>
      </c>
      <c r="X55" s="141" t="str">
        <f>IF(AND('Mapa final'!$AB$64="Muy Baja",'Mapa final'!$AD$64="Moderado"),CONCATENATE("R10C",'Mapa final'!$R$64),"")</f>
        <v/>
      </c>
      <c r="Y55" s="141" t="str">
        <f>IF(AND('Mapa final'!$AB$65="Muy Baja",'Mapa final'!$AD$65="Moderado"),CONCATENATE("R10C",'Mapa final'!$R$65),"")</f>
        <v/>
      </c>
      <c r="Z55" s="141" t="str">
        <f>IF(AND('Mapa final'!$AB$66="Muy Baja",'Mapa final'!$AD$66="Moderado"),CONCATENATE("R10C",'Mapa final'!$R$66),"")</f>
        <v/>
      </c>
      <c r="AA55" s="142" t="str">
        <f>IF(AND('Mapa final'!$AB$67="Muy Baja",'Mapa final'!$AD$67="Moderado"),CONCATENATE("R10C",'Mapa final'!$R$67),"")</f>
        <v/>
      </c>
      <c r="AB55" s="128" t="str">
        <f>IF(AND('Mapa final'!$AB$62="Muy Baja",'Mapa final'!$AD$62="Mayor"),CONCATENATE("R10C",'Mapa final'!$R$62),"")</f>
        <v/>
      </c>
      <c r="AC55" s="129" t="str">
        <f>IF(AND('Mapa final'!$AB$63="Muy Baja",'Mapa final'!$AD$63="Mayor"),CONCATENATE("R10C",'Mapa final'!$R$63),"")</f>
        <v/>
      </c>
      <c r="AD55" s="129" t="str">
        <f>IF(AND('Mapa final'!$AB$64="Muy Baja",'Mapa final'!$AD$64="Mayor"),CONCATENATE("R10C",'Mapa final'!$R$64),"")</f>
        <v/>
      </c>
      <c r="AE55" s="129" t="str">
        <f>IF(AND('Mapa final'!$AB$65="Muy Baja",'Mapa final'!$AD$65="Mayor"),CONCATENATE("R10C",'Mapa final'!$R$65),"")</f>
        <v/>
      </c>
      <c r="AF55" s="129" t="str">
        <f>IF(AND('Mapa final'!$AB$66="Muy Baja",'Mapa final'!$AD$66="Mayor"),CONCATENATE("R10C",'Mapa final'!$R$66),"")</f>
        <v/>
      </c>
      <c r="AG55" s="130" t="str">
        <f>IF(AND('Mapa final'!$AB$67="Muy Baja",'Mapa final'!$AD$67="Mayor"),CONCATENATE("R10C",'Mapa final'!$R$67),"")</f>
        <v/>
      </c>
      <c r="AH55" s="131" t="str">
        <f>IF(AND('Mapa final'!$AB$62="Muy Baja",'Mapa final'!$AD$62="Catastrófico"),CONCATENATE("R10C",'Mapa final'!$R$62),"")</f>
        <v/>
      </c>
      <c r="AI55" s="132" t="str">
        <f>IF(AND('Mapa final'!$AB$63="Muy Baja",'Mapa final'!$AD$63="Catastrófico"),CONCATENATE("R10C",'Mapa final'!$R$63),"")</f>
        <v/>
      </c>
      <c r="AJ55" s="132" t="str">
        <f>IF(AND('Mapa final'!$AB$64="Muy Baja",'Mapa final'!$AD$64="Catastrófico"),CONCATENATE("R10C",'Mapa final'!$R$64),"")</f>
        <v/>
      </c>
      <c r="AK55" s="132" t="str">
        <f>IF(AND('Mapa final'!$AB$65="Muy Baja",'Mapa final'!$AD$65="Catastrófico"),CONCATENATE("R10C",'Mapa final'!$R$65),"")</f>
        <v/>
      </c>
      <c r="AL55" s="132" t="str">
        <f>IF(AND('Mapa final'!$AB$66="Muy Baja",'Mapa final'!$AD$66="Catastrófico"),CONCATENATE("R10C",'Mapa final'!$R$66),"")</f>
        <v/>
      </c>
      <c r="AM55" s="133" t="str">
        <f>IF(AND('Mapa final'!$AB$67="Muy Baja",'Mapa final'!$AD$67="Catastrófico"),CONCATENATE("R10C",'Mapa final'!$R$67),"")</f>
        <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411" t="s">
        <v>274</v>
      </c>
      <c r="K56" s="249"/>
      <c r="L56" s="249"/>
      <c r="M56" s="249"/>
      <c r="N56" s="249"/>
      <c r="O56" s="378"/>
      <c r="P56" s="411" t="s">
        <v>275</v>
      </c>
      <c r="Q56" s="249"/>
      <c r="R56" s="249"/>
      <c r="S56" s="249"/>
      <c r="T56" s="249"/>
      <c r="U56" s="378"/>
      <c r="V56" s="411" t="s">
        <v>276</v>
      </c>
      <c r="W56" s="249"/>
      <c r="X56" s="249"/>
      <c r="Y56" s="249"/>
      <c r="Z56" s="249"/>
      <c r="AA56" s="378"/>
      <c r="AB56" s="411" t="s">
        <v>277</v>
      </c>
      <c r="AC56" s="249"/>
      <c r="AD56" s="249"/>
      <c r="AE56" s="249"/>
      <c r="AF56" s="249"/>
      <c r="AG56" s="378"/>
      <c r="AH56" s="411" t="s">
        <v>278</v>
      </c>
      <c r="AI56" s="249"/>
      <c r="AJ56" s="249"/>
      <c r="AK56" s="249"/>
      <c r="AL56" s="249"/>
      <c r="AM56" s="378"/>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221"/>
      <c r="K57" s="209"/>
      <c r="L57" s="209"/>
      <c r="M57" s="209"/>
      <c r="N57" s="209"/>
      <c r="O57" s="210"/>
      <c r="P57" s="221"/>
      <c r="Q57" s="209"/>
      <c r="R57" s="209"/>
      <c r="S57" s="209"/>
      <c r="T57" s="209"/>
      <c r="U57" s="210"/>
      <c r="V57" s="221"/>
      <c r="W57" s="209"/>
      <c r="X57" s="209"/>
      <c r="Y57" s="209"/>
      <c r="Z57" s="209"/>
      <c r="AA57" s="210"/>
      <c r="AB57" s="221"/>
      <c r="AC57" s="209"/>
      <c r="AD57" s="209"/>
      <c r="AE57" s="209"/>
      <c r="AF57" s="209"/>
      <c r="AG57" s="210"/>
      <c r="AH57" s="221"/>
      <c r="AI57" s="209"/>
      <c r="AJ57" s="209"/>
      <c r="AK57" s="209"/>
      <c r="AL57" s="209"/>
      <c r="AM57" s="210"/>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221"/>
      <c r="K58" s="209"/>
      <c r="L58" s="209"/>
      <c r="M58" s="209"/>
      <c r="N58" s="209"/>
      <c r="O58" s="210"/>
      <c r="P58" s="221"/>
      <c r="Q58" s="209"/>
      <c r="R58" s="209"/>
      <c r="S58" s="209"/>
      <c r="T58" s="209"/>
      <c r="U58" s="210"/>
      <c r="V58" s="221"/>
      <c r="W58" s="209"/>
      <c r="X58" s="209"/>
      <c r="Y58" s="209"/>
      <c r="Z58" s="209"/>
      <c r="AA58" s="210"/>
      <c r="AB58" s="221"/>
      <c r="AC58" s="209"/>
      <c r="AD58" s="209"/>
      <c r="AE58" s="209"/>
      <c r="AF58" s="209"/>
      <c r="AG58" s="210"/>
      <c r="AH58" s="221"/>
      <c r="AI58" s="209"/>
      <c r="AJ58" s="209"/>
      <c r="AK58" s="209"/>
      <c r="AL58" s="209"/>
      <c r="AM58" s="210"/>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221"/>
      <c r="K59" s="209"/>
      <c r="L59" s="209"/>
      <c r="M59" s="209"/>
      <c r="N59" s="209"/>
      <c r="O59" s="210"/>
      <c r="P59" s="221"/>
      <c r="Q59" s="209"/>
      <c r="R59" s="209"/>
      <c r="S59" s="209"/>
      <c r="T59" s="209"/>
      <c r="U59" s="210"/>
      <c r="V59" s="221"/>
      <c r="W59" s="209"/>
      <c r="X59" s="209"/>
      <c r="Y59" s="209"/>
      <c r="Z59" s="209"/>
      <c r="AA59" s="210"/>
      <c r="AB59" s="221"/>
      <c r="AC59" s="209"/>
      <c r="AD59" s="209"/>
      <c r="AE59" s="209"/>
      <c r="AF59" s="209"/>
      <c r="AG59" s="210"/>
      <c r="AH59" s="221"/>
      <c r="AI59" s="209"/>
      <c r="AJ59" s="209"/>
      <c r="AK59" s="209"/>
      <c r="AL59" s="209"/>
      <c r="AM59" s="210"/>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221"/>
      <c r="K60" s="209"/>
      <c r="L60" s="209"/>
      <c r="M60" s="209"/>
      <c r="N60" s="209"/>
      <c r="O60" s="210"/>
      <c r="P60" s="221"/>
      <c r="Q60" s="209"/>
      <c r="R60" s="209"/>
      <c r="S60" s="209"/>
      <c r="T60" s="209"/>
      <c r="U60" s="210"/>
      <c r="V60" s="221"/>
      <c r="W60" s="209"/>
      <c r="X60" s="209"/>
      <c r="Y60" s="209"/>
      <c r="Z60" s="209"/>
      <c r="AA60" s="210"/>
      <c r="AB60" s="221"/>
      <c r="AC60" s="209"/>
      <c r="AD60" s="209"/>
      <c r="AE60" s="209"/>
      <c r="AF60" s="209"/>
      <c r="AG60" s="210"/>
      <c r="AH60" s="221"/>
      <c r="AI60" s="209"/>
      <c r="AJ60" s="209"/>
      <c r="AK60" s="209"/>
      <c r="AL60" s="209"/>
      <c r="AM60" s="210"/>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290"/>
      <c r="K61" s="291"/>
      <c r="L61" s="291"/>
      <c r="M61" s="291"/>
      <c r="N61" s="291"/>
      <c r="O61" s="292"/>
      <c r="P61" s="290"/>
      <c r="Q61" s="291"/>
      <c r="R61" s="291"/>
      <c r="S61" s="291"/>
      <c r="T61" s="291"/>
      <c r="U61" s="292"/>
      <c r="V61" s="290"/>
      <c r="W61" s="291"/>
      <c r="X61" s="291"/>
      <c r="Y61" s="291"/>
      <c r="Z61" s="291"/>
      <c r="AA61" s="292"/>
      <c r="AB61" s="290"/>
      <c r="AC61" s="291"/>
      <c r="AD61" s="291"/>
      <c r="AE61" s="291"/>
      <c r="AF61" s="291"/>
      <c r="AG61" s="292"/>
      <c r="AH61" s="290"/>
      <c r="AI61" s="291"/>
      <c r="AJ61" s="291"/>
      <c r="AK61" s="291"/>
      <c r="AL61" s="291"/>
      <c r="AM61" s="292"/>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3">
      <c r="A63" s="1"/>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
      <c r="AV63" s="1"/>
      <c r="AW63" s="1"/>
      <c r="AX63" s="1"/>
      <c r="AY63" s="1"/>
      <c r="AZ63" s="1"/>
      <c r="BA63" s="1"/>
      <c r="BB63" s="1"/>
      <c r="BC63" s="1"/>
      <c r="BD63" s="1"/>
      <c r="BE63" s="1"/>
      <c r="BF63" s="1"/>
      <c r="BG63" s="1"/>
      <c r="BH63" s="1"/>
    </row>
    <row r="64" spans="1:61" ht="15" customHeight="1" x14ac:dyDescent="0.3">
      <c r="A64" s="1"/>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
      <c r="AV64" s="1"/>
      <c r="AW64" s="1"/>
      <c r="AX64" s="1"/>
      <c r="AY64" s="1"/>
      <c r="AZ64" s="1"/>
      <c r="BA64" s="1"/>
      <c r="BB64" s="1"/>
      <c r="BC64" s="1"/>
      <c r="BD64" s="1"/>
      <c r="BE64" s="1"/>
      <c r="BF64" s="1"/>
      <c r="BG64" s="1"/>
      <c r="BH64" s="1"/>
    </row>
    <row r="65" spans="1:60"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3">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3">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3">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3">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3">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3">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3">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3">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3">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3">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3">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3">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3">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3">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3">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3">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3">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3">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3">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3">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3">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3">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3">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3">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3">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3">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3">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3">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3">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3">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3">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3">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3">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3">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3">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3">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3">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3">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3">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3">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3">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3">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3">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3">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3">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3">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3">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3">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3">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3">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3">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3">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3">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3">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3">
      <c r="A245" s="1"/>
    </row>
    <row r="246" spans="1:60" ht="15.75" customHeight="1" x14ac:dyDescent="0.3">
      <c r="A246" s="1"/>
    </row>
    <row r="247" spans="1:60" ht="15.75" customHeight="1" x14ac:dyDescent="0.3">
      <c r="A247" s="1"/>
    </row>
    <row r="248" spans="1:60" ht="15.75" customHeight="1" x14ac:dyDescent="0.3">
      <c r="A248" s="1"/>
    </row>
    <row r="249" spans="1:60" ht="15.75" customHeight="1" x14ac:dyDescent="0.3"/>
    <row r="250" spans="1:60" ht="15.75" customHeight="1" x14ac:dyDescent="0.3"/>
    <row r="251" spans="1:60" ht="15.75" customHeight="1" x14ac:dyDescent="0.3"/>
    <row r="252" spans="1:60" ht="15.75" customHeight="1" x14ac:dyDescent="0.3"/>
    <row r="253" spans="1:60" ht="15.75" customHeight="1" x14ac:dyDescent="0.3"/>
    <row r="254" spans="1:60" ht="15.75" customHeight="1" x14ac:dyDescent="0.3"/>
    <row r="255" spans="1:60" ht="15.75" customHeight="1" x14ac:dyDescent="0.3"/>
    <row r="256" spans="1:60"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Z1000"/>
  <sheetViews>
    <sheetView workbookViewId="0"/>
  </sheetViews>
  <sheetFormatPr baseColWidth="10" defaultColWidth="14.44140625" defaultRowHeight="15" customHeight="1" x14ac:dyDescent="0.3"/>
  <cols>
    <col min="1" max="1" width="10.6640625" customWidth="1"/>
    <col min="2" max="2" width="24.109375" customWidth="1"/>
    <col min="3" max="3" width="70.109375" customWidth="1"/>
    <col min="4" max="4" width="29.88671875" customWidth="1"/>
    <col min="5" max="24" width="10.6640625" customWidth="1"/>
  </cols>
  <sheetData>
    <row r="1" spans="1:26" ht="23.4" x14ac:dyDescent="0.3">
      <c r="A1" s="1"/>
      <c r="B1" s="413" t="s">
        <v>280</v>
      </c>
      <c r="C1" s="209"/>
      <c r="D1" s="209"/>
      <c r="E1" s="1"/>
      <c r="F1" s="1"/>
      <c r="G1" s="1"/>
      <c r="H1" s="1"/>
      <c r="I1" s="1"/>
      <c r="J1" s="1"/>
      <c r="K1" s="1"/>
      <c r="L1" s="1"/>
      <c r="M1" s="1"/>
      <c r="N1" s="1"/>
      <c r="O1" s="1"/>
      <c r="P1" s="1"/>
      <c r="Q1" s="1"/>
      <c r="R1" s="1"/>
      <c r="S1" s="1"/>
      <c r="T1" s="1"/>
      <c r="U1" s="1"/>
      <c r="V1" s="1"/>
      <c r="W1" s="1"/>
      <c r="X1" s="1"/>
      <c r="Y1" s="1"/>
      <c r="Z1" s="1"/>
    </row>
    <row r="2" spans="1:26" ht="14.4" x14ac:dyDescent="0.3">
      <c r="A2" s="1"/>
      <c r="B2" s="1"/>
      <c r="C2" s="1"/>
      <c r="D2" s="1"/>
      <c r="E2" s="1"/>
      <c r="F2" s="1"/>
      <c r="G2" s="1"/>
      <c r="H2" s="1"/>
      <c r="I2" s="1"/>
      <c r="J2" s="1"/>
      <c r="K2" s="1"/>
      <c r="L2" s="1"/>
      <c r="M2" s="1"/>
      <c r="N2" s="1"/>
      <c r="O2" s="1"/>
      <c r="P2" s="1"/>
      <c r="Q2" s="1"/>
      <c r="R2" s="1"/>
      <c r="S2" s="1"/>
      <c r="T2" s="1"/>
      <c r="U2" s="1"/>
      <c r="V2" s="1"/>
      <c r="W2" s="1"/>
      <c r="X2" s="1"/>
      <c r="Y2" s="1"/>
      <c r="Z2" s="1"/>
    </row>
    <row r="3" spans="1:26" ht="25.2" x14ac:dyDescent="0.3">
      <c r="A3" s="1"/>
      <c r="B3" s="153"/>
      <c r="C3" s="154" t="s">
        <v>281</v>
      </c>
      <c r="D3" s="154" t="s">
        <v>264</v>
      </c>
      <c r="E3" s="1"/>
      <c r="F3" s="1"/>
      <c r="G3" s="1"/>
      <c r="H3" s="1"/>
      <c r="I3" s="1"/>
      <c r="J3" s="1"/>
      <c r="K3" s="1"/>
      <c r="L3" s="1"/>
      <c r="M3" s="1"/>
      <c r="N3" s="1"/>
      <c r="O3" s="1"/>
      <c r="P3" s="1"/>
      <c r="Q3" s="1"/>
      <c r="R3" s="1"/>
      <c r="S3" s="1"/>
      <c r="T3" s="1"/>
      <c r="U3" s="1"/>
      <c r="V3" s="1"/>
      <c r="W3" s="1"/>
      <c r="X3" s="1"/>
      <c r="Y3" s="1"/>
      <c r="Z3" s="1"/>
    </row>
    <row r="4" spans="1:26" ht="50.4" x14ac:dyDescent="0.3">
      <c r="A4" s="1"/>
      <c r="B4" s="155" t="s">
        <v>282</v>
      </c>
      <c r="C4" s="156" t="s">
        <v>283</v>
      </c>
      <c r="D4" s="157">
        <v>0.2</v>
      </c>
      <c r="E4" s="1"/>
      <c r="F4" s="1"/>
      <c r="G4" s="1"/>
      <c r="H4" s="1"/>
      <c r="I4" s="1"/>
      <c r="J4" s="1"/>
      <c r="K4" s="1"/>
      <c r="L4" s="1"/>
      <c r="M4" s="1"/>
      <c r="N4" s="1"/>
      <c r="O4" s="1"/>
      <c r="P4" s="1"/>
      <c r="Q4" s="1"/>
      <c r="R4" s="1"/>
      <c r="S4" s="1"/>
      <c r="T4" s="1"/>
      <c r="U4" s="1"/>
      <c r="V4" s="1"/>
      <c r="W4" s="1"/>
      <c r="X4" s="1"/>
      <c r="Y4" s="1"/>
      <c r="Z4" s="1"/>
    </row>
    <row r="5" spans="1:26" ht="50.4" x14ac:dyDescent="0.3">
      <c r="A5" s="1"/>
      <c r="B5" s="158" t="s">
        <v>284</v>
      </c>
      <c r="C5" s="159" t="s">
        <v>285</v>
      </c>
      <c r="D5" s="160">
        <v>0.4</v>
      </c>
      <c r="E5" s="1"/>
      <c r="F5" s="1"/>
      <c r="G5" s="1"/>
      <c r="H5" s="1"/>
      <c r="I5" s="1"/>
      <c r="J5" s="1"/>
      <c r="K5" s="1"/>
      <c r="L5" s="1"/>
      <c r="M5" s="1"/>
      <c r="N5" s="1"/>
      <c r="O5" s="1"/>
      <c r="P5" s="1"/>
      <c r="Q5" s="1"/>
      <c r="R5" s="1"/>
      <c r="S5" s="1"/>
      <c r="T5" s="1"/>
      <c r="U5" s="1"/>
      <c r="V5" s="1"/>
      <c r="W5" s="1"/>
      <c r="X5" s="1"/>
      <c r="Y5" s="1"/>
      <c r="Z5" s="1"/>
    </row>
    <row r="6" spans="1:26" ht="50.4" x14ac:dyDescent="0.3">
      <c r="A6" s="1"/>
      <c r="B6" s="161" t="s">
        <v>286</v>
      </c>
      <c r="C6" s="159" t="s">
        <v>287</v>
      </c>
      <c r="D6" s="160">
        <v>0.6</v>
      </c>
      <c r="E6" s="1"/>
      <c r="F6" s="1"/>
      <c r="G6" s="1"/>
      <c r="H6" s="1"/>
      <c r="I6" s="1"/>
      <c r="J6" s="1"/>
      <c r="K6" s="1"/>
      <c r="L6" s="1"/>
      <c r="M6" s="1"/>
      <c r="N6" s="1"/>
      <c r="O6" s="1"/>
      <c r="P6" s="1"/>
      <c r="Q6" s="1"/>
      <c r="R6" s="1"/>
      <c r="S6" s="1"/>
      <c r="T6" s="1"/>
      <c r="U6" s="1"/>
      <c r="V6" s="1"/>
      <c r="W6" s="1"/>
      <c r="X6" s="1"/>
      <c r="Y6" s="1"/>
      <c r="Z6" s="1"/>
    </row>
    <row r="7" spans="1:26" ht="75.599999999999994" x14ac:dyDescent="0.3">
      <c r="A7" s="1"/>
      <c r="B7" s="162" t="s">
        <v>288</v>
      </c>
      <c r="C7" s="159" t="s">
        <v>289</v>
      </c>
      <c r="D7" s="160">
        <v>0.8</v>
      </c>
      <c r="E7" s="1"/>
      <c r="F7" s="1"/>
      <c r="G7" s="1"/>
      <c r="H7" s="1"/>
      <c r="I7" s="1"/>
      <c r="J7" s="1"/>
      <c r="K7" s="1"/>
      <c r="L7" s="1"/>
      <c r="M7" s="1"/>
      <c r="N7" s="1"/>
      <c r="O7" s="1"/>
      <c r="P7" s="1"/>
      <c r="Q7" s="1"/>
      <c r="R7" s="1"/>
      <c r="S7" s="1"/>
      <c r="T7" s="1"/>
      <c r="U7" s="1"/>
      <c r="V7" s="1"/>
      <c r="W7" s="1"/>
      <c r="X7" s="1"/>
      <c r="Y7" s="1"/>
      <c r="Z7" s="1"/>
    </row>
    <row r="8" spans="1:26" ht="50.4" x14ac:dyDescent="0.3">
      <c r="A8" s="1"/>
      <c r="B8" s="163" t="s">
        <v>290</v>
      </c>
      <c r="C8" s="159" t="s">
        <v>291</v>
      </c>
      <c r="D8" s="160">
        <v>1</v>
      </c>
      <c r="E8" s="1"/>
      <c r="F8" s="1"/>
      <c r="G8" s="1"/>
      <c r="H8" s="1"/>
      <c r="I8" s="1"/>
      <c r="J8" s="1"/>
      <c r="K8" s="1"/>
      <c r="L8" s="1"/>
      <c r="M8" s="1"/>
      <c r="N8" s="1"/>
      <c r="O8" s="1"/>
      <c r="P8" s="1"/>
      <c r="Q8" s="1"/>
      <c r="R8" s="1"/>
      <c r="S8" s="1"/>
      <c r="T8" s="1"/>
      <c r="U8" s="1"/>
      <c r="V8" s="1"/>
      <c r="W8" s="1"/>
      <c r="X8" s="1"/>
      <c r="Y8" s="1"/>
      <c r="Z8" s="1"/>
    </row>
    <row r="9" spans="1:26" ht="14.4" x14ac:dyDescent="0.3">
      <c r="A9" s="1"/>
      <c r="B9" s="1"/>
      <c r="C9" s="1"/>
      <c r="D9" s="1"/>
      <c r="E9" s="1"/>
      <c r="F9" s="1"/>
      <c r="G9" s="1"/>
      <c r="H9" s="1"/>
      <c r="I9" s="1"/>
      <c r="J9" s="1"/>
      <c r="K9" s="1"/>
      <c r="L9" s="1"/>
      <c r="M9" s="1"/>
      <c r="N9" s="1"/>
      <c r="O9" s="1"/>
      <c r="P9" s="1"/>
      <c r="Q9" s="1"/>
      <c r="R9" s="1"/>
      <c r="S9" s="1"/>
      <c r="T9" s="1"/>
      <c r="U9" s="1"/>
      <c r="V9" s="1"/>
      <c r="W9" s="1"/>
      <c r="X9" s="1"/>
      <c r="Y9" s="1"/>
      <c r="Z9" s="1"/>
    </row>
    <row r="10" spans="1:26" ht="14.4" x14ac:dyDescent="0.3">
      <c r="A10" s="1"/>
      <c r="B10" s="164"/>
      <c r="C10" s="1"/>
      <c r="D10" s="1"/>
      <c r="E10" s="1"/>
      <c r="F10" s="1"/>
      <c r="G10" s="1"/>
      <c r="H10" s="1"/>
      <c r="I10" s="1"/>
      <c r="J10" s="1"/>
      <c r="K10" s="1"/>
      <c r="L10" s="1"/>
      <c r="M10" s="1"/>
      <c r="N10" s="1"/>
      <c r="O10" s="1"/>
      <c r="P10" s="1"/>
      <c r="Q10" s="1"/>
      <c r="R10" s="1"/>
      <c r="S10" s="1"/>
      <c r="T10" s="1"/>
      <c r="U10" s="1"/>
      <c r="V10" s="1"/>
      <c r="W10" s="1"/>
      <c r="X10" s="1"/>
      <c r="Y10" s="1"/>
      <c r="Z10" s="1"/>
    </row>
    <row r="11" spans="1:26" ht="14.4"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4"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4"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row>
    <row r="36" spans="1:26" ht="15.75" customHeight="1" x14ac:dyDescent="0.3">
      <c r="A36" s="1"/>
    </row>
    <row r="37" spans="1:26" ht="15.75" customHeight="1" x14ac:dyDescent="0.3">
      <c r="A37" s="1"/>
    </row>
    <row r="38" spans="1:26" ht="15.75" customHeight="1" x14ac:dyDescent="0.3">
      <c r="A38" s="1"/>
    </row>
    <row r="39" spans="1:26" ht="15.75" customHeight="1" x14ac:dyDescent="0.3">
      <c r="A39" s="1"/>
    </row>
    <row r="40" spans="1:26" ht="15.75" customHeight="1" x14ac:dyDescent="0.3">
      <c r="A40" s="1"/>
    </row>
    <row r="41" spans="1:26" ht="15.75" customHeight="1" x14ac:dyDescent="0.3">
      <c r="A41" s="1"/>
    </row>
    <row r="42" spans="1:26" ht="15.75" customHeight="1" x14ac:dyDescent="0.3">
      <c r="A42" s="1"/>
    </row>
    <row r="43" spans="1:26" ht="15.75" customHeight="1" x14ac:dyDescent="0.3">
      <c r="A43" s="1"/>
    </row>
    <row r="44" spans="1:26" ht="15.75" customHeight="1" x14ac:dyDescent="0.3">
      <c r="A44" s="1"/>
    </row>
    <row r="45" spans="1:26" ht="15.75" customHeight="1" x14ac:dyDescent="0.3">
      <c r="A45" s="1"/>
    </row>
    <row r="46" spans="1:26" ht="15.75" customHeight="1" x14ac:dyDescent="0.3">
      <c r="A46" s="1"/>
    </row>
    <row r="47" spans="1:26" ht="15.75" customHeight="1" x14ac:dyDescent="0.3">
      <c r="A47" s="1"/>
    </row>
    <row r="48" spans="1:26" ht="15.75" customHeight="1" x14ac:dyDescent="0.3">
      <c r="A48" s="1"/>
    </row>
    <row r="49" spans="1:1" ht="15.75" customHeight="1" x14ac:dyDescent="0.3">
      <c r="A49" s="1"/>
    </row>
    <row r="50" spans="1:1" ht="15.75" customHeight="1" x14ac:dyDescent="0.3">
      <c r="A50" s="1"/>
    </row>
    <row r="51" spans="1:1" ht="15.75" customHeight="1" x14ac:dyDescent="0.3">
      <c r="A51" s="1"/>
    </row>
    <row r="52" spans="1:1" ht="15.75" customHeight="1" x14ac:dyDescent="0.3">
      <c r="A52" s="1"/>
    </row>
    <row r="53" spans="1:1" ht="15.75" customHeight="1" x14ac:dyDescent="0.3">
      <c r="A53" s="1"/>
    </row>
    <row r="54" spans="1:1" ht="15.75" customHeight="1" x14ac:dyDescent="0.3">
      <c r="A54" s="1"/>
    </row>
    <row r="55" spans="1:1" ht="15.75" customHeight="1" x14ac:dyDescent="0.3">
      <c r="A55" s="1"/>
    </row>
    <row r="56" spans="1:1" ht="15.75" customHeight="1" x14ac:dyDescent="0.3"/>
    <row r="57" spans="1:1" ht="15.75" customHeight="1" x14ac:dyDescent="0.3"/>
    <row r="58" spans="1:1" ht="15.75" customHeight="1" x14ac:dyDescent="0.3"/>
    <row r="59" spans="1:1" ht="15.75" customHeight="1" x14ac:dyDescent="0.3"/>
    <row r="60" spans="1:1" ht="15.75" customHeight="1" x14ac:dyDescent="0.3"/>
    <row r="61" spans="1:1" ht="15.75" customHeight="1" x14ac:dyDescent="0.3"/>
    <row r="62" spans="1:1" ht="15.75" customHeight="1" x14ac:dyDescent="0.3"/>
    <row r="63" spans="1:1" ht="15.75" customHeight="1" x14ac:dyDescent="0.3"/>
    <row r="64" spans="1:1"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1:D1"/>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6923C"/>
  </sheetPr>
  <dimension ref="A1:Z1000"/>
  <sheetViews>
    <sheetView workbookViewId="0"/>
  </sheetViews>
  <sheetFormatPr baseColWidth="10" defaultColWidth="14.44140625" defaultRowHeight="15" customHeight="1" x14ac:dyDescent="0.3"/>
  <cols>
    <col min="1" max="1" width="11.44140625" customWidth="1"/>
    <col min="2" max="2" width="40.44140625" customWidth="1"/>
    <col min="3" max="3" width="74.88671875" customWidth="1"/>
    <col min="4" max="4" width="135" customWidth="1"/>
    <col min="5" max="5" width="137.88671875" customWidth="1"/>
    <col min="6" max="26" width="11.44140625" customWidth="1"/>
  </cols>
  <sheetData>
    <row r="1" spans="1:26" ht="32.4" x14ac:dyDescent="0.3">
      <c r="A1" s="1"/>
      <c r="B1" s="414" t="s">
        <v>292</v>
      </c>
      <c r="C1" s="209"/>
      <c r="D1" s="209"/>
      <c r="E1" s="1"/>
      <c r="F1" s="1"/>
      <c r="G1" s="1"/>
      <c r="H1" s="1"/>
      <c r="I1" s="1"/>
      <c r="J1" s="1"/>
      <c r="K1" s="1"/>
      <c r="L1" s="1"/>
      <c r="M1" s="1"/>
      <c r="N1" s="1"/>
      <c r="O1" s="1"/>
      <c r="P1" s="1"/>
      <c r="Q1" s="1"/>
      <c r="R1" s="1"/>
      <c r="S1" s="1"/>
      <c r="T1" s="1"/>
      <c r="U1" s="1"/>
      <c r="V1" s="73"/>
      <c r="W1" s="73"/>
      <c r="X1" s="73"/>
      <c r="Y1" s="73"/>
      <c r="Z1" s="73"/>
    </row>
    <row r="2" spans="1:26" ht="14.4" x14ac:dyDescent="0.3">
      <c r="A2" s="1"/>
      <c r="B2" s="1"/>
      <c r="C2" s="1"/>
      <c r="D2" s="1"/>
      <c r="E2" s="1"/>
      <c r="F2" s="1"/>
      <c r="G2" s="1"/>
      <c r="H2" s="1"/>
      <c r="I2" s="1"/>
      <c r="J2" s="1"/>
      <c r="K2" s="1"/>
      <c r="L2" s="1"/>
      <c r="M2" s="1"/>
      <c r="N2" s="1"/>
      <c r="O2" s="1"/>
      <c r="P2" s="1"/>
      <c r="Q2" s="1"/>
      <c r="R2" s="1"/>
      <c r="S2" s="1"/>
      <c r="T2" s="1"/>
      <c r="U2" s="1"/>
      <c r="V2" s="73"/>
      <c r="W2" s="73"/>
      <c r="X2" s="73"/>
      <c r="Y2" s="73"/>
      <c r="Z2" s="73"/>
    </row>
    <row r="3" spans="1:26" ht="30" x14ac:dyDescent="0.3">
      <c r="A3" s="1"/>
      <c r="B3" s="165"/>
      <c r="C3" s="166" t="s">
        <v>293</v>
      </c>
      <c r="D3" s="166" t="s">
        <v>294</v>
      </c>
      <c r="E3" s="1"/>
      <c r="F3" s="1"/>
      <c r="G3" s="1"/>
      <c r="H3" s="1"/>
      <c r="I3" s="1"/>
      <c r="J3" s="1"/>
      <c r="K3" s="1"/>
      <c r="L3" s="1"/>
      <c r="M3" s="1"/>
      <c r="N3" s="1"/>
      <c r="O3" s="1"/>
      <c r="P3" s="1"/>
      <c r="Q3" s="1"/>
      <c r="R3" s="1"/>
      <c r="S3" s="1"/>
      <c r="T3" s="1"/>
      <c r="U3" s="1"/>
      <c r="V3" s="73"/>
      <c r="W3" s="73"/>
      <c r="X3" s="73"/>
      <c r="Y3" s="73"/>
      <c r="Z3" s="73"/>
    </row>
    <row r="4" spans="1:26" ht="32.4" x14ac:dyDescent="0.3">
      <c r="A4" s="1" t="s">
        <v>295</v>
      </c>
      <c r="B4" s="167" t="s">
        <v>296</v>
      </c>
      <c r="C4" s="168" t="s">
        <v>297</v>
      </c>
      <c r="D4" s="169" t="s">
        <v>298</v>
      </c>
      <c r="E4" s="1"/>
      <c r="F4" s="1"/>
      <c r="G4" s="1"/>
      <c r="H4" s="1"/>
      <c r="I4" s="1"/>
      <c r="J4" s="1"/>
      <c r="K4" s="1"/>
      <c r="L4" s="1"/>
      <c r="M4" s="1"/>
      <c r="N4" s="1"/>
      <c r="O4" s="1"/>
      <c r="P4" s="1"/>
      <c r="Q4" s="1"/>
      <c r="R4" s="1"/>
      <c r="S4" s="1"/>
      <c r="T4" s="1"/>
      <c r="U4" s="1"/>
      <c r="V4" s="73"/>
      <c r="W4" s="73"/>
      <c r="X4" s="73"/>
      <c r="Y4" s="73"/>
      <c r="Z4" s="73"/>
    </row>
    <row r="5" spans="1:26" ht="64.8" x14ac:dyDescent="0.3">
      <c r="A5" s="1" t="s">
        <v>299</v>
      </c>
      <c r="B5" s="170" t="s">
        <v>300</v>
      </c>
      <c r="C5" s="171" t="s">
        <v>301</v>
      </c>
      <c r="D5" s="172" t="s">
        <v>302</v>
      </c>
      <c r="E5" s="1"/>
      <c r="F5" s="1"/>
      <c r="G5" s="1"/>
      <c r="H5" s="1"/>
      <c r="I5" s="1"/>
      <c r="J5" s="1"/>
      <c r="K5" s="1"/>
      <c r="L5" s="1"/>
      <c r="M5" s="1"/>
      <c r="N5" s="1"/>
      <c r="O5" s="1"/>
      <c r="P5" s="1"/>
      <c r="Q5" s="1"/>
      <c r="R5" s="1"/>
      <c r="S5" s="1"/>
      <c r="T5" s="1"/>
      <c r="U5" s="1"/>
      <c r="V5" s="73"/>
      <c r="W5" s="73"/>
      <c r="X5" s="73"/>
      <c r="Y5" s="73"/>
      <c r="Z5" s="73"/>
    </row>
    <row r="6" spans="1:26" ht="64.8" x14ac:dyDescent="0.3">
      <c r="A6" s="1" t="s">
        <v>270</v>
      </c>
      <c r="B6" s="173" t="s">
        <v>303</v>
      </c>
      <c r="C6" s="171" t="s">
        <v>304</v>
      </c>
      <c r="D6" s="172" t="s">
        <v>305</v>
      </c>
      <c r="E6" s="1"/>
      <c r="F6" s="1"/>
      <c r="G6" s="1"/>
      <c r="H6" s="1"/>
      <c r="I6" s="1"/>
      <c r="J6" s="1"/>
      <c r="K6" s="1"/>
      <c r="L6" s="1"/>
      <c r="M6" s="1"/>
      <c r="N6" s="1"/>
      <c r="O6" s="1"/>
      <c r="P6" s="1"/>
      <c r="Q6" s="1"/>
      <c r="R6" s="1"/>
      <c r="S6" s="1"/>
      <c r="T6" s="1"/>
      <c r="U6" s="1"/>
      <c r="V6" s="73"/>
      <c r="W6" s="73"/>
      <c r="X6" s="73"/>
      <c r="Y6" s="73"/>
      <c r="Z6" s="73"/>
    </row>
    <row r="7" spans="1:26" ht="97.2" x14ac:dyDescent="0.3">
      <c r="A7" s="1" t="s">
        <v>306</v>
      </c>
      <c r="B7" s="174" t="s">
        <v>307</v>
      </c>
      <c r="C7" s="171" t="s">
        <v>308</v>
      </c>
      <c r="D7" s="172" t="s">
        <v>309</v>
      </c>
      <c r="E7" s="1"/>
      <c r="F7" s="1"/>
      <c r="G7" s="1"/>
      <c r="H7" s="1"/>
      <c r="I7" s="1"/>
      <c r="J7" s="1"/>
      <c r="K7" s="1"/>
      <c r="L7" s="1"/>
      <c r="M7" s="1"/>
      <c r="N7" s="1"/>
      <c r="O7" s="1"/>
      <c r="P7" s="1"/>
      <c r="Q7" s="1"/>
      <c r="R7" s="1"/>
      <c r="S7" s="1"/>
      <c r="T7" s="1"/>
      <c r="U7" s="1"/>
      <c r="V7" s="73"/>
      <c r="W7" s="73"/>
      <c r="X7" s="73"/>
      <c r="Y7" s="73"/>
      <c r="Z7" s="73"/>
    </row>
    <row r="8" spans="1:26" ht="64.8" x14ac:dyDescent="0.3">
      <c r="A8" s="1" t="s">
        <v>310</v>
      </c>
      <c r="B8" s="175" t="s">
        <v>311</v>
      </c>
      <c r="C8" s="171" t="s">
        <v>312</v>
      </c>
      <c r="D8" s="172" t="s">
        <v>313</v>
      </c>
      <c r="E8" s="1"/>
      <c r="F8" s="1"/>
      <c r="G8" s="1"/>
      <c r="H8" s="1"/>
      <c r="I8" s="1"/>
      <c r="J8" s="1"/>
      <c r="K8" s="1"/>
      <c r="L8" s="1"/>
      <c r="M8" s="1"/>
      <c r="N8" s="1"/>
      <c r="O8" s="1"/>
      <c r="P8" s="1"/>
      <c r="Q8" s="1"/>
      <c r="R8" s="1"/>
      <c r="S8" s="1"/>
      <c r="T8" s="1"/>
      <c r="U8" s="1"/>
      <c r="V8" s="73"/>
      <c r="W8" s="73"/>
      <c r="X8" s="73"/>
      <c r="Y8" s="73"/>
      <c r="Z8" s="73"/>
    </row>
    <row r="9" spans="1:26" ht="20.399999999999999" x14ac:dyDescent="0.3">
      <c r="A9" s="176"/>
      <c r="B9" s="176"/>
      <c r="C9" s="177"/>
      <c r="D9" s="177"/>
      <c r="E9" s="176"/>
      <c r="F9" s="176"/>
      <c r="G9" s="176"/>
      <c r="H9" s="176"/>
      <c r="I9" s="176"/>
      <c r="J9" s="176"/>
      <c r="K9" s="176"/>
      <c r="L9" s="176"/>
      <c r="M9" s="176"/>
      <c r="N9" s="176"/>
      <c r="O9" s="176"/>
      <c r="P9" s="176"/>
      <c r="Q9" s="176"/>
      <c r="R9" s="176"/>
      <c r="S9" s="176"/>
      <c r="T9" s="176"/>
      <c r="U9" s="176"/>
      <c r="V9" s="178"/>
      <c r="W9" s="178"/>
      <c r="X9" s="178"/>
      <c r="Y9" s="178"/>
      <c r="Z9" s="178"/>
    </row>
    <row r="10" spans="1:26" ht="14.4" x14ac:dyDescent="0.3">
      <c r="A10" s="176"/>
      <c r="B10" s="179"/>
      <c r="C10" s="179"/>
      <c r="D10" s="179"/>
      <c r="E10" s="176"/>
      <c r="F10" s="176"/>
      <c r="G10" s="176"/>
      <c r="H10" s="176"/>
      <c r="I10" s="176"/>
      <c r="J10" s="176"/>
      <c r="K10" s="176"/>
      <c r="L10" s="176"/>
      <c r="M10" s="176"/>
      <c r="N10" s="176"/>
      <c r="O10" s="176"/>
      <c r="P10" s="176"/>
      <c r="Q10" s="176"/>
      <c r="R10" s="176"/>
      <c r="S10" s="176"/>
      <c r="T10" s="176"/>
      <c r="U10" s="176"/>
      <c r="V10" s="178"/>
      <c r="W10" s="178"/>
      <c r="X10" s="178"/>
      <c r="Y10" s="178"/>
      <c r="Z10" s="178"/>
    </row>
    <row r="11" spans="1:26" ht="14.4" x14ac:dyDescent="0.3">
      <c r="A11" s="176"/>
      <c r="B11" s="176" t="s">
        <v>314</v>
      </c>
      <c r="C11" s="176" t="s">
        <v>315</v>
      </c>
      <c r="D11" s="176" t="s">
        <v>316</v>
      </c>
      <c r="E11" s="176"/>
      <c r="F11" s="176"/>
      <c r="G11" s="176"/>
      <c r="H11" s="176"/>
      <c r="I11" s="176"/>
      <c r="J11" s="176"/>
      <c r="K11" s="176"/>
      <c r="L11" s="176"/>
      <c r="M11" s="176"/>
      <c r="N11" s="176"/>
      <c r="O11" s="176"/>
      <c r="P11" s="176"/>
      <c r="Q11" s="176"/>
      <c r="R11" s="176"/>
      <c r="S11" s="176"/>
      <c r="T11" s="176"/>
      <c r="U11" s="176"/>
      <c r="V11" s="178"/>
      <c r="W11" s="178"/>
      <c r="X11" s="178"/>
      <c r="Y11" s="178"/>
      <c r="Z11" s="178"/>
    </row>
    <row r="12" spans="1:26" ht="14.4" x14ac:dyDescent="0.3">
      <c r="A12" s="176"/>
      <c r="B12" s="176" t="s">
        <v>317</v>
      </c>
      <c r="C12" s="176" t="s">
        <v>318</v>
      </c>
      <c r="D12" s="176" t="s">
        <v>319</v>
      </c>
      <c r="E12" s="176"/>
      <c r="F12" s="176"/>
      <c r="G12" s="176"/>
      <c r="H12" s="176"/>
      <c r="I12" s="176"/>
      <c r="J12" s="176"/>
      <c r="K12" s="176"/>
      <c r="L12" s="176"/>
      <c r="M12" s="176"/>
      <c r="N12" s="176"/>
      <c r="O12" s="176"/>
      <c r="P12" s="176"/>
      <c r="Q12" s="176"/>
      <c r="R12" s="176"/>
      <c r="S12" s="176"/>
      <c r="T12" s="176"/>
      <c r="U12" s="176"/>
      <c r="V12" s="178"/>
      <c r="W12" s="178"/>
      <c r="X12" s="178"/>
      <c r="Y12" s="178"/>
      <c r="Z12" s="178"/>
    </row>
    <row r="13" spans="1:26" ht="14.4" x14ac:dyDescent="0.3">
      <c r="A13" s="176"/>
      <c r="B13" s="176"/>
      <c r="C13" s="176" t="s">
        <v>320</v>
      </c>
      <c r="D13" s="176" t="s">
        <v>321</v>
      </c>
      <c r="E13" s="176"/>
      <c r="F13" s="176"/>
      <c r="G13" s="176"/>
      <c r="H13" s="176"/>
      <c r="I13" s="176"/>
      <c r="J13" s="176"/>
      <c r="K13" s="176"/>
      <c r="L13" s="176"/>
      <c r="M13" s="176"/>
      <c r="N13" s="176"/>
      <c r="O13" s="176"/>
      <c r="P13" s="176"/>
      <c r="Q13" s="176"/>
      <c r="R13" s="176"/>
      <c r="S13" s="176"/>
      <c r="T13" s="176"/>
      <c r="U13" s="176"/>
      <c r="V13" s="178"/>
      <c r="W13" s="178"/>
      <c r="X13" s="178"/>
      <c r="Y13" s="178"/>
      <c r="Z13" s="178"/>
    </row>
    <row r="14" spans="1:26" ht="14.4" x14ac:dyDescent="0.3">
      <c r="A14" s="176"/>
      <c r="B14" s="176"/>
      <c r="C14" s="176" t="s">
        <v>322</v>
      </c>
      <c r="D14" s="176" t="s">
        <v>230</v>
      </c>
      <c r="E14" s="176"/>
      <c r="F14" s="176"/>
      <c r="G14" s="176"/>
      <c r="H14" s="176"/>
      <c r="I14" s="176"/>
      <c r="J14" s="176"/>
      <c r="K14" s="176"/>
      <c r="L14" s="176"/>
      <c r="M14" s="176"/>
      <c r="N14" s="176"/>
      <c r="O14" s="176"/>
      <c r="P14" s="176"/>
      <c r="Q14" s="176"/>
      <c r="R14" s="176"/>
      <c r="S14" s="176"/>
      <c r="T14" s="176"/>
      <c r="U14" s="176"/>
      <c r="V14" s="178"/>
      <c r="W14" s="178"/>
      <c r="X14" s="178"/>
      <c r="Y14" s="178"/>
      <c r="Z14" s="178"/>
    </row>
    <row r="15" spans="1:26" ht="14.4" x14ac:dyDescent="0.3">
      <c r="A15" s="176"/>
      <c r="B15" s="176"/>
      <c r="C15" s="176" t="s">
        <v>323</v>
      </c>
      <c r="D15" s="176" t="s">
        <v>324</v>
      </c>
      <c r="E15" s="176"/>
      <c r="F15" s="176"/>
      <c r="G15" s="176"/>
      <c r="H15" s="176"/>
      <c r="I15" s="176"/>
      <c r="J15" s="176"/>
      <c r="K15" s="176"/>
      <c r="L15" s="176"/>
      <c r="M15" s="176"/>
      <c r="N15" s="176"/>
      <c r="O15" s="176"/>
      <c r="P15" s="176"/>
      <c r="Q15" s="176"/>
      <c r="R15" s="176"/>
      <c r="S15" s="176"/>
      <c r="T15" s="176"/>
      <c r="U15" s="176"/>
      <c r="V15" s="178"/>
      <c r="W15" s="178"/>
      <c r="X15" s="178"/>
      <c r="Y15" s="178"/>
      <c r="Z15" s="178"/>
    </row>
    <row r="16" spans="1:26" ht="14.4" x14ac:dyDescent="0.3">
      <c r="A16" s="176"/>
      <c r="B16" s="176"/>
      <c r="C16" s="176"/>
      <c r="D16" s="176"/>
      <c r="E16" s="176"/>
      <c r="F16" s="176"/>
      <c r="G16" s="176"/>
      <c r="H16" s="176"/>
      <c r="I16" s="176"/>
      <c r="J16" s="176"/>
      <c r="K16" s="176"/>
      <c r="L16" s="176"/>
      <c r="M16" s="176"/>
      <c r="N16" s="176"/>
      <c r="O16" s="176"/>
      <c r="P16" s="178"/>
      <c r="Q16" s="178"/>
      <c r="R16" s="178"/>
      <c r="S16" s="178"/>
      <c r="T16" s="178"/>
      <c r="U16" s="178"/>
      <c r="V16" s="178"/>
      <c r="W16" s="178"/>
      <c r="X16" s="178"/>
      <c r="Y16" s="178"/>
      <c r="Z16" s="178"/>
    </row>
    <row r="17" spans="1:26" ht="14.4" x14ac:dyDescent="0.3">
      <c r="A17" s="176"/>
      <c r="B17" s="176"/>
      <c r="C17" s="176"/>
      <c r="D17" s="176"/>
      <c r="E17" s="176"/>
      <c r="F17" s="176"/>
      <c r="G17" s="176"/>
      <c r="H17" s="176"/>
      <c r="I17" s="176"/>
      <c r="J17" s="176"/>
      <c r="K17" s="176"/>
      <c r="L17" s="176"/>
      <c r="M17" s="176"/>
      <c r="N17" s="176"/>
      <c r="O17" s="176"/>
      <c r="P17" s="178"/>
      <c r="Q17" s="178"/>
      <c r="R17" s="178"/>
      <c r="S17" s="178"/>
      <c r="T17" s="178"/>
      <c r="U17" s="178"/>
      <c r="V17" s="178"/>
      <c r="W17" s="178"/>
      <c r="X17" s="178"/>
      <c r="Y17" s="178"/>
      <c r="Z17" s="178"/>
    </row>
    <row r="18" spans="1:26" ht="14.4" x14ac:dyDescent="0.3">
      <c r="A18" s="176"/>
      <c r="B18" s="176"/>
      <c r="C18" s="176"/>
      <c r="D18" s="176"/>
      <c r="E18" s="176"/>
      <c r="F18" s="176"/>
      <c r="G18" s="176"/>
      <c r="H18" s="176"/>
      <c r="I18" s="176"/>
      <c r="J18" s="176"/>
      <c r="K18" s="176"/>
      <c r="L18" s="176"/>
      <c r="M18" s="176"/>
      <c r="N18" s="176"/>
      <c r="O18" s="176"/>
      <c r="P18" s="178"/>
      <c r="Q18" s="178"/>
      <c r="R18" s="178"/>
      <c r="S18" s="178"/>
      <c r="T18" s="178"/>
      <c r="U18" s="178"/>
      <c r="V18" s="178"/>
      <c r="W18" s="178"/>
      <c r="X18" s="178"/>
      <c r="Y18" s="178"/>
      <c r="Z18" s="178"/>
    </row>
    <row r="19" spans="1:26" ht="14.4" x14ac:dyDescent="0.3">
      <c r="A19" s="176"/>
      <c r="B19" s="176"/>
      <c r="C19" s="176"/>
      <c r="D19" s="176"/>
      <c r="E19" s="176"/>
      <c r="F19" s="176"/>
      <c r="G19" s="176"/>
      <c r="H19" s="176"/>
      <c r="I19" s="176"/>
      <c r="J19" s="176"/>
      <c r="K19" s="176"/>
      <c r="L19" s="176"/>
      <c r="M19" s="176"/>
      <c r="N19" s="176"/>
      <c r="O19" s="176"/>
      <c r="P19" s="178"/>
      <c r="Q19" s="178"/>
      <c r="R19" s="178"/>
      <c r="S19" s="178"/>
      <c r="T19" s="178"/>
      <c r="U19" s="178"/>
      <c r="V19" s="178"/>
      <c r="W19" s="178"/>
      <c r="X19" s="178"/>
      <c r="Y19" s="178"/>
      <c r="Z19" s="178"/>
    </row>
    <row r="20" spans="1:26" ht="14.4" x14ac:dyDescent="0.3">
      <c r="A20" s="176"/>
      <c r="B20" s="176"/>
      <c r="C20" s="176"/>
      <c r="D20" s="176"/>
      <c r="E20" s="176"/>
      <c r="F20" s="176"/>
      <c r="G20" s="176"/>
      <c r="H20" s="176"/>
      <c r="I20" s="176"/>
      <c r="J20" s="176"/>
      <c r="K20" s="176"/>
      <c r="L20" s="176"/>
      <c r="M20" s="176"/>
      <c r="N20" s="176"/>
      <c r="O20" s="176"/>
      <c r="P20" s="178"/>
      <c r="Q20" s="178"/>
      <c r="R20" s="178"/>
      <c r="S20" s="178"/>
      <c r="T20" s="178"/>
      <c r="U20" s="178"/>
      <c r="V20" s="178"/>
      <c r="W20" s="178"/>
      <c r="X20" s="178"/>
      <c r="Y20" s="178"/>
      <c r="Z20" s="178"/>
    </row>
    <row r="21" spans="1:26" ht="15.75" customHeight="1" x14ac:dyDescent="0.3">
      <c r="A21" s="176"/>
      <c r="B21" s="176"/>
      <c r="C21" s="176"/>
      <c r="D21" s="176"/>
      <c r="E21" s="176"/>
      <c r="F21" s="176"/>
      <c r="G21" s="176"/>
      <c r="H21" s="176"/>
      <c r="I21" s="176"/>
      <c r="J21" s="176"/>
      <c r="K21" s="176"/>
      <c r="L21" s="176"/>
      <c r="M21" s="176"/>
      <c r="N21" s="176"/>
      <c r="O21" s="176"/>
      <c r="P21" s="178"/>
      <c r="Q21" s="178"/>
      <c r="R21" s="178"/>
      <c r="S21" s="178"/>
      <c r="T21" s="178"/>
      <c r="U21" s="178"/>
      <c r="V21" s="178"/>
      <c r="W21" s="178"/>
      <c r="X21" s="178"/>
      <c r="Y21" s="178"/>
      <c r="Z21" s="178"/>
    </row>
    <row r="22" spans="1:26" ht="15.75" customHeight="1" x14ac:dyDescent="0.3">
      <c r="A22" s="176"/>
      <c r="B22" s="176"/>
      <c r="C22" s="177"/>
      <c r="D22" s="177"/>
      <c r="E22" s="176"/>
      <c r="F22" s="176"/>
      <c r="G22" s="176"/>
      <c r="H22" s="176"/>
      <c r="I22" s="176"/>
      <c r="J22" s="176"/>
      <c r="K22" s="176"/>
      <c r="L22" s="176"/>
      <c r="M22" s="176"/>
      <c r="N22" s="176"/>
      <c r="O22" s="176"/>
      <c r="P22" s="178"/>
      <c r="Q22" s="178"/>
      <c r="R22" s="178"/>
      <c r="S22" s="178"/>
      <c r="T22" s="178"/>
      <c r="U22" s="178"/>
      <c r="V22" s="178"/>
      <c r="W22" s="178"/>
      <c r="X22" s="178"/>
      <c r="Y22" s="178"/>
      <c r="Z22" s="178"/>
    </row>
    <row r="23" spans="1:26" ht="15.75" customHeight="1" x14ac:dyDescent="0.3">
      <c r="A23" s="176"/>
      <c r="B23" s="176"/>
      <c r="C23" s="177"/>
      <c r="D23" s="177"/>
      <c r="E23" s="176"/>
      <c r="F23" s="176"/>
      <c r="G23" s="176"/>
      <c r="H23" s="176"/>
      <c r="I23" s="176"/>
      <c r="J23" s="176"/>
      <c r="K23" s="176"/>
      <c r="L23" s="176"/>
      <c r="M23" s="176"/>
      <c r="N23" s="176"/>
      <c r="O23" s="176"/>
      <c r="P23" s="178"/>
      <c r="Q23" s="178"/>
      <c r="R23" s="178"/>
      <c r="S23" s="178"/>
      <c r="T23" s="178"/>
      <c r="U23" s="178"/>
      <c r="V23" s="178"/>
      <c r="W23" s="178"/>
      <c r="X23" s="178"/>
      <c r="Y23" s="178"/>
      <c r="Z23" s="178"/>
    </row>
    <row r="24" spans="1:26" ht="15.75" customHeight="1" x14ac:dyDescent="0.3">
      <c r="A24" s="176"/>
      <c r="B24" s="176"/>
      <c r="C24" s="177"/>
      <c r="D24" s="177"/>
      <c r="E24" s="176"/>
      <c r="F24" s="176"/>
      <c r="G24" s="176"/>
      <c r="H24" s="176"/>
      <c r="I24" s="176"/>
      <c r="J24" s="176"/>
      <c r="K24" s="176"/>
      <c r="L24" s="176"/>
      <c r="M24" s="176"/>
      <c r="N24" s="176"/>
      <c r="O24" s="176"/>
      <c r="P24" s="178"/>
      <c r="Q24" s="178"/>
      <c r="R24" s="178"/>
      <c r="S24" s="178"/>
      <c r="T24" s="178"/>
      <c r="U24" s="178"/>
      <c r="V24" s="178"/>
      <c r="W24" s="178"/>
      <c r="X24" s="178"/>
      <c r="Y24" s="178"/>
      <c r="Z24" s="178"/>
    </row>
    <row r="25" spans="1:26" ht="15.75" customHeight="1" x14ac:dyDescent="0.3">
      <c r="A25" s="176"/>
      <c r="B25" s="176"/>
      <c r="C25" s="177"/>
      <c r="D25" s="177"/>
      <c r="E25" s="176"/>
      <c r="F25" s="176"/>
      <c r="G25" s="176"/>
      <c r="H25" s="176"/>
      <c r="I25" s="176"/>
      <c r="J25" s="176"/>
      <c r="K25" s="176"/>
      <c r="L25" s="176"/>
      <c r="M25" s="176"/>
      <c r="N25" s="176"/>
      <c r="O25" s="176"/>
      <c r="P25" s="178"/>
      <c r="Q25" s="178"/>
      <c r="R25" s="178"/>
      <c r="S25" s="178"/>
      <c r="T25" s="178"/>
      <c r="U25" s="178"/>
      <c r="V25" s="178"/>
      <c r="W25" s="178"/>
      <c r="X25" s="178"/>
      <c r="Y25" s="178"/>
      <c r="Z25" s="178"/>
    </row>
    <row r="26" spans="1:26" ht="15.75" customHeight="1" x14ac:dyDescent="0.3">
      <c r="A26" s="176"/>
      <c r="B26" s="176"/>
      <c r="C26" s="177"/>
      <c r="D26" s="177"/>
      <c r="E26" s="176"/>
      <c r="F26" s="176"/>
      <c r="G26" s="176"/>
      <c r="H26" s="176"/>
      <c r="I26" s="176"/>
      <c r="J26" s="176"/>
      <c r="K26" s="176"/>
      <c r="L26" s="176"/>
      <c r="M26" s="176"/>
      <c r="N26" s="176"/>
      <c r="O26" s="176"/>
      <c r="P26" s="178"/>
      <c r="Q26" s="178"/>
      <c r="R26" s="178"/>
      <c r="S26" s="178"/>
      <c r="T26" s="178"/>
      <c r="U26" s="178"/>
      <c r="V26" s="178"/>
      <c r="W26" s="178"/>
      <c r="X26" s="178"/>
      <c r="Y26" s="178"/>
      <c r="Z26" s="178"/>
    </row>
    <row r="27" spans="1:26" ht="15.75" customHeight="1" x14ac:dyDescent="0.3">
      <c r="A27" s="176"/>
      <c r="B27" s="176"/>
      <c r="C27" s="177"/>
      <c r="D27" s="177"/>
      <c r="E27" s="176"/>
      <c r="F27" s="176"/>
      <c r="G27" s="176"/>
      <c r="H27" s="176"/>
      <c r="I27" s="176"/>
      <c r="J27" s="176"/>
      <c r="K27" s="176"/>
      <c r="L27" s="176"/>
      <c r="M27" s="176"/>
      <c r="N27" s="176"/>
      <c r="O27" s="176"/>
      <c r="P27" s="178"/>
      <c r="Q27" s="178"/>
      <c r="R27" s="178"/>
      <c r="S27" s="178"/>
      <c r="T27" s="178"/>
      <c r="U27" s="178"/>
      <c r="V27" s="178"/>
      <c r="W27" s="178"/>
      <c r="X27" s="178"/>
      <c r="Y27" s="178"/>
      <c r="Z27" s="178"/>
    </row>
    <row r="28" spans="1:26" ht="15.75" customHeight="1" x14ac:dyDescent="0.3">
      <c r="A28" s="176"/>
      <c r="B28" s="176"/>
      <c r="C28" s="177"/>
      <c r="D28" s="177"/>
      <c r="E28" s="176"/>
      <c r="F28" s="176"/>
      <c r="G28" s="176"/>
      <c r="H28" s="176"/>
      <c r="I28" s="176"/>
      <c r="J28" s="176"/>
      <c r="K28" s="176"/>
      <c r="L28" s="176"/>
      <c r="M28" s="176"/>
      <c r="N28" s="176"/>
      <c r="O28" s="176"/>
      <c r="P28" s="178"/>
      <c r="Q28" s="178"/>
      <c r="R28" s="178"/>
      <c r="S28" s="178"/>
      <c r="T28" s="178"/>
      <c r="U28" s="178"/>
      <c r="V28" s="178"/>
      <c r="W28" s="178"/>
      <c r="X28" s="178"/>
      <c r="Y28" s="178"/>
      <c r="Z28" s="178"/>
    </row>
    <row r="29" spans="1:26" ht="15.75" customHeight="1" x14ac:dyDescent="0.3">
      <c r="A29" s="176"/>
      <c r="B29" s="176"/>
      <c r="C29" s="177"/>
      <c r="D29" s="177"/>
      <c r="E29" s="176"/>
      <c r="F29" s="176"/>
      <c r="G29" s="176"/>
      <c r="H29" s="176"/>
      <c r="I29" s="176"/>
      <c r="J29" s="176"/>
      <c r="K29" s="176"/>
      <c r="L29" s="176"/>
      <c r="M29" s="176"/>
      <c r="N29" s="176"/>
      <c r="O29" s="176"/>
      <c r="P29" s="178"/>
      <c r="Q29" s="178"/>
      <c r="R29" s="178"/>
      <c r="S29" s="178"/>
      <c r="T29" s="178"/>
      <c r="U29" s="178"/>
      <c r="V29" s="178"/>
      <c r="W29" s="178"/>
      <c r="X29" s="178"/>
      <c r="Y29" s="178"/>
      <c r="Z29" s="178"/>
    </row>
    <row r="30" spans="1:26" ht="15.75" customHeight="1" x14ac:dyDescent="0.3">
      <c r="A30" s="176"/>
      <c r="B30" s="176"/>
      <c r="C30" s="177"/>
      <c r="D30" s="177"/>
      <c r="E30" s="176"/>
      <c r="F30" s="176"/>
      <c r="G30" s="176"/>
      <c r="H30" s="176"/>
      <c r="I30" s="176"/>
      <c r="J30" s="176"/>
      <c r="K30" s="176"/>
      <c r="L30" s="176"/>
      <c r="M30" s="176"/>
      <c r="N30" s="176"/>
      <c r="O30" s="176"/>
      <c r="P30" s="178"/>
      <c r="Q30" s="178"/>
      <c r="R30" s="178"/>
      <c r="S30" s="178"/>
      <c r="T30" s="178"/>
      <c r="U30" s="178"/>
      <c r="V30" s="178"/>
      <c r="W30" s="178"/>
      <c r="X30" s="178"/>
      <c r="Y30" s="178"/>
      <c r="Z30" s="178"/>
    </row>
    <row r="31" spans="1:26" ht="15.75" customHeight="1" x14ac:dyDescent="0.3">
      <c r="A31" s="176"/>
      <c r="B31" s="176"/>
      <c r="C31" s="177"/>
      <c r="D31" s="177"/>
      <c r="E31" s="176"/>
      <c r="F31" s="176"/>
      <c r="G31" s="176"/>
      <c r="H31" s="176"/>
      <c r="I31" s="176"/>
      <c r="J31" s="176"/>
      <c r="K31" s="176"/>
      <c r="L31" s="176"/>
      <c r="M31" s="176"/>
      <c r="N31" s="176"/>
      <c r="O31" s="176"/>
      <c r="P31" s="178"/>
      <c r="Q31" s="178"/>
      <c r="R31" s="178"/>
      <c r="S31" s="178"/>
      <c r="T31" s="178"/>
      <c r="U31" s="178"/>
      <c r="V31" s="178"/>
      <c r="W31" s="178"/>
      <c r="X31" s="178"/>
      <c r="Y31" s="178"/>
      <c r="Z31" s="178"/>
    </row>
    <row r="32" spans="1:26" ht="15.75" customHeight="1" x14ac:dyDescent="0.3">
      <c r="A32" s="176"/>
      <c r="B32" s="176"/>
      <c r="C32" s="177"/>
      <c r="D32" s="177"/>
      <c r="E32" s="176"/>
      <c r="F32" s="176"/>
      <c r="G32" s="176"/>
      <c r="H32" s="176"/>
      <c r="I32" s="176"/>
      <c r="J32" s="176"/>
      <c r="K32" s="176"/>
      <c r="L32" s="176"/>
      <c r="M32" s="176"/>
      <c r="N32" s="176"/>
      <c r="O32" s="176"/>
      <c r="P32" s="178"/>
      <c r="Q32" s="178"/>
      <c r="R32" s="178"/>
      <c r="S32" s="178"/>
      <c r="T32" s="178"/>
      <c r="U32" s="178"/>
      <c r="V32" s="178"/>
      <c r="W32" s="178"/>
      <c r="X32" s="178"/>
      <c r="Y32" s="178"/>
      <c r="Z32" s="178"/>
    </row>
    <row r="33" spans="1:26" ht="15.75" customHeight="1" x14ac:dyDescent="0.3">
      <c r="A33" s="176"/>
      <c r="B33" s="176"/>
      <c r="C33" s="177"/>
      <c r="D33" s="177"/>
      <c r="E33" s="176"/>
      <c r="F33" s="176"/>
      <c r="G33" s="176"/>
      <c r="H33" s="176"/>
      <c r="I33" s="176"/>
      <c r="J33" s="176"/>
      <c r="K33" s="176"/>
      <c r="L33" s="176"/>
      <c r="M33" s="176"/>
      <c r="N33" s="176"/>
      <c r="O33" s="176"/>
      <c r="P33" s="178"/>
      <c r="Q33" s="178"/>
      <c r="R33" s="178"/>
      <c r="S33" s="178"/>
      <c r="T33" s="178"/>
      <c r="U33" s="178"/>
      <c r="V33" s="178"/>
      <c r="W33" s="178"/>
      <c r="X33" s="178"/>
      <c r="Y33" s="178"/>
      <c r="Z33" s="178"/>
    </row>
    <row r="34" spans="1:26" ht="15.75" customHeight="1" x14ac:dyDescent="0.3">
      <c r="A34" s="176"/>
      <c r="B34" s="176"/>
      <c r="C34" s="177"/>
      <c r="D34" s="177"/>
      <c r="E34" s="176"/>
      <c r="F34" s="176"/>
      <c r="G34" s="176"/>
      <c r="H34" s="176"/>
      <c r="I34" s="176"/>
      <c r="J34" s="176"/>
      <c r="K34" s="176"/>
      <c r="L34" s="176"/>
      <c r="M34" s="176"/>
      <c r="N34" s="176"/>
      <c r="O34" s="176"/>
      <c r="P34" s="178"/>
      <c r="Q34" s="178"/>
      <c r="R34" s="178"/>
      <c r="S34" s="178"/>
      <c r="T34" s="178"/>
      <c r="U34" s="178"/>
      <c r="V34" s="178"/>
      <c r="W34" s="178"/>
      <c r="X34" s="178"/>
      <c r="Y34" s="178"/>
      <c r="Z34" s="178"/>
    </row>
    <row r="35" spans="1:26" ht="15.75" customHeight="1" x14ac:dyDescent="0.3">
      <c r="A35" s="176"/>
      <c r="B35" s="176"/>
      <c r="C35" s="177"/>
      <c r="D35" s="177"/>
      <c r="E35" s="176"/>
      <c r="F35" s="176"/>
      <c r="G35" s="176"/>
      <c r="H35" s="176"/>
      <c r="I35" s="176"/>
      <c r="J35" s="176"/>
      <c r="K35" s="176"/>
      <c r="L35" s="176"/>
      <c r="M35" s="176"/>
      <c r="N35" s="176"/>
      <c r="O35" s="176"/>
      <c r="P35" s="178"/>
      <c r="Q35" s="178"/>
      <c r="R35" s="178"/>
      <c r="S35" s="178"/>
      <c r="T35" s="178"/>
      <c r="U35" s="178"/>
      <c r="V35" s="178"/>
      <c r="W35" s="178"/>
      <c r="X35" s="178"/>
      <c r="Y35" s="178"/>
      <c r="Z35" s="178"/>
    </row>
    <row r="36" spans="1:26" ht="15.75" customHeight="1" x14ac:dyDescent="0.3">
      <c r="A36" s="176"/>
      <c r="B36" s="176"/>
      <c r="C36" s="177"/>
      <c r="D36" s="177"/>
      <c r="E36" s="176"/>
      <c r="F36" s="176"/>
      <c r="G36" s="176"/>
      <c r="H36" s="176"/>
      <c r="I36" s="176"/>
      <c r="J36" s="176"/>
      <c r="K36" s="176"/>
      <c r="L36" s="176"/>
      <c r="M36" s="176"/>
      <c r="N36" s="176"/>
      <c r="O36" s="176"/>
      <c r="P36" s="178"/>
      <c r="Q36" s="178"/>
      <c r="R36" s="178"/>
      <c r="S36" s="178"/>
      <c r="T36" s="178"/>
      <c r="U36" s="178"/>
      <c r="V36" s="178"/>
      <c r="W36" s="178"/>
      <c r="X36" s="178"/>
      <c r="Y36" s="178"/>
      <c r="Z36" s="178"/>
    </row>
    <row r="37" spans="1:26" ht="15.75" customHeight="1" x14ac:dyDescent="0.3">
      <c r="A37" s="176"/>
      <c r="B37" s="176"/>
      <c r="C37" s="177"/>
      <c r="D37" s="177"/>
      <c r="E37" s="176"/>
      <c r="F37" s="176"/>
      <c r="G37" s="176"/>
      <c r="H37" s="176"/>
      <c r="I37" s="176"/>
      <c r="J37" s="176"/>
      <c r="K37" s="176"/>
      <c r="L37" s="176"/>
      <c r="M37" s="176"/>
      <c r="N37" s="176"/>
      <c r="O37" s="176"/>
      <c r="P37" s="178"/>
      <c r="Q37" s="178"/>
      <c r="R37" s="178"/>
      <c r="S37" s="178"/>
      <c r="T37" s="178"/>
      <c r="U37" s="178"/>
      <c r="V37" s="178"/>
      <c r="W37" s="178"/>
      <c r="X37" s="178"/>
      <c r="Y37" s="178"/>
      <c r="Z37" s="178"/>
    </row>
    <row r="38" spans="1:26" ht="15.75" customHeight="1" x14ac:dyDescent="0.3">
      <c r="A38" s="176"/>
      <c r="B38" s="176"/>
      <c r="C38" s="177"/>
      <c r="D38" s="177"/>
      <c r="E38" s="176"/>
      <c r="F38" s="176"/>
      <c r="G38" s="176"/>
      <c r="H38" s="176"/>
      <c r="I38" s="176"/>
      <c r="J38" s="176"/>
      <c r="K38" s="176"/>
      <c r="L38" s="176"/>
      <c r="M38" s="176"/>
      <c r="N38" s="176"/>
      <c r="O38" s="176"/>
      <c r="P38" s="178"/>
      <c r="Q38" s="178"/>
      <c r="R38" s="178"/>
      <c r="S38" s="178"/>
      <c r="T38" s="178"/>
      <c r="U38" s="178"/>
      <c r="V38" s="178"/>
      <c r="W38" s="178"/>
      <c r="X38" s="178"/>
      <c r="Y38" s="178"/>
      <c r="Z38" s="178"/>
    </row>
    <row r="39" spans="1:26" ht="15.75" customHeight="1" x14ac:dyDescent="0.3">
      <c r="A39" s="176"/>
      <c r="B39" s="176"/>
      <c r="C39" s="177"/>
      <c r="D39" s="177"/>
      <c r="E39" s="176"/>
      <c r="F39" s="176"/>
      <c r="G39" s="176"/>
      <c r="H39" s="176"/>
      <c r="I39" s="176"/>
      <c r="J39" s="176"/>
      <c r="K39" s="176"/>
      <c r="L39" s="176"/>
      <c r="M39" s="176"/>
      <c r="N39" s="176"/>
      <c r="O39" s="176"/>
      <c r="P39" s="178"/>
      <c r="Q39" s="178"/>
      <c r="R39" s="178"/>
      <c r="S39" s="178"/>
      <c r="T39" s="178"/>
      <c r="U39" s="178"/>
      <c r="V39" s="178"/>
      <c r="W39" s="178"/>
      <c r="X39" s="178"/>
      <c r="Y39" s="178"/>
      <c r="Z39" s="178"/>
    </row>
    <row r="40" spans="1:26" ht="15.75" customHeight="1" x14ac:dyDescent="0.3">
      <c r="A40" s="176"/>
      <c r="B40" s="176"/>
      <c r="C40" s="177"/>
      <c r="D40" s="177"/>
      <c r="E40" s="176"/>
      <c r="F40" s="176"/>
      <c r="G40" s="176"/>
      <c r="H40" s="176"/>
      <c r="I40" s="176"/>
      <c r="J40" s="176"/>
      <c r="K40" s="176"/>
      <c r="L40" s="176"/>
      <c r="M40" s="176"/>
      <c r="N40" s="176"/>
      <c r="O40" s="176"/>
      <c r="P40" s="178"/>
      <c r="Q40" s="178"/>
      <c r="R40" s="178"/>
      <c r="S40" s="178"/>
      <c r="T40" s="178"/>
      <c r="U40" s="178"/>
      <c r="V40" s="178"/>
      <c r="W40" s="178"/>
      <c r="X40" s="178"/>
      <c r="Y40" s="178"/>
      <c r="Z40" s="178"/>
    </row>
    <row r="41" spans="1:26" ht="15.75" customHeight="1" x14ac:dyDescent="0.3">
      <c r="A41" s="176"/>
      <c r="B41" s="176"/>
      <c r="C41" s="177"/>
      <c r="D41" s="177"/>
      <c r="E41" s="176"/>
      <c r="F41" s="176"/>
      <c r="G41" s="176"/>
      <c r="H41" s="176"/>
      <c r="I41" s="176"/>
      <c r="J41" s="176"/>
      <c r="K41" s="176"/>
      <c r="L41" s="176"/>
      <c r="M41" s="176"/>
      <c r="N41" s="176"/>
      <c r="O41" s="176"/>
      <c r="P41" s="178"/>
      <c r="Q41" s="178"/>
      <c r="R41" s="178"/>
      <c r="S41" s="178"/>
      <c r="T41" s="178"/>
      <c r="U41" s="178"/>
      <c r="V41" s="178"/>
      <c r="W41" s="178"/>
      <c r="X41" s="178"/>
      <c r="Y41" s="178"/>
      <c r="Z41" s="178"/>
    </row>
    <row r="42" spans="1:26" ht="15.75" customHeight="1" x14ac:dyDescent="0.3">
      <c r="A42" s="176"/>
      <c r="B42" s="176"/>
      <c r="C42" s="177"/>
      <c r="D42" s="177"/>
      <c r="E42" s="176"/>
      <c r="F42" s="176"/>
      <c r="G42" s="176"/>
      <c r="H42" s="176"/>
      <c r="I42" s="176"/>
      <c r="J42" s="176"/>
      <c r="K42" s="176"/>
      <c r="L42" s="176"/>
      <c r="M42" s="176"/>
      <c r="N42" s="176"/>
      <c r="O42" s="176"/>
      <c r="P42" s="178"/>
      <c r="Q42" s="178"/>
      <c r="R42" s="178"/>
      <c r="S42" s="178"/>
      <c r="T42" s="178"/>
      <c r="U42" s="178"/>
      <c r="V42" s="178"/>
      <c r="W42" s="178"/>
      <c r="X42" s="178"/>
      <c r="Y42" s="178"/>
      <c r="Z42" s="178"/>
    </row>
    <row r="43" spans="1:26" ht="15.75" customHeight="1" x14ac:dyDescent="0.3">
      <c r="A43" s="176"/>
      <c r="B43" s="176"/>
      <c r="C43" s="177"/>
      <c r="D43" s="177"/>
      <c r="E43" s="176"/>
      <c r="F43" s="176"/>
      <c r="G43" s="176"/>
      <c r="H43" s="176"/>
      <c r="I43" s="176"/>
      <c r="J43" s="176"/>
      <c r="K43" s="176"/>
      <c r="L43" s="176"/>
      <c r="M43" s="176"/>
      <c r="N43" s="176"/>
      <c r="O43" s="176"/>
      <c r="P43" s="178"/>
      <c r="Q43" s="178"/>
      <c r="R43" s="178"/>
      <c r="S43" s="178"/>
      <c r="T43" s="178"/>
      <c r="U43" s="178"/>
      <c r="V43" s="178"/>
      <c r="W43" s="178"/>
      <c r="X43" s="178"/>
      <c r="Y43" s="178"/>
      <c r="Z43" s="178"/>
    </row>
    <row r="44" spans="1:26" ht="15.75" customHeight="1" x14ac:dyDescent="0.3">
      <c r="A44" s="176"/>
      <c r="B44" s="176"/>
      <c r="C44" s="177"/>
      <c r="D44" s="177"/>
      <c r="E44" s="176"/>
      <c r="F44" s="176"/>
      <c r="G44" s="176"/>
      <c r="H44" s="176"/>
      <c r="I44" s="176"/>
      <c r="J44" s="176"/>
      <c r="K44" s="176"/>
      <c r="L44" s="176"/>
      <c r="M44" s="176"/>
      <c r="N44" s="176"/>
      <c r="O44" s="176"/>
      <c r="P44" s="178"/>
      <c r="Q44" s="178"/>
      <c r="R44" s="178"/>
      <c r="S44" s="178"/>
      <c r="T44" s="178"/>
      <c r="U44" s="178"/>
      <c r="V44" s="178"/>
      <c r="W44" s="178"/>
      <c r="X44" s="178"/>
      <c r="Y44" s="178"/>
      <c r="Z44" s="178"/>
    </row>
    <row r="45" spans="1:26" ht="15.75" customHeight="1" x14ac:dyDescent="0.3">
      <c r="A45" s="176"/>
      <c r="B45" s="176"/>
      <c r="C45" s="177"/>
      <c r="D45" s="177"/>
      <c r="E45" s="176"/>
      <c r="F45" s="176"/>
      <c r="G45" s="176"/>
      <c r="H45" s="176"/>
      <c r="I45" s="176"/>
      <c r="J45" s="176"/>
      <c r="K45" s="176"/>
      <c r="L45" s="176"/>
      <c r="M45" s="176"/>
      <c r="N45" s="176"/>
      <c r="O45" s="176"/>
      <c r="P45" s="178"/>
      <c r="Q45" s="178"/>
      <c r="R45" s="178"/>
      <c r="S45" s="178"/>
      <c r="T45" s="178"/>
      <c r="U45" s="178"/>
      <c r="V45" s="178"/>
      <c r="W45" s="178"/>
      <c r="X45" s="178"/>
      <c r="Y45" s="178"/>
      <c r="Z45" s="178"/>
    </row>
    <row r="46" spans="1:26" ht="15.75" customHeight="1" x14ac:dyDescent="0.3">
      <c r="A46" s="176"/>
      <c r="B46" s="176"/>
      <c r="C46" s="177"/>
      <c r="D46" s="177"/>
      <c r="E46" s="176"/>
      <c r="F46" s="176"/>
      <c r="G46" s="176"/>
      <c r="H46" s="176"/>
      <c r="I46" s="176"/>
      <c r="J46" s="176"/>
      <c r="K46" s="176"/>
      <c r="L46" s="176"/>
      <c r="M46" s="176"/>
      <c r="N46" s="176"/>
      <c r="O46" s="176"/>
      <c r="P46" s="178"/>
      <c r="Q46" s="178"/>
      <c r="R46" s="178"/>
      <c r="S46" s="178"/>
      <c r="T46" s="178"/>
      <c r="U46" s="178"/>
      <c r="V46" s="178"/>
      <c r="W46" s="178"/>
      <c r="X46" s="178"/>
      <c r="Y46" s="178"/>
      <c r="Z46" s="178"/>
    </row>
    <row r="47" spans="1:26" ht="15.75" customHeight="1" x14ac:dyDescent="0.3">
      <c r="A47" s="176"/>
      <c r="B47" s="176"/>
      <c r="C47" s="177"/>
      <c r="D47" s="177"/>
      <c r="E47" s="176"/>
      <c r="F47" s="176"/>
      <c r="G47" s="176"/>
      <c r="H47" s="176"/>
      <c r="I47" s="176"/>
      <c r="J47" s="176"/>
      <c r="K47" s="176"/>
      <c r="L47" s="176"/>
      <c r="M47" s="176"/>
      <c r="N47" s="176"/>
      <c r="O47" s="176"/>
      <c r="P47" s="178"/>
      <c r="Q47" s="178"/>
      <c r="R47" s="178"/>
      <c r="S47" s="178"/>
      <c r="T47" s="178"/>
      <c r="U47" s="178"/>
      <c r="V47" s="178"/>
      <c r="W47" s="178"/>
      <c r="X47" s="178"/>
      <c r="Y47" s="178"/>
      <c r="Z47" s="178"/>
    </row>
    <row r="48" spans="1:26" ht="15.75" customHeight="1" x14ac:dyDescent="0.3">
      <c r="A48" s="176"/>
      <c r="B48" s="176"/>
      <c r="C48" s="177"/>
      <c r="D48" s="177"/>
      <c r="E48" s="176"/>
      <c r="F48" s="176"/>
      <c r="G48" s="176"/>
      <c r="H48" s="176"/>
      <c r="I48" s="176"/>
      <c r="J48" s="176"/>
      <c r="K48" s="176"/>
      <c r="L48" s="176"/>
      <c r="M48" s="176"/>
      <c r="N48" s="176"/>
      <c r="O48" s="176"/>
      <c r="P48" s="178"/>
      <c r="Q48" s="178"/>
      <c r="R48" s="178"/>
      <c r="S48" s="178"/>
      <c r="T48" s="178"/>
      <c r="U48" s="178"/>
      <c r="V48" s="178"/>
      <c r="W48" s="178"/>
      <c r="X48" s="178"/>
      <c r="Y48" s="178"/>
      <c r="Z48" s="178"/>
    </row>
    <row r="49" spans="1:26" ht="15.75" customHeight="1" x14ac:dyDescent="0.3">
      <c r="A49" s="176"/>
      <c r="B49" s="176"/>
      <c r="C49" s="177"/>
      <c r="D49" s="177"/>
      <c r="E49" s="176"/>
      <c r="F49" s="176"/>
      <c r="G49" s="176"/>
      <c r="H49" s="176"/>
      <c r="I49" s="176"/>
      <c r="J49" s="176"/>
      <c r="K49" s="176"/>
      <c r="L49" s="176"/>
      <c r="M49" s="176"/>
      <c r="N49" s="176"/>
      <c r="O49" s="176"/>
      <c r="P49" s="178"/>
      <c r="Q49" s="178"/>
      <c r="R49" s="178"/>
      <c r="S49" s="178"/>
      <c r="T49" s="178"/>
      <c r="U49" s="178"/>
      <c r="V49" s="178"/>
      <c r="W49" s="178"/>
      <c r="X49" s="178"/>
      <c r="Y49" s="178"/>
      <c r="Z49" s="178"/>
    </row>
    <row r="50" spans="1:26" ht="15.75" customHeight="1" x14ac:dyDescent="0.3">
      <c r="A50" s="176"/>
      <c r="B50" s="176"/>
      <c r="C50" s="177"/>
      <c r="D50" s="177"/>
      <c r="E50" s="176"/>
      <c r="F50" s="176"/>
      <c r="G50" s="176"/>
      <c r="H50" s="176"/>
      <c r="I50" s="176"/>
      <c r="J50" s="176"/>
      <c r="K50" s="176"/>
      <c r="L50" s="176"/>
      <c r="M50" s="176"/>
      <c r="N50" s="176"/>
      <c r="O50" s="176"/>
      <c r="P50" s="178"/>
      <c r="Q50" s="178"/>
      <c r="R50" s="178"/>
      <c r="S50" s="178"/>
      <c r="T50" s="178"/>
      <c r="U50" s="178"/>
      <c r="V50" s="178"/>
      <c r="W50" s="178"/>
      <c r="X50" s="178"/>
      <c r="Y50" s="178"/>
      <c r="Z50" s="178"/>
    </row>
    <row r="51" spans="1:26" ht="15.75" customHeight="1" x14ac:dyDescent="0.3">
      <c r="A51" s="176"/>
      <c r="B51" s="176"/>
      <c r="C51" s="177"/>
      <c r="D51" s="177"/>
      <c r="E51" s="176"/>
      <c r="F51" s="176"/>
      <c r="G51" s="176"/>
      <c r="H51" s="176"/>
      <c r="I51" s="176"/>
      <c r="J51" s="176"/>
      <c r="K51" s="176"/>
      <c r="L51" s="176"/>
      <c r="M51" s="176"/>
      <c r="N51" s="176"/>
      <c r="O51" s="176"/>
      <c r="P51" s="178"/>
      <c r="Q51" s="178"/>
      <c r="R51" s="178"/>
      <c r="S51" s="178"/>
      <c r="T51" s="178"/>
      <c r="U51" s="178"/>
      <c r="V51" s="178"/>
      <c r="W51" s="178"/>
      <c r="X51" s="178"/>
      <c r="Y51" s="178"/>
      <c r="Z51" s="178"/>
    </row>
    <row r="52" spans="1:26" ht="15.75" customHeight="1" x14ac:dyDescent="0.3">
      <c r="A52" s="176"/>
      <c r="B52" s="178"/>
      <c r="C52" s="180"/>
      <c r="D52" s="180"/>
      <c r="E52" s="178"/>
      <c r="F52" s="178"/>
      <c r="G52" s="178"/>
      <c r="H52" s="178"/>
      <c r="I52" s="178"/>
      <c r="J52" s="178"/>
      <c r="K52" s="178"/>
      <c r="L52" s="178"/>
      <c r="M52" s="178"/>
      <c r="N52" s="178"/>
      <c r="O52" s="178"/>
      <c r="P52" s="178"/>
      <c r="Q52" s="178"/>
      <c r="R52" s="178"/>
      <c r="S52" s="178"/>
      <c r="T52" s="178"/>
      <c r="U52" s="178"/>
      <c r="V52" s="178"/>
      <c r="W52" s="178"/>
      <c r="X52" s="178"/>
      <c r="Y52" s="178"/>
      <c r="Z52" s="178"/>
    </row>
    <row r="53" spans="1:26" ht="15.75" customHeight="1" x14ac:dyDescent="0.3">
      <c r="A53" s="176"/>
      <c r="B53" s="178"/>
      <c r="C53" s="180"/>
      <c r="D53" s="180"/>
      <c r="E53" s="178"/>
      <c r="F53" s="178"/>
      <c r="G53" s="178"/>
      <c r="H53" s="178"/>
      <c r="I53" s="178"/>
      <c r="J53" s="178"/>
      <c r="K53" s="178"/>
      <c r="L53" s="178"/>
      <c r="M53" s="178"/>
      <c r="N53" s="178"/>
      <c r="O53" s="178"/>
      <c r="P53" s="178"/>
      <c r="Q53" s="178"/>
      <c r="R53" s="178"/>
      <c r="S53" s="178"/>
      <c r="T53" s="178"/>
      <c r="U53" s="178"/>
      <c r="V53" s="178"/>
      <c r="W53" s="178"/>
      <c r="X53" s="178"/>
      <c r="Y53" s="178"/>
      <c r="Z53" s="178"/>
    </row>
    <row r="54" spans="1:26" ht="15.75" customHeight="1" x14ac:dyDescent="0.3">
      <c r="A54" s="176"/>
      <c r="B54" s="178"/>
      <c r="C54" s="180"/>
      <c r="D54" s="180"/>
      <c r="E54" s="178"/>
      <c r="F54" s="178"/>
      <c r="G54" s="178"/>
      <c r="H54" s="178"/>
      <c r="I54" s="178"/>
      <c r="J54" s="178"/>
      <c r="K54" s="178"/>
      <c r="L54" s="178"/>
      <c r="M54" s="178"/>
      <c r="N54" s="178"/>
      <c r="O54" s="178"/>
      <c r="P54" s="178"/>
      <c r="Q54" s="178"/>
      <c r="R54" s="178"/>
      <c r="S54" s="178"/>
      <c r="T54" s="178"/>
      <c r="U54" s="178"/>
      <c r="V54" s="178"/>
      <c r="W54" s="178"/>
      <c r="X54" s="178"/>
      <c r="Y54" s="178"/>
      <c r="Z54" s="178"/>
    </row>
    <row r="55" spans="1:26" ht="15.75" customHeight="1" x14ac:dyDescent="0.3">
      <c r="A55" s="176"/>
      <c r="B55" s="178"/>
      <c r="C55" s="180"/>
      <c r="D55" s="180"/>
      <c r="E55" s="178"/>
      <c r="F55" s="178"/>
      <c r="G55" s="178"/>
      <c r="H55" s="178"/>
      <c r="I55" s="178"/>
      <c r="J55" s="178"/>
      <c r="K55" s="178"/>
      <c r="L55" s="178"/>
      <c r="M55" s="178"/>
      <c r="N55" s="178"/>
      <c r="O55" s="178"/>
      <c r="P55" s="178"/>
      <c r="Q55" s="178"/>
      <c r="R55" s="178"/>
      <c r="S55" s="178"/>
      <c r="T55" s="178"/>
      <c r="U55" s="178"/>
      <c r="V55" s="178"/>
      <c r="W55" s="178"/>
      <c r="X55" s="178"/>
      <c r="Y55" s="178"/>
      <c r="Z55" s="178"/>
    </row>
    <row r="56" spans="1:26" ht="15.75" customHeight="1" x14ac:dyDescent="0.3">
      <c r="A56" s="176"/>
      <c r="B56" s="178"/>
      <c r="C56" s="180"/>
      <c r="D56" s="180"/>
      <c r="E56" s="178"/>
      <c r="F56" s="178"/>
      <c r="G56" s="178"/>
      <c r="H56" s="178"/>
      <c r="I56" s="178"/>
      <c r="J56" s="178"/>
      <c r="K56" s="178"/>
      <c r="L56" s="178"/>
      <c r="M56" s="178"/>
      <c r="N56" s="178"/>
      <c r="O56" s="178"/>
      <c r="P56" s="178"/>
      <c r="Q56" s="178"/>
      <c r="R56" s="178"/>
      <c r="S56" s="178"/>
      <c r="T56" s="178"/>
      <c r="U56" s="178"/>
      <c r="V56" s="178"/>
      <c r="W56" s="178"/>
      <c r="X56" s="178"/>
      <c r="Y56" s="178"/>
      <c r="Z56" s="178"/>
    </row>
    <row r="57" spans="1:26" ht="15.75" customHeight="1" x14ac:dyDescent="0.3">
      <c r="A57" s="176"/>
      <c r="B57" s="178"/>
      <c r="C57" s="180"/>
      <c r="D57" s="180"/>
      <c r="E57" s="178"/>
      <c r="F57" s="178"/>
      <c r="G57" s="178"/>
      <c r="H57" s="178"/>
      <c r="I57" s="178"/>
      <c r="J57" s="178"/>
      <c r="K57" s="178"/>
      <c r="L57" s="178"/>
      <c r="M57" s="178"/>
      <c r="N57" s="178"/>
      <c r="O57" s="178"/>
      <c r="P57" s="178"/>
      <c r="Q57" s="178"/>
      <c r="R57" s="178"/>
      <c r="S57" s="178"/>
      <c r="T57" s="178"/>
      <c r="U57" s="178"/>
      <c r="V57" s="178"/>
      <c r="W57" s="178"/>
      <c r="X57" s="178"/>
      <c r="Y57" s="178"/>
      <c r="Z57" s="178"/>
    </row>
    <row r="58" spans="1:26" ht="15.75" customHeight="1" x14ac:dyDescent="0.3">
      <c r="A58" s="176"/>
      <c r="B58" s="178"/>
      <c r="C58" s="180"/>
      <c r="D58" s="180"/>
      <c r="E58" s="178"/>
      <c r="F58" s="178"/>
      <c r="G58" s="178"/>
      <c r="H58" s="178"/>
      <c r="I58" s="178"/>
      <c r="J58" s="178"/>
      <c r="K58" s="178"/>
      <c r="L58" s="178"/>
      <c r="M58" s="178"/>
      <c r="N58" s="178"/>
      <c r="O58" s="178"/>
      <c r="P58" s="178"/>
      <c r="Q58" s="178"/>
      <c r="R58" s="178"/>
      <c r="S58" s="178"/>
      <c r="T58" s="178"/>
      <c r="U58" s="178"/>
      <c r="V58" s="178"/>
      <c r="W58" s="178"/>
      <c r="X58" s="178"/>
      <c r="Y58" s="178"/>
      <c r="Z58" s="178"/>
    </row>
    <row r="59" spans="1:26" ht="15.75" customHeight="1" x14ac:dyDescent="0.3">
      <c r="A59" s="176"/>
      <c r="B59" s="178"/>
      <c r="C59" s="180"/>
      <c r="D59" s="180"/>
      <c r="E59" s="178"/>
      <c r="F59" s="178"/>
      <c r="G59" s="178"/>
      <c r="H59" s="178"/>
      <c r="I59" s="178"/>
      <c r="J59" s="178"/>
      <c r="K59" s="178"/>
      <c r="L59" s="178"/>
      <c r="M59" s="178"/>
      <c r="N59" s="178"/>
      <c r="O59" s="178"/>
      <c r="P59" s="178"/>
      <c r="Q59" s="178"/>
      <c r="R59" s="178"/>
      <c r="S59" s="178"/>
      <c r="T59" s="178"/>
      <c r="U59" s="178"/>
      <c r="V59" s="178"/>
      <c r="W59" s="178"/>
      <c r="X59" s="178"/>
      <c r="Y59" s="178"/>
      <c r="Z59" s="178"/>
    </row>
    <row r="60" spans="1:26" ht="15.75" customHeight="1" x14ac:dyDescent="0.3">
      <c r="A60" s="176"/>
      <c r="B60" s="178"/>
      <c r="C60" s="180"/>
      <c r="D60" s="180"/>
      <c r="E60" s="178"/>
      <c r="F60" s="178"/>
      <c r="G60" s="178"/>
      <c r="H60" s="178"/>
      <c r="I60" s="178"/>
      <c r="J60" s="178"/>
      <c r="K60" s="178"/>
      <c r="L60" s="178"/>
      <c r="M60" s="178"/>
      <c r="N60" s="178"/>
      <c r="O60" s="178"/>
      <c r="P60" s="178"/>
      <c r="Q60" s="178"/>
      <c r="R60" s="178"/>
      <c r="S60" s="178"/>
      <c r="T60" s="178"/>
      <c r="U60" s="178"/>
      <c r="V60" s="178"/>
      <c r="W60" s="178"/>
      <c r="X60" s="178"/>
      <c r="Y60" s="178"/>
      <c r="Z60" s="178"/>
    </row>
    <row r="61" spans="1:26" ht="15.75" customHeight="1" x14ac:dyDescent="0.3">
      <c r="A61" s="176"/>
      <c r="B61" s="178"/>
      <c r="C61" s="180"/>
      <c r="D61" s="180"/>
      <c r="E61" s="178"/>
      <c r="F61" s="178"/>
      <c r="G61" s="178"/>
      <c r="H61" s="178"/>
      <c r="I61" s="178"/>
      <c r="J61" s="178"/>
      <c r="K61" s="178"/>
      <c r="L61" s="178"/>
      <c r="M61" s="178"/>
      <c r="N61" s="178"/>
      <c r="O61" s="178"/>
      <c r="P61" s="178"/>
      <c r="Q61" s="178"/>
      <c r="R61" s="178"/>
      <c r="S61" s="178"/>
      <c r="T61" s="178"/>
      <c r="U61" s="178"/>
      <c r="V61" s="178"/>
      <c r="W61" s="178"/>
      <c r="X61" s="178"/>
      <c r="Y61" s="178"/>
      <c r="Z61" s="178"/>
    </row>
    <row r="62" spans="1:26" ht="15.75" customHeight="1" x14ac:dyDescent="0.3">
      <c r="A62" s="176"/>
      <c r="B62" s="178"/>
      <c r="C62" s="180"/>
      <c r="D62" s="180"/>
      <c r="E62" s="178"/>
      <c r="F62" s="178"/>
      <c r="G62" s="178"/>
      <c r="H62" s="178"/>
      <c r="I62" s="178"/>
      <c r="J62" s="178"/>
      <c r="K62" s="178"/>
      <c r="L62" s="178"/>
      <c r="M62" s="178"/>
      <c r="N62" s="178"/>
      <c r="O62" s="178"/>
      <c r="P62" s="178"/>
      <c r="Q62" s="178"/>
      <c r="R62" s="178"/>
      <c r="S62" s="178"/>
      <c r="T62" s="178"/>
      <c r="U62" s="178"/>
      <c r="V62" s="178"/>
      <c r="W62" s="178"/>
      <c r="X62" s="178"/>
      <c r="Y62" s="178"/>
      <c r="Z62" s="178"/>
    </row>
    <row r="63" spans="1:26" ht="15.75" customHeight="1" x14ac:dyDescent="0.3">
      <c r="A63" s="176"/>
      <c r="B63" s="178"/>
      <c r="C63" s="180"/>
      <c r="D63" s="180"/>
      <c r="E63" s="178"/>
      <c r="F63" s="178"/>
      <c r="G63" s="178"/>
      <c r="H63" s="178"/>
      <c r="I63" s="178"/>
      <c r="J63" s="178"/>
      <c r="K63" s="178"/>
      <c r="L63" s="178"/>
      <c r="M63" s="178"/>
      <c r="N63" s="178"/>
      <c r="O63" s="178"/>
      <c r="P63" s="178"/>
      <c r="Q63" s="178"/>
      <c r="R63" s="178"/>
      <c r="S63" s="178"/>
      <c r="T63" s="178"/>
      <c r="U63" s="178"/>
      <c r="V63" s="178"/>
      <c r="W63" s="178"/>
      <c r="X63" s="178"/>
      <c r="Y63" s="178"/>
      <c r="Z63" s="178"/>
    </row>
    <row r="64" spans="1:26" ht="15.75" customHeight="1" x14ac:dyDescent="0.3">
      <c r="A64" s="176"/>
      <c r="B64" s="178"/>
      <c r="C64" s="180"/>
      <c r="D64" s="180"/>
      <c r="E64" s="178"/>
      <c r="F64" s="178"/>
      <c r="G64" s="178"/>
      <c r="H64" s="178"/>
      <c r="I64" s="178"/>
      <c r="J64" s="178"/>
      <c r="K64" s="178"/>
      <c r="L64" s="178"/>
      <c r="M64" s="178"/>
      <c r="N64" s="178"/>
      <c r="O64" s="178"/>
      <c r="P64" s="178"/>
      <c r="Q64" s="178"/>
      <c r="R64" s="178"/>
      <c r="S64" s="178"/>
      <c r="T64" s="178"/>
      <c r="U64" s="178"/>
      <c r="V64" s="178"/>
      <c r="W64" s="178"/>
      <c r="X64" s="178"/>
      <c r="Y64" s="178"/>
      <c r="Z64" s="178"/>
    </row>
    <row r="65" spans="1:26" ht="15.75" customHeight="1" x14ac:dyDescent="0.3">
      <c r="A65" s="176"/>
      <c r="B65" s="178"/>
      <c r="C65" s="180"/>
      <c r="D65" s="180"/>
      <c r="E65" s="178"/>
      <c r="F65" s="178"/>
      <c r="G65" s="178"/>
      <c r="H65" s="178"/>
      <c r="I65" s="178"/>
      <c r="J65" s="178"/>
      <c r="K65" s="178"/>
      <c r="L65" s="178"/>
      <c r="M65" s="178"/>
      <c r="N65" s="178"/>
      <c r="O65" s="178"/>
      <c r="P65" s="178"/>
      <c r="Q65" s="178"/>
      <c r="R65" s="178"/>
      <c r="S65" s="178"/>
      <c r="T65" s="178"/>
      <c r="U65" s="178"/>
      <c r="V65" s="178"/>
      <c r="W65" s="178"/>
      <c r="X65" s="178"/>
      <c r="Y65" s="178"/>
      <c r="Z65" s="178"/>
    </row>
    <row r="66" spans="1:26" ht="15.75" customHeight="1" x14ac:dyDescent="0.3">
      <c r="A66" s="176"/>
      <c r="B66" s="178"/>
      <c r="C66" s="180"/>
      <c r="D66" s="180"/>
      <c r="E66" s="178"/>
      <c r="F66" s="178"/>
      <c r="G66" s="178"/>
      <c r="H66" s="178"/>
      <c r="I66" s="178"/>
      <c r="J66" s="178"/>
      <c r="K66" s="178"/>
      <c r="L66" s="178"/>
      <c r="M66" s="178"/>
      <c r="N66" s="178"/>
      <c r="O66" s="178"/>
      <c r="P66" s="178"/>
      <c r="Q66" s="178"/>
      <c r="R66" s="178"/>
      <c r="S66" s="178"/>
      <c r="T66" s="178"/>
      <c r="U66" s="178"/>
      <c r="V66" s="178"/>
      <c r="W66" s="178"/>
      <c r="X66" s="178"/>
      <c r="Y66" s="178"/>
      <c r="Z66" s="178"/>
    </row>
    <row r="67" spans="1:26" ht="15.75" customHeight="1" x14ac:dyDescent="0.3">
      <c r="A67" s="176"/>
      <c r="B67" s="178"/>
      <c r="C67" s="180"/>
      <c r="D67" s="180"/>
      <c r="E67" s="178"/>
      <c r="F67" s="178"/>
      <c r="G67" s="178"/>
      <c r="H67" s="178"/>
      <c r="I67" s="178"/>
      <c r="J67" s="178"/>
      <c r="K67" s="178"/>
      <c r="L67" s="178"/>
      <c r="M67" s="178"/>
      <c r="N67" s="178"/>
      <c r="O67" s="178"/>
      <c r="P67" s="178"/>
      <c r="Q67" s="178"/>
      <c r="R67" s="178"/>
      <c r="S67" s="178"/>
      <c r="T67" s="178"/>
      <c r="U67" s="178"/>
      <c r="V67" s="178"/>
      <c r="W67" s="178"/>
      <c r="X67" s="178"/>
      <c r="Y67" s="178"/>
      <c r="Z67" s="178"/>
    </row>
    <row r="68" spans="1:26" ht="15.75" customHeight="1" x14ac:dyDescent="0.3">
      <c r="A68" s="176"/>
      <c r="B68" s="178"/>
      <c r="C68" s="180"/>
      <c r="D68" s="180"/>
      <c r="E68" s="178"/>
      <c r="F68" s="178"/>
      <c r="G68" s="178"/>
      <c r="H68" s="178"/>
      <c r="I68" s="178"/>
      <c r="J68" s="178"/>
      <c r="K68" s="178"/>
      <c r="L68" s="178"/>
      <c r="M68" s="178"/>
      <c r="N68" s="178"/>
      <c r="O68" s="178"/>
      <c r="P68" s="178"/>
      <c r="Q68" s="178"/>
      <c r="R68" s="178"/>
      <c r="S68" s="178"/>
      <c r="T68" s="178"/>
      <c r="U68" s="178"/>
      <c r="V68" s="178"/>
      <c r="W68" s="178"/>
      <c r="X68" s="178"/>
      <c r="Y68" s="178"/>
      <c r="Z68" s="178"/>
    </row>
    <row r="69" spans="1:26" ht="15.75" customHeight="1" x14ac:dyDescent="0.3">
      <c r="A69" s="176"/>
      <c r="B69" s="178"/>
      <c r="C69" s="180"/>
      <c r="D69" s="180"/>
      <c r="E69" s="178"/>
      <c r="F69" s="178"/>
      <c r="G69" s="178"/>
      <c r="H69" s="178"/>
      <c r="I69" s="178"/>
      <c r="J69" s="178"/>
      <c r="K69" s="178"/>
      <c r="L69" s="178"/>
      <c r="M69" s="178"/>
      <c r="N69" s="178"/>
      <c r="O69" s="178"/>
      <c r="P69" s="178"/>
      <c r="Q69" s="178"/>
      <c r="R69" s="178"/>
      <c r="S69" s="178"/>
      <c r="T69" s="178"/>
      <c r="U69" s="178"/>
      <c r="V69" s="178"/>
      <c r="W69" s="178"/>
      <c r="X69" s="178"/>
      <c r="Y69" s="178"/>
      <c r="Z69" s="178"/>
    </row>
    <row r="70" spans="1:26" ht="15.75" customHeight="1" x14ac:dyDescent="0.3">
      <c r="A70" s="176"/>
      <c r="B70" s="178"/>
      <c r="C70" s="180"/>
      <c r="D70" s="180"/>
      <c r="E70" s="178"/>
      <c r="F70" s="178"/>
      <c r="G70" s="178"/>
      <c r="H70" s="178"/>
      <c r="I70" s="178"/>
      <c r="J70" s="178"/>
      <c r="K70" s="178"/>
      <c r="L70" s="178"/>
      <c r="M70" s="178"/>
      <c r="N70" s="178"/>
      <c r="O70" s="178"/>
      <c r="P70" s="178"/>
      <c r="Q70" s="178"/>
      <c r="R70" s="178"/>
      <c r="S70" s="178"/>
      <c r="T70" s="178"/>
      <c r="U70" s="178"/>
      <c r="V70" s="178"/>
      <c r="W70" s="178"/>
      <c r="X70" s="178"/>
      <c r="Y70" s="178"/>
      <c r="Z70" s="178"/>
    </row>
    <row r="71" spans="1:26" ht="15.75" customHeight="1" x14ac:dyDescent="0.3">
      <c r="A71" s="176"/>
      <c r="B71" s="178"/>
      <c r="C71" s="180"/>
      <c r="D71" s="180"/>
      <c r="E71" s="178"/>
      <c r="F71" s="178"/>
      <c r="G71" s="178"/>
      <c r="H71" s="178"/>
      <c r="I71" s="178"/>
      <c r="J71" s="178"/>
      <c r="K71" s="178"/>
      <c r="L71" s="178"/>
      <c r="M71" s="178"/>
      <c r="N71" s="178"/>
      <c r="O71" s="178"/>
      <c r="P71" s="178"/>
      <c r="Q71" s="178"/>
      <c r="R71" s="178"/>
      <c r="S71" s="178"/>
      <c r="T71" s="178"/>
      <c r="U71" s="178"/>
      <c r="V71" s="178"/>
      <c r="W71" s="178"/>
      <c r="X71" s="178"/>
      <c r="Y71" s="178"/>
      <c r="Z71" s="178"/>
    </row>
    <row r="72" spans="1:26" ht="15.75" customHeight="1" x14ac:dyDescent="0.3">
      <c r="A72" s="176"/>
      <c r="B72" s="178"/>
      <c r="C72" s="180"/>
      <c r="D72" s="180"/>
      <c r="E72" s="178"/>
      <c r="F72" s="178"/>
      <c r="G72" s="178"/>
      <c r="H72" s="178"/>
      <c r="I72" s="178"/>
      <c r="J72" s="178"/>
      <c r="K72" s="178"/>
      <c r="L72" s="178"/>
      <c r="M72" s="178"/>
      <c r="N72" s="178"/>
      <c r="O72" s="178"/>
      <c r="P72" s="178"/>
      <c r="Q72" s="178"/>
      <c r="R72" s="178"/>
      <c r="S72" s="178"/>
      <c r="T72" s="178"/>
      <c r="U72" s="178"/>
      <c r="V72" s="178"/>
      <c r="W72" s="178"/>
      <c r="X72" s="178"/>
      <c r="Y72" s="178"/>
      <c r="Z72" s="178"/>
    </row>
    <row r="73" spans="1:26" ht="15.75" customHeight="1" x14ac:dyDescent="0.3">
      <c r="A73" s="176"/>
      <c r="B73" s="178"/>
      <c r="C73" s="180"/>
      <c r="D73" s="180"/>
      <c r="E73" s="178"/>
      <c r="F73" s="178"/>
      <c r="G73" s="178"/>
      <c r="H73" s="178"/>
      <c r="I73" s="178"/>
      <c r="J73" s="178"/>
      <c r="K73" s="178"/>
      <c r="L73" s="178"/>
      <c r="M73" s="178"/>
      <c r="N73" s="178"/>
      <c r="O73" s="178"/>
      <c r="P73" s="178"/>
      <c r="Q73" s="178"/>
      <c r="R73" s="178"/>
      <c r="S73" s="178"/>
      <c r="T73" s="178"/>
      <c r="U73" s="178"/>
      <c r="V73" s="178"/>
      <c r="W73" s="178"/>
      <c r="X73" s="178"/>
      <c r="Y73" s="178"/>
      <c r="Z73" s="178"/>
    </row>
    <row r="74" spans="1:26" ht="15.75" customHeight="1" x14ac:dyDescent="0.3">
      <c r="A74" s="176"/>
      <c r="B74" s="178"/>
      <c r="C74" s="180"/>
      <c r="D74" s="180"/>
      <c r="E74" s="178"/>
      <c r="F74" s="178"/>
      <c r="G74" s="178"/>
      <c r="H74" s="178"/>
      <c r="I74" s="178"/>
      <c r="J74" s="178"/>
      <c r="K74" s="178"/>
      <c r="L74" s="178"/>
      <c r="M74" s="178"/>
      <c r="N74" s="178"/>
      <c r="O74" s="178"/>
      <c r="P74" s="178"/>
      <c r="Q74" s="178"/>
      <c r="R74" s="178"/>
      <c r="S74" s="178"/>
      <c r="T74" s="178"/>
      <c r="U74" s="178"/>
      <c r="V74" s="178"/>
      <c r="W74" s="178"/>
      <c r="X74" s="178"/>
      <c r="Y74" s="178"/>
      <c r="Z74" s="178"/>
    </row>
    <row r="75" spans="1:26" ht="15.75" customHeight="1" x14ac:dyDescent="0.3">
      <c r="A75" s="176"/>
      <c r="B75" s="178"/>
      <c r="C75" s="180"/>
      <c r="D75" s="180"/>
      <c r="E75" s="178"/>
      <c r="F75" s="178"/>
      <c r="G75" s="178"/>
      <c r="H75" s="178"/>
      <c r="I75" s="178"/>
      <c r="J75" s="178"/>
      <c r="K75" s="178"/>
      <c r="L75" s="178"/>
      <c r="M75" s="178"/>
      <c r="N75" s="178"/>
      <c r="O75" s="178"/>
      <c r="P75" s="178"/>
      <c r="Q75" s="178"/>
      <c r="R75" s="178"/>
      <c r="S75" s="178"/>
      <c r="T75" s="178"/>
      <c r="U75" s="178"/>
      <c r="V75" s="178"/>
      <c r="W75" s="178"/>
      <c r="X75" s="178"/>
      <c r="Y75" s="178"/>
      <c r="Z75" s="178"/>
    </row>
    <row r="76" spans="1:26" ht="15.75" customHeight="1" x14ac:dyDescent="0.3">
      <c r="A76" s="176"/>
      <c r="B76" s="178"/>
      <c r="C76" s="180"/>
      <c r="D76" s="180"/>
      <c r="E76" s="178"/>
      <c r="F76" s="178"/>
      <c r="G76" s="178"/>
      <c r="H76" s="178"/>
      <c r="I76" s="178"/>
      <c r="J76" s="178"/>
      <c r="K76" s="178"/>
      <c r="L76" s="178"/>
      <c r="M76" s="178"/>
      <c r="N76" s="178"/>
      <c r="O76" s="178"/>
      <c r="P76" s="178"/>
      <c r="Q76" s="178"/>
      <c r="R76" s="178"/>
      <c r="S76" s="178"/>
      <c r="T76" s="178"/>
      <c r="U76" s="178"/>
      <c r="V76" s="178"/>
      <c r="W76" s="178"/>
      <c r="X76" s="178"/>
      <c r="Y76" s="178"/>
      <c r="Z76" s="178"/>
    </row>
    <row r="77" spans="1:26" ht="15.75" customHeight="1" x14ac:dyDescent="0.3">
      <c r="A77" s="176"/>
      <c r="B77" s="178"/>
      <c r="C77" s="180"/>
      <c r="D77" s="180"/>
      <c r="E77" s="178"/>
      <c r="F77" s="178"/>
      <c r="G77" s="178"/>
      <c r="H77" s="178"/>
      <c r="I77" s="178"/>
      <c r="J77" s="178"/>
      <c r="K77" s="178"/>
      <c r="L77" s="178"/>
      <c r="M77" s="178"/>
      <c r="N77" s="178"/>
      <c r="O77" s="178"/>
      <c r="P77" s="178"/>
      <c r="Q77" s="178"/>
      <c r="R77" s="178"/>
      <c r="S77" s="178"/>
      <c r="T77" s="178"/>
      <c r="U77" s="178"/>
      <c r="V77" s="178"/>
      <c r="W77" s="178"/>
      <c r="X77" s="178"/>
      <c r="Y77" s="178"/>
      <c r="Z77" s="178"/>
    </row>
    <row r="78" spans="1:26" ht="15.75" customHeight="1" x14ac:dyDescent="0.3">
      <c r="A78" s="176"/>
      <c r="B78" s="178"/>
      <c r="C78" s="180"/>
      <c r="D78" s="180"/>
      <c r="E78" s="178"/>
      <c r="F78" s="178"/>
      <c r="G78" s="178"/>
      <c r="H78" s="178"/>
      <c r="I78" s="178"/>
      <c r="J78" s="178"/>
      <c r="K78" s="178"/>
      <c r="L78" s="178"/>
      <c r="M78" s="178"/>
      <c r="N78" s="178"/>
      <c r="O78" s="178"/>
      <c r="P78" s="178"/>
      <c r="Q78" s="178"/>
      <c r="R78" s="178"/>
      <c r="S78" s="178"/>
      <c r="T78" s="178"/>
      <c r="U78" s="178"/>
      <c r="V78" s="178"/>
      <c r="W78" s="178"/>
      <c r="X78" s="178"/>
      <c r="Y78" s="178"/>
      <c r="Z78" s="178"/>
    </row>
    <row r="79" spans="1:26" ht="15.75" customHeight="1" x14ac:dyDescent="0.3">
      <c r="A79" s="176"/>
      <c r="B79" s="178"/>
      <c r="C79" s="180"/>
      <c r="D79" s="180"/>
      <c r="E79" s="178"/>
      <c r="F79" s="178"/>
      <c r="G79" s="178"/>
      <c r="H79" s="178"/>
      <c r="I79" s="178"/>
      <c r="J79" s="178"/>
      <c r="K79" s="178"/>
      <c r="L79" s="178"/>
      <c r="M79" s="178"/>
      <c r="N79" s="178"/>
      <c r="O79" s="178"/>
      <c r="P79" s="178"/>
      <c r="Q79" s="178"/>
      <c r="R79" s="178"/>
      <c r="S79" s="178"/>
      <c r="T79" s="178"/>
      <c r="U79" s="178"/>
      <c r="V79" s="178"/>
      <c r="W79" s="178"/>
      <c r="X79" s="178"/>
      <c r="Y79" s="178"/>
      <c r="Z79" s="178"/>
    </row>
    <row r="80" spans="1:26" ht="15.75" customHeight="1" x14ac:dyDescent="0.3">
      <c r="A80" s="176"/>
      <c r="B80" s="178"/>
      <c r="C80" s="180"/>
      <c r="D80" s="180"/>
      <c r="E80" s="178"/>
      <c r="F80" s="178"/>
      <c r="G80" s="178"/>
      <c r="H80" s="178"/>
      <c r="I80" s="178"/>
      <c r="J80" s="178"/>
      <c r="K80" s="178"/>
      <c r="L80" s="178"/>
      <c r="M80" s="178"/>
      <c r="N80" s="178"/>
      <c r="O80" s="178"/>
      <c r="P80" s="178"/>
      <c r="Q80" s="178"/>
      <c r="R80" s="178"/>
      <c r="S80" s="178"/>
      <c r="T80" s="178"/>
      <c r="U80" s="178"/>
      <c r="V80" s="178"/>
      <c r="W80" s="178"/>
      <c r="X80" s="178"/>
      <c r="Y80" s="178"/>
      <c r="Z80" s="178"/>
    </row>
    <row r="81" spans="1:26" ht="15.75" customHeight="1" x14ac:dyDescent="0.3">
      <c r="A81" s="176"/>
      <c r="B81" s="178"/>
      <c r="C81" s="180"/>
      <c r="D81" s="180"/>
      <c r="E81" s="178"/>
      <c r="F81" s="178"/>
      <c r="G81" s="178"/>
      <c r="H81" s="178"/>
      <c r="I81" s="178"/>
      <c r="J81" s="178"/>
      <c r="K81" s="178"/>
      <c r="L81" s="178"/>
      <c r="M81" s="178"/>
      <c r="N81" s="178"/>
      <c r="O81" s="178"/>
      <c r="P81" s="178"/>
      <c r="Q81" s="178"/>
      <c r="R81" s="178"/>
      <c r="S81" s="178"/>
      <c r="T81" s="178"/>
      <c r="U81" s="178"/>
      <c r="V81" s="178"/>
      <c r="W81" s="178"/>
      <c r="X81" s="178"/>
      <c r="Y81" s="178"/>
      <c r="Z81" s="178"/>
    </row>
    <row r="82" spans="1:26" ht="15.75" customHeight="1" x14ac:dyDescent="0.3">
      <c r="A82" s="176"/>
      <c r="B82" s="178"/>
      <c r="C82" s="180"/>
      <c r="D82" s="180"/>
      <c r="E82" s="178"/>
      <c r="F82" s="178"/>
      <c r="G82" s="178"/>
      <c r="H82" s="178"/>
      <c r="I82" s="178"/>
      <c r="J82" s="178"/>
      <c r="K82" s="178"/>
      <c r="L82" s="178"/>
      <c r="M82" s="178"/>
      <c r="N82" s="178"/>
      <c r="O82" s="178"/>
      <c r="P82" s="178"/>
      <c r="Q82" s="178"/>
      <c r="R82" s="178"/>
      <c r="S82" s="178"/>
      <c r="T82" s="178"/>
      <c r="U82" s="178"/>
      <c r="V82" s="178"/>
      <c r="W82" s="178"/>
      <c r="X82" s="178"/>
      <c r="Y82" s="178"/>
      <c r="Z82" s="178"/>
    </row>
    <row r="83" spans="1:26" ht="15.75" customHeight="1" x14ac:dyDescent="0.3">
      <c r="A83" s="176"/>
      <c r="B83" s="178"/>
      <c r="C83" s="180"/>
      <c r="D83" s="180"/>
      <c r="E83" s="178"/>
      <c r="F83" s="178"/>
      <c r="G83" s="178"/>
      <c r="H83" s="178"/>
      <c r="I83" s="178"/>
      <c r="J83" s="178"/>
      <c r="K83" s="178"/>
      <c r="L83" s="178"/>
      <c r="M83" s="178"/>
      <c r="N83" s="178"/>
      <c r="O83" s="178"/>
      <c r="P83" s="178"/>
      <c r="Q83" s="178"/>
      <c r="R83" s="178"/>
      <c r="S83" s="178"/>
      <c r="T83" s="178"/>
      <c r="U83" s="178"/>
      <c r="V83" s="178"/>
      <c r="W83" s="178"/>
      <c r="X83" s="178"/>
      <c r="Y83" s="178"/>
      <c r="Z83" s="178"/>
    </row>
    <row r="84" spans="1:26" ht="15.75" customHeight="1" x14ac:dyDescent="0.3">
      <c r="A84" s="176"/>
      <c r="B84" s="178"/>
      <c r="C84" s="180"/>
      <c r="D84" s="180"/>
      <c r="E84" s="178"/>
      <c r="F84" s="178"/>
      <c r="G84" s="178"/>
      <c r="H84" s="178"/>
      <c r="I84" s="178"/>
      <c r="J84" s="178"/>
      <c r="K84" s="178"/>
      <c r="L84" s="178"/>
      <c r="M84" s="178"/>
      <c r="N84" s="178"/>
      <c r="O84" s="178"/>
      <c r="P84" s="178"/>
      <c r="Q84" s="178"/>
      <c r="R84" s="178"/>
      <c r="S84" s="178"/>
      <c r="T84" s="178"/>
      <c r="U84" s="178"/>
      <c r="V84" s="178"/>
      <c r="W84" s="178"/>
      <c r="X84" s="178"/>
      <c r="Y84" s="178"/>
      <c r="Z84" s="178"/>
    </row>
    <row r="85" spans="1:26" ht="15.75" customHeight="1" x14ac:dyDescent="0.3">
      <c r="A85" s="176"/>
      <c r="B85" s="178"/>
      <c r="C85" s="180"/>
      <c r="D85" s="180"/>
      <c r="E85" s="178"/>
      <c r="F85" s="178"/>
      <c r="G85" s="178"/>
      <c r="H85" s="178"/>
      <c r="I85" s="178"/>
      <c r="J85" s="178"/>
      <c r="K85" s="178"/>
      <c r="L85" s="178"/>
      <c r="M85" s="178"/>
      <c r="N85" s="178"/>
      <c r="O85" s="178"/>
      <c r="P85" s="178"/>
      <c r="Q85" s="178"/>
      <c r="R85" s="178"/>
      <c r="S85" s="178"/>
      <c r="T85" s="178"/>
      <c r="U85" s="178"/>
      <c r="V85" s="178"/>
      <c r="W85" s="178"/>
      <c r="X85" s="178"/>
      <c r="Y85" s="178"/>
      <c r="Z85" s="178"/>
    </row>
    <row r="86" spans="1:26" ht="15.75" customHeight="1" x14ac:dyDescent="0.3">
      <c r="A86" s="176"/>
      <c r="B86" s="178"/>
      <c r="C86" s="180"/>
      <c r="D86" s="180"/>
      <c r="E86" s="178"/>
      <c r="F86" s="178"/>
      <c r="G86" s="178"/>
      <c r="H86" s="178"/>
      <c r="I86" s="178"/>
      <c r="J86" s="178"/>
      <c r="K86" s="178"/>
      <c r="L86" s="178"/>
      <c r="M86" s="178"/>
      <c r="N86" s="178"/>
      <c r="O86" s="178"/>
      <c r="P86" s="178"/>
      <c r="Q86" s="178"/>
      <c r="R86" s="178"/>
      <c r="S86" s="178"/>
      <c r="T86" s="178"/>
      <c r="U86" s="178"/>
      <c r="V86" s="178"/>
      <c r="W86" s="178"/>
      <c r="X86" s="178"/>
      <c r="Y86" s="178"/>
      <c r="Z86" s="178"/>
    </row>
    <row r="87" spans="1:26" ht="15.75" customHeight="1" x14ac:dyDescent="0.3">
      <c r="A87" s="176"/>
      <c r="B87" s="178"/>
      <c r="C87" s="180"/>
      <c r="D87" s="180"/>
      <c r="E87" s="178"/>
      <c r="F87" s="178"/>
      <c r="G87" s="178"/>
      <c r="H87" s="178"/>
      <c r="I87" s="178"/>
      <c r="J87" s="178"/>
      <c r="K87" s="178"/>
      <c r="L87" s="178"/>
      <c r="M87" s="178"/>
      <c r="N87" s="178"/>
      <c r="O87" s="178"/>
      <c r="P87" s="178"/>
      <c r="Q87" s="178"/>
      <c r="R87" s="178"/>
      <c r="S87" s="178"/>
      <c r="T87" s="178"/>
      <c r="U87" s="178"/>
      <c r="V87" s="178"/>
      <c r="W87" s="178"/>
      <c r="X87" s="178"/>
      <c r="Y87" s="178"/>
      <c r="Z87" s="178"/>
    </row>
    <row r="88" spans="1:26" ht="15.75" customHeight="1" x14ac:dyDescent="0.3">
      <c r="A88" s="176"/>
      <c r="B88" s="178"/>
      <c r="C88" s="180"/>
      <c r="D88" s="180"/>
      <c r="E88" s="178"/>
      <c r="F88" s="178"/>
      <c r="G88" s="178"/>
      <c r="H88" s="178"/>
      <c r="I88" s="178"/>
      <c r="J88" s="178"/>
      <c r="K88" s="178"/>
      <c r="L88" s="178"/>
      <c r="M88" s="178"/>
      <c r="N88" s="178"/>
      <c r="O88" s="178"/>
      <c r="P88" s="178"/>
      <c r="Q88" s="178"/>
      <c r="R88" s="178"/>
      <c r="S88" s="178"/>
      <c r="T88" s="178"/>
      <c r="U88" s="178"/>
      <c r="V88" s="178"/>
      <c r="W88" s="178"/>
      <c r="X88" s="178"/>
      <c r="Y88" s="178"/>
      <c r="Z88" s="178"/>
    </row>
    <row r="89" spans="1:26" ht="15.75" customHeight="1" x14ac:dyDescent="0.3">
      <c r="A89" s="176"/>
      <c r="B89" s="178"/>
      <c r="C89" s="180"/>
      <c r="D89" s="180"/>
      <c r="E89" s="178"/>
      <c r="F89" s="178"/>
      <c r="G89" s="178"/>
      <c r="H89" s="178"/>
      <c r="I89" s="178"/>
      <c r="J89" s="178"/>
      <c r="K89" s="178"/>
      <c r="L89" s="178"/>
      <c r="M89" s="178"/>
      <c r="N89" s="178"/>
      <c r="O89" s="178"/>
      <c r="P89" s="178"/>
      <c r="Q89" s="178"/>
      <c r="R89" s="178"/>
      <c r="S89" s="178"/>
      <c r="T89" s="178"/>
      <c r="U89" s="178"/>
      <c r="V89" s="178"/>
      <c r="W89" s="178"/>
      <c r="X89" s="178"/>
      <c r="Y89" s="178"/>
      <c r="Z89" s="178"/>
    </row>
    <row r="90" spans="1:26" ht="15.75" customHeight="1" x14ac:dyDescent="0.3">
      <c r="A90" s="176"/>
      <c r="B90" s="178"/>
      <c r="C90" s="180"/>
      <c r="D90" s="180"/>
      <c r="E90" s="178"/>
      <c r="F90" s="178"/>
      <c r="G90" s="178"/>
      <c r="H90" s="178"/>
      <c r="I90" s="178"/>
      <c r="J90" s="178"/>
      <c r="K90" s="178"/>
      <c r="L90" s="178"/>
      <c r="M90" s="178"/>
      <c r="N90" s="178"/>
      <c r="O90" s="178"/>
      <c r="P90" s="178"/>
      <c r="Q90" s="178"/>
      <c r="R90" s="178"/>
      <c r="S90" s="178"/>
      <c r="T90" s="178"/>
      <c r="U90" s="178"/>
      <c r="V90" s="178"/>
      <c r="W90" s="178"/>
      <c r="X90" s="178"/>
      <c r="Y90" s="178"/>
      <c r="Z90" s="178"/>
    </row>
    <row r="91" spans="1:26" ht="15.75" customHeight="1" x14ac:dyDescent="0.3">
      <c r="A91" s="176"/>
      <c r="B91" s="178"/>
      <c r="C91" s="180"/>
      <c r="D91" s="180"/>
      <c r="E91" s="178"/>
      <c r="F91" s="178"/>
      <c r="G91" s="178"/>
      <c r="H91" s="178"/>
      <c r="I91" s="178"/>
      <c r="J91" s="178"/>
      <c r="K91" s="178"/>
      <c r="L91" s="178"/>
      <c r="M91" s="178"/>
      <c r="N91" s="178"/>
      <c r="O91" s="178"/>
      <c r="P91" s="178"/>
      <c r="Q91" s="178"/>
      <c r="R91" s="178"/>
      <c r="S91" s="178"/>
      <c r="T91" s="178"/>
      <c r="U91" s="178"/>
      <c r="V91" s="178"/>
      <c r="W91" s="178"/>
      <c r="X91" s="178"/>
      <c r="Y91" s="178"/>
      <c r="Z91" s="178"/>
    </row>
    <row r="92" spans="1:26" ht="15.75" customHeight="1" x14ac:dyDescent="0.3">
      <c r="A92" s="176"/>
      <c r="B92" s="178"/>
      <c r="C92" s="180"/>
      <c r="D92" s="180"/>
      <c r="E92" s="178"/>
      <c r="F92" s="178"/>
      <c r="G92" s="178"/>
      <c r="H92" s="178"/>
      <c r="I92" s="178"/>
      <c r="J92" s="178"/>
      <c r="K92" s="178"/>
      <c r="L92" s="178"/>
      <c r="M92" s="178"/>
      <c r="N92" s="178"/>
      <c r="O92" s="178"/>
      <c r="P92" s="178"/>
      <c r="Q92" s="178"/>
      <c r="R92" s="178"/>
      <c r="S92" s="178"/>
      <c r="T92" s="178"/>
      <c r="U92" s="178"/>
      <c r="V92" s="178"/>
      <c r="W92" s="178"/>
      <c r="X92" s="178"/>
      <c r="Y92" s="178"/>
      <c r="Z92" s="178"/>
    </row>
    <row r="93" spans="1:26" ht="15.75" customHeight="1" x14ac:dyDescent="0.3">
      <c r="A93" s="176"/>
      <c r="B93" s="178"/>
      <c r="C93" s="180"/>
      <c r="D93" s="180"/>
      <c r="E93" s="178"/>
      <c r="F93" s="178"/>
      <c r="G93" s="178"/>
      <c r="H93" s="178"/>
      <c r="I93" s="178"/>
      <c r="J93" s="178"/>
      <c r="K93" s="178"/>
      <c r="L93" s="178"/>
      <c r="M93" s="178"/>
      <c r="N93" s="178"/>
      <c r="O93" s="178"/>
      <c r="P93" s="178"/>
      <c r="Q93" s="178"/>
      <c r="R93" s="178"/>
      <c r="S93" s="178"/>
      <c r="T93" s="178"/>
      <c r="U93" s="178"/>
      <c r="V93" s="178"/>
      <c r="W93" s="178"/>
      <c r="X93" s="178"/>
      <c r="Y93" s="178"/>
      <c r="Z93" s="178"/>
    </row>
    <row r="94" spans="1:26" ht="15.75" customHeight="1" x14ac:dyDescent="0.3">
      <c r="A94" s="176"/>
      <c r="B94" s="178"/>
      <c r="C94" s="180"/>
      <c r="D94" s="180"/>
      <c r="E94" s="178"/>
      <c r="F94" s="178"/>
      <c r="G94" s="178"/>
      <c r="H94" s="178"/>
      <c r="I94" s="178"/>
      <c r="J94" s="178"/>
      <c r="K94" s="178"/>
      <c r="L94" s="178"/>
      <c r="M94" s="178"/>
      <c r="N94" s="178"/>
      <c r="O94" s="178"/>
      <c r="P94" s="178"/>
      <c r="Q94" s="178"/>
      <c r="R94" s="178"/>
      <c r="S94" s="178"/>
      <c r="T94" s="178"/>
      <c r="U94" s="178"/>
      <c r="V94" s="178"/>
      <c r="W94" s="178"/>
      <c r="X94" s="178"/>
      <c r="Y94" s="178"/>
      <c r="Z94" s="178"/>
    </row>
    <row r="95" spans="1:26" ht="15.75" customHeight="1" x14ac:dyDescent="0.3">
      <c r="A95" s="176"/>
      <c r="B95" s="178"/>
      <c r="C95" s="180"/>
      <c r="D95" s="180"/>
      <c r="E95" s="178"/>
      <c r="F95" s="178"/>
      <c r="G95" s="178"/>
      <c r="H95" s="178"/>
      <c r="I95" s="178"/>
      <c r="J95" s="178"/>
      <c r="K95" s="178"/>
      <c r="L95" s="178"/>
      <c r="M95" s="178"/>
      <c r="N95" s="178"/>
      <c r="O95" s="178"/>
      <c r="P95" s="178"/>
      <c r="Q95" s="178"/>
      <c r="R95" s="178"/>
      <c r="S95" s="178"/>
      <c r="T95" s="178"/>
      <c r="U95" s="178"/>
      <c r="V95" s="178"/>
      <c r="W95" s="178"/>
      <c r="X95" s="178"/>
      <c r="Y95" s="178"/>
      <c r="Z95" s="178"/>
    </row>
    <row r="96" spans="1:26" ht="15.75" customHeight="1" x14ac:dyDescent="0.3">
      <c r="A96" s="176"/>
      <c r="B96" s="178"/>
      <c r="C96" s="180"/>
      <c r="D96" s="180"/>
      <c r="E96" s="178"/>
      <c r="F96" s="178"/>
      <c r="G96" s="178"/>
      <c r="H96" s="178"/>
      <c r="I96" s="178"/>
      <c r="J96" s="178"/>
      <c r="K96" s="178"/>
      <c r="L96" s="178"/>
      <c r="M96" s="178"/>
      <c r="N96" s="178"/>
      <c r="O96" s="178"/>
      <c r="P96" s="178"/>
      <c r="Q96" s="178"/>
      <c r="R96" s="178"/>
      <c r="S96" s="178"/>
      <c r="T96" s="178"/>
      <c r="U96" s="178"/>
      <c r="V96" s="178"/>
      <c r="W96" s="178"/>
      <c r="X96" s="178"/>
      <c r="Y96" s="178"/>
      <c r="Z96" s="178"/>
    </row>
    <row r="97" spans="1:26" ht="15.75" customHeight="1" x14ac:dyDescent="0.3">
      <c r="A97" s="176"/>
      <c r="B97" s="178"/>
      <c r="C97" s="180"/>
      <c r="D97" s="180"/>
      <c r="E97" s="178"/>
      <c r="F97" s="178"/>
      <c r="G97" s="178"/>
      <c r="H97" s="178"/>
      <c r="I97" s="178"/>
      <c r="J97" s="178"/>
      <c r="K97" s="178"/>
      <c r="L97" s="178"/>
      <c r="M97" s="178"/>
      <c r="N97" s="178"/>
      <c r="O97" s="178"/>
      <c r="P97" s="178"/>
      <c r="Q97" s="178"/>
      <c r="R97" s="178"/>
      <c r="S97" s="178"/>
      <c r="T97" s="178"/>
      <c r="U97" s="178"/>
      <c r="V97" s="178"/>
      <c r="W97" s="178"/>
      <c r="X97" s="178"/>
      <c r="Y97" s="178"/>
      <c r="Z97" s="178"/>
    </row>
    <row r="98" spans="1:26" ht="15.75" customHeight="1" x14ac:dyDescent="0.3">
      <c r="A98" s="176"/>
      <c r="B98" s="178"/>
      <c r="C98" s="180"/>
      <c r="D98" s="180"/>
      <c r="E98" s="178"/>
      <c r="F98" s="178"/>
      <c r="G98" s="178"/>
      <c r="H98" s="178"/>
      <c r="I98" s="178"/>
      <c r="J98" s="178"/>
      <c r="K98" s="178"/>
      <c r="L98" s="178"/>
      <c r="M98" s="178"/>
      <c r="N98" s="178"/>
      <c r="O98" s="178"/>
      <c r="P98" s="178"/>
      <c r="Q98" s="178"/>
      <c r="R98" s="178"/>
      <c r="S98" s="178"/>
      <c r="T98" s="178"/>
      <c r="U98" s="178"/>
      <c r="V98" s="178"/>
      <c r="W98" s="178"/>
      <c r="X98" s="178"/>
      <c r="Y98" s="178"/>
      <c r="Z98" s="178"/>
    </row>
    <row r="99" spans="1:26" ht="15.75" customHeight="1" x14ac:dyDescent="0.3">
      <c r="A99" s="176"/>
      <c r="B99" s="178"/>
      <c r="C99" s="180"/>
      <c r="D99" s="180"/>
      <c r="E99" s="178"/>
      <c r="F99" s="178"/>
      <c r="G99" s="178"/>
      <c r="H99" s="178"/>
      <c r="I99" s="178"/>
      <c r="J99" s="178"/>
      <c r="K99" s="178"/>
      <c r="L99" s="178"/>
      <c r="M99" s="178"/>
      <c r="N99" s="178"/>
      <c r="O99" s="178"/>
      <c r="P99" s="178"/>
      <c r="Q99" s="178"/>
      <c r="R99" s="178"/>
      <c r="S99" s="178"/>
      <c r="T99" s="178"/>
      <c r="U99" s="178"/>
      <c r="V99" s="178"/>
      <c r="W99" s="178"/>
      <c r="X99" s="178"/>
      <c r="Y99" s="178"/>
      <c r="Z99" s="178"/>
    </row>
    <row r="100" spans="1:26" ht="15.75" customHeight="1" x14ac:dyDescent="0.3">
      <c r="A100" s="176"/>
      <c r="B100" s="178"/>
      <c r="C100" s="180"/>
      <c r="D100" s="180"/>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row>
    <row r="101" spans="1:26" ht="15.75" customHeight="1" x14ac:dyDescent="0.3">
      <c r="A101" s="176"/>
      <c r="B101" s="178"/>
      <c r="C101" s="180"/>
      <c r="D101" s="180"/>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row>
    <row r="102" spans="1:26" ht="15.75" customHeight="1" x14ac:dyDescent="0.3">
      <c r="A102" s="176"/>
      <c r="B102" s="178"/>
      <c r="C102" s="180"/>
      <c r="D102" s="180"/>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row>
    <row r="103" spans="1:26" ht="15.75" customHeight="1" x14ac:dyDescent="0.3">
      <c r="A103" s="176"/>
      <c r="B103" s="178"/>
      <c r="C103" s="180"/>
      <c r="D103" s="180"/>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row>
    <row r="104" spans="1:26" ht="15.75" customHeight="1" x14ac:dyDescent="0.3">
      <c r="A104" s="176"/>
      <c r="B104" s="178"/>
      <c r="C104" s="180"/>
      <c r="D104" s="180"/>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row>
    <row r="105" spans="1:26" ht="15.75" customHeight="1" x14ac:dyDescent="0.3">
      <c r="A105" s="176"/>
      <c r="B105" s="178"/>
      <c r="C105" s="180"/>
      <c r="D105" s="180"/>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row>
    <row r="106" spans="1:26" ht="15.75" customHeight="1" x14ac:dyDescent="0.3">
      <c r="A106" s="176"/>
      <c r="B106" s="178"/>
      <c r="C106" s="180"/>
      <c r="D106" s="180"/>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row>
    <row r="107" spans="1:26" ht="15.75" customHeight="1" x14ac:dyDescent="0.3">
      <c r="A107" s="176"/>
      <c r="B107" s="178"/>
      <c r="C107" s="180"/>
      <c r="D107" s="180"/>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row>
    <row r="108" spans="1:26" ht="15.75" customHeight="1" x14ac:dyDescent="0.3">
      <c r="A108" s="176"/>
      <c r="B108" s="178"/>
      <c r="C108" s="180"/>
      <c r="D108" s="180"/>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row>
    <row r="109" spans="1:26" ht="15.75" customHeight="1" x14ac:dyDescent="0.3">
      <c r="A109" s="176"/>
      <c r="B109" s="178"/>
      <c r="C109" s="180"/>
      <c r="D109" s="180"/>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row>
    <row r="110" spans="1:26" ht="15.75" customHeight="1" x14ac:dyDescent="0.3">
      <c r="A110" s="176"/>
      <c r="B110" s="178"/>
      <c r="C110" s="180"/>
      <c r="D110" s="180"/>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row>
    <row r="111" spans="1:26" ht="15.75" customHeight="1" x14ac:dyDescent="0.3">
      <c r="A111" s="176"/>
      <c r="B111" s="178"/>
      <c r="C111" s="180"/>
      <c r="D111" s="180"/>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row>
    <row r="112" spans="1:26" ht="15.75" customHeight="1" x14ac:dyDescent="0.3">
      <c r="A112" s="176"/>
      <c r="B112" s="178"/>
      <c r="C112" s="180"/>
      <c r="D112" s="180"/>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row>
    <row r="113" spans="1:26" ht="15.75" customHeight="1" x14ac:dyDescent="0.3">
      <c r="A113" s="176"/>
      <c r="B113" s="178"/>
      <c r="C113" s="180"/>
      <c r="D113" s="180"/>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row>
    <row r="114" spans="1:26" ht="15.75" customHeight="1" x14ac:dyDescent="0.3">
      <c r="A114" s="176"/>
      <c r="B114" s="178"/>
      <c r="C114" s="180"/>
      <c r="D114" s="180"/>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row>
    <row r="115" spans="1:26" ht="15.75" customHeight="1" x14ac:dyDescent="0.3">
      <c r="A115" s="176"/>
      <c r="B115" s="178"/>
      <c r="C115" s="180"/>
      <c r="D115" s="180"/>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row>
    <row r="116" spans="1:26" ht="15.75" customHeight="1" x14ac:dyDescent="0.3">
      <c r="A116" s="176"/>
      <c r="B116" s="178"/>
      <c r="C116" s="180"/>
      <c r="D116" s="180"/>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row>
    <row r="117" spans="1:26" ht="15.75" customHeight="1" x14ac:dyDescent="0.3">
      <c r="A117" s="176"/>
      <c r="B117" s="178"/>
      <c r="C117" s="180"/>
      <c r="D117" s="180"/>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row>
    <row r="118" spans="1:26" ht="15.75" customHeight="1" x14ac:dyDescent="0.3">
      <c r="A118" s="176"/>
      <c r="B118" s="178"/>
      <c r="C118" s="180"/>
      <c r="D118" s="180"/>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row>
    <row r="119" spans="1:26" ht="15.75" customHeight="1" x14ac:dyDescent="0.3">
      <c r="A119" s="176"/>
      <c r="B119" s="178"/>
      <c r="C119" s="180"/>
      <c r="D119" s="180"/>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row>
    <row r="120" spans="1:26" ht="15.75" customHeight="1" x14ac:dyDescent="0.3">
      <c r="A120" s="176"/>
      <c r="B120" s="178"/>
      <c r="C120" s="180"/>
      <c r="D120" s="180"/>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row>
    <row r="121" spans="1:26" ht="15.75" customHeight="1" x14ac:dyDescent="0.3">
      <c r="A121" s="176"/>
      <c r="B121" s="178"/>
      <c r="C121" s="180"/>
      <c r="D121" s="180"/>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row>
    <row r="122" spans="1:26" ht="15.75" customHeight="1" x14ac:dyDescent="0.3">
      <c r="A122" s="176"/>
      <c r="B122" s="178"/>
      <c r="C122" s="180"/>
      <c r="D122" s="180"/>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row>
    <row r="123" spans="1:26" ht="15.75" customHeight="1" x14ac:dyDescent="0.3">
      <c r="A123" s="176"/>
      <c r="B123" s="178"/>
      <c r="C123" s="180"/>
      <c r="D123" s="180"/>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row>
    <row r="124" spans="1:26" ht="15.75" customHeight="1" x14ac:dyDescent="0.3">
      <c r="A124" s="176"/>
      <c r="B124" s="178"/>
      <c r="C124" s="180"/>
      <c r="D124" s="180"/>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row>
    <row r="125" spans="1:26" ht="15.75" customHeight="1" x14ac:dyDescent="0.3">
      <c r="A125" s="176"/>
      <c r="B125" s="178"/>
      <c r="C125" s="180"/>
      <c r="D125" s="180"/>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row>
    <row r="126" spans="1:26" ht="15.75" customHeight="1" x14ac:dyDescent="0.3">
      <c r="A126" s="176"/>
      <c r="B126" s="178"/>
      <c r="C126" s="180"/>
      <c r="D126" s="180"/>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row>
    <row r="127" spans="1:26" ht="15.75" customHeight="1" x14ac:dyDescent="0.3">
      <c r="A127" s="176"/>
      <c r="B127" s="178"/>
      <c r="C127" s="180"/>
      <c r="D127" s="180"/>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row>
    <row r="128" spans="1:26" ht="15.75" customHeight="1" x14ac:dyDescent="0.3">
      <c r="A128" s="176"/>
      <c r="B128" s="178"/>
      <c r="C128" s="180"/>
      <c r="D128" s="180"/>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row>
    <row r="129" spans="1:26" ht="15.75" customHeight="1" x14ac:dyDescent="0.3">
      <c r="A129" s="176"/>
      <c r="B129" s="178"/>
      <c r="C129" s="180"/>
      <c r="D129" s="180"/>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row>
    <row r="130" spans="1:26" ht="15.75" customHeight="1" x14ac:dyDescent="0.3">
      <c r="A130" s="176"/>
      <c r="B130" s="178"/>
      <c r="C130" s="180"/>
      <c r="D130" s="180"/>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row>
    <row r="131" spans="1:26" ht="15.75" customHeight="1" x14ac:dyDescent="0.3">
      <c r="A131" s="176"/>
      <c r="B131" s="178"/>
      <c r="C131" s="180"/>
      <c r="D131" s="180"/>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row>
    <row r="132" spans="1:26" ht="15.75" customHeight="1" x14ac:dyDescent="0.3">
      <c r="A132" s="176"/>
      <c r="B132" s="178"/>
      <c r="C132" s="180"/>
      <c r="D132" s="180"/>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row>
    <row r="133" spans="1:26" ht="15.75" customHeight="1" x14ac:dyDescent="0.3">
      <c r="A133" s="176"/>
      <c r="B133" s="178"/>
      <c r="C133" s="180"/>
      <c r="D133" s="180"/>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row>
    <row r="134" spans="1:26" ht="15.75" customHeight="1" x14ac:dyDescent="0.3">
      <c r="A134" s="176"/>
      <c r="B134" s="178"/>
      <c r="C134" s="180"/>
      <c r="D134" s="180"/>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row>
    <row r="135" spans="1:26" ht="15.75" customHeight="1" x14ac:dyDescent="0.3">
      <c r="A135" s="176"/>
      <c r="B135" s="178"/>
      <c r="C135" s="180"/>
      <c r="D135" s="180"/>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row>
    <row r="136" spans="1:26" ht="15.75" customHeight="1" x14ac:dyDescent="0.3">
      <c r="A136" s="176"/>
      <c r="B136" s="178"/>
      <c r="C136" s="180"/>
      <c r="D136" s="180"/>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row>
    <row r="137" spans="1:26" ht="15.75" customHeight="1" x14ac:dyDescent="0.3">
      <c r="A137" s="176"/>
      <c r="B137" s="178"/>
      <c r="C137" s="180"/>
      <c r="D137" s="180"/>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row>
    <row r="138" spans="1:26" ht="15.75" customHeight="1" x14ac:dyDescent="0.3">
      <c r="A138" s="176"/>
      <c r="B138" s="178"/>
      <c r="C138" s="180"/>
      <c r="D138" s="180"/>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row>
    <row r="139" spans="1:26" ht="15.75" customHeight="1" x14ac:dyDescent="0.3">
      <c r="A139" s="176"/>
      <c r="B139" s="178"/>
      <c r="C139" s="180"/>
      <c r="D139" s="180"/>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row>
    <row r="140" spans="1:26" ht="15.75" customHeight="1" x14ac:dyDescent="0.3">
      <c r="A140" s="176"/>
      <c r="B140" s="178"/>
      <c r="C140" s="180"/>
      <c r="D140" s="180"/>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row>
    <row r="141" spans="1:26" ht="15.75" customHeight="1" x14ac:dyDescent="0.3">
      <c r="A141" s="176"/>
      <c r="B141" s="178"/>
      <c r="C141" s="180"/>
      <c r="D141" s="180"/>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row>
    <row r="142" spans="1:26" ht="15.75" customHeight="1" x14ac:dyDescent="0.3">
      <c r="A142" s="176"/>
      <c r="B142" s="178"/>
      <c r="C142" s="180"/>
      <c r="D142" s="180"/>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row>
    <row r="143" spans="1:26" ht="15.75" customHeight="1" x14ac:dyDescent="0.3">
      <c r="A143" s="176"/>
      <c r="B143" s="178"/>
      <c r="C143" s="180"/>
      <c r="D143" s="180"/>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row>
    <row r="144" spans="1:26" ht="15.75" customHeight="1" x14ac:dyDescent="0.3">
      <c r="A144" s="176"/>
      <c r="B144" s="178"/>
      <c r="C144" s="180"/>
      <c r="D144" s="180"/>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row>
    <row r="145" spans="1:26" ht="15.75" customHeight="1" x14ac:dyDescent="0.3">
      <c r="A145" s="176"/>
      <c r="B145" s="178"/>
      <c r="C145" s="180"/>
      <c r="D145" s="180"/>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row>
    <row r="146" spans="1:26" ht="15.75" customHeight="1" x14ac:dyDescent="0.3">
      <c r="A146" s="176"/>
      <c r="B146" s="178"/>
      <c r="C146" s="180"/>
      <c r="D146" s="180"/>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row>
    <row r="147" spans="1:26" ht="15.75" customHeight="1" x14ac:dyDescent="0.3">
      <c r="A147" s="176"/>
      <c r="B147" s="178"/>
      <c r="C147" s="180"/>
      <c r="D147" s="180"/>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row>
    <row r="148" spans="1:26" ht="15.75" customHeight="1" x14ac:dyDescent="0.3">
      <c r="A148" s="176"/>
      <c r="B148" s="178"/>
      <c r="C148" s="180"/>
      <c r="D148" s="180"/>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row>
    <row r="149" spans="1:26" ht="15.75" customHeight="1" x14ac:dyDescent="0.3">
      <c r="A149" s="176"/>
      <c r="B149" s="178"/>
      <c r="C149" s="180"/>
      <c r="D149" s="180"/>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row>
    <row r="150" spans="1:26" ht="15.75" customHeight="1" x14ac:dyDescent="0.3">
      <c r="A150" s="176"/>
      <c r="B150" s="178"/>
      <c r="C150" s="180"/>
      <c r="D150" s="180"/>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row>
    <row r="151" spans="1:26" ht="15.75" customHeight="1" x14ac:dyDescent="0.3">
      <c r="A151" s="176"/>
      <c r="B151" s="178"/>
      <c r="C151" s="180"/>
      <c r="D151" s="180"/>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row>
    <row r="152" spans="1:26" ht="15.75" customHeight="1" x14ac:dyDescent="0.3">
      <c r="A152" s="176"/>
      <c r="B152" s="178"/>
      <c r="C152" s="180"/>
      <c r="D152" s="180"/>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row>
    <row r="153" spans="1:26" ht="15.75" customHeight="1" x14ac:dyDescent="0.3">
      <c r="A153" s="176"/>
      <c r="B153" s="178"/>
      <c r="C153" s="180"/>
      <c r="D153" s="180"/>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row>
    <row r="154" spans="1:26" ht="15.75" customHeight="1" x14ac:dyDescent="0.3">
      <c r="A154" s="176"/>
      <c r="B154" s="178"/>
      <c r="C154" s="180"/>
      <c r="D154" s="180"/>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row>
    <row r="155" spans="1:26" ht="15.75" customHeight="1" x14ac:dyDescent="0.3">
      <c r="A155" s="176"/>
      <c r="B155" s="178"/>
      <c r="C155" s="180"/>
      <c r="D155" s="180"/>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row>
    <row r="156" spans="1:26" ht="15.75" customHeight="1" x14ac:dyDescent="0.3">
      <c r="A156" s="176"/>
      <c r="B156" s="178"/>
      <c r="C156" s="180"/>
      <c r="D156" s="180"/>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row>
    <row r="157" spans="1:26" ht="15.75" customHeight="1" x14ac:dyDescent="0.3">
      <c r="A157" s="176"/>
      <c r="B157" s="178"/>
      <c r="C157" s="180"/>
      <c r="D157" s="180"/>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row>
    <row r="158" spans="1:26" ht="15.75" customHeight="1" x14ac:dyDescent="0.3">
      <c r="A158" s="176"/>
      <c r="B158" s="178"/>
      <c r="C158" s="180"/>
      <c r="D158" s="180"/>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row>
    <row r="159" spans="1:26" ht="15.75" customHeight="1" x14ac:dyDescent="0.3">
      <c r="A159" s="176"/>
      <c r="B159" s="178"/>
      <c r="C159" s="180"/>
      <c r="D159" s="180"/>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row>
    <row r="160" spans="1:26" ht="15.75" customHeight="1" x14ac:dyDescent="0.3">
      <c r="A160" s="176"/>
      <c r="B160" s="178"/>
      <c r="C160" s="180"/>
      <c r="D160" s="180"/>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row>
    <row r="161" spans="1:26" ht="15.75" customHeight="1" x14ac:dyDescent="0.3">
      <c r="A161" s="176"/>
      <c r="B161" s="178"/>
      <c r="C161" s="180"/>
      <c r="D161" s="180"/>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row>
    <row r="162" spans="1:26" ht="15.75" customHeight="1" x14ac:dyDescent="0.3">
      <c r="A162" s="176"/>
      <c r="B162" s="178"/>
      <c r="C162" s="180"/>
      <c r="D162" s="180"/>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row>
    <row r="163" spans="1:26" ht="15.75" customHeight="1" x14ac:dyDescent="0.3">
      <c r="A163" s="176"/>
      <c r="B163" s="178"/>
      <c r="C163" s="180"/>
      <c r="D163" s="180"/>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row>
    <row r="164" spans="1:26" ht="15.75" customHeight="1" x14ac:dyDescent="0.3">
      <c r="A164" s="176"/>
      <c r="B164" s="178"/>
      <c r="C164" s="180"/>
      <c r="D164" s="180"/>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row>
    <row r="165" spans="1:26" ht="15.75" customHeight="1" x14ac:dyDescent="0.3">
      <c r="A165" s="176"/>
      <c r="B165" s="178"/>
      <c r="C165" s="180"/>
      <c r="D165" s="180"/>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row>
    <row r="166" spans="1:26" ht="15.75" customHeight="1" x14ac:dyDescent="0.3">
      <c r="A166" s="176"/>
      <c r="B166" s="178"/>
      <c r="C166" s="180"/>
      <c r="D166" s="180"/>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row>
    <row r="167" spans="1:26" ht="15.75" customHeight="1" x14ac:dyDescent="0.3">
      <c r="A167" s="176"/>
      <c r="B167" s="178"/>
      <c r="C167" s="180"/>
      <c r="D167" s="180"/>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row>
    <row r="168" spans="1:26" ht="15.75" customHeight="1" x14ac:dyDescent="0.3">
      <c r="A168" s="176"/>
      <c r="B168" s="178"/>
      <c r="C168" s="180"/>
      <c r="D168" s="180"/>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row>
    <row r="169" spans="1:26" ht="15.75" customHeight="1" x14ac:dyDescent="0.3">
      <c r="A169" s="176"/>
      <c r="B169" s="178"/>
      <c r="C169" s="180"/>
      <c r="D169" s="180"/>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row>
    <row r="170" spans="1:26" ht="15.75" customHeight="1" x14ac:dyDescent="0.3">
      <c r="A170" s="176"/>
      <c r="B170" s="178"/>
      <c r="C170" s="180"/>
      <c r="D170" s="180"/>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row>
    <row r="171" spans="1:26" ht="15.75" customHeight="1" x14ac:dyDescent="0.3">
      <c r="A171" s="176"/>
      <c r="B171" s="178"/>
      <c r="C171" s="180"/>
      <c r="D171" s="180"/>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row>
    <row r="172" spans="1:26" ht="15.75" customHeight="1" x14ac:dyDescent="0.3">
      <c r="A172" s="176"/>
      <c r="B172" s="178"/>
      <c r="C172" s="180"/>
      <c r="D172" s="180"/>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row>
    <row r="173" spans="1:26" ht="15.75" customHeight="1" x14ac:dyDescent="0.3">
      <c r="A173" s="176"/>
      <c r="B173" s="178"/>
      <c r="C173" s="180"/>
      <c r="D173" s="180"/>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row>
    <row r="174" spans="1:26" ht="15.75" customHeight="1" x14ac:dyDescent="0.3">
      <c r="A174" s="176"/>
      <c r="B174" s="178"/>
      <c r="C174" s="180"/>
      <c r="D174" s="180"/>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row>
    <row r="175" spans="1:26" ht="15.75" customHeight="1" x14ac:dyDescent="0.3">
      <c r="A175" s="176"/>
      <c r="B175" s="178"/>
      <c r="C175" s="180"/>
      <c r="D175" s="180"/>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row>
    <row r="176" spans="1:26" ht="15.75" customHeight="1" x14ac:dyDescent="0.3">
      <c r="A176" s="176"/>
      <c r="B176" s="178"/>
      <c r="C176" s="180"/>
      <c r="D176" s="180"/>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row>
    <row r="177" spans="1:26" ht="15.75" customHeight="1" x14ac:dyDescent="0.3">
      <c r="A177" s="176"/>
      <c r="B177" s="178"/>
      <c r="C177" s="180"/>
      <c r="D177" s="180"/>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row>
    <row r="178" spans="1:26" ht="15.75" customHeight="1" x14ac:dyDescent="0.3">
      <c r="A178" s="176"/>
      <c r="B178" s="178"/>
      <c r="C178" s="180"/>
      <c r="D178" s="180"/>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row>
    <row r="179" spans="1:26" ht="15.75" customHeight="1" x14ac:dyDescent="0.3">
      <c r="A179" s="176"/>
      <c r="B179" s="178"/>
      <c r="C179" s="180"/>
      <c r="D179" s="180"/>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row>
    <row r="180" spans="1:26" ht="15.75" customHeight="1" x14ac:dyDescent="0.3">
      <c r="A180" s="176"/>
      <c r="B180" s="178"/>
      <c r="C180" s="180"/>
      <c r="D180" s="180"/>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row>
    <row r="181" spans="1:26" ht="15.75" customHeight="1" x14ac:dyDescent="0.3">
      <c r="A181" s="176"/>
      <c r="B181" s="178"/>
      <c r="C181" s="180"/>
      <c r="D181" s="180"/>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row>
    <row r="182" spans="1:26" ht="15.75" customHeight="1" x14ac:dyDescent="0.3">
      <c r="A182" s="176"/>
      <c r="B182" s="178"/>
      <c r="C182" s="180"/>
      <c r="D182" s="180"/>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row>
    <row r="183" spans="1:26" ht="15.75" customHeight="1" x14ac:dyDescent="0.3">
      <c r="A183" s="176"/>
      <c r="B183" s="178"/>
      <c r="C183" s="180"/>
      <c r="D183" s="180"/>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row>
    <row r="184" spans="1:26" ht="15.75" customHeight="1" x14ac:dyDescent="0.3">
      <c r="A184" s="176"/>
      <c r="B184" s="178"/>
      <c r="C184" s="180"/>
      <c r="D184" s="180"/>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row>
    <row r="185" spans="1:26" ht="15.75" customHeight="1" x14ac:dyDescent="0.3">
      <c r="A185" s="176"/>
      <c r="B185" s="178"/>
      <c r="C185" s="180"/>
      <c r="D185" s="180"/>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row>
    <row r="186" spans="1:26" ht="15.75" customHeight="1" x14ac:dyDescent="0.3">
      <c r="A186" s="176"/>
      <c r="B186" s="178"/>
      <c r="C186" s="180"/>
      <c r="D186" s="180"/>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row>
    <row r="187" spans="1:26" ht="15.75" customHeight="1" x14ac:dyDescent="0.3">
      <c r="A187" s="176"/>
      <c r="B187" s="178"/>
      <c r="C187" s="180"/>
      <c r="D187" s="180"/>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row>
    <row r="188" spans="1:26" ht="15.75" customHeight="1" x14ac:dyDescent="0.3">
      <c r="A188" s="176"/>
      <c r="B188" s="178"/>
      <c r="C188" s="180"/>
      <c r="D188" s="180"/>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row>
    <row r="189" spans="1:26" ht="15.75" customHeight="1" x14ac:dyDescent="0.3">
      <c r="A189" s="176"/>
      <c r="B189" s="178"/>
      <c r="C189" s="180"/>
      <c r="D189" s="180"/>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row>
    <row r="190" spans="1:26" ht="15.75" customHeight="1" x14ac:dyDescent="0.3">
      <c r="A190" s="176"/>
      <c r="B190" s="178"/>
      <c r="C190" s="180"/>
      <c r="D190" s="180"/>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row>
    <row r="191" spans="1:26" ht="15.75" customHeight="1" x14ac:dyDescent="0.3">
      <c r="A191" s="176"/>
      <c r="B191" s="178"/>
      <c r="C191" s="180"/>
      <c r="D191" s="180"/>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row>
    <row r="192" spans="1:26" ht="15.75" customHeight="1" x14ac:dyDescent="0.3">
      <c r="A192" s="176"/>
      <c r="B192" s="178"/>
      <c r="C192" s="180"/>
      <c r="D192" s="180"/>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row>
    <row r="193" spans="1:26" ht="15.75" customHeight="1" x14ac:dyDescent="0.3">
      <c r="A193" s="176"/>
      <c r="B193" s="178"/>
      <c r="C193" s="180"/>
      <c r="D193" s="180"/>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row>
    <row r="194" spans="1:26" ht="15.75" customHeight="1" x14ac:dyDescent="0.3">
      <c r="A194" s="176"/>
      <c r="B194" s="178"/>
      <c r="C194" s="180"/>
      <c r="D194" s="180"/>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row>
    <row r="195" spans="1:26" ht="15.75" customHeight="1" x14ac:dyDescent="0.3">
      <c r="A195" s="176"/>
      <c r="B195" s="178"/>
      <c r="C195" s="180"/>
      <c r="D195" s="180"/>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row>
    <row r="196" spans="1:26" ht="15.75" customHeight="1" x14ac:dyDescent="0.3">
      <c r="A196" s="176"/>
      <c r="B196" s="178"/>
      <c r="C196" s="180"/>
      <c r="D196" s="180"/>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row>
    <row r="197" spans="1:26" ht="15.75" customHeight="1" x14ac:dyDescent="0.3">
      <c r="A197" s="176"/>
      <c r="B197" s="178"/>
      <c r="C197" s="180"/>
      <c r="D197" s="180"/>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row>
    <row r="198" spans="1:26" ht="15.75" customHeight="1" x14ac:dyDescent="0.3">
      <c r="A198" s="176"/>
      <c r="B198" s="178"/>
      <c r="C198" s="180"/>
      <c r="D198" s="180"/>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row>
    <row r="199" spans="1:26" ht="15.75" customHeight="1" x14ac:dyDescent="0.3">
      <c r="A199" s="176"/>
      <c r="B199" s="178"/>
      <c r="C199" s="180"/>
      <c r="D199" s="180"/>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row>
    <row r="200" spans="1:26" ht="15.75" customHeight="1" x14ac:dyDescent="0.3">
      <c r="A200" s="176"/>
      <c r="B200" s="178"/>
      <c r="C200" s="180"/>
      <c r="D200" s="180"/>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row>
    <row r="201" spans="1:26" ht="15.75" customHeight="1" x14ac:dyDescent="0.3">
      <c r="A201" s="176"/>
      <c r="B201" s="178"/>
      <c r="C201" s="180"/>
      <c r="D201" s="180"/>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row>
    <row r="202" spans="1:26" ht="15.75" customHeight="1" x14ac:dyDescent="0.3">
      <c r="A202" s="176"/>
      <c r="B202" s="178"/>
      <c r="C202" s="180"/>
      <c r="D202" s="180"/>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row>
    <row r="203" spans="1:26" ht="15.75" customHeight="1" x14ac:dyDescent="0.3">
      <c r="A203" s="176"/>
      <c r="B203" s="178"/>
      <c r="C203" s="180"/>
      <c r="D203" s="180"/>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row>
    <row r="204" spans="1:26" ht="15.75" customHeight="1" x14ac:dyDescent="0.3">
      <c r="A204" s="176"/>
      <c r="B204" s="178"/>
      <c r="C204" s="180"/>
      <c r="D204" s="180"/>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row>
    <row r="205" spans="1:26" ht="15.75" customHeight="1" x14ac:dyDescent="0.3">
      <c r="A205" s="176"/>
      <c r="B205" s="178"/>
      <c r="C205" s="180"/>
      <c r="D205" s="180"/>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row>
    <row r="206" spans="1:26" ht="15.75" customHeight="1" x14ac:dyDescent="0.3">
      <c r="A206" s="176"/>
      <c r="B206" s="178"/>
      <c r="C206" s="180"/>
      <c r="D206" s="180"/>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row>
    <row r="207" spans="1:26" ht="15.75" customHeight="1" x14ac:dyDescent="0.3">
      <c r="A207" s="176"/>
      <c r="B207" s="178"/>
      <c r="C207" s="180"/>
      <c r="D207" s="180"/>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row>
    <row r="208" spans="1:26" ht="15.75" customHeight="1" x14ac:dyDescent="0.3">
      <c r="A208" s="176"/>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row>
    <row r="209" spans="1:26" ht="15.75" customHeight="1" x14ac:dyDescent="0.3">
      <c r="A209" s="176"/>
      <c r="B209" s="181" t="s">
        <v>325</v>
      </c>
      <c r="C209" s="181" t="s">
        <v>326</v>
      </c>
      <c r="D209" s="178" t="s">
        <v>325</v>
      </c>
      <c r="E209" s="178" t="s">
        <v>326</v>
      </c>
      <c r="F209" s="178"/>
      <c r="G209" s="178"/>
      <c r="H209" s="178"/>
      <c r="I209" s="178"/>
      <c r="J209" s="178"/>
      <c r="K209" s="178"/>
      <c r="L209" s="178"/>
      <c r="M209" s="178"/>
      <c r="N209" s="178"/>
      <c r="O209" s="178"/>
      <c r="P209" s="178"/>
      <c r="Q209" s="178"/>
      <c r="R209" s="178"/>
      <c r="S209" s="178"/>
      <c r="T209" s="178"/>
      <c r="U209" s="178"/>
      <c r="V209" s="178"/>
      <c r="W209" s="178"/>
      <c r="X209" s="178"/>
      <c r="Y209" s="178"/>
      <c r="Z209" s="178"/>
    </row>
    <row r="210" spans="1:26" ht="15.75" customHeight="1" x14ac:dyDescent="0.4">
      <c r="A210" s="176"/>
      <c r="B210" s="182" t="s">
        <v>327</v>
      </c>
      <c r="C210" s="182" t="s">
        <v>297</v>
      </c>
      <c r="D210" s="178" t="s">
        <v>327</v>
      </c>
      <c r="E210" s="178"/>
      <c r="F210" s="178" t="str">
        <f t="shared" ref="F210:F221" si="0">IF(NOT(ISBLANK(D210)),D210,IF(NOT(ISBLANK(E210)),"     "&amp;E210,FALSE))</f>
        <v>Afectación Económica o presupuestal</v>
      </c>
      <c r="G210" s="178" t="s">
        <v>327</v>
      </c>
      <c r="H210" s="178" t="str">
        <f ca="1">IF(NOT(ISERROR(MATCH(G210,ANCHORARRAY(B221),0))),F223&amp;"Por favor no seleccionar los criterios de impacto",G210)</f>
        <v>Afectación Económica o presupuestal</v>
      </c>
      <c r="I210" s="178"/>
      <c r="J210" s="178"/>
      <c r="K210" s="178"/>
      <c r="L210" s="178"/>
      <c r="M210" s="178"/>
      <c r="N210" s="178"/>
      <c r="O210" s="178"/>
      <c r="P210" s="178"/>
      <c r="Q210" s="178"/>
      <c r="R210" s="178"/>
      <c r="S210" s="178"/>
      <c r="T210" s="178"/>
      <c r="U210" s="178"/>
      <c r="V210" s="178"/>
      <c r="W210" s="178"/>
      <c r="X210" s="178"/>
      <c r="Y210" s="178"/>
      <c r="Z210" s="178"/>
    </row>
    <row r="211" spans="1:26" ht="15.75" customHeight="1" x14ac:dyDescent="0.4">
      <c r="A211" s="176"/>
      <c r="B211" s="182" t="s">
        <v>327</v>
      </c>
      <c r="C211" s="182" t="s">
        <v>301</v>
      </c>
      <c r="D211" s="178"/>
      <c r="E211" s="178" t="s">
        <v>297</v>
      </c>
      <c r="F211" s="178" t="str">
        <f t="shared" si="0"/>
        <v xml:space="preserve">     Afectación menor a 200 SMLMV</v>
      </c>
      <c r="G211" s="178"/>
      <c r="H211" s="178"/>
      <c r="I211" s="178"/>
      <c r="J211" s="178"/>
      <c r="K211" s="178"/>
      <c r="L211" s="178"/>
      <c r="M211" s="178"/>
      <c r="N211" s="178"/>
      <c r="O211" s="178"/>
      <c r="P211" s="178"/>
      <c r="Q211" s="178"/>
      <c r="R211" s="178"/>
      <c r="S211" s="178"/>
      <c r="T211" s="178"/>
      <c r="U211" s="178"/>
      <c r="V211" s="178"/>
      <c r="W211" s="178"/>
      <c r="X211" s="178"/>
      <c r="Y211" s="178"/>
      <c r="Z211" s="178"/>
    </row>
    <row r="212" spans="1:26" ht="15.75" customHeight="1" x14ac:dyDescent="0.4">
      <c r="A212" s="176"/>
      <c r="B212" s="182" t="s">
        <v>327</v>
      </c>
      <c r="C212" s="182" t="s">
        <v>304</v>
      </c>
      <c r="D212" s="178"/>
      <c r="E212" s="178" t="s">
        <v>301</v>
      </c>
      <c r="F212" s="178" t="str">
        <f t="shared" si="0"/>
        <v xml:space="preserve">     Entre 200 y 1000 SMLMV</v>
      </c>
      <c r="G212" s="178"/>
      <c r="H212" s="178"/>
      <c r="I212" s="178"/>
      <c r="J212" s="178"/>
      <c r="K212" s="178"/>
      <c r="L212" s="178"/>
      <c r="M212" s="178"/>
      <c r="N212" s="178"/>
      <c r="O212" s="178"/>
      <c r="P212" s="178"/>
      <c r="Q212" s="178"/>
      <c r="R212" s="178"/>
      <c r="S212" s="178"/>
      <c r="T212" s="178"/>
      <c r="U212" s="178"/>
      <c r="V212" s="178"/>
      <c r="W212" s="178"/>
      <c r="X212" s="178"/>
      <c r="Y212" s="178"/>
      <c r="Z212" s="178"/>
    </row>
    <row r="213" spans="1:26" ht="15.75" customHeight="1" x14ac:dyDescent="0.4">
      <c r="A213" s="176"/>
      <c r="B213" s="182" t="s">
        <v>327</v>
      </c>
      <c r="C213" s="182" t="s">
        <v>308</v>
      </c>
      <c r="D213" s="178"/>
      <c r="E213" s="178" t="s">
        <v>304</v>
      </c>
      <c r="F213" s="178" t="str">
        <f t="shared" si="0"/>
        <v xml:space="preserve">     Entre 1000 y 5000 SMLMV </v>
      </c>
      <c r="G213" s="178"/>
      <c r="H213" s="178"/>
      <c r="I213" s="178"/>
      <c r="J213" s="178"/>
      <c r="K213" s="178"/>
      <c r="L213" s="178"/>
      <c r="M213" s="178"/>
      <c r="N213" s="178"/>
      <c r="O213" s="178"/>
      <c r="P213" s="178"/>
      <c r="Q213" s="178"/>
      <c r="R213" s="178"/>
      <c r="S213" s="178"/>
      <c r="T213" s="178"/>
      <c r="U213" s="178"/>
      <c r="V213" s="178"/>
      <c r="W213" s="178"/>
      <c r="X213" s="178"/>
      <c r="Y213" s="178"/>
      <c r="Z213" s="178"/>
    </row>
    <row r="214" spans="1:26" ht="15.75" customHeight="1" x14ac:dyDescent="0.4">
      <c r="A214" s="176"/>
      <c r="B214" s="182" t="s">
        <v>327</v>
      </c>
      <c r="C214" s="182" t="s">
        <v>312</v>
      </c>
      <c r="D214" s="178"/>
      <c r="E214" s="178" t="s">
        <v>308</v>
      </c>
      <c r="F214" s="178" t="str">
        <f t="shared" si="0"/>
        <v xml:space="preserve">     Entre 5000 y 10000 SMLMV</v>
      </c>
      <c r="G214" s="178"/>
      <c r="H214" s="178"/>
      <c r="I214" s="178"/>
      <c r="J214" s="178"/>
      <c r="K214" s="178"/>
      <c r="L214" s="178"/>
      <c r="M214" s="178"/>
      <c r="N214" s="178"/>
      <c r="O214" s="178"/>
      <c r="P214" s="178"/>
      <c r="Q214" s="178"/>
      <c r="R214" s="178"/>
      <c r="S214" s="178"/>
      <c r="T214" s="178"/>
      <c r="U214" s="178"/>
      <c r="V214" s="178"/>
      <c r="W214" s="178"/>
      <c r="X214" s="178"/>
      <c r="Y214" s="178"/>
      <c r="Z214" s="178"/>
    </row>
    <row r="215" spans="1:26" ht="15.75" customHeight="1" x14ac:dyDescent="0.4">
      <c r="A215" s="176"/>
      <c r="B215" s="182" t="s">
        <v>294</v>
      </c>
      <c r="C215" s="182" t="s">
        <v>298</v>
      </c>
      <c r="D215" s="178"/>
      <c r="E215" s="178" t="s">
        <v>312</v>
      </c>
      <c r="F215" s="178" t="str">
        <f t="shared" si="0"/>
        <v xml:space="preserve">     Mayor a 10000 SMLMV</v>
      </c>
      <c r="G215" s="178"/>
      <c r="H215" s="178"/>
      <c r="I215" s="178"/>
      <c r="J215" s="178"/>
      <c r="K215" s="178"/>
      <c r="L215" s="178"/>
      <c r="M215" s="178"/>
      <c r="N215" s="178"/>
      <c r="O215" s="178"/>
      <c r="P215" s="178"/>
      <c r="Q215" s="178"/>
      <c r="R215" s="178"/>
      <c r="S215" s="178"/>
      <c r="T215" s="178"/>
      <c r="U215" s="178"/>
      <c r="V215" s="178"/>
      <c r="W215" s="178"/>
      <c r="X215" s="178"/>
      <c r="Y215" s="178"/>
      <c r="Z215" s="178"/>
    </row>
    <row r="216" spans="1:26" ht="15.75" customHeight="1" x14ac:dyDescent="0.4">
      <c r="A216" s="176"/>
      <c r="B216" s="182" t="s">
        <v>294</v>
      </c>
      <c r="C216" s="182" t="s">
        <v>302</v>
      </c>
      <c r="D216" s="178" t="s">
        <v>294</v>
      </c>
      <c r="E216" s="178"/>
      <c r="F216" s="178" t="str">
        <f t="shared" si="0"/>
        <v>Pérdida Reputacional</v>
      </c>
      <c r="G216" s="178"/>
      <c r="H216" s="178"/>
      <c r="I216" s="178"/>
      <c r="J216" s="178"/>
      <c r="K216" s="178"/>
      <c r="L216" s="178"/>
      <c r="M216" s="178"/>
      <c r="N216" s="178"/>
      <c r="O216" s="178"/>
      <c r="P216" s="178"/>
      <c r="Q216" s="178"/>
      <c r="R216" s="178"/>
      <c r="S216" s="178"/>
      <c r="T216" s="178"/>
      <c r="U216" s="178"/>
      <c r="V216" s="178"/>
      <c r="W216" s="178"/>
      <c r="X216" s="178"/>
      <c r="Y216" s="178"/>
      <c r="Z216" s="178"/>
    </row>
    <row r="217" spans="1:26" ht="15.75" customHeight="1" x14ac:dyDescent="0.4">
      <c r="A217" s="176"/>
      <c r="B217" s="182" t="s">
        <v>294</v>
      </c>
      <c r="C217" s="182" t="s">
        <v>305</v>
      </c>
      <c r="D217" s="178"/>
      <c r="E217" s="178" t="s">
        <v>298</v>
      </c>
      <c r="F217" s="178" t="str">
        <f t="shared" si="0"/>
        <v xml:space="preserve">     El riesgo afecta la imagen de alguna área de la organización</v>
      </c>
      <c r="G217" s="178"/>
      <c r="H217" s="178"/>
      <c r="I217" s="178"/>
      <c r="J217" s="178"/>
      <c r="K217" s="178"/>
      <c r="L217" s="178"/>
      <c r="M217" s="178"/>
      <c r="N217" s="178"/>
      <c r="O217" s="178"/>
      <c r="P217" s="178"/>
      <c r="Q217" s="178"/>
      <c r="R217" s="178"/>
      <c r="S217" s="178"/>
      <c r="T217" s="178"/>
      <c r="U217" s="178"/>
      <c r="V217" s="178"/>
      <c r="W217" s="178"/>
      <c r="X217" s="178"/>
      <c r="Y217" s="178"/>
      <c r="Z217" s="178"/>
    </row>
    <row r="218" spans="1:26" ht="15.75" customHeight="1" x14ac:dyDescent="0.4">
      <c r="A218" s="176"/>
      <c r="B218" s="182" t="s">
        <v>294</v>
      </c>
      <c r="C218" s="182" t="s">
        <v>309</v>
      </c>
      <c r="D218" s="178"/>
      <c r="E218" s="178" t="s">
        <v>302</v>
      </c>
      <c r="F218" s="178" t="str">
        <f t="shared" si="0"/>
        <v xml:space="preserve">     El riesgo afecta la imagen de la entidad internamente, de conocimiento general, nivel interno, de junta dircetiva y accionistas y/o de provedores</v>
      </c>
      <c r="G218" s="178"/>
      <c r="H218" s="178"/>
      <c r="I218" s="178"/>
      <c r="J218" s="178"/>
      <c r="K218" s="178"/>
      <c r="L218" s="178"/>
      <c r="M218" s="178"/>
      <c r="N218" s="178"/>
      <c r="O218" s="178"/>
      <c r="P218" s="178"/>
      <c r="Q218" s="178"/>
      <c r="R218" s="178"/>
      <c r="S218" s="178"/>
      <c r="T218" s="178"/>
      <c r="U218" s="178"/>
      <c r="V218" s="178"/>
      <c r="W218" s="178"/>
      <c r="X218" s="178"/>
      <c r="Y218" s="178"/>
      <c r="Z218" s="178"/>
    </row>
    <row r="219" spans="1:26" ht="15.75" customHeight="1" x14ac:dyDescent="0.4">
      <c r="A219" s="176"/>
      <c r="B219" s="182" t="s">
        <v>294</v>
      </c>
      <c r="C219" s="182" t="s">
        <v>313</v>
      </c>
      <c r="D219" s="178"/>
      <c r="E219" s="178" t="s">
        <v>305</v>
      </c>
      <c r="F219" s="178" t="str">
        <f t="shared" si="0"/>
        <v xml:space="preserve">     El riesgo afecta la imagen de la entidad con algunos usuarios de relevancia frente al logro de los objetivos</v>
      </c>
      <c r="G219" s="178"/>
      <c r="H219" s="178"/>
      <c r="I219" s="178"/>
      <c r="J219" s="178"/>
      <c r="K219" s="178"/>
      <c r="L219" s="178"/>
      <c r="M219" s="178"/>
      <c r="N219" s="178"/>
      <c r="O219" s="178"/>
      <c r="P219" s="178"/>
      <c r="Q219" s="178"/>
      <c r="R219" s="178"/>
      <c r="S219" s="178"/>
      <c r="T219" s="178"/>
      <c r="U219" s="178"/>
      <c r="V219" s="178"/>
      <c r="W219" s="178"/>
      <c r="X219" s="178"/>
      <c r="Y219" s="178"/>
      <c r="Z219" s="178"/>
    </row>
    <row r="220" spans="1:26" ht="15.75" customHeight="1" x14ac:dyDescent="0.3">
      <c r="A220" s="176"/>
      <c r="B220" s="178"/>
      <c r="C220" s="178"/>
      <c r="D220" s="178"/>
      <c r="E220" s="178" t="s">
        <v>309</v>
      </c>
      <c r="F220" s="178" t="str">
        <f t="shared" si="0"/>
        <v xml:space="preserve">     El riesgo afecta la imagen de de la entidad con efecto publicitario sostenido a nivel de sector administrativo, nivel departamental o municipal</v>
      </c>
      <c r="G220" s="178"/>
      <c r="H220" s="178"/>
      <c r="I220" s="178"/>
      <c r="J220" s="178"/>
      <c r="K220" s="178"/>
      <c r="L220" s="178"/>
      <c r="M220" s="178"/>
      <c r="N220" s="178"/>
      <c r="O220" s="178"/>
      <c r="P220" s="178"/>
      <c r="Q220" s="178"/>
      <c r="R220" s="178"/>
      <c r="S220" s="178"/>
      <c r="T220" s="178"/>
      <c r="U220" s="178"/>
      <c r="V220" s="178"/>
      <c r="W220" s="178"/>
      <c r="X220" s="178"/>
      <c r="Y220" s="178"/>
      <c r="Z220" s="178"/>
    </row>
    <row r="221" spans="1:26" ht="15.75" customHeight="1" x14ac:dyDescent="0.3">
      <c r="A221" s="176"/>
      <c r="B221" s="178" t="str">
        <f ca="1">IFERROR(__xludf.DUMMYFUNCTION("ARRAY_CONSTRAIN(ARRAYFORMULA(UNIQUE('Tabla Impacto'!$B$209:$B$219)), 1, 1)"),"Criterios")</f>
        <v>Criterios</v>
      </c>
      <c r="C221" s="178"/>
      <c r="D221" s="178"/>
      <c r="E221" s="178" t="s">
        <v>313</v>
      </c>
      <c r="F221" s="178" t="str">
        <f t="shared" si="0"/>
        <v xml:space="preserve">     El riesgo afecta la imagen de la entidad a nivel nacional, con efecto publicitarios sostenible a nivel país</v>
      </c>
      <c r="G221" s="178"/>
      <c r="H221" s="178"/>
      <c r="I221" s="178"/>
      <c r="J221" s="178"/>
      <c r="K221" s="178"/>
      <c r="L221" s="178"/>
      <c r="M221" s="178"/>
      <c r="N221" s="178"/>
      <c r="O221" s="178"/>
      <c r="P221" s="178"/>
      <c r="Q221" s="178"/>
      <c r="R221" s="178"/>
      <c r="S221" s="178"/>
      <c r="T221" s="178"/>
      <c r="U221" s="178"/>
      <c r="V221" s="178"/>
      <c r="W221" s="178"/>
      <c r="X221" s="178"/>
      <c r="Y221" s="178"/>
      <c r="Z221" s="178"/>
    </row>
    <row r="222" spans="1:26" ht="15.75" customHeight="1" x14ac:dyDescent="0.3">
      <c r="A222" s="176"/>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row>
    <row r="223" spans="1:26" ht="15.75" customHeight="1" x14ac:dyDescent="0.3">
      <c r="A223" s="178"/>
      <c r="B223" s="178"/>
      <c r="C223" s="178"/>
      <c r="D223" s="178"/>
      <c r="E223" s="178"/>
      <c r="F223" s="183" t="s">
        <v>328</v>
      </c>
      <c r="G223" s="178"/>
      <c r="H223" s="178"/>
      <c r="I223" s="178"/>
      <c r="J223" s="178"/>
      <c r="K223" s="178"/>
      <c r="L223" s="178"/>
      <c r="M223" s="178"/>
      <c r="N223" s="178"/>
      <c r="O223" s="178"/>
      <c r="P223" s="178"/>
      <c r="Q223" s="178"/>
      <c r="R223" s="178"/>
      <c r="S223" s="178"/>
      <c r="T223" s="178"/>
      <c r="U223" s="178"/>
      <c r="V223" s="178"/>
      <c r="W223" s="178"/>
      <c r="X223" s="178"/>
      <c r="Y223" s="178"/>
      <c r="Z223" s="178"/>
    </row>
    <row r="224" spans="1:26" ht="15.75" customHeight="1" x14ac:dyDescent="0.3">
      <c r="A224" s="178"/>
      <c r="B224" s="178"/>
      <c r="C224" s="178"/>
      <c r="D224" s="178"/>
      <c r="E224" s="178"/>
      <c r="F224" s="183" t="s">
        <v>329</v>
      </c>
      <c r="G224" s="178"/>
      <c r="H224" s="178"/>
      <c r="I224" s="178"/>
      <c r="J224" s="178"/>
      <c r="K224" s="178"/>
      <c r="L224" s="178"/>
      <c r="M224" s="178"/>
      <c r="N224" s="178"/>
      <c r="O224" s="178"/>
      <c r="P224" s="178"/>
      <c r="Q224" s="178"/>
      <c r="R224" s="178"/>
      <c r="S224" s="178"/>
      <c r="T224" s="178"/>
      <c r="U224" s="178"/>
      <c r="V224" s="178"/>
      <c r="W224" s="178"/>
      <c r="X224" s="178"/>
      <c r="Y224" s="178"/>
      <c r="Z224" s="178"/>
    </row>
    <row r="225" spans="1:26" ht="15.75" customHeight="1" x14ac:dyDescent="0.3">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row>
    <row r="226" spans="1:26" ht="15.75" customHeight="1" x14ac:dyDescent="0.3">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row>
    <row r="227" spans="1:26" ht="15.75" customHeight="1" x14ac:dyDescent="0.3">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row>
    <row r="228" spans="1:26" ht="15.75" customHeight="1" x14ac:dyDescent="0.3">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row>
    <row r="229" spans="1:26" ht="15.75" customHeight="1" x14ac:dyDescent="0.3">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row>
    <row r="230" spans="1:26" ht="15.75" customHeight="1" x14ac:dyDescent="0.3">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row>
    <row r="231" spans="1:26" ht="15.75" customHeight="1" x14ac:dyDescent="0.3">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row>
    <row r="232" spans="1:26" ht="15.75" customHeight="1" x14ac:dyDescent="0.3">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row>
    <row r="233" spans="1:26" ht="15.75" customHeight="1" x14ac:dyDescent="0.3">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row>
    <row r="234" spans="1:26" ht="15.75" customHeight="1" x14ac:dyDescent="0.3">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row>
    <row r="235" spans="1:26" ht="15.75" customHeight="1" x14ac:dyDescent="0.3">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row>
    <row r="236" spans="1:26" ht="15.75" customHeight="1" x14ac:dyDescent="0.3">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row>
    <row r="237" spans="1:26" ht="15.75" customHeight="1" x14ac:dyDescent="0.3">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row>
    <row r="238" spans="1:26" ht="15.75" customHeight="1" x14ac:dyDescent="0.3">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row>
    <row r="239" spans="1:26" ht="15.75" customHeight="1" x14ac:dyDescent="0.3">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row>
    <row r="240" spans="1:26" ht="15.75" customHeight="1" x14ac:dyDescent="0.3">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row>
    <row r="241" spans="1:26" ht="15.75" customHeight="1" x14ac:dyDescent="0.3">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row>
    <row r="242" spans="1:26" ht="15.75" customHeight="1" x14ac:dyDescent="0.3">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row>
    <row r="243" spans="1:26" ht="15.75" customHeight="1" x14ac:dyDescent="0.3">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row>
    <row r="244" spans="1:26" ht="15.75" customHeight="1" x14ac:dyDescent="0.3">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row>
    <row r="245" spans="1:26" ht="15.75" customHeight="1" x14ac:dyDescent="0.3">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row>
    <row r="246" spans="1:26" ht="15.75" customHeight="1" x14ac:dyDescent="0.3">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row>
    <row r="247" spans="1:26" ht="15.75" customHeight="1" x14ac:dyDescent="0.3">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row>
    <row r="248" spans="1:26" ht="15.75" customHeight="1" x14ac:dyDescent="0.3">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row>
    <row r="249" spans="1:26" ht="15.75" customHeight="1" x14ac:dyDescent="0.3">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row>
    <row r="250" spans="1:26" ht="15.75" customHeight="1" x14ac:dyDescent="0.3">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row>
    <row r="251" spans="1:26" ht="15.75" customHeight="1" x14ac:dyDescent="0.3">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row>
    <row r="252" spans="1:26" ht="15.75" customHeight="1" x14ac:dyDescent="0.3">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row>
    <row r="253" spans="1:26" ht="15.75" customHeight="1" x14ac:dyDescent="0.3">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row>
    <row r="254" spans="1:26" ht="15.75" customHeight="1" x14ac:dyDescent="0.3">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row>
    <row r="255" spans="1:26" ht="15.75" customHeight="1" x14ac:dyDescent="0.3">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row>
    <row r="256" spans="1:26" ht="15.75" customHeight="1" x14ac:dyDescent="0.3">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row>
    <row r="257" spans="1:26" ht="15.75" customHeight="1" x14ac:dyDescent="0.3">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row>
    <row r="258" spans="1:26" ht="15.75" customHeight="1" x14ac:dyDescent="0.3">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row>
    <row r="259" spans="1:26" ht="15.75" customHeight="1" x14ac:dyDescent="0.3">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row>
    <row r="260" spans="1:26" ht="15.75" customHeight="1" x14ac:dyDescent="0.3">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row>
    <row r="261" spans="1:26" ht="15.75" customHeight="1" x14ac:dyDescent="0.3">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row>
    <row r="262" spans="1:26" ht="15.75" customHeight="1" x14ac:dyDescent="0.3">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row>
    <row r="263" spans="1:26" ht="15.75" customHeight="1" x14ac:dyDescent="0.3">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row>
    <row r="264" spans="1:26" ht="15.75" customHeight="1" x14ac:dyDescent="0.3">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row>
    <row r="265" spans="1:26" ht="15.75" customHeight="1" x14ac:dyDescent="0.3">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row>
    <row r="266" spans="1:26" ht="15.75" customHeight="1" x14ac:dyDescent="0.3">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row>
    <row r="267" spans="1:26" ht="15.75" customHeight="1" x14ac:dyDescent="0.3">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row>
    <row r="268" spans="1:26" ht="15.75" customHeight="1" x14ac:dyDescent="0.3">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row>
    <row r="269" spans="1:26" ht="15.75" customHeight="1" x14ac:dyDescent="0.3">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row>
    <row r="270" spans="1:26" ht="15.75" customHeight="1" x14ac:dyDescent="0.3">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row>
    <row r="271" spans="1:26" ht="15.75" customHeight="1" x14ac:dyDescent="0.3">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row>
    <row r="272" spans="1:26" ht="15.75" customHeight="1" x14ac:dyDescent="0.3">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row>
    <row r="273" spans="1:26" ht="15.75" customHeight="1" x14ac:dyDescent="0.3">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row>
    <row r="274" spans="1:26" ht="15.75" customHeight="1" x14ac:dyDescent="0.3">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row>
    <row r="275" spans="1:26" ht="15.75" customHeight="1" x14ac:dyDescent="0.3">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row>
    <row r="276" spans="1:26" ht="15.75" customHeight="1" x14ac:dyDescent="0.3">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row>
    <row r="277" spans="1:26" ht="15.75" customHeight="1" x14ac:dyDescent="0.3">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row>
    <row r="278" spans="1:26" ht="15.75" customHeight="1" x14ac:dyDescent="0.3">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row>
    <row r="279" spans="1:26" ht="15.75" customHeight="1" x14ac:dyDescent="0.3">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row>
    <row r="280" spans="1:26" ht="15.75" customHeight="1" x14ac:dyDescent="0.3">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row>
    <row r="281" spans="1:26" ht="15.75" customHeight="1" x14ac:dyDescent="0.3">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row>
    <row r="282" spans="1:26" ht="15.75" customHeight="1" x14ac:dyDescent="0.3">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row>
    <row r="283" spans="1:26" ht="15.75" customHeight="1" x14ac:dyDescent="0.3">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row>
    <row r="284" spans="1:26" ht="15.75" customHeight="1" x14ac:dyDescent="0.3">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row>
    <row r="285" spans="1:26" ht="15.75" customHeight="1" x14ac:dyDescent="0.3">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row>
    <row r="286" spans="1:26" ht="15.75" customHeight="1" x14ac:dyDescent="0.3">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row>
    <row r="287" spans="1:26" ht="15.75" customHeight="1" x14ac:dyDescent="0.3">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row>
    <row r="288" spans="1:26" ht="15.75" customHeight="1" x14ac:dyDescent="0.3">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row>
    <row r="289" spans="1:26" ht="15.75" customHeight="1" x14ac:dyDescent="0.3">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row>
    <row r="290" spans="1:26" ht="15.75" customHeight="1" x14ac:dyDescent="0.3">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row>
    <row r="291" spans="1:26" ht="15.75" customHeight="1" x14ac:dyDescent="0.3">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row>
    <row r="292" spans="1:26" ht="15.75" customHeight="1" x14ac:dyDescent="0.3">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row>
    <row r="293" spans="1:26" ht="15.75" customHeight="1" x14ac:dyDescent="0.3">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row>
    <row r="294" spans="1:26" ht="15.75" customHeight="1" x14ac:dyDescent="0.3">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row>
    <row r="295" spans="1:26" ht="15.75" customHeight="1" x14ac:dyDescent="0.3">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row>
    <row r="296" spans="1:26" ht="15.75" customHeight="1" x14ac:dyDescent="0.3">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row>
    <row r="297" spans="1:26" ht="15.75" customHeight="1" x14ac:dyDescent="0.3">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row>
    <row r="298" spans="1:26" ht="15.75" customHeight="1" x14ac:dyDescent="0.3">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row>
    <row r="299" spans="1:26" ht="15.75" customHeight="1" x14ac:dyDescent="0.3">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row>
    <row r="300" spans="1:26" ht="15.75" customHeight="1" x14ac:dyDescent="0.3">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row>
    <row r="301" spans="1:26" ht="15.75" customHeight="1" x14ac:dyDescent="0.3">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row>
    <row r="302" spans="1:26" ht="15.75" customHeight="1" x14ac:dyDescent="0.3">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row>
    <row r="303" spans="1:26" ht="15.75" customHeight="1" x14ac:dyDescent="0.3">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row>
    <row r="304" spans="1:26" ht="15.75" customHeight="1" x14ac:dyDescent="0.3">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row>
    <row r="305" spans="1:26" ht="15.75" customHeight="1" x14ac:dyDescent="0.3">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row>
    <row r="306" spans="1:26" ht="15.75" customHeight="1" x14ac:dyDescent="0.3">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row>
    <row r="307" spans="1:26" ht="15.75" customHeight="1" x14ac:dyDescent="0.3">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row>
    <row r="308" spans="1:26" ht="15.75" customHeight="1" x14ac:dyDescent="0.3">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row>
    <row r="309" spans="1:26" ht="15.75" customHeight="1" x14ac:dyDescent="0.3">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row>
    <row r="310" spans="1:26" ht="15.75" customHeight="1" x14ac:dyDescent="0.3">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row>
    <row r="311" spans="1:26" ht="15.75" customHeight="1" x14ac:dyDescent="0.3">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row>
    <row r="312" spans="1:26" ht="15.75" customHeight="1" x14ac:dyDescent="0.3">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row>
    <row r="313" spans="1:26" ht="15.75" customHeight="1" x14ac:dyDescent="0.3">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row>
    <row r="314" spans="1:26" ht="15.75" customHeight="1" x14ac:dyDescent="0.3">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row>
    <row r="315" spans="1:26" ht="15.75" customHeight="1" x14ac:dyDescent="0.3">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row>
    <row r="316" spans="1:26" ht="15.75" customHeight="1" x14ac:dyDescent="0.3">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row>
    <row r="317" spans="1:26" ht="15.75" customHeight="1" x14ac:dyDescent="0.3">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row>
    <row r="318" spans="1:26" ht="15.75" customHeight="1" x14ac:dyDescent="0.3">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row>
    <row r="319" spans="1:26" ht="15.75" customHeight="1" x14ac:dyDescent="0.3">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row>
    <row r="320" spans="1:26" ht="15.75" customHeight="1" x14ac:dyDescent="0.3">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row>
    <row r="321" spans="1:26" ht="15.75" customHeight="1" x14ac:dyDescent="0.3">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row>
    <row r="322" spans="1:26" ht="15.75" customHeight="1" x14ac:dyDescent="0.3">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row>
    <row r="323" spans="1:26" ht="15.75" customHeight="1" x14ac:dyDescent="0.3">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row>
    <row r="324" spans="1:26" ht="15.75" customHeight="1" x14ac:dyDescent="0.3">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row>
    <row r="325" spans="1:26" ht="15.75" customHeight="1" x14ac:dyDescent="0.3">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row>
    <row r="326" spans="1:26" ht="15.75" customHeight="1" x14ac:dyDescent="0.3">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row>
    <row r="327" spans="1:26" ht="15.75" customHeight="1" x14ac:dyDescent="0.3">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row>
    <row r="328" spans="1:26" ht="15.75" customHeight="1" x14ac:dyDescent="0.3">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row>
    <row r="329" spans="1:26" ht="15.75" customHeight="1" x14ac:dyDescent="0.3">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row>
    <row r="330" spans="1:26" ht="15.75" customHeight="1" x14ac:dyDescent="0.3">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row>
    <row r="331" spans="1:26" ht="15.75" customHeight="1" x14ac:dyDescent="0.3">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row>
    <row r="332" spans="1:26" ht="15.75" customHeight="1" x14ac:dyDescent="0.3">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row>
    <row r="333" spans="1:26" ht="15.75" customHeight="1" x14ac:dyDescent="0.3">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row>
    <row r="334" spans="1:26" ht="15.75" customHeight="1" x14ac:dyDescent="0.3">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row>
    <row r="335" spans="1:26" ht="15.75" customHeight="1" x14ac:dyDescent="0.3">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row>
    <row r="336" spans="1:26" ht="15.75" customHeight="1" x14ac:dyDescent="0.3">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row>
    <row r="337" spans="1:26" ht="15.75" customHeight="1" x14ac:dyDescent="0.3">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row>
    <row r="338" spans="1:26" ht="15.75" customHeight="1" x14ac:dyDescent="0.3">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row>
    <row r="339" spans="1:26" ht="15.75" customHeight="1" x14ac:dyDescent="0.3">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row>
    <row r="340" spans="1:26" ht="15.75" customHeight="1" x14ac:dyDescent="0.3">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row>
    <row r="341" spans="1:26" ht="15.75" customHeight="1" x14ac:dyDescent="0.3">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row>
    <row r="342" spans="1:26" ht="15.75" customHeight="1" x14ac:dyDescent="0.3">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row>
    <row r="343" spans="1:26" ht="15.75" customHeight="1" x14ac:dyDescent="0.3">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row>
    <row r="344" spans="1:26" ht="15.75" customHeight="1" x14ac:dyDescent="0.3">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spans="1:26" ht="15.75" customHeight="1" x14ac:dyDescent="0.3">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row>
    <row r="346" spans="1:26" ht="15.75" customHeight="1" x14ac:dyDescent="0.3">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row>
    <row r="347" spans="1:26" ht="15.75" customHeight="1" x14ac:dyDescent="0.3">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row>
    <row r="348" spans="1:26" ht="15.75" customHeight="1" x14ac:dyDescent="0.3">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spans="1:26" ht="15.75" customHeight="1" x14ac:dyDescent="0.3">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row>
    <row r="350" spans="1:26" ht="15.75" customHeight="1" x14ac:dyDescent="0.3">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row>
    <row r="351" spans="1:26" ht="15.75" customHeight="1" x14ac:dyDescent="0.3">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row>
    <row r="352" spans="1:26" ht="15.75" customHeight="1" x14ac:dyDescent="0.3">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row>
    <row r="353" spans="1:26" ht="15.75" customHeight="1" x14ac:dyDescent="0.3">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row>
    <row r="354" spans="1:26" ht="15.75" customHeight="1" x14ac:dyDescent="0.3">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row>
    <row r="355" spans="1:26" ht="15.75" customHeight="1" x14ac:dyDescent="0.3">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row>
    <row r="356" spans="1:26" ht="15.75" customHeight="1" x14ac:dyDescent="0.3">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row>
    <row r="357" spans="1:26" ht="15.75" customHeight="1" x14ac:dyDescent="0.3">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row>
    <row r="358" spans="1:26" ht="15.75" customHeight="1" x14ac:dyDescent="0.3">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row>
    <row r="359" spans="1:26" ht="15.75" customHeight="1" x14ac:dyDescent="0.3">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row>
    <row r="360" spans="1:26" ht="15.75" customHeight="1" x14ac:dyDescent="0.3">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row>
    <row r="361" spans="1:26" ht="15.75" customHeight="1" x14ac:dyDescent="0.3">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row>
    <row r="362" spans="1:26" ht="15.75" customHeight="1" x14ac:dyDescent="0.3">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row>
    <row r="363" spans="1:26" ht="15.75" customHeight="1" x14ac:dyDescent="0.3">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row>
    <row r="364" spans="1:26" ht="15.75" customHeight="1" x14ac:dyDescent="0.3">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row>
    <row r="365" spans="1:26" ht="15.75" customHeight="1" x14ac:dyDescent="0.3">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row>
    <row r="366" spans="1:26" ht="15.75" customHeight="1" x14ac:dyDescent="0.3">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row>
    <row r="367" spans="1:26" ht="15.75" customHeight="1" x14ac:dyDescent="0.3">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row>
    <row r="368" spans="1:26" ht="15.75" customHeight="1" x14ac:dyDescent="0.3">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row>
    <row r="369" spans="1:26" ht="15.75" customHeight="1" x14ac:dyDescent="0.3">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row>
    <row r="370" spans="1:26" ht="15.75" customHeight="1" x14ac:dyDescent="0.3">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row>
    <row r="371" spans="1:26" ht="15.75" customHeight="1" x14ac:dyDescent="0.3">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row>
    <row r="372" spans="1:26" ht="15.75" customHeight="1" x14ac:dyDescent="0.3">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row>
    <row r="373" spans="1:26" ht="15.75" customHeight="1" x14ac:dyDescent="0.3">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row>
    <row r="374" spans="1:26" ht="15.75" customHeight="1" x14ac:dyDescent="0.3">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row>
    <row r="375" spans="1:26" ht="15.75" customHeight="1" x14ac:dyDescent="0.3">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row>
    <row r="376" spans="1:26" ht="15.75" customHeight="1" x14ac:dyDescent="0.3">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row>
    <row r="377" spans="1:26" ht="15.75" customHeight="1" x14ac:dyDescent="0.3">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row>
    <row r="378" spans="1:26" ht="15.75" customHeight="1" x14ac:dyDescent="0.3">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row>
    <row r="379" spans="1:26" ht="15.75" customHeight="1" x14ac:dyDescent="0.3">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row>
    <row r="380" spans="1:26" ht="15.75" customHeight="1" x14ac:dyDescent="0.3">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spans="1:26" ht="15.75" customHeight="1" x14ac:dyDescent="0.3">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row>
    <row r="382" spans="1:26" ht="15.75" customHeight="1" x14ac:dyDescent="0.3">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row>
    <row r="383" spans="1:26" ht="15.75" customHeight="1" x14ac:dyDescent="0.3">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row>
    <row r="384" spans="1:26" ht="15.75" customHeight="1" x14ac:dyDescent="0.3">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row>
    <row r="385" spans="1:26" ht="15.75" customHeight="1" x14ac:dyDescent="0.3">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row>
    <row r="386" spans="1:26" ht="15.75" customHeight="1" x14ac:dyDescent="0.3">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row>
    <row r="387" spans="1:26" ht="15.75" customHeight="1" x14ac:dyDescent="0.3">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row>
    <row r="388" spans="1:26" ht="15.75" customHeight="1" x14ac:dyDescent="0.3">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row>
    <row r="389" spans="1:26" ht="15.75" customHeight="1" x14ac:dyDescent="0.3">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row>
    <row r="390" spans="1:26" ht="15.75" customHeight="1" x14ac:dyDescent="0.3">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row>
    <row r="391" spans="1:26" ht="15.75" customHeight="1" x14ac:dyDescent="0.3">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row>
    <row r="392" spans="1:26" ht="15.75" customHeight="1" x14ac:dyDescent="0.3">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row>
    <row r="393" spans="1:26" ht="15.75" customHeight="1" x14ac:dyDescent="0.3">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row>
    <row r="394" spans="1:26" ht="15.75" customHeight="1" x14ac:dyDescent="0.3">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row>
    <row r="395" spans="1:26" ht="15.75" customHeight="1" x14ac:dyDescent="0.3">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spans="1:26" ht="15.75" customHeight="1" x14ac:dyDescent="0.3">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row>
    <row r="397" spans="1:26" ht="15.75" customHeight="1" x14ac:dyDescent="0.3">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row>
    <row r="398" spans="1:26" ht="15.75" customHeight="1" x14ac:dyDescent="0.3">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row>
    <row r="399" spans="1:26" ht="15.75" customHeight="1" x14ac:dyDescent="0.3">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row>
    <row r="400" spans="1:26" ht="15.75" customHeight="1" x14ac:dyDescent="0.3">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row>
    <row r="401" spans="1:26" ht="15.75" customHeight="1" x14ac:dyDescent="0.3">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row>
    <row r="402" spans="1:26" ht="15.75" customHeight="1" x14ac:dyDescent="0.3">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row>
    <row r="403" spans="1:26" ht="15.75" customHeight="1" x14ac:dyDescent="0.3">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row>
    <row r="404" spans="1:26" ht="15.75" customHeight="1" x14ac:dyDescent="0.3">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row>
    <row r="405" spans="1:26" ht="15.75" customHeight="1" x14ac:dyDescent="0.3">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row>
    <row r="406" spans="1:26" ht="15.75" customHeight="1" x14ac:dyDescent="0.3">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row>
    <row r="407" spans="1:26" ht="15.75" customHeight="1" x14ac:dyDescent="0.3">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row>
    <row r="408" spans="1:26" ht="15.75" customHeight="1" x14ac:dyDescent="0.3">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row>
    <row r="409" spans="1:26" ht="15.75" customHeight="1" x14ac:dyDescent="0.3">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row>
    <row r="410" spans="1:26" ht="15.75" customHeight="1" x14ac:dyDescent="0.3">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row>
    <row r="411" spans="1:26" ht="15.75" customHeight="1" x14ac:dyDescent="0.3">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row>
    <row r="412" spans="1:26" ht="15.75" customHeight="1" x14ac:dyDescent="0.3">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row>
    <row r="413" spans="1:26" ht="15.75" customHeight="1" x14ac:dyDescent="0.3">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row>
    <row r="414" spans="1:26" ht="15.75" customHeight="1" x14ac:dyDescent="0.3">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row>
    <row r="415" spans="1:26" ht="15.75" customHeight="1" x14ac:dyDescent="0.3">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row>
    <row r="416" spans="1:26" ht="15.75" customHeight="1" x14ac:dyDescent="0.3">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spans="1:26" ht="15.75" customHeight="1" x14ac:dyDescent="0.3">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row>
    <row r="418" spans="1:26" ht="15.75" customHeight="1" x14ac:dyDescent="0.3">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row>
    <row r="419" spans="1:26" ht="15.75" customHeight="1" x14ac:dyDescent="0.3">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row>
    <row r="420" spans="1:26" ht="15.75" customHeight="1" x14ac:dyDescent="0.3">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row>
    <row r="421" spans="1:26" ht="15.75" customHeight="1" x14ac:dyDescent="0.3">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row>
    <row r="422" spans="1:26" ht="15.75" customHeight="1" x14ac:dyDescent="0.3">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row>
    <row r="423" spans="1:26" ht="15.75" customHeight="1" x14ac:dyDescent="0.3">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row>
    <row r="424" spans="1:26" ht="15.75" customHeight="1" x14ac:dyDescent="0.3">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row>
    <row r="425" spans="1:26" ht="15.75" customHeight="1" x14ac:dyDescent="0.3"/>
    <row r="426" spans="1:26" ht="15.75" customHeight="1" x14ac:dyDescent="0.3"/>
    <row r="427" spans="1:26" ht="15.75" customHeight="1" x14ac:dyDescent="0.3"/>
    <row r="428" spans="1:26" ht="15.75" customHeight="1" x14ac:dyDescent="0.3"/>
    <row r="429" spans="1:26" ht="15.75" customHeight="1" x14ac:dyDescent="0.3"/>
    <row r="430" spans="1:26" ht="15.75" customHeight="1" x14ac:dyDescent="0.3"/>
    <row r="431" spans="1:26" ht="15.75" customHeight="1" x14ac:dyDescent="0.3"/>
    <row r="432" spans="1:26"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1:D1"/>
  </mergeCells>
  <dataValidations count="1">
    <dataValidation type="list" allowBlank="1" showErrorMessage="1" sqref="G210" xr:uid="{00000000-0002-0000-0800-000000000000}">
      <formula1>$F$210:$F$221</formula1>
    </dataValidation>
  </dataValidations>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F497A"/>
  </sheetPr>
  <dimension ref="A1:Z1000"/>
  <sheetViews>
    <sheetView workbookViewId="0"/>
  </sheetViews>
  <sheetFormatPr baseColWidth="10" defaultColWidth="14.44140625" defaultRowHeight="15" customHeight="1" x14ac:dyDescent="0.3"/>
  <cols>
    <col min="1" max="2" width="14.33203125" customWidth="1"/>
    <col min="3" max="3" width="17" customWidth="1"/>
    <col min="4" max="4" width="14.33203125" customWidth="1"/>
    <col min="5" max="5" width="46" customWidth="1"/>
    <col min="6" max="26" width="14.33203125" customWidth="1"/>
  </cols>
  <sheetData>
    <row r="1" spans="1:26" ht="24" customHeight="1" x14ac:dyDescent="0.3">
      <c r="A1" s="184"/>
      <c r="B1" s="417" t="s">
        <v>330</v>
      </c>
      <c r="C1" s="269"/>
      <c r="D1" s="269"/>
      <c r="E1" s="269"/>
      <c r="F1" s="270"/>
      <c r="G1" s="184"/>
      <c r="H1" s="184"/>
      <c r="I1" s="184"/>
      <c r="J1" s="184"/>
      <c r="K1" s="184"/>
      <c r="L1" s="184"/>
      <c r="M1" s="184"/>
      <c r="N1" s="184"/>
      <c r="O1" s="184"/>
      <c r="P1" s="184"/>
      <c r="Q1" s="184"/>
      <c r="R1" s="184"/>
      <c r="S1" s="184"/>
      <c r="T1" s="184"/>
      <c r="U1" s="184"/>
      <c r="V1" s="184"/>
      <c r="W1" s="184"/>
      <c r="X1" s="184"/>
      <c r="Y1" s="184"/>
      <c r="Z1" s="184"/>
    </row>
    <row r="2" spans="1:26" ht="13.5" customHeight="1" x14ac:dyDescent="0.3">
      <c r="A2" s="184"/>
      <c r="B2" s="185"/>
      <c r="C2" s="185"/>
      <c r="D2" s="185"/>
      <c r="E2" s="185"/>
      <c r="F2" s="185"/>
      <c r="G2" s="184"/>
      <c r="H2" s="184"/>
      <c r="I2" s="184"/>
      <c r="J2" s="184"/>
      <c r="K2" s="184"/>
      <c r="L2" s="184"/>
      <c r="M2" s="184"/>
      <c r="N2" s="184"/>
      <c r="O2" s="184"/>
      <c r="P2" s="184"/>
      <c r="Q2" s="184"/>
      <c r="R2" s="184"/>
      <c r="S2" s="184"/>
      <c r="T2" s="184"/>
      <c r="U2" s="184"/>
      <c r="V2" s="184"/>
      <c r="W2" s="184"/>
      <c r="X2" s="184"/>
      <c r="Y2" s="184"/>
      <c r="Z2" s="184"/>
    </row>
    <row r="3" spans="1:26" ht="13.5" customHeight="1" x14ac:dyDescent="0.3">
      <c r="A3" s="184"/>
      <c r="B3" s="418" t="s">
        <v>331</v>
      </c>
      <c r="C3" s="269"/>
      <c r="D3" s="419"/>
      <c r="E3" s="186" t="s">
        <v>332</v>
      </c>
      <c r="F3" s="187" t="s">
        <v>333</v>
      </c>
      <c r="G3" s="184"/>
      <c r="H3" s="184"/>
      <c r="I3" s="184"/>
      <c r="J3" s="184"/>
      <c r="K3" s="184"/>
      <c r="L3" s="184"/>
      <c r="M3" s="184"/>
      <c r="N3" s="184"/>
      <c r="O3" s="184"/>
      <c r="P3" s="184"/>
      <c r="Q3" s="184"/>
      <c r="R3" s="184"/>
      <c r="S3" s="184"/>
      <c r="T3" s="184"/>
      <c r="U3" s="184"/>
      <c r="V3" s="184"/>
      <c r="W3" s="184"/>
      <c r="X3" s="184"/>
      <c r="Y3" s="184"/>
      <c r="Z3" s="184"/>
    </row>
    <row r="4" spans="1:26" ht="13.5" customHeight="1" x14ac:dyDescent="0.3">
      <c r="A4" s="184"/>
      <c r="B4" s="420" t="s">
        <v>334</v>
      </c>
      <c r="C4" s="421" t="s">
        <v>216</v>
      </c>
      <c r="D4" s="188" t="s">
        <v>247</v>
      </c>
      <c r="E4" s="189" t="s">
        <v>335</v>
      </c>
      <c r="F4" s="190">
        <v>0.25</v>
      </c>
      <c r="G4" s="184"/>
      <c r="H4" s="184"/>
      <c r="I4" s="184"/>
      <c r="J4" s="184"/>
      <c r="K4" s="184"/>
      <c r="L4" s="184"/>
      <c r="M4" s="184"/>
      <c r="N4" s="184"/>
      <c r="O4" s="184"/>
      <c r="P4" s="184"/>
      <c r="Q4" s="184"/>
      <c r="R4" s="184"/>
      <c r="S4" s="184"/>
      <c r="T4" s="184"/>
      <c r="U4" s="184"/>
      <c r="V4" s="184"/>
      <c r="W4" s="184"/>
      <c r="X4" s="184"/>
      <c r="Y4" s="184"/>
      <c r="Z4" s="184"/>
    </row>
    <row r="5" spans="1:26" ht="13.5" customHeight="1" x14ac:dyDescent="0.3">
      <c r="A5" s="184"/>
      <c r="B5" s="246"/>
      <c r="C5" s="304"/>
      <c r="D5" s="191" t="s">
        <v>232</v>
      </c>
      <c r="E5" s="192" t="s">
        <v>336</v>
      </c>
      <c r="F5" s="193">
        <v>0.15</v>
      </c>
      <c r="G5" s="184"/>
      <c r="H5" s="184"/>
      <c r="I5" s="184"/>
      <c r="J5" s="184"/>
      <c r="K5" s="184"/>
      <c r="L5" s="184"/>
      <c r="M5" s="184"/>
      <c r="N5" s="184"/>
      <c r="O5" s="184"/>
      <c r="P5" s="184"/>
      <c r="Q5" s="184"/>
      <c r="R5" s="184"/>
      <c r="S5" s="184"/>
      <c r="T5" s="184"/>
      <c r="U5" s="184"/>
      <c r="V5" s="184"/>
      <c r="W5" s="184"/>
      <c r="X5" s="184"/>
      <c r="Y5" s="184"/>
      <c r="Z5" s="184"/>
    </row>
    <row r="6" spans="1:26" ht="13.5" customHeight="1" x14ac:dyDescent="0.3">
      <c r="A6" s="184"/>
      <c r="B6" s="246"/>
      <c r="C6" s="305"/>
      <c r="D6" s="191" t="s">
        <v>337</v>
      </c>
      <c r="E6" s="192" t="s">
        <v>338</v>
      </c>
      <c r="F6" s="193">
        <v>0.1</v>
      </c>
      <c r="G6" s="184"/>
      <c r="H6" s="184"/>
      <c r="I6" s="184"/>
      <c r="J6" s="184"/>
      <c r="K6" s="184"/>
      <c r="L6" s="184"/>
      <c r="M6" s="184"/>
      <c r="N6" s="184"/>
      <c r="O6" s="184"/>
      <c r="P6" s="184"/>
      <c r="Q6" s="184"/>
      <c r="R6" s="184"/>
      <c r="S6" s="184"/>
      <c r="T6" s="184"/>
      <c r="U6" s="184"/>
      <c r="V6" s="184"/>
      <c r="W6" s="184"/>
      <c r="X6" s="184"/>
      <c r="Y6" s="184"/>
      <c r="Z6" s="184"/>
    </row>
    <row r="7" spans="1:26" ht="13.5" customHeight="1" x14ac:dyDescent="0.3">
      <c r="A7" s="184"/>
      <c r="B7" s="246"/>
      <c r="C7" s="415" t="s">
        <v>217</v>
      </c>
      <c r="D7" s="191" t="s">
        <v>339</v>
      </c>
      <c r="E7" s="192" t="s">
        <v>340</v>
      </c>
      <c r="F7" s="193">
        <v>0.25</v>
      </c>
      <c r="G7" s="184"/>
      <c r="H7" s="184"/>
      <c r="I7" s="184"/>
      <c r="J7" s="184"/>
      <c r="K7" s="184"/>
      <c r="L7" s="184"/>
      <c r="M7" s="184"/>
      <c r="N7" s="184"/>
      <c r="O7" s="184"/>
      <c r="P7" s="184"/>
      <c r="Q7" s="184"/>
      <c r="R7" s="184"/>
      <c r="S7" s="184"/>
      <c r="T7" s="184"/>
      <c r="U7" s="184"/>
      <c r="V7" s="184"/>
      <c r="W7" s="184"/>
      <c r="X7" s="184"/>
      <c r="Y7" s="184"/>
      <c r="Z7" s="184"/>
    </row>
    <row r="8" spans="1:26" ht="13.5" customHeight="1" x14ac:dyDescent="0.3">
      <c r="A8" s="184"/>
      <c r="B8" s="247"/>
      <c r="C8" s="305"/>
      <c r="D8" s="191" t="s">
        <v>233</v>
      </c>
      <c r="E8" s="192" t="s">
        <v>341</v>
      </c>
      <c r="F8" s="193">
        <v>0.15</v>
      </c>
      <c r="G8" s="184"/>
      <c r="H8" s="184"/>
      <c r="I8" s="184"/>
      <c r="J8" s="184"/>
      <c r="K8" s="184"/>
      <c r="L8" s="184"/>
      <c r="M8" s="184"/>
      <c r="N8" s="184"/>
      <c r="O8" s="184"/>
      <c r="P8" s="184"/>
      <c r="Q8" s="184"/>
      <c r="R8" s="184"/>
      <c r="S8" s="184"/>
      <c r="T8" s="184"/>
      <c r="U8" s="184"/>
      <c r="V8" s="184"/>
      <c r="W8" s="184"/>
      <c r="X8" s="184"/>
      <c r="Y8" s="184"/>
      <c r="Z8" s="184"/>
    </row>
    <row r="9" spans="1:26" ht="13.5" customHeight="1" x14ac:dyDescent="0.3">
      <c r="A9" s="184"/>
      <c r="B9" s="422" t="s">
        <v>342</v>
      </c>
      <c r="C9" s="415" t="s">
        <v>219</v>
      </c>
      <c r="D9" s="191" t="s">
        <v>343</v>
      </c>
      <c r="E9" s="192" t="s">
        <v>344</v>
      </c>
      <c r="F9" s="194" t="s">
        <v>345</v>
      </c>
      <c r="G9" s="184"/>
      <c r="H9" s="184"/>
      <c r="I9" s="184"/>
      <c r="J9" s="184"/>
      <c r="K9" s="184"/>
      <c r="L9" s="184"/>
      <c r="M9" s="184"/>
      <c r="N9" s="184"/>
      <c r="O9" s="184"/>
      <c r="P9" s="184"/>
      <c r="Q9" s="184"/>
      <c r="R9" s="184"/>
      <c r="S9" s="184"/>
      <c r="T9" s="184"/>
      <c r="U9" s="184"/>
      <c r="V9" s="184"/>
      <c r="W9" s="184"/>
      <c r="X9" s="184"/>
      <c r="Y9" s="184"/>
      <c r="Z9" s="184"/>
    </row>
    <row r="10" spans="1:26" ht="13.5" customHeight="1" x14ac:dyDescent="0.3">
      <c r="A10" s="184"/>
      <c r="B10" s="246"/>
      <c r="C10" s="305"/>
      <c r="D10" s="191" t="s">
        <v>234</v>
      </c>
      <c r="E10" s="192" t="s">
        <v>346</v>
      </c>
      <c r="F10" s="194" t="s">
        <v>345</v>
      </c>
      <c r="G10" s="184"/>
      <c r="H10" s="184"/>
      <c r="I10" s="184"/>
      <c r="J10" s="184"/>
      <c r="K10" s="184"/>
      <c r="L10" s="184"/>
      <c r="M10" s="184"/>
      <c r="N10" s="184"/>
      <c r="O10" s="184"/>
      <c r="P10" s="184"/>
      <c r="Q10" s="184"/>
      <c r="R10" s="184"/>
      <c r="S10" s="184"/>
      <c r="T10" s="184"/>
      <c r="U10" s="184"/>
      <c r="V10" s="184"/>
      <c r="W10" s="184"/>
      <c r="X10" s="184"/>
      <c r="Y10" s="184"/>
      <c r="Z10" s="184"/>
    </row>
    <row r="11" spans="1:26" ht="13.5" customHeight="1" x14ac:dyDescent="0.3">
      <c r="A11" s="184"/>
      <c r="B11" s="246"/>
      <c r="C11" s="415" t="s">
        <v>220</v>
      </c>
      <c r="D11" s="191" t="s">
        <v>235</v>
      </c>
      <c r="E11" s="192" t="s">
        <v>347</v>
      </c>
      <c r="F11" s="194" t="s">
        <v>345</v>
      </c>
      <c r="G11" s="184"/>
      <c r="H11" s="184"/>
      <c r="I11" s="184"/>
      <c r="J11" s="184"/>
      <c r="K11" s="184"/>
      <c r="L11" s="184"/>
      <c r="M11" s="184"/>
      <c r="N11" s="184"/>
      <c r="O11" s="184"/>
      <c r="P11" s="184"/>
      <c r="Q11" s="184"/>
      <c r="R11" s="184"/>
      <c r="S11" s="184"/>
      <c r="T11" s="184"/>
      <c r="U11" s="184"/>
      <c r="V11" s="184"/>
      <c r="W11" s="184"/>
      <c r="X11" s="184"/>
      <c r="Y11" s="184"/>
      <c r="Z11" s="184"/>
    </row>
    <row r="12" spans="1:26" ht="13.5" customHeight="1" x14ac:dyDescent="0.3">
      <c r="A12" s="184"/>
      <c r="B12" s="246"/>
      <c r="C12" s="305"/>
      <c r="D12" s="191" t="s">
        <v>248</v>
      </c>
      <c r="E12" s="192" t="s">
        <v>348</v>
      </c>
      <c r="F12" s="194" t="s">
        <v>345</v>
      </c>
      <c r="G12" s="184"/>
      <c r="H12" s="184"/>
      <c r="I12" s="184"/>
      <c r="J12" s="184"/>
      <c r="K12" s="184"/>
      <c r="L12" s="184"/>
      <c r="M12" s="184"/>
      <c r="N12" s="184"/>
      <c r="O12" s="184"/>
      <c r="P12" s="184"/>
      <c r="Q12" s="184"/>
      <c r="R12" s="184"/>
      <c r="S12" s="184"/>
      <c r="T12" s="184"/>
      <c r="U12" s="184"/>
      <c r="V12" s="184"/>
      <c r="W12" s="184"/>
      <c r="X12" s="184"/>
      <c r="Y12" s="184"/>
      <c r="Z12" s="184"/>
    </row>
    <row r="13" spans="1:26" ht="13.5" customHeight="1" x14ac:dyDescent="0.3">
      <c r="A13" s="184"/>
      <c r="B13" s="246"/>
      <c r="C13" s="415" t="s">
        <v>221</v>
      </c>
      <c r="D13" s="191" t="s">
        <v>236</v>
      </c>
      <c r="E13" s="192" t="s">
        <v>349</v>
      </c>
      <c r="F13" s="194" t="s">
        <v>345</v>
      </c>
      <c r="G13" s="184"/>
      <c r="H13" s="184"/>
      <c r="I13" s="184"/>
      <c r="J13" s="184"/>
      <c r="K13" s="184"/>
      <c r="L13" s="184"/>
      <c r="M13" s="184"/>
      <c r="N13" s="184"/>
      <c r="O13" s="184"/>
      <c r="P13" s="184"/>
      <c r="Q13" s="184"/>
      <c r="R13" s="184"/>
      <c r="S13" s="184"/>
      <c r="T13" s="184"/>
      <c r="U13" s="184"/>
      <c r="V13" s="184"/>
      <c r="W13" s="184"/>
      <c r="X13" s="184"/>
      <c r="Y13" s="184"/>
      <c r="Z13" s="184"/>
    </row>
    <row r="14" spans="1:26" ht="13.5" customHeight="1" x14ac:dyDescent="0.3">
      <c r="A14" s="184"/>
      <c r="B14" s="423"/>
      <c r="C14" s="416"/>
      <c r="D14" s="195" t="s">
        <v>350</v>
      </c>
      <c r="E14" s="196" t="s">
        <v>351</v>
      </c>
      <c r="F14" s="197" t="s">
        <v>345</v>
      </c>
      <c r="G14" s="184"/>
      <c r="H14" s="184"/>
      <c r="I14" s="184"/>
      <c r="J14" s="184"/>
      <c r="K14" s="184"/>
      <c r="L14" s="184"/>
      <c r="M14" s="184"/>
      <c r="N14" s="184"/>
      <c r="O14" s="184"/>
      <c r="P14" s="184"/>
      <c r="Q14" s="184"/>
      <c r="R14" s="184"/>
      <c r="S14" s="184"/>
      <c r="T14" s="184"/>
      <c r="U14" s="184"/>
      <c r="V14" s="184"/>
      <c r="W14" s="184"/>
      <c r="X14" s="184"/>
      <c r="Y14" s="184"/>
      <c r="Z14" s="184"/>
    </row>
    <row r="15" spans="1:26" ht="49.5" customHeight="1" x14ac:dyDescent="0.3">
      <c r="A15" s="184"/>
      <c r="B15" s="424" t="s">
        <v>352</v>
      </c>
      <c r="C15" s="235"/>
      <c r="D15" s="235"/>
      <c r="E15" s="235"/>
      <c r="F15" s="244"/>
      <c r="G15" s="184"/>
      <c r="H15" s="184"/>
      <c r="I15" s="184"/>
      <c r="J15" s="184"/>
      <c r="K15" s="184"/>
      <c r="L15" s="184"/>
      <c r="M15" s="184"/>
      <c r="N15" s="184"/>
      <c r="O15" s="184"/>
      <c r="P15" s="184"/>
      <c r="Q15" s="184"/>
      <c r="R15" s="184"/>
      <c r="S15" s="184"/>
      <c r="T15" s="184"/>
      <c r="U15" s="184"/>
      <c r="V15" s="184"/>
      <c r="W15" s="184"/>
      <c r="X15" s="184"/>
      <c r="Y15" s="184"/>
      <c r="Z15" s="184"/>
    </row>
    <row r="16" spans="1:26" ht="27" customHeight="1" x14ac:dyDescent="0.3">
      <c r="A16" s="184"/>
      <c r="B16" s="198"/>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row>
    <row r="17" spans="1:26" ht="13.5" customHeight="1" x14ac:dyDescent="0.3">
      <c r="A17" s="184"/>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row>
    <row r="18" spans="1:26" ht="13.5" customHeight="1" x14ac:dyDescent="0.3">
      <c r="A18" s="184"/>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row>
    <row r="19" spans="1:26" ht="13.5" customHeight="1" x14ac:dyDescent="0.3">
      <c r="A19" s="184"/>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row>
    <row r="20" spans="1:26" ht="13.5" customHeight="1" x14ac:dyDescent="0.3">
      <c r="A20" s="184"/>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row>
    <row r="21" spans="1:26" ht="13.5" customHeight="1" x14ac:dyDescent="0.3">
      <c r="A21" s="184"/>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row>
    <row r="22" spans="1:26" ht="13.5" customHeight="1" x14ac:dyDescent="0.3">
      <c r="A22" s="184"/>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row>
    <row r="23" spans="1:26" ht="13.5" customHeight="1" x14ac:dyDescent="0.3">
      <c r="A23" s="184"/>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row>
    <row r="24" spans="1:26" ht="13.5" customHeight="1" x14ac:dyDescent="0.3">
      <c r="A24" s="184"/>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row>
    <row r="25" spans="1:26" ht="13.5" customHeight="1" x14ac:dyDescent="0.3">
      <c r="A25" s="184"/>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row>
    <row r="26" spans="1:26" ht="13.5" customHeight="1" x14ac:dyDescent="0.3">
      <c r="A26" s="184"/>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row>
    <row r="27" spans="1:26" ht="13.5" customHeight="1" x14ac:dyDescent="0.3">
      <c r="A27" s="184"/>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row>
    <row r="28" spans="1:26" ht="13.5" customHeight="1" x14ac:dyDescent="0.3">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row>
    <row r="29" spans="1:26" ht="13.5" customHeight="1" x14ac:dyDescent="0.3">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row>
    <row r="30" spans="1:26" ht="13.5" customHeight="1" x14ac:dyDescent="0.3">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row>
    <row r="31" spans="1:26" ht="13.5" customHeight="1" x14ac:dyDescent="0.3">
      <c r="A31" s="184"/>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row>
    <row r="32" spans="1:26" ht="13.5" customHeight="1" x14ac:dyDescent="0.3">
      <c r="A32" s="184"/>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row>
    <row r="33" spans="1:26" ht="13.5" customHeight="1" x14ac:dyDescent="0.3">
      <c r="A33" s="184"/>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row>
    <row r="34" spans="1:26" ht="13.5" customHeight="1" x14ac:dyDescent="0.3">
      <c r="A34" s="184"/>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row>
    <row r="35" spans="1:26" ht="13.5" customHeight="1" x14ac:dyDescent="0.3">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row>
    <row r="36" spans="1:26" ht="13.5" customHeight="1" x14ac:dyDescent="0.3">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row>
    <row r="37" spans="1:26" ht="13.5" customHeight="1" x14ac:dyDescent="0.3">
      <c r="A37" s="184"/>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row>
    <row r="38" spans="1:26" ht="13.5" customHeight="1" x14ac:dyDescent="0.3">
      <c r="A38" s="184"/>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row>
    <row r="39" spans="1:26" ht="13.5" customHeight="1" x14ac:dyDescent="0.3">
      <c r="A39" s="184"/>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row>
    <row r="40" spans="1:26" ht="13.5" customHeight="1" x14ac:dyDescent="0.3">
      <c r="A40" s="184"/>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row>
    <row r="41" spans="1:26" ht="13.5" customHeight="1" x14ac:dyDescent="0.3">
      <c r="A41" s="184"/>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row>
    <row r="42" spans="1:26" ht="13.5" customHeight="1" x14ac:dyDescent="0.3">
      <c r="A42" s="184"/>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row>
    <row r="43" spans="1:26" ht="13.5" customHeight="1" x14ac:dyDescent="0.3">
      <c r="A43" s="184"/>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row>
    <row r="44" spans="1:26" ht="13.5" customHeight="1" x14ac:dyDescent="0.3">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row>
    <row r="45" spans="1:26" ht="13.5" customHeight="1" x14ac:dyDescent="0.3">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row>
    <row r="46" spans="1:26" ht="13.5" customHeight="1" x14ac:dyDescent="0.3">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row>
    <row r="47" spans="1:26" ht="13.5" customHeight="1" x14ac:dyDescent="0.3">
      <c r="A47" s="184"/>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row>
    <row r="48" spans="1:26" ht="13.5" customHeight="1" x14ac:dyDescent="0.3">
      <c r="A48" s="184"/>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row>
    <row r="49" spans="1:26" ht="13.5" customHeight="1" x14ac:dyDescent="0.3">
      <c r="A49" s="184"/>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row>
    <row r="50" spans="1:26" ht="13.5" customHeight="1" x14ac:dyDescent="0.3">
      <c r="A50" s="184"/>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row>
    <row r="51" spans="1:26" ht="13.5" customHeight="1" x14ac:dyDescent="0.3">
      <c r="A51" s="184"/>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row>
    <row r="52" spans="1:26" ht="13.5" customHeight="1" x14ac:dyDescent="0.3">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row>
    <row r="53" spans="1:26" ht="13.5" customHeight="1" x14ac:dyDescent="0.3">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row>
    <row r="54" spans="1:26" ht="13.5" customHeight="1" x14ac:dyDescent="0.3">
      <c r="A54" s="18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row>
    <row r="55" spans="1:26" ht="13.5" customHeight="1" x14ac:dyDescent="0.3">
      <c r="A55" s="184"/>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row>
    <row r="56" spans="1:26" ht="13.5" customHeight="1" x14ac:dyDescent="0.3">
      <c r="A56" s="184"/>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row>
    <row r="57" spans="1:26" ht="13.5" customHeight="1" x14ac:dyDescent="0.3">
      <c r="A57" s="184"/>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row>
    <row r="58" spans="1:26" ht="13.5" customHeight="1" x14ac:dyDescent="0.3">
      <c r="A58" s="184"/>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row>
    <row r="59" spans="1:26" ht="13.5" customHeight="1" x14ac:dyDescent="0.3">
      <c r="A59" s="184"/>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row>
    <row r="60" spans="1:26" ht="13.5" customHeight="1" x14ac:dyDescent="0.3">
      <c r="A60" s="184"/>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row>
    <row r="61" spans="1:26" ht="13.5" customHeight="1" x14ac:dyDescent="0.3">
      <c r="A61" s="184"/>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row>
    <row r="62" spans="1:26" ht="13.5" customHeight="1" x14ac:dyDescent="0.3">
      <c r="A62" s="184"/>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row>
    <row r="63" spans="1:26" ht="13.5" customHeight="1" x14ac:dyDescent="0.3">
      <c r="A63" s="184"/>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row>
    <row r="64" spans="1:26" ht="13.5" customHeight="1" x14ac:dyDescent="0.3">
      <c r="A64" s="184"/>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row>
    <row r="65" spans="1:26" ht="13.5" customHeight="1" x14ac:dyDescent="0.3">
      <c r="A65" s="184"/>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row>
    <row r="66" spans="1:26" ht="13.5" customHeight="1" x14ac:dyDescent="0.3">
      <c r="A66" s="184"/>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row>
    <row r="67" spans="1:26" ht="13.5" customHeight="1" x14ac:dyDescent="0.3">
      <c r="A67" s="184"/>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row>
    <row r="68" spans="1:26" ht="13.5" customHeight="1" x14ac:dyDescent="0.3">
      <c r="A68" s="184"/>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row>
    <row r="69" spans="1:26" ht="13.5" customHeight="1" x14ac:dyDescent="0.3">
      <c r="A69" s="184"/>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row>
    <row r="70" spans="1:26" ht="13.5" customHeight="1" x14ac:dyDescent="0.3">
      <c r="A70" s="184"/>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row>
    <row r="71" spans="1:26" ht="13.5" customHeight="1" x14ac:dyDescent="0.3">
      <c r="A71" s="184"/>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row>
    <row r="72" spans="1:26" ht="13.5" customHeight="1" x14ac:dyDescent="0.3">
      <c r="A72" s="184"/>
      <c r="B72" s="184"/>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row>
    <row r="73" spans="1:26" ht="13.5" customHeight="1" x14ac:dyDescent="0.3">
      <c r="A73" s="184"/>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row>
    <row r="74" spans="1:26" ht="13.5" customHeight="1" x14ac:dyDescent="0.3">
      <c r="A74" s="184"/>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row>
    <row r="75" spans="1:26" ht="13.5" customHeight="1" x14ac:dyDescent="0.3">
      <c r="A75" s="184"/>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row>
    <row r="76" spans="1:26" ht="13.5" customHeight="1" x14ac:dyDescent="0.3">
      <c r="A76" s="184"/>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row>
    <row r="77" spans="1:26" ht="13.5" customHeight="1" x14ac:dyDescent="0.3">
      <c r="A77" s="184"/>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row>
    <row r="78" spans="1:26" ht="13.5" customHeight="1" x14ac:dyDescent="0.3">
      <c r="A78" s="18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row>
    <row r="79" spans="1:26" ht="13.5" customHeight="1" x14ac:dyDescent="0.3">
      <c r="A79" s="184"/>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row>
    <row r="80" spans="1:26" ht="13.5" customHeight="1" x14ac:dyDescent="0.3">
      <c r="A80" s="184"/>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row>
    <row r="81" spans="1:26" ht="13.5" customHeight="1" x14ac:dyDescent="0.3">
      <c r="A81" s="184"/>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row>
    <row r="82" spans="1:26" ht="13.5" customHeight="1" x14ac:dyDescent="0.3">
      <c r="A82" s="184"/>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row>
    <row r="83" spans="1:26" ht="13.5" customHeight="1" x14ac:dyDescent="0.3">
      <c r="A83" s="184"/>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row>
    <row r="84" spans="1:26" ht="13.5" customHeight="1" x14ac:dyDescent="0.3">
      <c r="A84" s="184"/>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row>
    <row r="85" spans="1:26" ht="13.5" customHeight="1" x14ac:dyDescent="0.3">
      <c r="A85" s="184"/>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row>
    <row r="86" spans="1:26" ht="13.5" customHeight="1" x14ac:dyDescent="0.3">
      <c r="A86" s="184"/>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row>
    <row r="87" spans="1:26" ht="13.5" customHeight="1" x14ac:dyDescent="0.3">
      <c r="A87" s="184"/>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row>
    <row r="88" spans="1:26" ht="13.5" customHeight="1" x14ac:dyDescent="0.3">
      <c r="A88" s="184"/>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row>
    <row r="89" spans="1:26" ht="13.5" customHeight="1" x14ac:dyDescent="0.3">
      <c r="A89" s="184"/>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row>
    <row r="90" spans="1:26" ht="13.5" customHeight="1" x14ac:dyDescent="0.3">
      <c r="A90" s="184"/>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row>
    <row r="91" spans="1:26" ht="13.5" customHeight="1" x14ac:dyDescent="0.3">
      <c r="A91" s="184"/>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row>
    <row r="92" spans="1:26" ht="13.5" customHeight="1" x14ac:dyDescent="0.3">
      <c r="A92" s="184"/>
      <c r="B92" s="184"/>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row>
    <row r="93" spans="1:26" ht="13.5" customHeight="1" x14ac:dyDescent="0.3">
      <c r="A93" s="184"/>
      <c r="B93" s="184"/>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row>
    <row r="94" spans="1:26" ht="13.5" customHeight="1" x14ac:dyDescent="0.3">
      <c r="A94" s="184"/>
      <c r="B94" s="184"/>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row>
    <row r="95" spans="1:26" ht="13.5" customHeight="1" x14ac:dyDescent="0.3">
      <c r="A95" s="184"/>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row>
    <row r="96" spans="1:26" ht="13.5" customHeight="1" x14ac:dyDescent="0.3">
      <c r="A96" s="184"/>
      <c r="B96" s="184"/>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row>
    <row r="97" spans="1:26" ht="13.5" customHeight="1" x14ac:dyDescent="0.3">
      <c r="A97" s="184"/>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row>
    <row r="98" spans="1:26" ht="13.5" customHeight="1" x14ac:dyDescent="0.3">
      <c r="A98" s="184"/>
      <c r="B98" s="184"/>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row>
    <row r="99" spans="1:26" ht="13.5" customHeight="1" x14ac:dyDescent="0.3">
      <c r="A99" s="184"/>
      <c r="B99" s="184"/>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row>
    <row r="100" spans="1:26" ht="13.5" customHeight="1" x14ac:dyDescent="0.3">
      <c r="A100" s="184"/>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row>
    <row r="101" spans="1:26" ht="13.5" customHeight="1" x14ac:dyDescent="0.3">
      <c r="A101" s="184"/>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row>
    <row r="102" spans="1:26" ht="13.5" customHeight="1" x14ac:dyDescent="0.3">
      <c r="A102" s="184"/>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row>
    <row r="103" spans="1:26" ht="13.5" customHeight="1" x14ac:dyDescent="0.3">
      <c r="A103" s="184"/>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row>
    <row r="104" spans="1:26" ht="13.5" customHeight="1" x14ac:dyDescent="0.3">
      <c r="A104" s="184"/>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row>
    <row r="105" spans="1:26" ht="13.5" customHeight="1" x14ac:dyDescent="0.3">
      <c r="A105" s="184"/>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row>
    <row r="106" spans="1:26" ht="13.5" customHeight="1" x14ac:dyDescent="0.3">
      <c r="A106" s="184"/>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row>
    <row r="107" spans="1:26" ht="13.5" customHeight="1" x14ac:dyDescent="0.3">
      <c r="A107" s="184"/>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row>
    <row r="108" spans="1:26" ht="13.5" customHeight="1" x14ac:dyDescent="0.3">
      <c r="A108" s="184"/>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row>
    <row r="109" spans="1:26" ht="13.5" customHeight="1" x14ac:dyDescent="0.3">
      <c r="A109" s="184"/>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row>
    <row r="110" spans="1:26" ht="13.5" customHeight="1" x14ac:dyDescent="0.3">
      <c r="A110" s="184"/>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row>
    <row r="111" spans="1:26" ht="13.5" customHeight="1" x14ac:dyDescent="0.3">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row>
    <row r="112" spans="1:26" ht="13.5" customHeight="1" x14ac:dyDescent="0.3">
      <c r="A112" s="184"/>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row>
    <row r="113" spans="1:26" ht="13.5" customHeight="1" x14ac:dyDescent="0.3">
      <c r="A113" s="184"/>
      <c r="B113" s="184"/>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row>
    <row r="114" spans="1:26" ht="13.5" customHeight="1" x14ac:dyDescent="0.3">
      <c r="A114" s="184"/>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row>
    <row r="115" spans="1:26" ht="13.5" customHeight="1" x14ac:dyDescent="0.3">
      <c r="A115" s="184"/>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row>
    <row r="116" spans="1:26" ht="13.5" customHeight="1" x14ac:dyDescent="0.3">
      <c r="A116" s="184"/>
      <c r="B116" s="184"/>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row>
    <row r="117" spans="1:26" ht="13.5" customHeight="1" x14ac:dyDescent="0.3">
      <c r="A117" s="184"/>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row>
    <row r="118" spans="1:26" ht="13.5" customHeight="1" x14ac:dyDescent="0.3">
      <c r="A118" s="184"/>
      <c r="B118" s="184"/>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row>
    <row r="119" spans="1:26" ht="13.5" customHeight="1" x14ac:dyDescent="0.3">
      <c r="A119" s="184"/>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row>
    <row r="120" spans="1:26" ht="13.5" customHeight="1" x14ac:dyDescent="0.3">
      <c r="A120" s="184"/>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row>
    <row r="121" spans="1:26" ht="13.5" customHeight="1" x14ac:dyDescent="0.3">
      <c r="A121" s="184"/>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row>
    <row r="122" spans="1:26" ht="13.5" customHeight="1" x14ac:dyDescent="0.3">
      <c r="A122" s="184"/>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row>
    <row r="123" spans="1:26" ht="13.5" customHeight="1" x14ac:dyDescent="0.3">
      <c r="A123" s="184"/>
      <c r="B123" s="184"/>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row>
    <row r="124" spans="1:26" ht="13.5" customHeight="1" x14ac:dyDescent="0.3">
      <c r="A124" s="184"/>
      <c r="B124" s="184"/>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row>
    <row r="125" spans="1:26" ht="13.5" customHeight="1" x14ac:dyDescent="0.3">
      <c r="A125" s="184"/>
      <c r="B125" s="184"/>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row>
    <row r="126" spans="1:26" ht="13.5" customHeight="1" x14ac:dyDescent="0.3">
      <c r="A126" s="184"/>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row>
    <row r="127" spans="1:26" ht="13.5" customHeight="1" x14ac:dyDescent="0.3">
      <c r="A127" s="184"/>
      <c r="B127" s="184"/>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row>
    <row r="128" spans="1:26" ht="13.5" customHeight="1" x14ac:dyDescent="0.3">
      <c r="A128" s="184"/>
      <c r="B128" s="184"/>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row>
    <row r="129" spans="1:26" ht="13.5" customHeight="1" x14ac:dyDescent="0.3">
      <c r="A129" s="184"/>
      <c r="B129" s="184"/>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row>
    <row r="130" spans="1:26" ht="13.5" customHeight="1" x14ac:dyDescent="0.3">
      <c r="A130" s="184"/>
      <c r="B130" s="184"/>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row>
    <row r="131" spans="1:26" ht="13.5" customHeight="1" x14ac:dyDescent="0.3">
      <c r="A131" s="184"/>
      <c r="B131" s="184"/>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row>
    <row r="132" spans="1:26" ht="13.5" customHeight="1" x14ac:dyDescent="0.3">
      <c r="A132" s="184"/>
      <c r="B132" s="184"/>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row>
    <row r="133" spans="1:26" ht="13.5" customHeight="1" x14ac:dyDescent="0.3">
      <c r="A133" s="184"/>
      <c r="B133" s="184"/>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row>
    <row r="134" spans="1:26" ht="13.5" customHeight="1" x14ac:dyDescent="0.3">
      <c r="A134" s="184"/>
      <c r="B134" s="184"/>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row>
    <row r="135" spans="1:26" ht="13.5" customHeight="1" x14ac:dyDescent="0.3">
      <c r="A135" s="184"/>
      <c r="B135" s="184"/>
      <c r="C135" s="184"/>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row>
    <row r="136" spans="1:26" ht="13.5" customHeight="1" x14ac:dyDescent="0.3">
      <c r="A136" s="184"/>
      <c r="B136" s="184"/>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row>
    <row r="137" spans="1:26" ht="13.5" customHeight="1" x14ac:dyDescent="0.3">
      <c r="A137" s="184"/>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row>
    <row r="138" spans="1:26" ht="13.5" customHeight="1" x14ac:dyDescent="0.3">
      <c r="A138" s="184"/>
      <c r="B138" s="184"/>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row>
    <row r="139" spans="1:26" ht="13.5" customHeight="1" x14ac:dyDescent="0.3">
      <c r="A139" s="184"/>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row>
    <row r="140" spans="1:26" ht="13.5" customHeight="1" x14ac:dyDescent="0.3">
      <c r="A140" s="184"/>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row>
    <row r="141" spans="1:26" ht="13.5" customHeight="1" x14ac:dyDescent="0.3">
      <c r="A141" s="184"/>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row>
    <row r="142" spans="1:26" ht="13.5" customHeight="1" x14ac:dyDescent="0.3">
      <c r="A142" s="184"/>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row>
    <row r="143" spans="1:26" ht="13.5" customHeight="1" x14ac:dyDescent="0.3">
      <c r="A143" s="184"/>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row>
    <row r="144" spans="1:26" ht="13.5" customHeight="1" x14ac:dyDescent="0.3">
      <c r="A144" s="184"/>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row>
    <row r="145" spans="1:26" ht="13.5" customHeight="1" x14ac:dyDescent="0.3">
      <c r="A145" s="184"/>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row>
    <row r="146" spans="1:26" ht="13.5" customHeight="1" x14ac:dyDescent="0.3">
      <c r="A146" s="184"/>
      <c r="B146" s="184"/>
      <c r="C146" s="184"/>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row>
    <row r="147" spans="1:26" ht="13.5" customHeight="1" x14ac:dyDescent="0.3">
      <c r="A147" s="184"/>
      <c r="B147" s="184"/>
      <c r="C147" s="184"/>
      <c r="D147" s="184"/>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row>
    <row r="148" spans="1:26" ht="13.5" customHeight="1" x14ac:dyDescent="0.3">
      <c r="A148" s="184"/>
      <c r="B148" s="184"/>
      <c r="C148" s="184"/>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row>
    <row r="149" spans="1:26" ht="13.5" customHeight="1" x14ac:dyDescent="0.3">
      <c r="A149" s="184"/>
      <c r="B149" s="184"/>
      <c r="C149" s="184"/>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row>
    <row r="150" spans="1:26" ht="13.5" customHeight="1" x14ac:dyDescent="0.3">
      <c r="A150" s="184"/>
      <c r="B150" s="184"/>
      <c r="C150" s="184"/>
      <c r="D150" s="184"/>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row>
    <row r="151" spans="1:26" ht="13.5" customHeight="1" x14ac:dyDescent="0.3">
      <c r="A151" s="184"/>
      <c r="B151" s="184"/>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row>
    <row r="152" spans="1:26" ht="13.5" customHeight="1" x14ac:dyDescent="0.3">
      <c r="A152" s="184"/>
      <c r="B152" s="184"/>
      <c r="C152" s="184"/>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row>
    <row r="153" spans="1:26" ht="13.5" customHeight="1" x14ac:dyDescent="0.3">
      <c r="A153" s="184"/>
      <c r="B153" s="184"/>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row>
    <row r="154" spans="1:26" ht="13.5" customHeight="1" x14ac:dyDescent="0.3">
      <c r="A154" s="184"/>
      <c r="B154" s="184"/>
      <c r="C154" s="184"/>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row>
    <row r="155" spans="1:26" ht="13.5" customHeight="1" x14ac:dyDescent="0.3">
      <c r="A155" s="184"/>
      <c r="B155" s="184"/>
      <c r="C155" s="184"/>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row>
    <row r="156" spans="1:26" ht="13.5" customHeight="1" x14ac:dyDescent="0.3">
      <c r="A156" s="184"/>
      <c r="B156" s="184"/>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row>
    <row r="157" spans="1:26" ht="13.5" customHeight="1" x14ac:dyDescent="0.3">
      <c r="A157" s="184"/>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row>
    <row r="158" spans="1:26" ht="13.5" customHeight="1" x14ac:dyDescent="0.3">
      <c r="A158" s="184"/>
      <c r="B158" s="184"/>
      <c r="C158" s="184"/>
      <c r="D158" s="184"/>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row>
    <row r="159" spans="1:26" ht="13.5" customHeight="1" x14ac:dyDescent="0.3">
      <c r="A159" s="184"/>
      <c r="B159" s="184"/>
      <c r="C159" s="184"/>
      <c r="D159" s="184"/>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row>
    <row r="160" spans="1:26" ht="13.5" customHeight="1" x14ac:dyDescent="0.3">
      <c r="A160" s="184"/>
      <c r="B160" s="184"/>
      <c r="C160" s="184"/>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row>
    <row r="161" spans="1:26" ht="13.5" customHeight="1" x14ac:dyDescent="0.3">
      <c r="A161" s="184"/>
      <c r="B161" s="184"/>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row>
    <row r="162" spans="1:26" ht="13.5" customHeight="1" x14ac:dyDescent="0.3">
      <c r="A162" s="184"/>
      <c r="B162" s="184"/>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row>
    <row r="163" spans="1:26" ht="13.5" customHeight="1" x14ac:dyDescent="0.3">
      <c r="A163" s="184"/>
      <c r="B163" s="184"/>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row>
    <row r="164" spans="1:26" ht="13.5" customHeight="1" x14ac:dyDescent="0.3">
      <c r="A164" s="184"/>
      <c r="B164" s="184"/>
      <c r="C164" s="184"/>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row>
    <row r="165" spans="1:26" ht="13.5" customHeight="1" x14ac:dyDescent="0.3">
      <c r="A165" s="184"/>
      <c r="B165" s="184"/>
      <c r="C165" s="184"/>
      <c r="D165" s="184"/>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row>
    <row r="166" spans="1:26" ht="13.5" customHeight="1" x14ac:dyDescent="0.3">
      <c r="A166" s="184"/>
      <c r="B166" s="184"/>
      <c r="C166" s="184"/>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row>
    <row r="167" spans="1:26" ht="13.5" customHeight="1" x14ac:dyDescent="0.3">
      <c r="A167" s="184"/>
      <c r="B167" s="184"/>
      <c r="C167" s="184"/>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row>
    <row r="168" spans="1:26" ht="13.5" customHeight="1" x14ac:dyDescent="0.3">
      <c r="A168" s="184"/>
      <c r="B168" s="184"/>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row>
    <row r="169" spans="1:26" ht="13.5" customHeight="1" x14ac:dyDescent="0.3">
      <c r="A169" s="184"/>
      <c r="B169" s="184"/>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row>
    <row r="170" spans="1:26" ht="13.5" customHeight="1" x14ac:dyDescent="0.3">
      <c r="A170" s="184"/>
      <c r="B170" s="184"/>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row>
    <row r="171" spans="1:26" ht="13.5" customHeight="1" x14ac:dyDescent="0.3">
      <c r="A171" s="184"/>
      <c r="B171" s="184"/>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row>
    <row r="172" spans="1:26" ht="13.5" customHeight="1" x14ac:dyDescent="0.3">
      <c r="A172" s="184"/>
      <c r="B172" s="184"/>
      <c r="C172" s="184"/>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row>
    <row r="173" spans="1:26" ht="13.5" customHeight="1" x14ac:dyDescent="0.3">
      <c r="A173" s="184"/>
      <c r="B173" s="184"/>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row>
    <row r="174" spans="1:26" ht="13.5" customHeight="1" x14ac:dyDescent="0.3">
      <c r="A174" s="184"/>
      <c r="B174" s="184"/>
      <c r="C174" s="184"/>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row>
    <row r="175" spans="1:26" ht="13.5" customHeight="1" x14ac:dyDescent="0.3">
      <c r="A175" s="184"/>
      <c r="B175" s="184"/>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row>
    <row r="176" spans="1:26" ht="13.5" customHeight="1" x14ac:dyDescent="0.3">
      <c r="A176" s="184"/>
      <c r="B176" s="184"/>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row>
    <row r="177" spans="1:26" ht="13.5" customHeight="1" x14ac:dyDescent="0.3">
      <c r="A177" s="184"/>
      <c r="B177" s="184"/>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row>
    <row r="178" spans="1:26" ht="13.5" customHeight="1" x14ac:dyDescent="0.3">
      <c r="A178" s="184"/>
      <c r="B178" s="184"/>
      <c r="C178" s="184"/>
      <c r="D178" s="184"/>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row>
    <row r="179" spans="1:26" ht="13.5" customHeight="1" x14ac:dyDescent="0.3">
      <c r="A179" s="184"/>
      <c r="B179" s="184"/>
      <c r="C179" s="184"/>
      <c r="D179" s="184"/>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row>
    <row r="180" spans="1:26" ht="13.5" customHeight="1" x14ac:dyDescent="0.3">
      <c r="A180" s="184"/>
      <c r="B180" s="184"/>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row>
    <row r="181" spans="1:26" ht="13.5" customHeight="1" x14ac:dyDescent="0.3">
      <c r="A181" s="184"/>
      <c r="B181" s="184"/>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row>
    <row r="182" spans="1:26" ht="13.5" customHeight="1" x14ac:dyDescent="0.3">
      <c r="A182" s="184"/>
      <c r="B182" s="184"/>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row>
    <row r="183" spans="1:26" ht="13.5" customHeight="1" x14ac:dyDescent="0.3">
      <c r="A183" s="184"/>
      <c r="B183" s="184"/>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row>
    <row r="184" spans="1:26" ht="13.5" customHeight="1" x14ac:dyDescent="0.3">
      <c r="A184" s="184"/>
      <c r="B184" s="184"/>
      <c r="C184" s="184"/>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row>
    <row r="185" spans="1:26" ht="13.5" customHeight="1" x14ac:dyDescent="0.3">
      <c r="A185" s="184"/>
      <c r="B185" s="184"/>
      <c r="C185" s="184"/>
      <c r="D185" s="184"/>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row>
    <row r="186" spans="1:26" ht="13.5" customHeight="1" x14ac:dyDescent="0.3">
      <c r="A186" s="184"/>
      <c r="B186" s="184"/>
      <c r="C186" s="184"/>
      <c r="D186" s="184"/>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row>
    <row r="187" spans="1:26" ht="13.5" customHeight="1" x14ac:dyDescent="0.3">
      <c r="A187" s="184"/>
      <c r="B187" s="184"/>
      <c r="C187" s="184"/>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row>
    <row r="188" spans="1:26" ht="13.5" customHeight="1" x14ac:dyDescent="0.3">
      <c r="A188" s="184"/>
      <c r="B188" s="184"/>
      <c r="C188" s="184"/>
      <c r="D188" s="184"/>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row>
    <row r="189" spans="1:26" ht="13.5" customHeight="1" x14ac:dyDescent="0.3">
      <c r="A189" s="184"/>
      <c r="B189" s="184"/>
      <c r="C189" s="184"/>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row>
    <row r="190" spans="1:26" ht="13.5" customHeight="1" x14ac:dyDescent="0.3">
      <c r="A190" s="184"/>
      <c r="B190" s="184"/>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row>
    <row r="191" spans="1:26" ht="13.5" customHeight="1" x14ac:dyDescent="0.3">
      <c r="A191" s="184"/>
      <c r="B191" s="184"/>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row>
    <row r="192" spans="1:26" ht="13.5" customHeight="1" x14ac:dyDescent="0.3">
      <c r="A192" s="184"/>
      <c r="B192" s="184"/>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row>
    <row r="193" spans="1:26" ht="13.5" customHeight="1" x14ac:dyDescent="0.3">
      <c r="A193" s="184"/>
      <c r="B193" s="184"/>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row>
    <row r="194" spans="1:26" ht="13.5" customHeight="1" x14ac:dyDescent="0.3">
      <c r="A194" s="184"/>
      <c r="B194" s="184"/>
      <c r="C194" s="184"/>
      <c r="D194" s="184"/>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row>
    <row r="195" spans="1:26" ht="13.5" customHeight="1" x14ac:dyDescent="0.3">
      <c r="A195" s="184"/>
      <c r="B195" s="184"/>
      <c r="C195" s="184"/>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row>
    <row r="196" spans="1:26" ht="13.5" customHeight="1" x14ac:dyDescent="0.3">
      <c r="A196" s="184"/>
      <c r="B196" s="184"/>
      <c r="C196" s="184"/>
      <c r="D196" s="184"/>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row>
    <row r="197" spans="1:26" ht="13.5" customHeight="1" x14ac:dyDescent="0.3">
      <c r="A197" s="184"/>
      <c r="B197" s="184"/>
      <c r="C197" s="184"/>
      <c r="D197" s="184"/>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row>
    <row r="198" spans="1:26" ht="13.5" customHeight="1" x14ac:dyDescent="0.3">
      <c r="A198" s="184"/>
      <c r="B198" s="184"/>
      <c r="C198" s="184"/>
      <c r="D198" s="184"/>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row>
    <row r="199" spans="1:26" ht="13.5" customHeight="1" x14ac:dyDescent="0.3">
      <c r="A199" s="184"/>
      <c r="B199" s="184"/>
      <c r="C199" s="184"/>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row>
    <row r="200" spans="1:26" ht="13.5" customHeight="1" x14ac:dyDescent="0.3">
      <c r="A200" s="184"/>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row>
    <row r="201" spans="1:26" ht="13.5" customHeight="1" x14ac:dyDescent="0.3">
      <c r="A201" s="184"/>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row>
    <row r="202" spans="1:26" ht="13.5" customHeight="1" x14ac:dyDescent="0.3">
      <c r="A202" s="184"/>
      <c r="B202" s="184"/>
      <c r="C202" s="184"/>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row>
    <row r="203" spans="1:26" ht="13.5" customHeight="1" x14ac:dyDescent="0.3">
      <c r="A203" s="184"/>
      <c r="B203" s="184"/>
      <c r="C203" s="184"/>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row>
    <row r="204" spans="1:26" ht="13.5" customHeight="1" x14ac:dyDescent="0.3">
      <c r="A204" s="184"/>
      <c r="B204" s="184"/>
      <c r="C204" s="184"/>
      <c r="D204" s="184"/>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row>
    <row r="205" spans="1:26" ht="13.5" customHeight="1" x14ac:dyDescent="0.3">
      <c r="A205" s="184"/>
      <c r="B205" s="184"/>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row>
    <row r="206" spans="1:26" ht="13.5" customHeight="1" x14ac:dyDescent="0.3">
      <c r="A206" s="184"/>
      <c r="B206" s="184"/>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row>
    <row r="207" spans="1:26" ht="13.5" customHeight="1" x14ac:dyDescent="0.3">
      <c r="A207" s="184"/>
      <c r="B207" s="184"/>
      <c r="C207" s="184"/>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row>
    <row r="208" spans="1:26" ht="13.5" customHeight="1" x14ac:dyDescent="0.3">
      <c r="A208" s="184"/>
      <c r="B208" s="184"/>
      <c r="C208" s="184"/>
      <c r="D208" s="184"/>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row>
    <row r="209" spans="1:26" ht="13.5" customHeight="1" x14ac:dyDescent="0.3">
      <c r="A209" s="184"/>
      <c r="B209" s="184"/>
      <c r="C209" s="184"/>
      <c r="D209" s="184"/>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row>
    <row r="210" spans="1:26" ht="13.5" customHeight="1" x14ac:dyDescent="0.3">
      <c r="A210" s="184"/>
      <c r="B210" s="184"/>
      <c r="C210" s="184"/>
      <c r="D210" s="184"/>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row>
    <row r="211" spans="1:26" ht="13.5" customHeight="1" x14ac:dyDescent="0.3">
      <c r="A211" s="184"/>
      <c r="B211" s="184"/>
      <c r="C211" s="184"/>
      <c r="D211" s="184"/>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row>
    <row r="212" spans="1:26" ht="13.5" customHeight="1" x14ac:dyDescent="0.3">
      <c r="A212" s="184"/>
      <c r="B212" s="184"/>
      <c r="C212" s="184"/>
      <c r="D212" s="184"/>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row>
    <row r="213" spans="1:26" ht="13.5" customHeight="1" x14ac:dyDescent="0.3">
      <c r="A213" s="184"/>
      <c r="B213" s="184"/>
      <c r="C213" s="184"/>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row>
    <row r="214" spans="1:26" ht="13.5" customHeight="1" x14ac:dyDescent="0.3">
      <c r="A214" s="184"/>
      <c r="B214" s="184"/>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row>
    <row r="215" spans="1:26" ht="13.5" customHeight="1" x14ac:dyDescent="0.3">
      <c r="A215" s="184"/>
      <c r="B215" s="184"/>
      <c r="C215" s="184"/>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row>
    <row r="216" spans="1:26" ht="13.5" customHeight="1" x14ac:dyDescent="0.3">
      <c r="A216" s="184"/>
      <c r="B216" s="184"/>
      <c r="C216" s="184"/>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row>
    <row r="217" spans="1:26" ht="13.5" customHeight="1" x14ac:dyDescent="0.3">
      <c r="A217" s="184"/>
      <c r="B217" s="184"/>
      <c r="C217" s="184"/>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row>
    <row r="218" spans="1:26" ht="13.5" customHeight="1" x14ac:dyDescent="0.3">
      <c r="A218" s="184"/>
      <c r="B218" s="184"/>
      <c r="C218" s="184"/>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row>
    <row r="219" spans="1:26" ht="13.5" customHeight="1" x14ac:dyDescent="0.3">
      <c r="A219" s="184"/>
      <c r="B219" s="184"/>
      <c r="C219" s="184"/>
      <c r="D219" s="184"/>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row>
    <row r="220" spans="1:26" ht="13.5" customHeight="1" x14ac:dyDescent="0.3">
      <c r="A220" s="184"/>
      <c r="B220" s="184"/>
      <c r="C220" s="184"/>
      <c r="D220" s="184"/>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000"/>
  <sheetViews>
    <sheetView workbookViewId="0"/>
  </sheetViews>
  <sheetFormatPr baseColWidth="10" defaultColWidth="14.44140625" defaultRowHeight="15" customHeight="1" x14ac:dyDescent="0.3"/>
  <cols>
    <col min="1" max="6" width="10.6640625" customWidth="1"/>
  </cols>
  <sheetData>
    <row r="2" spans="2:5" ht="14.4" x14ac:dyDescent="0.3">
      <c r="B2" s="73" t="s">
        <v>353</v>
      </c>
      <c r="E2" s="73" t="s">
        <v>354</v>
      </c>
    </row>
    <row r="3" spans="2:5" ht="14.4" x14ac:dyDescent="0.3">
      <c r="B3" s="73" t="s">
        <v>355</v>
      </c>
      <c r="E3" s="73" t="s">
        <v>222</v>
      </c>
    </row>
    <row r="4" spans="2:5" ht="14.4" x14ac:dyDescent="0.3">
      <c r="B4" s="73" t="s">
        <v>356</v>
      </c>
      <c r="E4" s="73" t="s">
        <v>357</v>
      </c>
    </row>
    <row r="5" spans="2:5" ht="14.4" x14ac:dyDescent="0.3">
      <c r="B5" s="73" t="s">
        <v>237</v>
      </c>
    </row>
    <row r="8" spans="2:5" ht="14.4" x14ac:dyDescent="0.3">
      <c r="B8" s="73" t="s">
        <v>358</v>
      </c>
    </row>
    <row r="9" spans="2:5" ht="14.4" x14ac:dyDescent="0.3">
      <c r="B9" s="73" t="s">
        <v>359</v>
      </c>
    </row>
    <row r="10" spans="2:5" ht="14.4" x14ac:dyDescent="0.3">
      <c r="B10" s="73" t="s">
        <v>243</v>
      </c>
    </row>
    <row r="13" spans="2:5" ht="14.4" x14ac:dyDescent="0.3">
      <c r="B13" s="73" t="s">
        <v>360</v>
      </c>
    </row>
    <row r="14" spans="2:5" ht="14.4" x14ac:dyDescent="0.3">
      <c r="B14" s="73" t="s">
        <v>229</v>
      </c>
    </row>
    <row r="15" spans="2:5" ht="14.4" x14ac:dyDescent="0.3">
      <c r="B15" s="73" t="s">
        <v>361</v>
      </c>
    </row>
    <row r="16" spans="2:5" ht="14.4" x14ac:dyDescent="0.3">
      <c r="B16" s="73" t="s">
        <v>362</v>
      </c>
    </row>
    <row r="17" spans="2:2" ht="14.4" x14ac:dyDescent="0.3">
      <c r="B17" s="73" t="s">
        <v>363</v>
      </c>
    </row>
    <row r="18" spans="2:2" ht="14.4" x14ac:dyDescent="0.3">
      <c r="B18" s="73" t="s">
        <v>364</v>
      </c>
    </row>
    <row r="19" spans="2:2" ht="14.4" x14ac:dyDescent="0.3">
      <c r="B19" s="73" t="s">
        <v>365</v>
      </c>
    </row>
    <row r="21" spans="2:2" ht="15.75" customHeight="1" x14ac:dyDescent="0.3"/>
    <row r="22" spans="2:2" ht="15.75" customHeight="1" x14ac:dyDescent="0.3"/>
    <row r="23" spans="2:2" ht="15.75" customHeight="1" x14ac:dyDescent="0.3"/>
    <row r="24" spans="2:2" ht="15.75" customHeight="1" x14ac:dyDescent="0.3"/>
    <row r="25" spans="2:2" ht="15.75" customHeight="1" x14ac:dyDescent="0.3"/>
    <row r="26" spans="2:2" ht="15.75" customHeight="1" x14ac:dyDescent="0.3"/>
    <row r="27" spans="2:2" ht="15.75" customHeight="1" x14ac:dyDescent="0.3"/>
    <row r="28" spans="2:2" ht="15.75" customHeight="1" x14ac:dyDescent="0.3"/>
    <row r="29" spans="2:2" ht="15.75" customHeight="1" x14ac:dyDescent="0.3"/>
    <row r="30" spans="2:2" ht="15.75" customHeight="1" x14ac:dyDescent="0.3"/>
    <row r="31" spans="2:2" ht="15.75" customHeight="1" x14ac:dyDescent="0.3"/>
    <row r="32" spans="2: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4140625" defaultRowHeight="15" customHeight="1" x14ac:dyDescent="0.3"/>
  <cols>
    <col min="1" max="1" width="32.88671875" customWidth="1"/>
    <col min="2" max="21" width="11.44140625" customWidth="1"/>
  </cols>
  <sheetData>
    <row r="1" spans="1:26" ht="13.5" customHeight="1" x14ac:dyDescent="0.3">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row>
    <row r="2" spans="1:26" ht="13.5" customHeight="1" x14ac:dyDescent="0.3">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row>
    <row r="3" spans="1:26" ht="13.5" customHeight="1" x14ac:dyDescent="0.3">
      <c r="A3" s="200" t="s">
        <v>247</v>
      </c>
      <c r="B3" s="199"/>
      <c r="C3" s="199"/>
      <c r="D3" s="199"/>
      <c r="E3" s="199"/>
      <c r="F3" s="199"/>
      <c r="G3" s="199"/>
      <c r="H3" s="199"/>
      <c r="I3" s="199"/>
      <c r="J3" s="199"/>
      <c r="K3" s="199"/>
      <c r="L3" s="199"/>
      <c r="M3" s="199"/>
      <c r="N3" s="199"/>
      <c r="O3" s="199"/>
      <c r="P3" s="199"/>
      <c r="Q3" s="199"/>
      <c r="R3" s="199"/>
      <c r="S3" s="199"/>
      <c r="T3" s="199"/>
      <c r="U3" s="199"/>
      <c r="V3" s="199"/>
      <c r="W3" s="199"/>
      <c r="X3" s="199"/>
      <c r="Y3" s="199"/>
      <c r="Z3" s="199"/>
    </row>
    <row r="4" spans="1:26" ht="13.5" customHeight="1" x14ac:dyDescent="0.3">
      <c r="A4" s="200" t="s">
        <v>232</v>
      </c>
      <c r="B4" s="199"/>
      <c r="C4" s="199"/>
      <c r="D4" s="199"/>
      <c r="E4" s="199"/>
      <c r="F4" s="199"/>
      <c r="G4" s="199"/>
      <c r="H4" s="199"/>
      <c r="I4" s="199"/>
      <c r="J4" s="199"/>
      <c r="K4" s="199"/>
      <c r="L4" s="199"/>
      <c r="M4" s="199"/>
      <c r="N4" s="199"/>
      <c r="O4" s="199"/>
      <c r="P4" s="199"/>
      <c r="Q4" s="199"/>
      <c r="R4" s="199"/>
      <c r="S4" s="199"/>
      <c r="T4" s="199"/>
      <c r="U4" s="199"/>
      <c r="V4" s="199"/>
      <c r="W4" s="199"/>
      <c r="X4" s="199"/>
      <c r="Y4" s="199"/>
      <c r="Z4" s="199"/>
    </row>
    <row r="5" spans="1:26" ht="13.5" customHeight="1" x14ac:dyDescent="0.3">
      <c r="A5" s="200" t="s">
        <v>337</v>
      </c>
      <c r="B5" s="199"/>
      <c r="C5" s="199"/>
      <c r="D5" s="199"/>
      <c r="E5" s="199"/>
      <c r="F5" s="199"/>
      <c r="G5" s="199"/>
      <c r="H5" s="199"/>
      <c r="I5" s="199"/>
      <c r="J5" s="199"/>
      <c r="K5" s="199"/>
      <c r="L5" s="199"/>
      <c r="M5" s="199"/>
      <c r="N5" s="199"/>
      <c r="O5" s="199"/>
      <c r="P5" s="199"/>
      <c r="Q5" s="199"/>
      <c r="R5" s="199"/>
      <c r="S5" s="199"/>
      <c r="T5" s="199"/>
      <c r="U5" s="199"/>
      <c r="V5" s="199"/>
      <c r="W5" s="199"/>
      <c r="X5" s="199"/>
      <c r="Y5" s="199"/>
      <c r="Z5" s="199"/>
    </row>
    <row r="6" spans="1:26" ht="13.5" customHeight="1" x14ac:dyDescent="0.3">
      <c r="A6" s="200" t="s">
        <v>339</v>
      </c>
      <c r="B6" s="199"/>
      <c r="C6" s="199"/>
      <c r="D6" s="199"/>
      <c r="E6" s="199"/>
      <c r="F6" s="199"/>
      <c r="G6" s="199"/>
      <c r="H6" s="199"/>
      <c r="I6" s="199"/>
      <c r="J6" s="199"/>
      <c r="K6" s="199"/>
      <c r="L6" s="199"/>
      <c r="M6" s="199"/>
      <c r="N6" s="199"/>
      <c r="O6" s="199"/>
      <c r="P6" s="199"/>
      <c r="Q6" s="199"/>
      <c r="R6" s="199"/>
      <c r="S6" s="199"/>
      <c r="T6" s="199"/>
      <c r="U6" s="199"/>
      <c r="V6" s="199"/>
      <c r="W6" s="199"/>
      <c r="X6" s="199"/>
      <c r="Y6" s="199"/>
      <c r="Z6" s="199"/>
    </row>
    <row r="7" spans="1:26" ht="13.5" customHeight="1" x14ac:dyDescent="0.3">
      <c r="A7" s="200" t="s">
        <v>233</v>
      </c>
      <c r="B7" s="199"/>
      <c r="C7" s="199"/>
      <c r="D7" s="199"/>
      <c r="E7" s="199"/>
      <c r="F7" s="199"/>
      <c r="G7" s="199"/>
      <c r="H7" s="199"/>
      <c r="I7" s="199"/>
      <c r="J7" s="199"/>
      <c r="K7" s="199"/>
      <c r="L7" s="199"/>
      <c r="M7" s="199"/>
      <c r="N7" s="199"/>
      <c r="O7" s="199"/>
      <c r="P7" s="199"/>
      <c r="Q7" s="199"/>
      <c r="R7" s="199"/>
      <c r="S7" s="199"/>
      <c r="T7" s="199"/>
      <c r="U7" s="199"/>
      <c r="V7" s="199"/>
      <c r="W7" s="199"/>
      <c r="X7" s="199"/>
      <c r="Y7" s="199"/>
      <c r="Z7" s="199"/>
    </row>
    <row r="8" spans="1:26" ht="13.5" customHeight="1" x14ac:dyDescent="0.3">
      <c r="A8" s="200" t="s">
        <v>343</v>
      </c>
      <c r="B8" s="199"/>
      <c r="C8" s="199"/>
      <c r="D8" s="199"/>
      <c r="E8" s="199"/>
      <c r="F8" s="199"/>
      <c r="G8" s="199"/>
      <c r="H8" s="199"/>
      <c r="I8" s="199"/>
      <c r="J8" s="199"/>
      <c r="K8" s="199"/>
      <c r="L8" s="199"/>
      <c r="M8" s="199"/>
      <c r="N8" s="199"/>
      <c r="O8" s="199"/>
      <c r="P8" s="199"/>
      <c r="Q8" s="199"/>
      <c r="R8" s="199"/>
      <c r="S8" s="199"/>
      <c r="T8" s="199"/>
      <c r="U8" s="199"/>
      <c r="V8" s="199"/>
      <c r="W8" s="199"/>
      <c r="X8" s="199"/>
      <c r="Y8" s="199"/>
      <c r="Z8" s="199"/>
    </row>
    <row r="9" spans="1:26" ht="13.5" customHeight="1" x14ac:dyDescent="0.3">
      <c r="A9" s="200" t="s">
        <v>234</v>
      </c>
      <c r="B9" s="199"/>
      <c r="C9" s="199"/>
      <c r="D9" s="199"/>
      <c r="E9" s="199"/>
      <c r="F9" s="199"/>
      <c r="G9" s="199"/>
      <c r="H9" s="199"/>
      <c r="I9" s="199"/>
      <c r="J9" s="199"/>
      <c r="K9" s="199"/>
      <c r="L9" s="199"/>
      <c r="M9" s="199"/>
      <c r="N9" s="199"/>
      <c r="O9" s="199"/>
      <c r="P9" s="199"/>
      <c r="Q9" s="199"/>
      <c r="R9" s="199"/>
      <c r="S9" s="199"/>
      <c r="T9" s="199"/>
      <c r="U9" s="199"/>
      <c r="V9" s="199"/>
      <c r="W9" s="199"/>
      <c r="X9" s="199"/>
      <c r="Y9" s="199"/>
      <c r="Z9" s="199"/>
    </row>
    <row r="10" spans="1:26" ht="13.5" customHeight="1" x14ac:dyDescent="0.3">
      <c r="A10" s="200" t="s">
        <v>235</v>
      </c>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row>
    <row r="11" spans="1:26" ht="13.5" customHeight="1" x14ac:dyDescent="0.3">
      <c r="A11" s="200" t="s">
        <v>248</v>
      </c>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row>
    <row r="12" spans="1:26" ht="13.5" customHeight="1" x14ac:dyDescent="0.3">
      <c r="A12" s="200" t="s">
        <v>366</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row>
    <row r="13" spans="1:26" ht="13.5" customHeight="1" x14ac:dyDescent="0.3">
      <c r="A13" s="200" t="s">
        <v>367</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row>
    <row r="14" spans="1:26" ht="13.5" customHeight="1" x14ac:dyDescent="0.3">
      <c r="A14" s="200" t="s">
        <v>368</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row>
    <row r="15" spans="1:26" ht="13.5" customHeight="1" x14ac:dyDescent="0.3">
      <c r="A15" s="199"/>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row>
    <row r="16" spans="1:26" ht="13.5" customHeight="1" x14ac:dyDescent="0.3">
      <c r="A16" s="200" t="s">
        <v>369</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row>
    <row r="17" spans="1:26" ht="13.5" customHeight="1" x14ac:dyDescent="0.3">
      <c r="A17" s="200" t="s">
        <v>353</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row>
    <row r="18" spans="1:26" ht="13.5" customHeight="1" x14ac:dyDescent="0.3">
      <c r="A18" s="200" t="s">
        <v>355</v>
      </c>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row>
    <row r="19" spans="1:26" ht="13.5" customHeight="1" x14ac:dyDescent="0.3">
      <c r="A19" s="199"/>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row>
    <row r="20" spans="1:26" ht="13.5" customHeight="1" x14ac:dyDescent="0.3">
      <c r="A20" s="200" t="s">
        <v>359</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row>
    <row r="21" spans="1:26" ht="13.5" customHeight="1" x14ac:dyDescent="0.3">
      <c r="A21" s="200" t="s">
        <v>243</v>
      </c>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row>
    <row r="22" spans="1:26" ht="13.5" customHeight="1" x14ac:dyDescent="0.3">
      <c r="A22" s="199"/>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row>
    <row r="23" spans="1:26" ht="13.5" customHeight="1" x14ac:dyDescent="0.3">
      <c r="A23" s="19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row>
    <row r="24" spans="1:26" ht="13.5" customHeight="1" x14ac:dyDescent="0.3">
      <c r="A24" s="199"/>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row>
    <row r="25" spans="1:26" ht="13.5" customHeight="1" x14ac:dyDescent="0.3">
      <c r="A25" s="199"/>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row>
    <row r="26" spans="1:26" ht="13.5" customHeight="1" x14ac:dyDescent="0.3">
      <c r="A26" s="199"/>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row>
    <row r="27" spans="1:26" ht="13.5" customHeight="1" x14ac:dyDescent="0.3">
      <c r="A27" s="199"/>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row>
    <row r="28" spans="1:26" ht="13.5" customHeight="1" x14ac:dyDescent="0.3">
      <c r="A28" s="199"/>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row>
    <row r="29" spans="1:26" ht="13.5" customHeight="1" x14ac:dyDescent="0.3">
      <c r="A29" s="199"/>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row>
    <row r="30" spans="1:26" ht="13.5" customHeight="1" x14ac:dyDescent="0.3">
      <c r="A30" s="199"/>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row>
    <row r="31" spans="1:26" ht="13.5" customHeight="1" x14ac:dyDescent="0.3">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row>
    <row r="32" spans="1:26" ht="13.5" customHeight="1" x14ac:dyDescent="0.3">
      <c r="A32" s="199"/>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row>
    <row r="33" spans="1:26" ht="13.5" customHeight="1" x14ac:dyDescent="0.3">
      <c r="A33" s="199"/>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row>
    <row r="34" spans="1:26" ht="13.5" customHeight="1" x14ac:dyDescent="0.3">
      <c r="A34" s="19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row>
    <row r="35" spans="1:26" ht="13.5" customHeight="1" x14ac:dyDescent="0.3">
      <c r="A35" s="199"/>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row>
    <row r="36" spans="1:26" ht="13.5" customHeight="1" x14ac:dyDescent="0.3">
      <c r="A36" s="199"/>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row>
    <row r="37" spans="1:26" ht="13.5" customHeight="1" x14ac:dyDescent="0.3">
      <c r="A37" s="199"/>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row>
    <row r="38" spans="1:26" ht="13.5" customHeight="1" x14ac:dyDescent="0.3">
      <c r="A38" s="199"/>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row>
    <row r="39" spans="1:26" ht="13.5" customHeight="1" x14ac:dyDescent="0.3">
      <c r="A39" s="199"/>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row>
    <row r="40" spans="1:26" ht="13.5" customHeight="1" x14ac:dyDescent="0.3">
      <c r="A40" s="199"/>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row>
    <row r="41" spans="1:26" ht="13.5" customHeight="1" x14ac:dyDescent="0.3">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row>
    <row r="42" spans="1:26" ht="13.5" customHeight="1" x14ac:dyDescent="0.3">
      <c r="A42" s="199"/>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row>
    <row r="43" spans="1:26" ht="13.5" customHeight="1" x14ac:dyDescent="0.3">
      <c r="A43" s="199"/>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row>
    <row r="44" spans="1:26" ht="13.5" customHeight="1" x14ac:dyDescent="0.3">
      <c r="A44" s="199"/>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row>
    <row r="45" spans="1:26" ht="13.5" customHeight="1" x14ac:dyDescent="0.3">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row>
    <row r="46" spans="1:26" ht="13.5" customHeight="1" x14ac:dyDescent="0.3">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row>
    <row r="47" spans="1:26" ht="13.5" customHeight="1" x14ac:dyDescent="0.3">
      <c r="A47" s="199"/>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row>
    <row r="48" spans="1:26" ht="13.5" customHeight="1" x14ac:dyDescent="0.3">
      <c r="A48" s="199"/>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row>
    <row r="49" spans="1:26" ht="13.5" customHeight="1" x14ac:dyDescent="0.3">
      <c r="A49" s="199"/>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row>
    <row r="50" spans="1:26" ht="13.5" customHeight="1" x14ac:dyDescent="0.3">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row>
    <row r="51" spans="1:26" ht="13.5" customHeight="1" x14ac:dyDescent="0.3">
      <c r="A51" s="199"/>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row>
    <row r="52" spans="1:26" ht="13.5" customHeight="1" x14ac:dyDescent="0.3">
      <c r="A52" s="199"/>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row>
    <row r="53" spans="1:26" ht="13.5" customHeight="1" x14ac:dyDescent="0.3">
      <c r="A53" s="199"/>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row>
    <row r="54" spans="1:26" ht="13.5" customHeight="1" x14ac:dyDescent="0.3">
      <c r="A54" s="199"/>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row>
    <row r="55" spans="1:26" ht="13.5" customHeight="1" x14ac:dyDescent="0.3">
      <c r="A55" s="199"/>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row>
    <row r="56" spans="1:26" ht="13.5" customHeight="1" x14ac:dyDescent="0.3">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row>
    <row r="57" spans="1:26" ht="13.5" customHeight="1" x14ac:dyDescent="0.3">
      <c r="A57" s="199"/>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row>
    <row r="58" spans="1:26" ht="13.5" customHeight="1" x14ac:dyDescent="0.3">
      <c r="A58" s="199"/>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row>
    <row r="59" spans="1:26" ht="13.5" customHeight="1" x14ac:dyDescent="0.3">
      <c r="A59" s="19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row>
    <row r="60" spans="1:26" ht="13.5" customHeight="1" x14ac:dyDescent="0.3">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row>
    <row r="61" spans="1:26" ht="13.5" customHeight="1" x14ac:dyDescent="0.3">
      <c r="A61" s="199"/>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row>
    <row r="62" spans="1:26" ht="13.5" customHeight="1" x14ac:dyDescent="0.3">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row>
    <row r="63" spans="1:26" ht="13.5" customHeight="1" x14ac:dyDescent="0.3">
      <c r="A63" s="199"/>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row>
    <row r="64" spans="1:26" ht="13.5" customHeight="1" x14ac:dyDescent="0.3">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row>
    <row r="65" spans="1:26" ht="13.5" customHeight="1" x14ac:dyDescent="0.3">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row>
    <row r="66" spans="1:26" ht="13.5" customHeight="1" x14ac:dyDescent="0.3">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row>
    <row r="67" spans="1:26" ht="13.5" customHeight="1" x14ac:dyDescent="0.3">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row>
    <row r="68" spans="1:26" ht="13.5" customHeight="1" x14ac:dyDescent="0.3">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row>
    <row r="69" spans="1:26" ht="13.5" customHeight="1" x14ac:dyDescent="0.3">
      <c r="A69" s="199"/>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row>
    <row r="70" spans="1:26" ht="13.5" customHeight="1" x14ac:dyDescent="0.3">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row>
    <row r="71" spans="1:26" ht="13.5" customHeight="1" x14ac:dyDescent="0.3">
      <c r="A71" s="199"/>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row>
    <row r="72" spans="1:26" ht="13.5" customHeight="1" x14ac:dyDescent="0.3">
      <c r="A72" s="199"/>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row>
    <row r="73" spans="1:26" ht="13.5" customHeight="1" x14ac:dyDescent="0.3">
      <c r="A73" s="199"/>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row>
    <row r="74" spans="1:26" ht="13.5" customHeight="1" x14ac:dyDescent="0.3">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row>
    <row r="75" spans="1:26" ht="13.5" customHeight="1" x14ac:dyDescent="0.3">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row>
    <row r="76" spans="1:26" ht="13.5" customHeight="1" x14ac:dyDescent="0.3">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row>
    <row r="77" spans="1:26" ht="13.5" customHeight="1" x14ac:dyDescent="0.3">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row>
    <row r="78" spans="1:26" ht="13.5" customHeight="1" x14ac:dyDescent="0.3">
      <c r="A78" s="199"/>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row>
    <row r="79" spans="1:26" ht="13.5" customHeight="1" x14ac:dyDescent="0.3">
      <c r="A79" s="199"/>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row>
    <row r="80" spans="1:26" ht="13.5" customHeight="1" x14ac:dyDescent="0.3">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row>
    <row r="81" spans="1:26" ht="13.5" customHeight="1" x14ac:dyDescent="0.3">
      <c r="A81" s="199"/>
      <c r="B81" s="199"/>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row>
    <row r="82" spans="1:26" ht="13.5" customHeight="1" x14ac:dyDescent="0.3">
      <c r="A82" s="199"/>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row>
    <row r="83" spans="1:26" ht="13.5" customHeight="1" x14ac:dyDescent="0.3">
      <c r="A83" s="199"/>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row>
    <row r="84" spans="1:26" ht="13.5" customHeight="1" x14ac:dyDescent="0.3">
      <c r="A84" s="199"/>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row>
    <row r="85" spans="1:26" ht="13.5" customHeight="1" x14ac:dyDescent="0.3">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row>
    <row r="86" spans="1:26" ht="13.5" customHeight="1" x14ac:dyDescent="0.3">
      <c r="A86" s="199"/>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row>
    <row r="87" spans="1:26" ht="13.5" customHeight="1" x14ac:dyDescent="0.3">
      <c r="A87" s="199"/>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row>
    <row r="88" spans="1:26" ht="13.5" customHeight="1" x14ac:dyDescent="0.3">
      <c r="A88" s="199"/>
      <c r="B88" s="199"/>
      <c r="C88" s="199"/>
      <c r="D88" s="199"/>
      <c r="E88" s="199"/>
      <c r="F88" s="199"/>
      <c r="G88" s="199"/>
      <c r="H88" s="199"/>
      <c r="I88" s="199"/>
      <c r="J88" s="199"/>
      <c r="K88" s="199"/>
      <c r="L88" s="199"/>
      <c r="M88" s="199"/>
      <c r="N88" s="199"/>
      <c r="O88" s="199"/>
      <c r="P88" s="199"/>
      <c r="Q88" s="199"/>
      <c r="R88" s="199"/>
      <c r="S88" s="199"/>
      <c r="T88" s="199"/>
      <c r="U88" s="199"/>
      <c r="V88" s="199"/>
      <c r="W88" s="199"/>
      <c r="X88" s="199"/>
      <c r="Y88" s="199"/>
      <c r="Z88" s="199"/>
    </row>
    <row r="89" spans="1:26" ht="13.5" customHeight="1" x14ac:dyDescent="0.3">
      <c r="A89" s="199"/>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row>
    <row r="90" spans="1:26" ht="13.5" customHeight="1" x14ac:dyDescent="0.3">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row>
    <row r="91" spans="1:26" ht="13.5" customHeight="1" x14ac:dyDescent="0.3">
      <c r="A91" s="199"/>
      <c r="B91" s="199"/>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row>
    <row r="92" spans="1:26" ht="13.5" customHeight="1" x14ac:dyDescent="0.3">
      <c r="A92" s="199"/>
      <c r="B92" s="199"/>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row>
    <row r="93" spans="1:26" ht="13.5" customHeight="1" x14ac:dyDescent="0.3">
      <c r="A93" s="199"/>
      <c r="B93" s="199"/>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row>
    <row r="94" spans="1:26" ht="13.5" customHeight="1" x14ac:dyDescent="0.3">
      <c r="A94" s="199"/>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row>
    <row r="95" spans="1:26" ht="13.5" customHeight="1" x14ac:dyDescent="0.3">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row>
    <row r="96" spans="1:26" ht="13.5" customHeight="1" x14ac:dyDescent="0.3">
      <c r="A96" s="199"/>
      <c r="B96" s="199"/>
      <c r="C96" s="199"/>
      <c r="D96" s="199"/>
      <c r="E96" s="199"/>
      <c r="F96" s="199"/>
      <c r="G96" s="199"/>
      <c r="H96" s="199"/>
      <c r="I96" s="199"/>
      <c r="J96" s="199"/>
      <c r="K96" s="199"/>
      <c r="L96" s="199"/>
      <c r="M96" s="199"/>
      <c r="N96" s="199"/>
      <c r="O96" s="199"/>
      <c r="P96" s="199"/>
      <c r="Q96" s="199"/>
      <c r="R96" s="199"/>
      <c r="S96" s="199"/>
      <c r="T96" s="199"/>
      <c r="U96" s="199"/>
      <c r="V96" s="199"/>
      <c r="W96" s="199"/>
      <c r="X96" s="199"/>
      <c r="Y96" s="199"/>
      <c r="Z96" s="199"/>
    </row>
    <row r="97" spans="1:26" ht="13.5" customHeight="1" x14ac:dyDescent="0.3">
      <c r="A97" s="199"/>
      <c r="B97" s="199"/>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row>
    <row r="98" spans="1:26" ht="13.5" customHeight="1" x14ac:dyDescent="0.3">
      <c r="A98" s="199"/>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row>
    <row r="99" spans="1:26" ht="13.5" customHeight="1" x14ac:dyDescent="0.3">
      <c r="A99" s="199"/>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row>
    <row r="100" spans="1:26" ht="13.5" customHeight="1" x14ac:dyDescent="0.3">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row>
    <row r="101" spans="1:26" ht="13.5" customHeight="1" x14ac:dyDescent="0.3">
      <c r="A101" s="199"/>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row>
    <row r="102" spans="1:26" ht="13.5" customHeight="1" x14ac:dyDescent="0.3">
      <c r="A102" s="199"/>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row>
    <row r="103" spans="1:26" ht="13.5" customHeight="1" x14ac:dyDescent="0.3">
      <c r="A103" s="199"/>
      <c r="B103" s="199"/>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row>
    <row r="104" spans="1:26" ht="13.5" customHeight="1" x14ac:dyDescent="0.3">
      <c r="A104" s="199"/>
      <c r="B104" s="199"/>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row>
    <row r="105" spans="1:26" ht="13.5" customHeight="1" x14ac:dyDescent="0.3">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row>
    <row r="106" spans="1:26" ht="13.5" customHeight="1" x14ac:dyDescent="0.3">
      <c r="A106" s="199"/>
      <c r="B106" s="19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row>
    <row r="107" spans="1:26" ht="13.5" customHeight="1" x14ac:dyDescent="0.3">
      <c r="A107" s="199"/>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row>
    <row r="108" spans="1:26" ht="13.5" customHeight="1" x14ac:dyDescent="0.3">
      <c r="A108" s="199"/>
      <c r="B108" s="199"/>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row>
    <row r="109" spans="1:26" ht="13.5" customHeight="1" x14ac:dyDescent="0.3">
      <c r="A109" s="199"/>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row>
    <row r="110" spans="1:26" ht="13.5" customHeight="1" x14ac:dyDescent="0.3">
      <c r="A110" s="199"/>
      <c r="B110" s="199"/>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row>
    <row r="111" spans="1:26" ht="13.5" customHeight="1" x14ac:dyDescent="0.3">
      <c r="A111" s="199"/>
      <c r="B111" s="199"/>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row>
    <row r="112" spans="1:26" ht="13.5" customHeight="1" x14ac:dyDescent="0.3">
      <c r="A112" s="199"/>
      <c r="B112" s="199"/>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row>
    <row r="113" spans="1:26" ht="13.5" customHeight="1" x14ac:dyDescent="0.3">
      <c r="A113" s="199"/>
      <c r="B113" s="199"/>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row>
    <row r="114" spans="1:26" ht="13.5" customHeight="1" x14ac:dyDescent="0.3">
      <c r="A114" s="199"/>
      <c r="B114" s="199"/>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row>
    <row r="115" spans="1:26" ht="13.5" customHeight="1" x14ac:dyDescent="0.3">
      <c r="A115" s="199"/>
      <c r="B115" s="199"/>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row>
    <row r="116" spans="1:26" ht="13.5" customHeight="1" x14ac:dyDescent="0.3">
      <c r="A116" s="199"/>
      <c r="B116" s="199"/>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row>
    <row r="117" spans="1:26" ht="13.5" customHeight="1" x14ac:dyDescent="0.3">
      <c r="A117" s="199"/>
      <c r="B117" s="199"/>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row>
    <row r="118" spans="1:26" ht="13.5" customHeight="1" x14ac:dyDescent="0.3">
      <c r="A118" s="199"/>
      <c r="B118" s="199"/>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row>
    <row r="119" spans="1:26" ht="13.5" customHeight="1" x14ac:dyDescent="0.3">
      <c r="A119" s="199"/>
      <c r="B119" s="199"/>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row>
    <row r="120" spans="1:26" ht="13.5" customHeight="1" x14ac:dyDescent="0.3">
      <c r="A120" s="199"/>
      <c r="B120" s="199"/>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row>
    <row r="121" spans="1:26" ht="13.5" customHeight="1" x14ac:dyDescent="0.3">
      <c r="A121" s="199"/>
      <c r="B121" s="199"/>
      <c r="C121" s="199"/>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row>
    <row r="122" spans="1:26" ht="13.5" customHeight="1" x14ac:dyDescent="0.3">
      <c r="A122" s="199"/>
      <c r="B122" s="199"/>
      <c r="C122" s="199"/>
      <c r="D122" s="199"/>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199"/>
    </row>
    <row r="123" spans="1:26" ht="13.5" customHeight="1" x14ac:dyDescent="0.3">
      <c r="A123" s="199"/>
      <c r="B123" s="199"/>
      <c r="C123" s="199"/>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199"/>
    </row>
    <row r="124" spans="1:26" ht="13.5" customHeight="1" x14ac:dyDescent="0.3">
      <c r="A124" s="199"/>
      <c r="B124" s="199"/>
      <c r="C124" s="199"/>
      <c r="D124" s="199"/>
      <c r="E124" s="199"/>
      <c r="F124" s="199"/>
      <c r="G124" s="199"/>
      <c r="H124" s="199"/>
      <c r="I124" s="199"/>
      <c r="J124" s="199"/>
      <c r="K124" s="199"/>
      <c r="L124" s="199"/>
      <c r="M124" s="199"/>
      <c r="N124" s="199"/>
      <c r="O124" s="199"/>
      <c r="P124" s="199"/>
      <c r="Q124" s="199"/>
      <c r="R124" s="199"/>
      <c r="S124" s="199"/>
      <c r="T124" s="199"/>
      <c r="U124" s="199"/>
      <c r="V124" s="199"/>
      <c r="W124" s="199"/>
      <c r="X124" s="199"/>
      <c r="Y124" s="199"/>
      <c r="Z124" s="199"/>
    </row>
    <row r="125" spans="1:26" ht="13.5" customHeight="1" x14ac:dyDescent="0.3">
      <c r="A125" s="199"/>
      <c r="B125" s="199"/>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row>
    <row r="126" spans="1:26" ht="13.5" customHeight="1" x14ac:dyDescent="0.3">
      <c r="A126" s="199"/>
      <c r="B126" s="199"/>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row>
    <row r="127" spans="1:26" ht="13.5" customHeight="1" x14ac:dyDescent="0.3">
      <c r="A127" s="199"/>
      <c r="B127" s="199"/>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row>
    <row r="128" spans="1:26" ht="13.5" customHeight="1" x14ac:dyDescent="0.3">
      <c r="A128" s="199"/>
      <c r="B128" s="199"/>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row>
    <row r="129" spans="1:26" ht="13.5" customHeight="1" x14ac:dyDescent="0.3">
      <c r="A129" s="199"/>
      <c r="B129" s="199"/>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row>
    <row r="130" spans="1:26" ht="13.5" customHeight="1" x14ac:dyDescent="0.3">
      <c r="A130" s="199"/>
      <c r="B130" s="199"/>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row>
    <row r="131" spans="1:26" ht="13.5" customHeight="1" x14ac:dyDescent="0.3">
      <c r="A131" s="199"/>
      <c r="B131" s="199"/>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row>
    <row r="132" spans="1:26" ht="13.5" customHeight="1" x14ac:dyDescent="0.3">
      <c r="A132" s="199"/>
      <c r="B132" s="199"/>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row>
    <row r="133" spans="1:26" ht="13.5" customHeight="1" x14ac:dyDescent="0.3">
      <c r="A133" s="199"/>
      <c r="B133" s="199"/>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row>
    <row r="134" spans="1:26" ht="13.5" customHeight="1" x14ac:dyDescent="0.3">
      <c r="A134" s="199"/>
      <c r="B134" s="199"/>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row>
    <row r="135" spans="1:26" ht="13.5" customHeight="1" x14ac:dyDescent="0.3">
      <c r="A135" s="199"/>
      <c r="B135" s="199"/>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row>
    <row r="136" spans="1:26" ht="13.5" customHeight="1" x14ac:dyDescent="0.3">
      <c r="A136" s="199"/>
      <c r="B136" s="199"/>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row>
    <row r="137" spans="1:26" ht="13.5" customHeight="1" x14ac:dyDescent="0.3">
      <c r="A137" s="199"/>
      <c r="B137" s="199"/>
      <c r="C137" s="199"/>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row>
    <row r="138" spans="1:26" ht="13.5" customHeight="1" x14ac:dyDescent="0.3">
      <c r="A138" s="199"/>
      <c r="B138" s="199"/>
      <c r="C138" s="199"/>
      <c r="D138" s="199"/>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row>
    <row r="139" spans="1:26" ht="13.5" customHeight="1" x14ac:dyDescent="0.3">
      <c r="A139" s="199"/>
      <c r="B139" s="199"/>
      <c r="C139" s="199"/>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row>
    <row r="140" spans="1:26" ht="13.5" customHeight="1" x14ac:dyDescent="0.3">
      <c r="A140" s="199"/>
      <c r="B140" s="199"/>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row>
    <row r="141" spans="1:26" ht="13.5" customHeight="1" x14ac:dyDescent="0.3">
      <c r="A141" s="199"/>
      <c r="B141" s="199"/>
      <c r="C141" s="199"/>
      <c r="D141" s="199"/>
      <c r="E141" s="199"/>
      <c r="F141" s="199"/>
      <c r="G141" s="199"/>
      <c r="H141" s="199"/>
      <c r="I141" s="199"/>
      <c r="J141" s="199"/>
      <c r="K141" s="199"/>
      <c r="L141" s="199"/>
      <c r="M141" s="199"/>
      <c r="N141" s="199"/>
      <c r="O141" s="199"/>
      <c r="P141" s="199"/>
      <c r="Q141" s="199"/>
      <c r="R141" s="199"/>
      <c r="S141" s="199"/>
      <c r="T141" s="199"/>
      <c r="U141" s="199"/>
      <c r="V141" s="199"/>
      <c r="W141" s="199"/>
      <c r="X141" s="199"/>
      <c r="Y141" s="199"/>
      <c r="Z141" s="199"/>
    </row>
    <row r="142" spans="1:26" ht="13.5" customHeight="1" x14ac:dyDescent="0.3">
      <c r="A142" s="199"/>
      <c r="B142" s="199"/>
      <c r="C142" s="199"/>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row>
    <row r="143" spans="1:26" ht="13.5" customHeight="1" x14ac:dyDescent="0.3">
      <c r="A143" s="199"/>
      <c r="B143" s="199"/>
      <c r="C143" s="199"/>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row>
    <row r="144" spans="1:26" ht="13.5" customHeight="1" x14ac:dyDescent="0.3">
      <c r="A144" s="199"/>
      <c r="B144" s="199"/>
      <c r="C144" s="199"/>
      <c r="D144" s="199"/>
      <c r="E144" s="199"/>
      <c r="F144" s="199"/>
      <c r="G144" s="199"/>
      <c r="H144" s="199"/>
      <c r="I144" s="199"/>
      <c r="J144" s="199"/>
      <c r="K144" s="199"/>
      <c r="L144" s="199"/>
      <c r="M144" s="199"/>
      <c r="N144" s="199"/>
      <c r="O144" s="199"/>
      <c r="P144" s="199"/>
      <c r="Q144" s="199"/>
      <c r="R144" s="199"/>
      <c r="S144" s="199"/>
      <c r="T144" s="199"/>
      <c r="U144" s="199"/>
      <c r="V144" s="199"/>
      <c r="W144" s="199"/>
      <c r="X144" s="199"/>
      <c r="Y144" s="199"/>
      <c r="Z144" s="199"/>
    </row>
    <row r="145" spans="1:26" ht="13.5" customHeight="1" x14ac:dyDescent="0.3">
      <c r="A145" s="199"/>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row>
    <row r="146" spans="1:26" ht="13.5" customHeight="1" x14ac:dyDescent="0.3">
      <c r="A146" s="199"/>
      <c r="B146" s="199"/>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row>
    <row r="147" spans="1:26" ht="13.5" customHeight="1" x14ac:dyDescent="0.3">
      <c r="A147" s="199"/>
      <c r="B147" s="199"/>
      <c r="C147" s="199"/>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199"/>
    </row>
    <row r="148" spans="1:26" ht="13.5" customHeight="1" x14ac:dyDescent="0.3">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row>
    <row r="149" spans="1:26" ht="13.5" customHeight="1" x14ac:dyDescent="0.3">
      <c r="A149" s="199"/>
      <c r="B149" s="199"/>
      <c r="C149" s="199"/>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row>
    <row r="150" spans="1:26" ht="13.5" customHeight="1" x14ac:dyDescent="0.3">
      <c r="A150" s="199"/>
      <c r="B150" s="199"/>
      <c r="C150" s="199"/>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row>
    <row r="151" spans="1:26" ht="13.5" customHeight="1" x14ac:dyDescent="0.3">
      <c r="A151" s="199"/>
      <c r="B151" s="199"/>
      <c r="C151" s="199"/>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row>
    <row r="152" spans="1:26" ht="13.5" customHeight="1" x14ac:dyDescent="0.3">
      <c r="A152" s="199"/>
      <c r="B152" s="199"/>
      <c r="C152" s="199"/>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row>
    <row r="153" spans="1:26" ht="13.5" customHeight="1" x14ac:dyDescent="0.3">
      <c r="A153" s="199"/>
      <c r="B153" s="199"/>
      <c r="C153" s="199"/>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row>
    <row r="154" spans="1:26" ht="13.5" customHeight="1" x14ac:dyDescent="0.3">
      <c r="A154" s="199"/>
      <c r="B154" s="199"/>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row>
    <row r="155" spans="1:26" ht="13.5" customHeight="1" x14ac:dyDescent="0.3">
      <c r="A155" s="199"/>
      <c r="B155" s="199"/>
      <c r="C155" s="199"/>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row>
    <row r="156" spans="1:26" ht="13.5" customHeight="1" x14ac:dyDescent="0.3">
      <c r="A156" s="199"/>
      <c r="B156" s="199"/>
      <c r="C156" s="199"/>
      <c r="D156" s="199"/>
      <c r="E156" s="199"/>
      <c r="F156" s="199"/>
      <c r="G156" s="199"/>
      <c r="H156" s="199"/>
      <c r="I156" s="199"/>
      <c r="J156" s="199"/>
      <c r="K156" s="199"/>
      <c r="L156" s="199"/>
      <c r="M156" s="199"/>
      <c r="N156" s="199"/>
      <c r="O156" s="199"/>
      <c r="P156" s="199"/>
      <c r="Q156" s="199"/>
      <c r="R156" s="199"/>
      <c r="S156" s="199"/>
      <c r="T156" s="199"/>
      <c r="U156" s="199"/>
      <c r="V156" s="199"/>
      <c r="W156" s="199"/>
      <c r="X156" s="199"/>
      <c r="Y156" s="199"/>
      <c r="Z156" s="199"/>
    </row>
    <row r="157" spans="1:26" ht="13.5" customHeight="1" x14ac:dyDescent="0.3">
      <c r="A157" s="199"/>
      <c r="B157" s="199"/>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row>
    <row r="158" spans="1:26" ht="13.5" customHeight="1" x14ac:dyDescent="0.3">
      <c r="A158" s="199"/>
      <c r="B158" s="199"/>
      <c r="C158" s="199"/>
      <c r="D158" s="199"/>
      <c r="E158" s="199"/>
      <c r="F158" s="199"/>
      <c r="G158" s="199"/>
      <c r="H158" s="199"/>
      <c r="I158" s="199"/>
      <c r="J158" s="199"/>
      <c r="K158" s="199"/>
      <c r="L158" s="199"/>
      <c r="M158" s="199"/>
      <c r="N158" s="199"/>
      <c r="O158" s="199"/>
      <c r="P158" s="199"/>
      <c r="Q158" s="199"/>
      <c r="R158" s="199"/>
      <c r="S158" s="199"/>
      <c r="T158" s="199"/>
      <c r="U158" s="199"/>
      <c r="V158" s="199"/>
      <c r="W158" s="199"/>
      <c r="X158" s="199"/>
      <c r="Y158" s="199"/>
      <c r="Z158" s="199"/>
    </row>
    <row r="159" spans="1:26" ht="13.5" customHeight="1" x14ac:dyDescent="0.3">
      <c r="A159" s="199"/>
      <c r="B159" s="199"/>
      <c r="C159" s="199"/>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199"/>
    </row>
    <row r="160" spans="1:26" ht="13.5" customHeight="1" x14ac:dyDescent="0.3">
      <c r="A160" s="199"/>
      <c r="B160" s="199"/>
      <c r="C160" s="199"/>
      <c r="D160" s="199"/>
      <c r="E160" s="199"/>
      <c r="F160" s="199"/>
      <c r="G160" s="199"/>
      <c r="H160" s="199"/>
      <c r="I160" s="199"/>
      <c r="J160" s="199"/>
      <c r="K160" s="199"/>
      <c r="L160" s="199"/>
      <c r="M160" s="199"/>
      <c r="N160" s="199"/>
      <c r="O160" s="199"/>
      <c r="P160" s="199"/>
      <c r="Q160" s="199"/>
      <c r="R160" s="199"/>
      <c r="S160" s="199"/>
      <c r="T160" s="199"/>
      <c r="U160" s="199"/>
      <c r="V160" s="199"/>
      <c r="W160" s="199"/>
      <c r="X160" s="199"/>
      <c r="Y160" s="199"/>
      <c r="Z160" s="199"/>
    </row>
    <row r="161" spans="1:26" ht="13.5" customHeight="1" x14ac:dyDescent="0.3">
      <c r="A161" s="199"/>
      <c r="B161" s="199"/>
      <c r="C161" s="199"/>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199"/>
    </row>
    <row r="162" spans="1:26" ht="13.5" customHeight="1" x14ac:dyDescent="0.3">
      <c r="A162" s="199"/>
      <c r="B162" s="199"/>
      <c r="C162" s="199"/>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row>
    <row r="163" spans="1:26" ht="13.5" customHeight="1" x14ac:dyDescent="0.3">
      <c r="A163" s="199"/>
      <c r="B163" s="199"/>
      <c r="C163" s="199"/>
      <c r="D163" s="199"/>
      <c r="E163" s="199"/>
      <c r="F163" s="199"/>
      <c r="G163" s="199"/>
      <c r="H163" s="199"/>
      <c r="I163" s="199"/>
      <c r="J163" s="199"/>
      <c r="K163" s="199"/>
      <c r="L163" s="199"/>
      <c r="M163" s="199"/>
      <c r="N163" s="199"/>
      <c r="O163" s="199"/>
      <c r="P163" s="199"/>
      <c r="Q163" s="199"/>
      <c r="R163" s="199"/>
      <c r="S163" s="199"/>
      <c r="T163" s="199"/>
      <c r="U163" s="199"/>
      <c r="V163" s="199"/>
      <c r="W163" s="199"/>
      <c r="X163" s="199"/>
      <c r="Y163" s="199"/>
      <c r="Z163" s="199"/>
    </row>
    <row r="164" spans="1:26" ht="13.5" customHeight="1" x14ac:dyDescent="0.3">
      <c r="A164" s="199"/>
      <c r="B164" s="199"/>
      <c r="C164" s="199"/>
      <c r="D164" s="199"/>
      <c r="E164" s="199"/>
      <c r="F164" s="199"/>
      <c r="G164" s="199"/>
      <c r="H164" s="199"/>
      <c r="I164" s="199"/>
      <c r="J164" s="199"/>
      <c r="K164" s="199"/>
      <c r="L164" s="199"/>
      <c r="M164" s="199"/>
      <c r="N164" s="199"/>
      <c r="O164" s="199"/>
      <c r="P164" s="199"/>
      <c r="Q164" s="199"/>
      <c r="R164" s="199"/>
      <c r="S164" s="199"/>
      <c r="T164" s="199"/>
      <c r="U164" s="199"/>
      <c r="V164" s="199"/>
      <c r="W164" s="199"/>
      <c r="X164" s="199"/>
      <c r="Y164" s="199"/>
      <c r="Z164" s="199"/>
    </row>
    <row r="165" spans="1:26" ht="13.5" customHeight="1" x14ac:dyDescent="0.3">
      <c r="A165" s="199"/>
      <c r="B165" s="199"/>
      <c r="C165" s="199"/>
      <c r="D165" s="199"/>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row>
    <row r="166" spans="1:26" ht="13.5" customHeight="1" x14ac:dyDescent="0.3">
      <c r="A166" s="199"/>
      <c r="B166" s="199"/>
      <c r="C166" s="199"/>
      <c r="D166" s="199"/>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row>
    <row r="167" spans="1:26" ht="13.5" customHeight="1" x14ac:dyDescent="0.3">
      <c r="A167" s="199"/>
      <c r="B167" s="199"/>
      <c r="C167" s="199"/>
      <c r="D167" s="199"/>
      <c r="E167" s="199"/>
      <c r="F167" s="199"/>
      <c r="G167" s="199"/>
      <c r="H167" s="199"/>
      <c r="I167" s="199"/>
      <c r="J167" s="199"/>
      <c r="K167" s="199"/>
      <c r="L167" s="199"/>
      <c r="M167" s="199"/>
      <c r="N167" s="199"/>
      <c r="O167" s="199"/>
      <c r="P167" s="199"/>
      <c r="Q167" s="199"/>
      <c r="R167" s="199"/>
      <c r="S167" s="199"/>
      <c r="T167" s="199"/>
      <c r="U167" s="199"/>
      <c r="V167" s="199"/>
      <c r="W167" s="199"/>
      <c r="X167" s="199"/>
      <c r="Y167" s="199"/>
      <c r="Z167" s="199"/>
    </row>
    <row r="168" spans="1:26" ht="13.5" customHeight="1" x14ac:dyDescent="0.3">
      <c r="A168" s="199"/>
      <c r="B168" s="199"/>
      <c r="C168" s="199"/>
      <c r="D168" s="199"/>
      <c r="E168" s="199"/>
      <c r="F168" s="199"/>
      <c r="G168" s="199"/>
      <c r="H168" s="199"/>
      <c r="I168" s="199"/>
      <c r="J168" s="199"/>
      <c r="K168" s="199"/>
      <c r="L168" s="199"/>
      <c r="M168" s="199"/>
      <c r="N168" s="199"/>
      <c r="O168" s="199"/>
      <c r="P168" s="199"/>
      <c r="Q168" s="199"/>
      <c r="R168" s="199"/>
      <c r="S168" s="199"/>
      <c r="T168" s="199"/>
      <c r="U168" s="199"/>
      <c r="V168" s="199"/>
      <c r="W168" s="199"/>
      <c r="X168" s="199"/>
      <c r="Y168" s="199"/>
      <c r="Z168" s="199"/>
    </row>
    <row r="169" spans="1:26" ht="13.5" customHeight="1" x14ac:dyDescent="0.3">
      <c r="A169" s="199"/>
      <c r="B169" s="199"/>
      <c r="C169" s="199"/>
      <c r="D169" s="199"/>
      <c r="E169" s="199"/>
      <c r="F169" s="199"/>
      <c r="G169" s="199"/>
      <c r="H169" s="199"/>
      <c r="I169" s="199"/>
      <c r="J169" s="199"/>
      <c r="K169" s="199"/>
      <c r="L169" s="199"/>
      <c r="M169" s="199"/>
      <c r="N169" s="199"/>
      <c r="O169" s="199"/>
      <c r="P169" s="199"/>
      <c r="Q169" s="199"/>
      <c r="R169" s="199"/>
      <c r="S169" s="199"/>
      <c r="T169" s="199"/>
      <c r="U169" s="199"/>
      <c r="V169" s="199"/>
      <c r="W169" s="199"/>
      <c r="X169" s="199"/>
      <c r="Y169" s="199"/>
      <c r="Z169" s="199"/>
    </row>
    <row r="170" spans="1:26" ht="13.5" customHeight="1" x14ac:dyDescent="0.3">
      <c r="A170" s="199"/>
      <c r="B170" s="199"/>
      <c r="C170" s="199"/>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row>
    <row r="171" spans="1:26" ht="13.5" customHeight="1" x14ac:dyDescent="0.3">
      <c r="A171" s="199"/>
      <c r="B171" s="199"/>
      <c r="C171" s="199"/>
      <c r="D171" s="199"/>
      <c r="E171" s="199"/>
      <c r="F171" s="199"/>
      <c r="G171" s="199"/>
      <c r="H171" s="199"/>
      <c r="I171" s="199"/>
      <c r="J171" s="199"/>
      <c r="K171" s="199"/>
      <c r="L171" s="199"/>
      <c r="M171" s="199"/>
      <c r="N171" s="199"/>
      <c r="O171" s="199"/>
      <c r="P171" s="199"/>
      <c r="Q171" s="199"/>
      <c r="R171" s="199"/>
      <c r="S171" s="199"/>
      <c r="T171" s="199"/>
      <c r="U171" s="199"/>
      <c r="V171" s="199"/>
      <c r="W171" s="199"/>
      <c r="X171" s="199"/>
      <c r="Y171" s="199"/>
      <c r="Z171" s="199"/>
    </row>
    <row r="172" spans="1:26" ht="13.5" customHeight="1" x14ac:dyDescent="0.3">
      <c r="A172" s="199"/>
      <c r="B172" s="199"/>
      <c r="C172" s="199"/>
      <c r="D172" s="199"/>
      <c r="E172" s="199"/>
      <c r="F172" s="199"/>
      <c r="G172" s="199"/>
      <c r="H172" s="199"/>
      <c r="I172" s="199"/>
      <c r="J172" s="199"/>
      <c r="K172" s="199"/>
      <c r="L172" s="199"/>
      <c r="M172" s="199"/>
      <c r="N172" s="199"/>
      <c r="O172" s="199"/>
      <c r="P172" s="199"/>
      <c r="Q172" s="199"/>
      <c r="R172" s="199"/>
      <c r="S172" s="199"/>
      <c r="T172" s="199"/>
      <c r="U172" s="199"/>
      <c r="V172" s="199"/>
      <c r="W172" s="199"/>
      <c r="X172" s="199"/>
      <c r="Y172" s="199"/>
      <c r="Z172" s="199"/>
    </row>
    <row r="173" spans="1:26" ht="13.5" customHeight="1" x14ac:dyDescent="0.3">
      <c r="A173" s="199"/>
      <c r="B173" s="199"/>
      <c r="C173" s="199"/>
      <c r="D173" s="199"/>
      <c r="E173" s="199"/>
      <c r="F173" s="199"/>
      <c r="G173" s="199"/>
      <c r="H173" s="199"/>
      <c r="I173" s="199"/>
      <c r="J173" s="199"/>
      <c r="K173" s="199"/>
      <c r="L173" s="199"/>
      <c r="M173" s="199"/>
      <c r="N173" s="199"/>
      <c r="O173" s="199"/>
      <c r="P173" s="199"/>
      <c r="Q173" s="199"/>
      <c r="R173" s="199"/>
      <c r="S173" s="199"/>
      <c r="T173" s="199"/>
      <c r="U173" s="199"/>
      <c r="V173" s="199"/>
      <c r="W173" s="199"/>
      <c r="X173" s="199"/>
      <c r="Y173" s="199"/>
      <c r="Z173" s="199"/>
    </row>
    <row r="174" spans="1:26" ht="13.5" customHeight="1" x14ac:dyDescent="0.3">
      <c r="A174" s="199"/>
      <c r="B174" s="199"/>
      <c r="C174" s="199"/>
      <c r="D174" s="199"/>
      <c r="E174" s="199"/>
      <c r="F174" s="199"/>
      <c r="G174" s="199"/>
      <c r="H174" s="199"/>
      <c r="I174" s="199"/>
      <c r="J174" s="199"/>
      <c r="K174" s="199"/>
      <c r="L174" s="199"/>
      <c r="M174" s="199"/>
      <c r="N174" s="199"/>
      <c r="O174" s="199"/>
      <c r="P174" s="199"/>
      <c r="Q174" s="199"/>
      <c r="R174" s="199"/>
      <c r="S174" s="199"/>
      <c r="T174" s="199"/>
      <c r="U174" s="199"/>
      <c r="V174" s="199"/>
      <c r="W174" s="199"/>
      <c r="X174" s="199"/>
      <c r="Y174" s="199"/>
      <c r="Z174" s="199"/>
    </row>
    <row r="175" spans="1:26" ht="13.5" customHeight="1" x14ac:dyDescent="0.3">
      <c r="A175" s="199"/>
      <c r="B175" s="199"/>
      <c r="C175" s="199"/>
      <c r="D175" s="199"/>
      <c r="E175" s="199"/>
      <c r="F175" s="199"/>
      <c r="G175" s="199"/>
      <c r="H175" s="199"/>
      <c r="I175" s="199"/>
      <c r="J175" s="199"/>
      <c r="K175" s="199"/>
      <c r="L175" s="199"/>
      <c r="M175" s="199"/>
      <c r="N175" s="199"/>
      <c r="O175" s="199"/>
      <c r="P175" s="199"/>
      <c r="Q175" s="199"/>
      <c r="R175" s="199"/>
      <c r="S175" s="199"/>
      <c r="T175" s="199"/>
      <c r="U175" s="199"/>
      <c r="V175" s="199"/>
      <c r="W175" s="199"/>
      <c r="X175" s="199"/>
      <c r="Y175" s="199"/>
      <c r="Z175" s="199"/>
    </row>
    <row r="176" spans="1:26" ht="13.5" customHeight="1" x14ac:dyDescent="0.3">
      <c r="A176" s="199"/>
      <c r="B176" s="199"/>
      <c r="C176" s="199"/>
      <c r="D176" s="199"/>
      <c r="E176" s="199"/>
      <c r="F176" s="199"/>
      <c r="G176" s="199"/>
      <c r="H176" s="199"/>
      <c r="I176" s="199"/>
      <c r="J176" s="199"/>
      <c r="K176" s="199"/>
      <c r="L176" s="199"/>
      <c r="M176" s="199"/>
      <c r="N176" s="199"/>
      <c r="O176" s="199"/>
      <c r="P176" s="199"/>
      <c r="Q176" s="199"/>
      <c r="R176" s="199"/>
      <c r="S176" s="199"/>
      <c r="T176" s="199"/>
      <c r="U176" s="199"/>
      <c r="V176" s="199"/>
      <c r="W176" s="199"/>
      <c r="X176" s="199"/>
      <c r="Y176" s="199"/>
      <c r="Z176" s="199"/>
    </row>
    <row r="177" spans="1:26" ht="13.5" customHeight="1" x14ac:dyDescent="0.3">
      <c r="A177" s="199"/>
      <c r="B177" s="199"/>
      <c r="C177" s="199"/>
      <c r="D177" s="199"/>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199"/>
    </row>
    <row r="178" spans="1:26" ht="13.5" customHeight="1" x14ac:dyDescent="0.3">
      <c r="A178" s="199"/>
      <c r="B178" s="199"/>
      <c r="C178" s="199"/>
      <c r="D178" s="199"/>
      <c r="E178" s="199"/>
      <c r="F178" s="199"/>
      <c r="G178" s="199"/>
      <c r="H178" s="199"/>
      <c r="I178" s="199"/>
      <c r="J178" s="199"/>
      <c r="K178" s="199"/>
      <c r="L178" s="199"/>
      <c r="M178" s="199"/>
      <c r="N178" s="199"/>
      <c r="O178" s="199"/>
      <c r="P178" s="199"/>
      <c r="Q178" s="199"/>
      <c r="R178" s="199"/>
      <c r="S178" s="199"/>
      <c r="T178" s="199"/>
      <c r="U178" s="199"/>
      <c r="V178" s="199"/>
      <c r="W178" s="199"/>
      <c r="X178" s="199"/>
      <c r="Y178" s="199"/>
      <c r="Z178" s="199"/>
    </row>
    <row r="179" spans="1:26" ht="13.5" customHeight="1" x14ac:dyDescent="0.3">
      <c r="A179" s="199"/>
      <c r="B179" s="199"/>
      <c r="C179" s="199"/>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row>
    <row r="180" spans="1:26" ht="13.5" customHeight="1" x14ac:dyDescent="0.3">
      <c r="A180" s="199"/>
      <c r="B180" s="199"/>
      <c r="C180" s="199"/>
      <c r="D180" s="199"/>
      <c r="E180" s="199"/>
      <c r="F180" s="199"/>
      <c r="G180" s="199"/>
      <c r="H180" s="199"/>
      <c r="I180" s="199"/>
      <c r="J180" s="199"/>
      <c r="K180" s="199"/>
      <c r="L180" s="199"/>
      <c r="M180" s="199"/>
      <c r="N180" s="199"/>
      <c r="O180" s="199"/>
      <c r="P180" s="199"/>
      <c r="Q180" s="199"/>
      <c r="R180" s="199"/>
      <c r="S180" s="199"/>
      <c r="T180" s="199"/>
      <c r="U180" s="199"/>
      <c r="V180" s="199"/>
      <c r="W180" s="199"/>
      <c r="X180" s="199"/>
      <c r="Y180" s="199"/>
      <c r="Z180" s="199"/>
    </row>
    <row r="181" spans="1:26" ht="13.5" customHeight="1" x14ac:dyDescent="0.3">
      <c r="A181" s="199"/>
      <c r="B181" s="199"/>
      <c r="C181" s="199"/>
      <c r="D181" s="199"/>
      <c r="E181" s="199"/>
      <c r="F181" s="199"/>
      <c r="G181" s="199"/>
      <c r="H181" s="199"/>
      <c r="I181" s="199"/>
      <c r="J181" s="199"/>
      <c r="K181" s="199"/>
      <c r="L181" s="199"/>
      <c r="M181" s="199"/>
      <c r="N181" s="199"/>
      <c r="O181" s="199"/>
      <c r="P181" s="199"/>
      <c r="Q181" s="199"/>
      <c r="R181" s="199"/>
      <c r="S181" s="199"/>
      <c r="T181" s="199"/>
      <c r="U181" s="199"/>
      <c r="V181" s="199"/>
      <c r="W181" s="199"/>
      <c r="X181" s="199"/>
      <c r="Y181" s="199"/>
      <c r="Z181" s="199"/>
    </row>
    <row r="182" spans="1:26" ht="13.5" customHeight="1" x14ac:dyDescent="0.3">
      <c r="A182" s="199"/>
      <c r="B182" s="199"/>
      <c r="C182" s="199"/>
      <c r="D182" s="199"/>
      <c r="E182" s="199"/>
      <c r="F182" s="199"/>
      <c r="G182" s="199"/>
      <c r="H182" s="199"/>
      <c r="I182" s="199"/>
      <c r="J182" s="199"/>
      <c r="K182" s="199"/>
      <c r="L182" s="199"/>
      <c r="M182" s="199"/>
      <c r="N182" s="199"/>
      <c r="O182" s="199"/>
      <c r="P182" s="199"/>
      <c r="Q182" s="199"/>
      <c r="R182" s="199"/>
      <c r="S182" s="199"/>
      <c r="T182" s="199"/>
      <c r="U182" s="199"/>
      <c r="V182" s="199"/>
      <c r="W182" s="199"/>
      <c r="X182" s="199"/>
      <c r="Y182" s="199"/>
      <c r="Z182" s="199"/>
    </row>
    <row r="183" spans="1:26" ht="13.5" customHeight="1" x14ac:dyDescent="0.3">
      <c r="A183" s="199"/>
      <c r="B183" s="199"/>
      <c r="C183" s="199"/>
      <c r="D183" s="199"/>
      <c r="E183" s="199"/>
      <c r="F183" s="199"/>
      <c r="G183" s="199"/>
      <c r="H183" s="199"/>
      <c r="I183" s="199"/>
      <c r="J183" s="199"/>
      <c r="K183" s="199"/>
      <c r="L183" s="199"/>
      <c r="M183" s="199"/>
      <c r="N183" s="199"/>
      <c r="O183" s="199"/>
      <c r="P183" s="199"/>
      <c r="Q183" s="199"/>
      <c r="R183" s="199"/>
      <c r="S183" s="199"/>
      <c r="T183" s="199"/>
      <c r="U183" s="199"/>
      <c r="V183" s="199"/>
      <c r="W183" s="199"/>
      <c r="X183" s="199"/>
      <c r="Y183" s="199"/>
      <c r="Z183" s="199"/>
    </row>
    <row r="184" spans="1:26" ht="13.5" customHeight="1" x14ac:dyDescent="0.3">
      <c r="A184" s="199"/>
      <c r="B184" s="199"/>
      <c r="C184" s="199"/>
      <c r="D184" s="199"/>
      <c r="E184" s="199"/>
      <c r="F184" s="199"/>
      <c r="G184" s="199"/>
      <c r="H184" s="199"/>
      <c r="I184" s="199"/>
      <c r="J184" s="199"/>
      <c r="K184" s="199"/>
      <c r="L184" s="199"/>
      <c r="M184" s="199"/>
      <c r="N184" s="199"/>
      <c r="O184" s="199"/>
      <c r="P184" s="199"/>
      <c r="Q184" s="199"/>
      <c r="R184" s="199"/>
      <c r="S184" s="199"/>
      <c r="T184" s="199"/>
      <c r="U184" s="199"/>
      <c r="V184" s="199"/>
      <c r="W184" s="199"/>
      <c r="X184" s="199"/>
      <c r="Y184" s="199"/>
      <c r="Z184" s="199"/>
    </row>
    <row r="185" spans="1:26" ht="13.5" customHeight="1" x14ac:dyDescent="0.3">
      <c r="A185" s="199"/>
      <c r="B185" s="199"/>
      <c r="C185" s="199"/>
      <c r="D185" s="199"/>
      <c r="E185" s="199"/>
      <c r="F185" s="199"/>
      <c r="G185" s="199"/>
      <c r="H185" s="199"/>
      <c r="I185" s="199"/>
      <c r="J185" s="199"/>
      <c r="K185" s="199"/>
      <c r="L185" s="199"/>
      <c r="M185" s="199"/>
      <c r="N185" s="199"/>
      <c r="O185" s="199"/>
      <c r="P185" s="199"/>
      <c r="Q185" s="199"/>
      <c r="R185" s="199"/>
      <c r="S185" s="199"/>
      <c r="T185" s="199"/>
      <c r="U185" s="199"/>
      <c r="V185" s="199"/>
      <c r="W185" s="199"/>
      <c r="X185" s="199"/>
      <c r="Y185" s="199"/>
      <c r="Z185" s="199"/>
    </row>
    <row r="186" spans="1:26" ht="13.5" customHeight="1" x14ac:dyDescent="0.3">
      <c r="A186" s="199"/>
      <c r="B186" s="199"/>
      <c r="C186" s="199"/>
      <c r="D186" s="199"/>
      <c r="E186" s="199"/>
      <c r="F186" s="199"/>
      <c r="G186" s="199"/>
      <c r="H186" s="199"/>
      <c r="I186" s="199"/>
      <c r="J186" s="199"/>
      <c r="K186" s="199"/>
      <c r="L186" s="199"/>
      <c r="M186" s="199"/>
      <c r="N186" s="199"/>
      <c r="O186" s="199"/>
      <c r="P186" s="199"/>
      <c r="Q186" s="199"/>
      <c r="R186" s="199"/>
      <c r="S186" s="199"/>
      <c r="T186" s="199"/>
      <c r="U186" s="199"/>
      <c r="V186" s="199"/>
      <c r="W186" s="199"/>
      <c r="X186" s="199"/>
      <c r="Y186" s="199"/>
      <c r="Z186" s="199"/>
    </row>
    <row r="187" spans="1:26" ht="13.5" customHeight="1" x14ac:dyDescent="0.3">
      <c r="A187" s="199"/>
      <c r="B187" s="199"/>
      <c r="C187" s="199"/>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row>
    <row r="188" spans="1:26" ht="13.5" customHeight="1" x14ac:dyDescent="0.3">
      <c r="A188" s="199"/>
      <c r="B188" s="199"/>
      <c r="C188" s="199"/>
      <c r="D188" s="199"/>
      <c r="E188" s="199"/>
      <c r="F188" s="199"/>
      <c r="G188" s="199"/>
      <c r="H188" s="199"/>
      <c r="I188" s="199"/>
      <c r="J188" s="199"/>
      <c r="K188" s="199"/>
      <c r="L188" s="199"/>
      <c r="M188" s="199"/>
      <c r="N188" s="199"/>
      <c r="O188" s="199"/>
      <c r="P188" s="199"/>
      <c r="Q188" s="199"/>
      <c r="R188" s="199"/>
      <c r="S188" s="199"/>
      <c r="T188" s="199"/>
      <c r="U188" s="199"/>
      <c r="V188" s="199"/>
      <c r="W188" s="199"/>
      <c r="X188" s="199"/>
      <c r="Y188" s="199"/>
      <c r="Z188" s="199"/>
    </row>
    <row r="189" spans="1:26" ht="13.5" customHeight="1" x14ac:dyDescent="0.3">
      <c r="A189" s="199"/>
      <c r="B189" s="199"/>
      <c r="C189" s="199"/>
      <c r="D189" s="199"/>
      <c r="E189" s="199"/>
      <c r="F189" s="199"/>
      <c r="G189" s="199"/>
      <c r="H189" s="199"/>
      <c r="I189" s="199"/>
      <c r="J189" s="199"/>
      <c r="K189" s="199"/>
      <c r="L189" s="199"/>
      <c r="M189" s="199"/>
      <c r="N189" s="199"/>
      <c r="O189" s="199"/>
      <c r="P189" s="199"/>
      <c r="Q189" s="199"/>
      <c r="R189" s="199"/>
      <c r="S189" s="199"/>
      <c r="T189" s="199"/>
      <c r="U189" s="199"/>
      <c r="V189" s="199"/>
      <c r="W189" s="199"/>
      <c r="X189" s="199"/>
      <c r="Y189" s="199"/>
      <c r="Z189" s="199"/>
    </row>
    <row r="190" spans="1:26" ht="13.5" customHeight="1" x14ac:dyDescent="0.3">
      <c r="A190" s="199"/>
      <c r="B190" s="199"/>
      <c r="C190" s="199"/>
      <c r="D190" s="199"/>
      <c r="E190" s="199"/>
      <c r="F190" s="199"/>
      <c r="G190" s="199"/>
      <c r="H190" s="199"/>
      <c r="I190" s="199"/>
      <c r="J190" s="199"/>
      <c r="K190" s="199"/>
      <c r="L190" s="199"/>
      <c r="M190" s="199"/>
      <c r="N190" s="199"/>
      <c r="O190" s="199"/>
      <c r="P190" s="199"/>
      <c r="Q190" s="199"/>
      <c r="R190" s="199"/>
      <c r="S190" s="199"/>
      <c r="T190" s="199"/>
      <c r="U190" s="199"/>
      <c r="V190" s="199"/>
      <c r="W190" s="199"/>
      <c r="X190" s="199"/>
      <c r="Y190" s="199"/>
      <c r="Z190" s="199"/>
    </row>
    <row r="191" spans="1:26" ht="13.5" customHeight="1" x14ac:dyDescent="0.3">
      <c r="A191" s="199"/>
      <c r="B191" s="199"/>
      <c r="C191" s="199"/>
      <c r="D191" s="199"/>
      <c r="E191" s="199"/>
      <c r="F191" s="199"/>
      <c r="G191" s="199"/>
      <c r="H191" s="199"/>
      <c r="I191" s="199"/>
      <c r="J191" s="199"/>
      <c r="K191" s="199"/>
      <c r="L191" s="199"/>
      <c r="M191" s="199"/>
      <c r="N191" s="199"/>
      <c r="O191" s="199"/>
      <c r="P191" s="199"/>
      <c r="Q191" s="199"/>
      <c r="R191" s="199"/>
      <c r="S191" s="199"/>
      <c r="T191" s="199"/>
      <c r="U191" s="199"/>
      <c r="V191" s="199"/>
      <c r="W191" s="199"/>
      <c r="X191" s="199"/>
      <c r="Y191" s="199"/>
      <c r="Z191" s="199"/>
    </row>
    <row r="192" spans="1:26" ht="13.5" customHeight="1" x14ac:dyDescent="0.3">
      <c r="A192" s="199"/>
      <c r="B192" s="199"/>
      <c r="C192" s="199"/>
      <c r="D192" s="199"/>
      <c r="E192" s="199"/>
      <c r="F192" s="199"/>
      <c r="G192" s="199"/>
      <c r="H192" s="199"/>
      <c r="I192" s="199"/>
      <c r="J192" s="199"/>
      <c r="K192" s="199"/>
      <c r="L192" s="199"/>
      <c r="M192" s="199"/>
      <c r="N192" s="199"/>
      <c r="O192" s="199"/>
      <c r="P192" s="199"/>
      <c r="Q192" s="199"/>
      <c r="R192" s="199"/>
      <c r="S192" s="199"/>
      <c r="T192" s="199"/>
      <c r="U192" s="199"/>
      <c r="V192" s="199"/>
      <c r="W192" s="199"/>
      <c r="X192" s="199"/>
      <c r="Y192" s="199"/>
      <c r="Z192" s="199"/>
    </row>
    <row r="193" spans="1:26" ht="13.5" customHeight="1" x14ac:dyDescent="0.3">
      <c r="A193" s="199"/>
      <c r="B193" s="199"/>
      <c r="C193" s="199"/>
      <c r="D193" s="199"/>
      <c r="E193" s="199"/>
      <c r="F193" s="199"/>
      <c r="G193" s="199"/>
      <c r="H193" s="199"/>
      <c r="I193" s="199"/>
      <c r="J193" s="199"/>
      <c r="K193" s="199"/>
      <c r="L193" s="199"/>
      <c r="M193" s="199"/>
      <c r="N193" s="199"/>
      <c r="O193" s="199"/>
      <c r="P193" s="199"/>
      <c r="Q193" s="199"/>
      <c r="R193" s="199"/>
      <c r="S193" s="199"/>
      <c r="T193" s="199"/>
      <c r="U193" s="199"/>
      <c r="V193" s="199"/>
      <c r="W193" s="199"/>
      <c r="X193" s="199"/>
      <c r="Y193" s="199"/>
      <c r="Z193" s="199"/>
    </row>
    <row r="194" spans="1:26" ht="13.5" customHeight="1" x14ac:dyDescent="0.3">
      <c r="A194" s="199"/>
      <c r="B194" s="199"/>
      <c r="C194" s="199"/>
      <c r="D194" s="199"/>
      <c r="E194" s="199"/>
      <c r="F194" s="199"/>
      <c r="G194" s="199"/>
      <c r="H194" s="199"/>
      <c r="I194" s="199"/>
      <c r="J194" s="199"/>
      <c r="K194" s="199"/>
      <c r="L194" s="199"/>
      <c r="M194" s="199"/>
      <c r="N194" s="199"/>
      <c r="O194" s="199"/>
      <c r="P194" s="199"/>
      <c r="Q194" s="199"/>
      <c r="R194" s="199"/>
      <c r="S194" s="199"/>
      <c r="T194" s="199"/>
      <c r="U194" s="199"/>
      <c r="V194" s="199"/>
      <c r="W194" s="199"/>
      <c r="X194" s="199"/>
      <c r="Y194" s="199"/>
      <c r="Z194" s="199"/>
    </row>
    <row r="195" spans="1:26" ht="13.5" customHeight="1" x14ac:dyDescent="0.3">
      <c r="A195" s="199"/>
      <c r="B195" s="199"/>
      <c r="C195" s="199"/>
      <c r="D195" s="199"/>
      <c r="E195" s="199"/>
      <c r="F195" s="199"/>
      <c r="G195" s="199"/>
      <c r="H195" s="199"/>
      <c r="I195" s="199"/>
      <c r="J195" s="199"/>
      <c r="K195" s="199"/>
      <c r="L195" s="199"/>
      <c r="M195" s="199"/>
      <c r="N195" s="199"/>
      <c r="O195" s="199"/>
      <c r="P195" s="199"/>
      <c r="Q195" s="199"/>
      <c r="R195" s="199"/>
      <c r="S195" s="199"/>
      <c r="T195" s="199"/>
      <c r="U195" s="199"/>
      <c r="V195" s="199"/>
      <c r="W195" s="199"/>
      <c r="X195" s="199"/>
      <c r="Y195" s="199"/>
      <c r="Z195" s="199"/>
    </row>
    <row r="196" spans="1:26" ht="13.5" customHeight="1" x14ac:dyDescent="0.3">
      <c r="A196" s="199"/>
      <c r="B196" s="199"/>
      <c r="C196" s="199"/>
      <c r="D196" s="199"/>
      <c r="E196" s="199"/>
      <c r="F196" s="199"/>
      <c r="G196" s="199"/>
      <c r="H196" s="199"/>
      <c r="I196" s="199"/>
      <c r="J196" s="199"/>
      <c r="K196" s="199"/>
      <c r="L196" s="199"/>
      <c r="M196" s="199"/>
      <c r="N196" s="199"/>
      <c r="O196" s="199"/>
      <c r="P196" s="199"/>
      <c r="Q196" s="199"/>
      <c r="R196" s="199"/>
      <c r="S196" s="199"/>
      <c r="T196" s="199"/>
      <c r="U196" s="199"/>
      <c r="V196" s="199"/>
      <c r="W196" s="199"/>
      <c r="X196" s="199"/>
      <c r="Y196" s="199"/>
      <c r="Z196" s="199"/>
    </row>
    <row r="197" spans="1:26" ht="13.5" customHeight="1" x14ac:dyDescent="0.3">
      <c r="A197" s="199"/>
      <c r="B197" s="199"/>
      <c r="C197" s="199"/>
      <c r="D197" s="199"/>
      <c r="E197" s="199"/>
      <c r="F197" s="199"/>
      <c r="G197" s="199"/>
      <c r="H197" s="199"/>
      <c r="I197" s="199"/>
      <c r="J197" s="199"/>
      <c r="K197" s="199"/>
      <c r="L197" s="199"/>
      <c r="M197" s="199"/>
      <c r="N197" s="199"/>
      <c r="O197" s="199"/>
      <c r="P197" s="199"/>
      <c r="Q197" s="199"/>
      <c r="R197" s="199"/>
      <c r="S197" s="199"/>
      <c r="T197" s="199"/>
      <c r="U197" s="199"/>
      <c r="V197" s="199"/>
      <c r="W197" s="199"/>
      <c r="X197" s="199"/>
      <c r="Y197" s="199"/>
      <c r="Z197" s="199"/>
    </row>
    <row r="198" spans="1:26" ht="13.5" customHeight="1" x14ac:dyDescent="0.3">
      <c r="A198" s="199"/>
      <c r="B198" s="199"/>
      <c r="C198" s="199"/>
      <c r="D198" s="199"/>
      <c r="E198" s="199"/>
      <c r="F198" s="199"/>
      <c r="G198" s="199"/>
      <c r="H198" s="199"/>
      <c r="I198" s="199"/>
      <c r="J198" s="199"/>
      <c r="K198" s="199"/>
      <c r="L198" s="199"/>
      <c r="M198" s="199"/>
      <c r="N198" s="199"/>
      <c r="O198" s="199"/>
      <c r="P198" s="199"/>
      <c r="Q198" s="199"/>
      <c r="R198" s="199"/>
      <c r="S198" s="199"/>
      <c r="T198" s="199"/>
      <c r="U198" s="199"/>
      <c r="V198" s="199"/>
      <c r="W198" s="199"/>
      <c r="X198" s="199"/>
      <c r="Y198" s="199"/>
      <c r="Z198" s="199"/>
    </row>
    <row r="199" spans="1:26" ht="13.5" customHeight="1" x14ac:dyDescent="0.3">
      <c r="A199" s="199"/>
      <c r="B199" s="199"/>
      <c r="C199" s="199"/>
      <c r="D199" s="199"/>
      <c r="E199" s="199"/>
      <c r="F199" s="199"/>
      <c r="G199" s="199"/>
      <c r="H199" s="199"/>
      <c r="I199" s="199"/>
      <c r="J199" s="199"/>
      <c r="K199" s="199"/>
      <c r="L199" s="199"/>
      <c r="M199" s="199"/>
      <c r="N199" s="199"/>
      <c r="O199" s="199"/>
      <c r="P199" s="199"/>
      <c r="Q199" s="199"/>
      <c r="R199" s="199"/>
      <c r="S199" s="199"/>
      <c r="T199" s="199"/>
      <c r="U199" s="199"/>
      <c r="V199" s="199"/>
      <c r="W199" s="199"/>
      <c r="X199" s="199"/>
      <c r="Y199" s="199"/>
      <c r="Z199" s="199"/>
    </row>
    <row r="200" spans="1:26" ht="13.5" customHeight="1" x14ac:dyDescent="0.3">
      <c r="A200" s="199"/>
      <c r="B200" s="199"/>
      <c r="C200" s="199"/>
      <c r="D200" s="199"/>
      <c r="E200" s="199"/>
      <c r="F200" s="199"/>
      <c r="G200" s="199"/>
      <c r="H200" s="199"/>
      <c r="I200" s="199"/>
      <c r="J200" s="199"/>
      <c r="K200" s="199"/>
      <c r="L200" s="199"/>
      <c r="M200" s="199"/>
      <c r="N200" s="199"/>
      <c r="O200" s="199"/>
      <c r="P200" s="199"/>
      <c r="Q200" s="199"/>
      <c r="R200" s="199"/>
      <c r="S200" s="199"/>
      <c r="T200" s="199"/>
      <c r="U200" s="199"/>
      <c r="V200" s="199"/>
      <c r="W200" s="199"/>
      <c r="X200" s="199"/>
      <c r="Y200" s="199"/>
      <c r="Z200" s="199"/>
    </row>
    <row r="201" spans="1:26" ht="13.5" customHeight="1" x14ac:dyDescent="0.3">
      <c r="A201" s="199"/>
      <c r="B201" s="199"/>
      <c r="C201" s="199"/>
      <c r="D201" s="199"/>
      <c r="E201" s="199"/>
      <c r="F201" s="199"/>
      <c r="G201" s="199"/>
      <c r="H201" s="199"/>
      <c r="I201" s="199"/>
      <c r="J201" s="199"/>
      <c r="K201" s="199"/>
      <c r="L201" s="199"/>
      <c r="M201" s="199"/>
      <c r="N201" s="199"/>
      <c r="O201" s="199"/>
      <c r="P201" s="199"/>
      <c r="Q201" s="199"/>
      <c r="R201" s="199"/>
      <c r="S201" s="199"/>
      <c r="T201" s="199"/>
      <c r="U201" s="199"/>
      <c r="V201" s="199"/>
      <c r="W201" s="199"/>
      <c r="X201" s="199"/>
      <c r="Y201" s="199"/>
      <c r="Z201" s="199"/>
    </row>
    <row r="202" spans="1:26" ht="13.5" customHeight="1" x14ac:dyDescent="0.3">
      <c r="A202" s="199"/>
      <c r="B202" s="199"/>
      <c r="C202" s="199"/>
      <c r="D202" s="199"/>
      <c r="E202" s="199"/>
      <c r="F202" s="199"/>
      <c r="G202" s="199"/>
      <c r="H202" s="199"/>
      <c r="I202" s="199"/>
      <c r="J202" s="199"/>
      <c r="K202" s="199"/>
      <c r="L202" s="199"/>
      <c r="M202" s="199"/>
      <c r="N202" s="199"/>
      <c r="O202" s="199"/>
      <c r="P202" s="199"/>
      <c r="Q202" s="199"/>
      <c r="R202" s="199"/>
      <c r="S202" s="199"/>
      <c r="T202" s="199"/>
      <c r="U202" s="199"/>
      <c r="V202" s="199"/>
      <c r="W202" s="199"/>
      <c r="X202" s="199"/>
      <c r="Y202" s="199"/>
      <c r="Z202" s="199"/>
    </row>
    <row r="203" spans="1:26" ht="13.5" customHeight="1" x14ac:dyDescent="0.3">
      <c r="A203" s="199"/>
      <c r="B203" s="199"/>
      <c r="C203" s="199"/>
      <c r="D203" s="199"/>
      <c r="E203" s="199"/>
      <c r="F203" s="199"/>
      <c r="G203" s="199"/>
      <c r="H203" s="199"/>
      <c r="I203" s="199"/>
      <c r="J203" s="199"/>
      <c r="K203" s="199"/>
      <c r="L203" s="199"/>
      <c r="M203" s="199"/>
      <c r="N203" s="199"/>
      <c r="O203" s="199"/>
      <c r="P203" s="199"/>
      <c r="Q203" s="199"/>
      <c r="R203" s="199"/>
      <c r="S203" s="199"/>
      <c r="T203" s="199"/>
      <c r="U203" s="199"/>
      <c r="V203" s="199"/>
      <c r="W203" s="199"/>
      <c r="X203" s="199"/>
      <c r="Y203" s="199"/>
      <c r="Z203" s="199"/>
    </row>
    <row r="204" spans="1:26" ht="13.5" customHeight="1" x14ac:dyDescent="0.3">
      <c r="A204" s="199"/>
      <c r="B204" s="199"/>
      <c r="C204" s="199"/>
      <c r="D204" s="199"/>
      <c r="E204" s="199"/>
      <c r="F204" s="199"/>
      <c r="G204" s="199"/>
      <c r="H204" s="199"/>
      <c r="I204" s="199"/>
      <c r="J204" s="199"/>
      <c r="K204" s="199"/>
      <c r="L204" s="199"/>
      <c r="M204" s="199"/>
      <c r="N204" s="199"/>
      <c r="O204" s="199"/>
      <c r="P204" s="199"/>
      <c r="Q204" s="199"/>
      <c r="R204" s="199"/>
      <c r="S204" s="199"/>
      <c r="T204" s="199"/>
      <c r="U204" s="199"/>
      <c r="V204" s="199"/>
      <c r="W204" s="199"/>
      <c r="X204" s="199"/>
      <c r="Y204" s="199"/>
      <c r="Z204" s="199"/>
    </row>
    <row r="205" spans="1:26" ht="13.5" customHeight="1" x14ac:dyDescent="0.3">
      <c r="A205" s="199"/>
      <c r="B205" s="199"/>
      <c r="C205" s="199"/>
      <c r="D205" s="199"/>
      <c r="E205" s="199"/>
      <c r="F205" s="199"/>
      <c r="G205" s="199"/>
      <c r="H205" s="199"/>
      <c r="I205" s="199"/>
      <c r="J205" s="199"/>
      <c r="K205" s="199"/>
      <c r="L205" s="199"/>
      <c r="M205" s="199"/>
      <c r="N205" s="199"/>
      <c r="O205" s="199"/>
      <c r="P205" s="199"/>
      <c r="Q205" s="199"/>
      <c r="R205" s="199"/>
      <c r="S205" s="199"/>
      <c r="T205" s="199"/>
      <c r="U205" s="199"/>
      <c r="V205" s="199"/>
      <c r="W205" s="199"/>
      <c r="X205" s="199"/>
      <c r="Y205" s="199"/>
      <c r="Z205" s="199"/>
    </row>
    <row r="206" spans="1:26" ht="13.5" customHeight="1" x14ac:dyDescent="0.3">
      <c r="A206" s="199"/>
      <c r="B206" s="199"/>
      <c r="C206" s="199"/>
      <c r="D206" s="199"/>
      <c r="E206" s="199"/>
      <c r="F206" s="199"/>
      <c r="G206" s="199"/>
      <c r="H206" s="199"/>
      <c r="I206" s="199"/>
      <c r="J206" s="199"/>
      <c r="K206" s="199"/>
      <c r="L206" s="199"/>
      <c r="M206" s="199"/>
      <c r="N206" s="199"/>
      <c r="O206" s="199"/>
      <c r="P206" s="199"/>
      <c r="Q206" s="199"/>
      <c r="R206" s="199"/>
      <c r="S206" s="199"/>
      <c r="T206" s="199"/>
      <c r="U206" s="199"/>
      <c r="V206" s="199"/>
      <c r="W206" s="199"/>
      <c r="X206" s="199"/>
      <c r="Y206" s="199"/>
      <c r="Z206" s="199"/>
    </row>
    <row r="207" spans="1:26" ht="13.5" customHeight="1" x14ac:dyDescent="0.3">
      <c r="A207" s="199"/>
      <c r="B207" s="199"/>
      <c r="C207" s="199"/>
      <c r="D207" s="199"/>
      <c r="E207" s="199"/>
      <c r="F207" s="199"/>
      <c r="G207" s="199"/>
      <c r="H207" s="199"/>
      <c r="I207" s="199"/>
      <c r="J207" s="199"/>
      <c r="K207" s="199"/>
      <c r="L207" s="199"/>
      <c r="M207" s="199"/>
      <c r="N207" s="199"/>
      <c r="O207" s="199"/>
      <c r="P207" s="199"/>
      <c r="Q207" s="199"/>
      <c r="R207" s="199"/>
      <c r="S207" s="199"/>
      <c r="T207" s="199"/>
      <c r="U207" s="199"/>
      <c r="V207" s="199"/>
      <c r="W207" s="199"/>
      <c r="X207" s="199"/>
      <c r="Y207" s="199"/>
      <c r="Z207" s="199"/>
    </row>
    <row r="208" spans="1:26" ht="13.5" customHeight="1" x14ac:dyDescent="0.3">
      <c r="A208" s="199"/>
      <c r="B208" s="199"/>
      <c r="C208" s="199"/>
      <c r="D208" s="199"/>
      <c r="E208" s="199"/>
      <c r="F208" s="199"/>
      <c r="G208" s="199"/>
      <c r="H208" s="199"/>
      <c r="I208" s="199"/>
      <c r="J208" s="199"/>
      <c r="K208" s="199"/>
      <c r="L208" s="199"/>
      <c r="M208" s="199"/>
      <c r="N208" s="199"/>
      <c r="O208" s="199"/>
      <c r="P208" s="199"/>
      <c r="Q208" s="199"/>
      <c r="R208" s="199"/>
      <c r="S208" s="199"/>
      <c r="T208" s="199"/>
      <c r="U208" s="199"/>
      <c r="V208" s="199"/>
      <c r="W208" s="199"/>
      <c r="X208" s="199"/>
      <c r="Y208" s="199"/>
      <c r="Z208" s="199"/>
    </row>
    <row r="209" spans="1:26" ht="13.5" customHeight="1" x14ac:dyDescent="0.3">
      <c r="A209" s="199"/>
      <c r="B209" s="199"/>
      <c r="C209" s="199"/>
      <c r="D209" s="199"/>
      <c r="E209" s="199"/>
      <c r="F209" s="199"/>
      <c r="G209" s="199"/>
      <c r="H209" s="199"/>
      <c r="I209" s="199"/>
      <c r="J209" s="199"/>
      <c r="K209" s="199"/>
      <c r="L209" s="199"/>
      <c r="M209" s="199"/>
      <c r="N209" s="199"/>
      <c r="O209" s="199"/>
      <c r="P209" s="199"/>
      <c r="Q209" s="199"/>
      <c r="R209" s="199"/>
      <c r="S209" s="199"/>
      <c r="T209" s="199"/>
      <c r="U209" s="199"/>
      <c r="V209" s="199"/>
      <c r="W209" s="199"/>
      <c r="X209" s="199"/>
      <c r="Y209" s="199"/>
      <c r="Z209" s="199"/>
    </row>
    <row r="210" spans="1:26" ht="13.5" customHeight="1" x14ac:dyDescent="0.3">
      <c r="A210" s="199"/>
      <c r="B210" s="199"/>
      <c r="C210" s="199"/>
      <c r="D210" s="199"/>
      <c r="E210" s="199"/>
      <c r="F210" s="199"/>
      <c r="G210" s="199"/>
      <c r="H210" s="199"/>
      <c r="I210" s="199"/>
      <c r="J210" s="199"/>
      <c r="K210" s="199"/>
      <c r="L210" s="199"/>
      <c r="M210" s="199"/>
      <c r="N210" s="199"/>
      <c r="O210" s="199"/>
      <c r="P210" s="199"/>
      <c r="Q210" s="199"/>
      <c r="R210" s="199"/>
      <c r="S210" s="199"/>
      <c r="T210" s="199"/>
      <c r="U210" s="199"/>
      <c r="V210" s="199"/>
      <c r="W210" s="199"/>
      <c r="X210" s="199"/>
      <c r="Y210" s="199"/>
      <c r="Z210" s="199"/>
    </row>
    <row r="211" spans="1:26" ht="13.5" customHeight="1" x14ac:dyDescent="0.3">
      <c r="A211" s="199"/>
      <c r="B211" s="199"/>
      <c r="C211" s="199"/>
      <c r="D211" s="199"/>
      <c r="E211" s="199"/>
      <c r="F211" s="199"/>
      <c r="G211" s="199"/>
      <c r="H211" s="199"/>
      <c r="I211" s="199"/>
      <c r="J211" s="199"/>
      <c r="K211" s="199"/>
      <c r="L211" s="199"/>
      <c r="M211" s="199"/>
      <c r="N211" s="199"/>
      <c r="O211" s="199"/>
      <c r="P211" s="199"/>
      <c r="Q211" s="199"/>
      <c r="R211" s="199"/>
      <c r="S211" s="199"/>
      <c r="T211" s="199"/>
      <c r="U211" s="199"/>
      <c r="V211" s="199"/>
      <c r="W211" s="199"/>
      <c r="X211" s="199"/>
      <c r="Y211" s="199"/>
      <c r="Z211" s="199"/>
    </row>
    <row r="212" spans="1:26" ht="13.5" customHeight="1" x14ac:dyDescent="0.3">
      <c r="A212" s="199"/>
      <c r="B212" s="199"/>
      <c r="C212" s="199"/>
      <c r="D212" s="199"/>
      <c r="E212" s="199"/>
      <c r="F212" s="199"/>
      <c r="G212" s="199"/>
      <c r="H212" s="199"/>
      <c r="I212" s="199"/>
      <c r="J212" s="199"/>
      <c r="K212" s="199"/>
      <c r="L212" s="199"/>
      <c r="M212" s="199"/>
      <c r="N212" s="199"/>
      <c r="O212" s="199"/>
      <c r="P212" s="199"/>
      <c r="Q212" s="199"/>
      <c r="R212" s="199"/>
      <c r="S212" s="199"/>
      <c r="T212" s="199"/>
      <c r="U212" s="199"/>
      <c r="V212" s="199"/>
      <c r="W212" s="199"/>
      <c r="X212" s="199"/>
      <c r="Y212" s="199"/>
      <c r="Z212" s="199"/>
    </row>
    <row r="213" spans="1:26" ht="13.5" customHeight="1" x14ac:dyDescent="0.3">
      <c r="A213" s="199"/>
      <c r="B213" s="199"/>
      <c r="C213" s="199"/>
      <c r="D213" s="199"/>
      <c r="E213" s="199"/>
      <c r="F213" s="199"/>
      <c r="G213" s="199"/>
      <c r="H213" s="199"/>
      <c r="I213" s="199"/>
      <c r="J213" s="199"/>
      <c r="K213" s="199"/>
      <c r="L213" s="199"/>
      <c r="M213" s="199"/>
      <c r="N213" s="199"/>
      <c r="O213" s="199"/>
      <c r="P213" s="199"/>
      <c r="Q213" s="199"/>
      <c r="R213" s="199"/>
      <c r="S213" s="199"/>
      <c r="T213" s="199"/>
      <c r="U213" s="199"/>
      <c r="V213" s="199"/>
      <c r="W213" s="199"/>
      <c r="X213" s="199"/>
      <c r="Y213" s="199"/>
      <c r="Z213" s="199"/>
    </row>
    <row r="214" spans="1:26" ht="13.5" customHeight="1" x14ac:dyDescent="0.3">
      <c r="A214" s="199"/>
      <c r="B214" s="199"/>
      <c r="C214" s="199"/>
      <c r="D214" s="199"/>
      <c r="E214" s="199"/>
      <c r="F214" s="199"/>
      <c r="G214" s="199"/>
      <c r="H214" s="199"/>
      <c r="I214" s="199"/>
      <c r="J214" s="199"/>
      <c r="K214" s="199"/>
      <c r="L214" s="199"/>
      <c r="M214" s="199"/>
      <c r="N214" s="199"/>
      <c r="O214" s="199"/>
      <c r="P214" s="199"/>
      <c r="Q214" s="199"/>
      <c r="R214" s="199"/>
      <c r="S214" s="199"/>
      <c r="T214" s="199"/>
      <c r="U214" s="199"/>
      <c r="V214" s="199"/>
      <c r="W214" s="199"/>
      <c r="X214" s="199"/>
      <c r="Y214" s="199"/>
      <c r="Z214" s="199"/>
    </row>
    <row r="215" spans="1:26" ht="13.5" customHeight="1" x14ac:dyDescent="0.3">
      <c r="A215" s="199"/>
      <c r="B215" s="199"/>
      <c r="C215" s="199"/>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row>
    <row r="216" spans="1:26" ht="13.5" customHeight="1" x14ac:dyDescent="0.3">
      <c r="A216" s="199"/>
      <c r="B216" s="199"/>
      <c r="C216" s="199"/>
      <c r="D216" s="199"/>
      <c r="E216" s="199"/>
      <c r="F216" s="199"/>
      <c r="G216" s="199"/>
      <c r="H216" s="199"/>
      <c r="I216" s="199"/>
      <c r="J216" s="199"/>
      <c r="K216" s="199"/>
      <c r="L216" s="199"/>
      <c r="M216" s="199"/>
      <c r="N216" s="199"/>
      <c r="O216" s="199"/>
      <c r="P216" s="199"/>
      <c r="Q216" s="199"/>
      <c r="R216" s="199"/>
      <c r="S216" s="199"/>
      <c r="T216" s="199"/>
      <c r="U216" s="199"/>
      <c r="V216" s="199"/>
      <c r="W216" s="199"/>
      <c r="X216" s="199"/>
      <c r="Y216" s="199"/>
      <c r="Z216" s="199"/>
    </row>
    <row r="217" spans="1:26" ht="13.5" customHeight="1" x14ac:dyDescent="0.3">
      <c r="A217" s="199"/>
      <c r="B217" s="199"/>
      <c r="C217" s="199"/>
      <c r="D217" s="199"/>
      <c r="E217" s="199"/>
      <c r="F217" s="199"/>
      <c r="G217" s="199"/>
      <c r="H217" s="199"/>
      <c r="I217" s="199"/>
      <c r="J217" s="199"/>
      <c r="K217" s="199"/>
      <c r="L217" s="199"/>
      <c r="M217" s="199"/>
      <c r="N217" s="199"/>
      <c r="O217" s="199"/>
      <c r="P217" s="199"/>
      <c r="Q217" s="199"/>
      <c r="R217" s="199"/>
      <c r="S217" s="199"/>
      <c r="T217" s="199"/>
      <c r="U217" s="199"/>
      <c r="V217" s="199"/>
      <c r="W217" s="199"/>
      <c r="X217" s="199"/>
      <c r="Y217" s="199"/>
      <c r="Z217" s="199"/>
    </row>
    <row r="218" spans="1:26" ht="13.5" customHeight="1" x14ac:dyDescent="0.3">
      <c r="A218" s="199"/>
      <c r="B218" s="199"/>
      <c r="C218" s="199"/>
      <c r="D218" s="199"/>
      <c r="E218" s="199"/>
      <c r="F218" s="199"/>
      <c r="G218" s="199"/>
      <c r="H218" s="199"/>
      <c r="I218" s="199"/>
      <c r="J218" s="199"/>
      <c r="K218" s="199"/>
      <c r="L218" s="199"/>
      <c r="M218" s="199"/>
      <c r="N218" s="199"/>
      <c r="O218" s="199"/>
      <c r="P218" s="199"/>
      <c r="Q218" s="199"/>
      <c r="R218" s="199"/>
      <c r="S218" s="199"/>
      <c r="T218" s="199"/>
      <c r="U218" s="199"/>
      <c r="V218" s="199"/>
      <c r="W218" s="199"/>
      <c r="X218" s="199"/>
      <c r="Y218" s="199"/>
      <c r="Z218" s="199"/>
    </row>
    <row r="219" spans="1:26" ht="13.5" customHeight="1" x14ac:dyDescent="0.3">
      <c r="A219" s="199"/>
      <c r="B219" s="199"/>
      <c r="C219" s="199"/>
      <c r="D219" s="199"/>
      <c r="E219" s="199"/>
      <c r="F219" s="199"/>
      <c r="G219" s="199"/>
      <c r="H219" s="199"/>
      <c r="I219" s="199"/>
      <c r="J219" s="199"/>
      <c r="K219" s="199"/>
      <c r="L219" s="199"/>
      <c r="M219" s="199"/>
      <c r="N219" s="199"/>
      <c r="O219" s="199"/>
      <c r="P219" s="199"/>
      <c r="Q219" s="199"/>
      <c r="R219" s="199"/>
      <c r="S219" s="199"/>
      <c r="T219" s="199"/>
      <c r="U219" s="199"/>
      <c r="V219" s="199"/>
      <c r="W219" s="199"/>
      <c r="X219" s="199"/>
      <c r="Y219" s="199"/>
      <c r="Z219" s="199"/>
    </row>
    <row r="220" spans="1:26" ht="13.5" customHeight="1" x14ac:dyDescent="0.3">
      <c r="A220" s="199"/>
      <c r="B220" s="199"/>
      <c r="C220" s="199"/>
      <c r="D220" s="199"/>
      <c r="E220" s="199"/>
      <c r="F220" s="199"/>
      <c r="G220" s="199"/>
      <c r="H220" s="199"/>
      <c r="I220" s="199"/>
      <c r="J220" s="199"/>
      <c r="K220" s="199"/>
      <c r="L220" s="199"/>
      <c r="M220" s="199"/>
      <c r="N220" s="199"/>
      <c r="O220" s="199"/>
      <c r="P220" s="199"/>
      <c r="Q220" s="199"/>
      <c r="R220" s="199"/>
      <c r="S220" s="199"/>
      <c r="T220" s="199"/>
      <c r="U220" s="199"/>
      <c r="V220" s="199"/>
      <c r="W220" s="199"/>
      <c r="X220" s="199"/>
      <c r="Y220" s="199"/>
      <c r="Z220" s="199"/>
    </row>
    <row r="221" spans="1:26" ht="13.5" customHeight="1" x14ac:dyDescent="0.3">
      <c r="A221" s="199"/>
      <c r="B221" s="199"/>
      <c r="C221" s="199"/>
      <c r="D221" s="19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199"/>
    </row>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Eduardo Hernandez Huepa</cp:lastModifiedBy>
  <dcterms:modified xsi:type="dcterms:W3CDTF">2025-04-25T15:07:31Z</dcterms:modified>
</cp:coreProperties>
</file>