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ctrlProps/ctrlProp1.xml" ContentType="application/vnd.ms-excel.controlproperties+xml"/>
  <Override PartName="/xl/drawings/drawing3.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hidePivotFieldList="1" defaultThemeVersion="124226"/>
  <mc:AlternateContent xmlns:mc="http://schemas.openxmlformats.org/markup-compatibility/2006">
    <mc:Choice Requires="x15">
      <x15ac:absPath xmlns:x15ac="http://schemas.microsoft.com/office/spreadsheetml/2010/11/ac" url="C:\Users\EDUARDO HERNANDEZ\OneDrive\Documentos\SECRETARIA DE PLANEACION MPAL\2024\INFORME DE ACTIVIDADES\REVISION DEPENDENCIAS\MATRIZ\1. MONITOREO\10-8-24 REV SIGAMI RIESGOS GEST-CORRUPCION\6. BIM (NOV-DIC24)\23. GEST CONTRACTUAL\"/>
    </mc:Choice>
  </mc:AlternateContent>
  <xr:revisionPtr revIDLastSave="0" documentId="13_ncr:1_{2311CAD3-9A1E-4508-882F-A60D8729AD28}" xr6:coauthVersionLast="47" xr6:coauthVersionMax="47" xr10:uidLastSave="{00000000-0000-0000-0000-000000000000}"/>
  <bookViews>
    <workbookView xWindow="-96" yWindow="-96" windowWidth="23232" windowHeight="12432" activeTab="4" xr2:uid="{00000000-000D-0000-FFFF-FFFF00000000}"/>
  </bookViews>
  <sheets>
    <sheet name="Intructivo" sheetId="20" r:id="rId1"/>
    <sheet name="Contexto" sheetId="21" r:id="rId2"/>
    <sheet name="Priorizacion de Causa" sheetId="24" r:id="rId3"/>
    <sheet name="DOFA" sheetId="23" r:id="rId4"/>
    <sheet name="Mapa final" sheetId="1" r:id="rId5"/>
    <sheet name="Matriz Calor Inherente" sheetId="18" r:id="rId6"/>
    <sheet name="Matriz Calor Residual" sheetId="19" r:id="rId7"/>
    <sheet name="Tabla probabilidad" sheetId="12" r:id="rId8"/>
    <sheet name="Tabla Impacto" sheetId="13" r:id="rId9"/>
    <sheet name="Tabla Valoración controles" sheetId="15" r:id="rId10"/>
    <sheet name="Opciones Tratamiento" sheetId="16" state="hidden" r:id="rId11"/>
    <sheet name="Hoja1" sheetId="11" state="hidden" r:id="rId12"/>
  </sheets>
  <externalReferences>
    <externalReference r:id="rId13"/>
    <externalReference r:id="rId14"/>
    <externalReference r:id="rId15"/>
    <externalReference r:id="rId16"/>
    <externalReference r:id="rId17"/>
    <externalReference r:id="rId18"/>
    <externalReference r:id="rId19"/>
  </externalReferences>
  <calcPr calcId="191029"/>
  <pivotCaches>
    <pivotCache cacheId="21" r:id="rId20"/>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8" i="1" l="1"/>
  <c r="T18" i="1"/>
  <c r="N18" i="1"/>
  <c r="O18" i="1" s="1"/>
  <c r="K18" i="1"/>
  <c r="L18" i="1" s="1"/>
  <c r="W15" i="1"/>
  <c r="T15" i="1"/>
  <c r="W14" i="1"/>
  <c r="T14" i="1"/>
  <c r="N14" i="1"/>
  <c r="O14" i="1" s="1"/>
  <c r="K14" i="1"/>
  <c r="L14" i="1" s="1"/>
  <c r="W11" i="1"/>
  <c r="T11" i="1"/>
  <c r="W10" i="1"/>
  <c r="T10" i="1"/>
  <c r="N10" i="1"/>
  <c r="O10" i="1" s="1"/>
  <c r="K10" i="1"/>
  <c r="L10" i="1" s="1"/>
  <c r="N13" i="1"/>
  <c r="N12" i="1"/>
  <c r="N11" i="1"/>
  <c r="N15" i="1"/>
  <c r="AA10" i="1" l="1"/>
  <c r="Q14" i="1"/>
  <c r="AA14" i="1"/>
  <c r="AC14" i="1" s="1"/>
  <c r="AA18" i="1"/>
  <c r="AB18" i="1" s="1"/>
  <c r="AA15" i="1"/>
  <c r="AC15" i="1" s="1"/>
  <c r="AC10" i="1"/>
  <c r="AA11" i="1" s="1"/>
  <c r="AB10" i="1"/>
  <c r="Q10" i="1"/>
  <c r="P10" i="1"/>
  <c r="AE10" i="1" s="1"/>
  <c r="AB15" i="1"/>
  <c r="P18" i="1"/>
  <c r="AE18" i="1" s="1"/>
  <c r="Q18" i="1"/>
  <c r="P14" i="1"/>
  <c r="AE14" i="1" s="1"/>
  <c r="AD14" i="1" s="1"/>
  <c r="AE15" i="1"/>
  <c r="AD15" i="1" s="1"/>
  <c r="AB14" i="1" l="1"/>
  <c r="AF14" i="1" s="1"/>
  <c r="AD18" i="1"/>
  <c r="AF18" i="1" s="1"/>
  <c r="AC18" i="1"/>
  <c r="AF15" i="1"/>
  <c r="AC11" i="1"/>
  <c r="AB11" i="1"/>
  <c r="AD10" i="1"/>
  <c r="AE11" i="1"/>
  <c r="AD11" i="1" s="1"/>
  <c r="C1" i="23"/>
  <c r="F22" i="23"/>
  <c r="F21" i="23"/>
  <c r="F20" i="23"/>
  <c r="F19" i="23"/>
  <c r="F18" i="23"/>
  <c r="F17" i="23"/>
  <c r="F16" i="23"/>
  <c r="F15" i="23"/>
  <c r="F14" i="23"/>
  <c r="F13" i="23"/>
  <c r="F12" i="23"/>
  <c r="F11" i="23"/>
  <c r="A6" i="23"/>
  <c r="AF10" i="1" l="1"/>
  <c r="AF11" i="1"/>
  <c r="S41" i="24"/>
  <c r="R41" i="24"/>
  <c r="S40" i="24"/>
  <c r="R40" i="24"/>
  <c r="S39" i="24"/>
  <c r="R39" i="24"/>
  <c r="S38" i="24"/>
  <c r="R38" i="24"/>
  <c r="S37" i="24"/>
  <c r="R37" i="24"/>
  <c r="R36" i="24"/>
  <c r="S36" i="24" s="1"/>
  <c r="R35" i="24"/>
  <c r="S35" i="24" s="1"/>
  <c r="R34" i="24"/>
  <c r="S34" i="24" s="1"/>
  <c r="R33" i="24"/>
  <c r="S33" i="24" s="1"/>
  <c r="R32" i="24"/>
  <c r="S32" i="24" s="1"/>
  <c r="R31" i="24"/>
  <c r="S31" i="24" s="1"/>
  <c r="R30" i="24"/>
  <c r="S30" i="24" s="1"/>
  <c r="R29" i="24"/>
  <c r="S29" i="24" s="1"/>
  <c r="R28" i="24"/>
  <c r="S28" i="24" s="1"/>
  <c r="R27" i="24"/>
  <c r="S27" i="24" s="1"/>
  <c r="R26" i="24"/>
  <c r="S26" i="24" s="1"/>
  <c r="R25" i="24"/>
  <c r="S25" i="24" s="1"/>
  <c r="R24" i="24"/>
  <c r="S24" i="24" s="1"/>
  <c r="R23" i="24"/>
  <c r="S23" i="24" s="1"/>
  <c r="R22" i="24"/>
  <c r="S22" i="24" s="1"/>
  <c r="R21" i="24"/>
  <c r="S21" i="24" s="1"/>
  <c r="R20" i="24"/>
  <c r="S20" i="24" s="1"/>
  <c r="R19" i="24"/>
  <c r="S19" i="24" s="1"/>
  <c r="R18" i="24"/>
  <c r="S18" i="24" s="1"/>
  <c r="R17" i="24"/>
  <c r="S17" i="24" s="1"/>
  <c r="R16" i="24"/>
  <c r="S16" i="24" s="1"/>
  <c r="R15" i="24"/>
  <c r="S15" i="24" s="1"/>
  <c r="R14" i="24"/>
  <c r="S14" i="24" s="1"/>
  <c r="R13" i="24"/>
  <c r="S13" i="24" s="1"/>
  <c r="R12" i="24"/>
  <c r="S12" i="24" s="1"/>
  <c r="R11" i="24"/>
  <c r="S11" i="24" s="1"/>
  <c r="S42" i="24" l="1"/>
  <c r="S43" i="24" s="1"/>
  <c r="W69" i="1"/>
  <c r="T69" i="1"/>
  <c r="W68" i="1"/>
  <c r="T68" i="1"/>
  <c r="W67" i="1"/>
  <c r="T67" i="1"/>
  <c r="W66" i="1"/>
  <c r="T66" i="1"/>
  <c r="W65" i="1"/>
  <c r="T65" i="1"/>
  <c r="W64" i="1"/>
  <c r="T64" i="1"/>
  <c r="W63" i="1"/>
  <c r="T63" i="1"/>
  <c r="W62" i="1"/>
  <c r="T62" i="1"/>
  <c r="W61" i="1"/>
  <c r="T61" i="1"/>
  <c r="W60" i="1"/>
  <c r="T60" i="1"/>
  <c r="W59" i="1"/>
  <c r="T59" i="1"/>
  <c r="W58" i="1"/>
  <c r="T58" i="1"/>
  <c r="W57" i="1"/>
  <c r="T57" i="1"/>
  <c r="W56" i="1"/>
  <c r="T56" i="1"/>
  <c r="W55" i="1"/>
  <c r="T55" i="1"/>
  <c r="W54" i="1"/>
  <c r="T54" i="1"/>
  <c r="W53" i="1"/>
  <c r="T53" i="1"/>
  <c r="W52" i="1"/>
  <c r="T52" i="1"/>
  <c r="W51" i="1"/>
  <c r="T51" i="1"/>
  <c r="W50" i="1"/>
  <c r="T50" i="1"/>
  <c r="W49" i="1"/>
  <c r="T49" i="1"/>
  <c r="W48" i="1"/>
  <c r="T48" i="1"/>
  <c r="W47" i="1"/>
  <c r="T47" i="1"/>
  <c r="W46" i="1"/>
  <c r="T46" i="1"/>
  <c r="W45" i="1"/>
  <c r="T45" i="1"/>
  <c r="W44" i="1"/>
  <c r="T44" i="1"/>
  <c r="W43" i="1"/>
  <c r="T43" i="1"/>
  <c r="W42" i="1"/>
  <c r="T42" i="1"/>
  <c r="W41" i="1"/>
  <c r="T41" i="1"/>
  <c r="W40" i="1"/>
  <c r="T40" i="1"/>
  <c r="W39" i="1"/>
  <c r="T39" i="1"/>
  <c r="W38" i="1"/>
  <c r="T38" i="1"/>
  <c r="W37" i="1"/>
  <c r="T37" i="1"/>
  <c r="W36" i="1"/>
  <c r="T36" i="1"/>
  <c r="W35" i="1"/>
  <c r="T35" i="1"/>
  <c r="W34" i="1"/>
  <c r="T34" i="1"/>
  <c r="W33" i="1"/>
  <c r="T33" i="1"/>
  <c r="W32" i="1"/>
  <c r="T32" i="1"/>
  <c r="W31" i="1"/>
  <c r="T31" i="1"/>
  <c r="W30" i="1"/>
  <c r="T30" i="1"/>
  <c r="W29" i="1"/>
  <c r="T29" i="1"/>
  <c r="W28" i="1"/>
  <c r="T28" i="1"/>
  <c r="W27" i="1"/>
  <c r="T27" i="1"/>
  <c r="W26" i="1"/>
  <c r="T26" i="1"/>
  <c r="W25" i="1"/>
  <c r="T25" i="1"/>
  <c r="W24" i="1"/>
  <c r="T24" i="1"/>
  <c r="W23" i="1"/>
  <c r="T23" i="1"/>
  <c r="W22" i="1"/>
  <c r="T22" i="1"/>
  <c r="AE30" i="1" l="1"/>
  <c r="AE38" i="1"/>
  <c r="AE42" i="1"/>
  <c r="AE50" i="1"/>
  <c r="AE54" i="1"/>
  <c r="AE62" i="1"/>
  <c r="AE23" i="1"/>
  <c r="AE27" i="1"/>
  <c r="AE31" i="1"/>
  <c r="AE35" i="1"/>
  <c r="AE39" i="1"/>
  <c r="AE43" i="1"/>
  <c r="AE47" i="1"/>
  <c r="AE51" i="1"/>
  <c r="AE55" i="1"/>
  <c r="AE59" i="1"/>
  <c r="AE24" i="1"/>
  <c r="AE32" i="1"/>
  <c r="AE36" i="1"/>
  <c r="AE44" i="1"/>
  <c r="AE48" i="1"/>
  <c r="AE67" i="1"/>
  <c r="AE26" i="1"/>
  <c r="AE66" i="1"/>
  <c r="AE63" i="1"/>
  <c r="AE56" i="1"/>
  <c r="AE60" i="1"/>
  <c r="AE68" i="1"/>
  <c r="AE25" i="1"/>
  <c r="AE29" i="1"/>
  <c r="AE33" i="1"/>
  <c r="AE37" i="1"/>
  <c r="AE41" i="1"/>
  <c r="AE45" i="1"/>
  <c r="AE49" i="1"/>
  <c r="AE53" i="1"/>
  <c r="AE57" i="1"/>
  <c r="AE61" i="1"/>
  <c r="AE65" i="1"/>
  <c r="AE69" i="1"/>
  <c r="AA64" i="1"/>
  <c r="AA66" i="1"/>
  <c r="AA68" i="1"/>
  <c r="AE64" i="1"/>
  <c r="AA65" i="1"/>
  <c r="AA67" i="1"/>
  <c r="AA69" i="1"/>
  <c r="AA58" i="1"/>
  <c r="AA60" i="1"/>
  <c r="AA62" i="1"/>
  <c r="AE58" i="1"/>
  <c r="AA59" i="1"/>
  <c r="AA61" i="1"/>
  <c r="AA63" i="1"/>
  <c r="AA52" i="1"/>
  <c r="AA54" i="1"/>
  <c r="AA56" i="1"/>
  <c r="AE52" i="1"/>
  <c r="AA53" i="1"/>
  <c r="AA55" i="1"/>
  <c r="AA57" i="1"/>
  <c r="AA46" i="1"/>
  <c r="AA48" i="1"/>
  <c r="AA50" i="1"/>
  <c r="AE46" i="1"/>
  <c r="AA47" i="1"/>
  <c r="AA49" i="1"/>
  <c r="AA51" i="1"/>
  <c r="AA40" i="1"/>
  <c r="AA42" i="1"/>
  <c r="AA44" i="1"/>
  <c r="AE40" i="1"/>
  <c r="AA41" i="1"/>
  <c r="AA43" i="1"/>
  <c r="AA45" i="1"/>
  <c r="AA34" i="1"/>
  <c r="AA36" i="1"/>
  <c r="AA38" i="1"/>
  <c r="AE34" i="1"/>
  <c r="AA35" i="1"/>
  <c r="AA37" i="1"/>
  <c r="AA39" i="1"/>
  <c r="AA28" i="1"/>
  <c r="AA30" i="1"/>
  <c r="AA32" i="1"/>
  <c r="AE28" i="1"/>
  <c r="AA29" i="1"/>
  <c r="AA31" i="1"/>
  <c r="AA33" i="1"/>
  <c r="AA22" i="1"/>
  <c r="AA24" i="1"/>
  <c r="AA26" i="1"/>
  <c r="AE22" i="1"/>
  <c r="AA23" i="1"/>
  <c r="AA25" i="1"/>
  <c r="AA27" i="1"/>
  <c r="AD40" i="1" l="1"/>
  <c r="AI40" i="1"/>
  <c r="AK40" i="1" s="1"/>
  <c r="AD69" i="1"/>
  <c r="AI69" i="1"/>
  <c r="AK69" i="1" s="1"/>
  <c r="AD37" i="1"/>
  <c r="AI37" i="1"/>
  <c r="AK37" i="1" s="1"/>
  <c r="AD66" i="1"/>
  <c r="AI66" i="1"/>
  <c r="AK66" i="1" s="1"/>
  <c r="AD59" i="1"/>
  <c r="AI59" i="1"/>
  <c r="AK59" i="1" s="1"/>
  <c r="AD27" i="1"/>
  <c r="AI27" i="1"/>
  <c r="AK27" i="1" s="1"/>
  <c r="AD34" i="1"/>
  <c r="AI34" i="1"/>
  <c r="AK34" i="1" s="1"/>
  <c r="AD65" i="1"/>
  <c r="AI65" i="1"/>
  <c r="AK65" i="1" s="1"/>
  <c r="AD33" i="1"/>
  <c r="AI33" i="1"/>
  <c r="AK33" i="1" s="1"/>
  <c r="AD26" i="1"/>
  <c r="AI26" i="1"/>
  <c r="AK26" i="1" s="1"/>
  <c r="AD55" i="1"/>
  <c r="AI55" i="1"/>
  <c r="AK55" i="1" s="1"/>
  <c r="AD23" i="1"/>
  <c r="AI23" i="1"/>
  <c r="AK23" i="1" s="1"/>
  <c r="AD28" i="1"/>
  <c r="AI28" i="1"/>
  <c r="AK28" i="1" s="1"/>
  <c r="AD61" i="1"/>
  <c r="AI61" i="1"/>
  <c r="AK61" i="1" s="1"/>
  <c r="AD29" i="1"/>
  <c r="AI29" i="1"/>
  <c r="AK29" i="1" s="1"/>
  <c r="AD67" i="1"/>
  <c r="AI67" i="1"/>
  <c r="AK67" i="1" s="1"/>
  <c r="AD51" i="1"/>
  <c r="AI51" i="1"/>
  <c r="AK51" i="1" s="1"/>
  <c r="AD62" i="1"/>
  <c r="AI62" i="1"/>
  <c r="AK62" i="1" s="1"/>
  <c r="AD25" i="1"/>
  <c r="AI25" i="1"/>
  <c r="AK25" i="1" s="1"/>
  <c r="AD48" i="1"/>
  <c r="AI48" i="1"/>
  <c r="AK48" i="1" s="1"/>
  <c r="AD47" i="1"/>
  <c r="AI47" i="1"/>
  <c r="AK47" i="1" s="1"/>
  <c r="AD54" i="1"/>
  <c r="AI54" i="1"/>
  <c r="AK54" i="1" s="1"/>
  <c r="AD57" i="1"/>
  <c r="AI57" i="1"/>
  <c r="AK57" i="1" s="1"/>
  <c r="AD64" i="1"/>
  <c r="AI64" i="1"/>
  <c r="AK64" i="1" s="1"/>
  <c r="AD53" i="1"/>
  <c r="AI53" i="1"/>
  <c r="AK53" i="1" s="1"/>
  <c r="AD68" i="1"/>
  <c r="AI68" i="1"/>
  <c r="AK68" i="1" s="1"/>
  <c r="AD44" i="1"/>
  <c r="AI44" i="1"/>
  <c r="AK44" i="1" s="1"/>
  <c r="AD43" i="1"/>
  <c r="AI43" i="1"/>
  <c r="AK43" i="1" s="1"/>
  <c r="AD50" i="1"/>
  <c r="AI50" i="1"/>
  <c r="AK50" i="1" s="1"/>
  <c r="AD58" i="1"/>
  <c r="AI58" i="1"/>
  <c r="AK58" i="1" s="1"/>
  <c r="AD49" i="1"/>
  <c r="AI49" i="1"/>
  <c r="AK49" i="1" s="1"/>
  <c r="AD60" i="1"/>
  <c r="AI60" i="1"/>
  <c r="AK60" i="1" s="1"/>
  <c r="AD36" i="1"/>
  <c r="AI36" i="1"/>
  <c r="AK36" i="1" s="1"/>
  <c r="AD39" i="1"/>
  <c r="AI39" i="1"/>
  <c r="AK39" i="1" s="1"/>
  <c r="AD42" i="1"/>
  <c r="AI42" i="1"/>
  <c r="AK42" i="1" s="1"/>
  <c r="AD22" i="1"/>
  <c r="AI22" i="1"/>
  <c r="AK22" i="1" s="1"/>
  <c r="AD52" i="1"/>
  <c r="AI52" i="1"/>
  <c r="AK52" i="1" s="1"/>
  <c r="AD45" i="1"/>
  <c r="AI45" i="1"/>
  <c r="AK45" i="1" s="1"/>
  <c r="AD56" i="1"/>
  <c r="AI56" i="1"/>
  <c r="AK56" i="1" s="1"/>
  <c r="AD32" i="1"/>
  <c r="AI32" i="1"/>
  <c r="AK32" i="1" s="1"/>
  <c r="AD35" i="1"/>
  <c r="AI35" i="1"/>
  <c r="AK35" i="1" s="1"/>
  <c r="AD38" i="1"/>
  <c r="AI38" i="1"/>
  <c r="AK38" i="1" s="1"/>
  <c r="AD46" i="1"/>
  <c r="AI46" i="1"/>
  <c r="AK46" i="1" s="1"/>
  <c r="AD41" i="1"/>
  <c r="AI41" i="1"/>
  <c r="AK41" i="1" s="1"/>
  <c r="AD63" i="1"/>
  <c r="AI63" i="1"/>
  <c r="AK63" i="1" s="1"/>
  <c r="AD24" i="1"/>
  <c r="AI24" i="1"/>
  <c r="AK24" i="1" s="1"/>
  <c r="AD31" i="1"/>
  <c r="AI31" i="1"/>
  <c r="AK31" i="1" s="1"/>
  <c r="AD30" i="1"/>
  <c r="AI30" i="1"/>
  <c r="AK30" i="1" s="1"/>
  <c r="AC69" i="1"/>
  <c r="AB69" i="1"/>
  <c r="AF69" i="1" s="1"/>
  <c r="AC67" i="1"/>
  <c r="AB67" i="1"/>
  <c r="AF67" i="1" s="1"/>
  <c r="AC65" i="1"/>
  <c r="AB65" i="1"/>
  <c r="AF65" i="1" s="1"/>
  <c r="AC68" i="1"/>
  <c r="AB68" i="1"/>
  <c r="AF68" i="1" s="1"/>
  <c r="AC66" i="1"/>
  <c r="AB66" i="1"/>
  <c r="AF66" i="1" s="1"/>
  <c r="AC64" i="1"/>
  <c r="AB64" i="1"/>
  <c r="AC63" i="1"/>
  <c r="AB63" i="1"/>
  <c r="AF63" i="1" s="1"/>
  <c r="AC61" i="1"/>
  <c r="AB61" i="1"/>
  <c r="AF61" i="1" s="1"/>
  <c r="AC59" i="1"/>
  <c r="AB59" i="1"/>
  <c r="AC62" i="1"/>
  <c r="AB62" i="1"/>
  <c r="AC60" i="1"/>
  <c r="AB60" i="1"/>
  <c r="AF60" i="1" s="1"/>
  <c r="AC58" i="1"/>
  <c r="AB58" i="1"/>
  <c r="AF58" i="1" s="1"/>
  <c r="AC57" i="1"/>
  <c r="AB57" i="1"/>
  <c r="AC55" i="1"/>
  <c r="AB55" i="1"/>
  <c r="AC53" i="1"/>
  <c r="AB53" i="1"/>
  <c r="AF53" i="1" s="1"/>
  <c r="AC56" i="1"/>
  <c r="AB56" i="1"/>
  <c r="AF56" i="1" s="1"/>
  <c r="AC54" i="1"/>
  <c r="AB54" i="1"/>
  <c r="AF54" i="1" s="1"/>
  <c r="AC52" i="1"/>
  <c r="AB52" i="1"/>
  <c r="AF52" i="1" s="1"/>
  <c r="AC51" i="1"/>
  <c r="AB51" i="1"/>
  <c r="AC49" i="1"/>
  <c r="AB49" i="1"/>
  <c r="AF49" i="1" s="1"/>
  <c r="AC47" i="1"/>
  <c r="AB47" i="1"/>
  <c r="AF47" i="1" s="1"/>
  <c r="AC50" i="1"/>
  <c r="AB50" i="1"/>
  <c r="AC48" i="1"/>
  <c r="AB48" i="1"/>
  <c r="AF48" i="1" s="1"/>
  <c r="AC46" i="1"/>
  <c r="AB46" i="1"/>
  <c r="AF46" i="1" s="1"/>
  <c r="AC45" i="1"/>
  <c r="AB45" i="1"/>
  <c r="AF45" i="1" s="1"/>
  <c r="AC43" i="1"/>
  <c r="AB43" i="1"/>
  <c r="AF43" i="1" s="1"/>
  <c r="AC41" i="1"/>
  <c r="AB41" i="1"/>
  <c r="AF41" i="1" s="1"/>
  <c r="AC44" i="1"/>
  <c r="AB44" i="1"/>
  <c r="AF44" i="1" s="1"/>
  <c r="AC42" i="1"/>
  <c r="AB42" i="1"/>
  <c r="AF42" i="1" s="1"/>
  <c r="AC40" i="1"/>
  <c r="AB40" i="1"/>
  <c r="AF40" i="1" s="1"/>
  <c r="AC39" i="1"/>
  <c r="AB39" i="1"/>
  <c r="AF39" i="1" s="1"/>
  <c r="AC37" i="1"/>
  <c r="AB37" i="1"/>
  <c r="AF37" i="1" s="1"/>
  <c r="AC35" i="1"/>
  <c r="AB35" i="1"/>
  <c r="AB38" i="1"/>
  <c r="AC38" i="1"/>
  <c r="AB36" i="1"/>
  <c r="AF36" i="1" s="1"/>
  <c r="AC36" i="1"/>
  <c r="AC34" i="1"/>
  <c r="AB34" i="1"/>
  <c r="AF34" i="1" s="1"/>
  <c r="AC33" i="1"/>
  <c r="AB33" i="1"/>
  <c r="AF33" i="1" s="1"/>
  <c r="AC31" i="1"/>
  <c r="AB31" i="1"/>
  <c r="AC29" i="1"/>
  <c r="AB29" i="1"/>
  <c r="AF29" i="1" s="1"/>
  <c r="AC32" i="1"/>
  <c r="AB32" i="1"/>
  <c r="AF32" i="1" s="1"/>
  <c r="AC30" i="1"/>
  <c r="AB30" i="1"/>
  <c r="AC28" i="1"/>
  <c r="AB28" i="1"/>
  <c r="AF28" i="1" s="1"/>
  <c r="AC25" i="1"/>
  <c r="AB25" i="1"/>
  <c r="AF25" i="1" s="1"/>
  <c r="AC23" i="1"/>
  <c r="AB23" i="1"/>
  <c r="AC26" i="1"/>
  <c r="AB26" i="1"/>
  <c r="AF26" i="1" s="1"/>
  <c r="AC27" i="1"/>
  <c r="AB27" i="1"/>
  <c r="AC24" i="1"/>
  <c r="AB24" i="1"/>
  <c r="AF24" i="1" s="1"/>
  <c r="AC22" i="1"/>
  <c r="AB22" i="1"/>
  <c r="AF22" i="1" s="1"/>
  <c r="AF64" i="1" l="1"/>
  <c r="AF62" i="1"/>
  <c r="AF50" i="1"/>
  <c r="AF35" i="1"/>
  <c r="AF59" i="1"/>
  <c r="AF23" i="1"/>
  <c r="AF31" i="1"/>
  <c r="AF55" i="1"/>
  <c r="AF27" i="1"/>
  <c r="AH27" i="1" s="1"/>
  <c r="AJ27" i="1" s="1"/>
  <c r="AF57" i="1"/>
  <c r="AF30" i="1"/>
  <c r="AH30" i="1" s="1"/>
  <c r="AJ30" i="1" s="1"/>
  <c r="AF51" i="1"/>
  <c r="AH51" i="1" s="1"/>
  <c r="AJ51" i="1" s="1"/>
  <c r="AF38" i="1"/>
  <c r="AH44" i="1"/>
  <c r="AJ44" i="1" s="1"/>
  <c r="AH22" i="1"/>
  <c r="AJ22" i="1" s="1"/>
  <c r="AH49" i="1"/>
  <c r="AJ49" i="1" s="1"/>
  <c r="AH24" i="1"/>
  <c r="AJ24" i="1" s="1"/>
  <c r="AH39" i="1"/>
  <c r="AJ39" i="1" s="1"/>
  <c r="AH63" i="1"/>
  <c r="AJ63" i="1" s="1"/>
  <c r="AH23" i="1"/>
  <c r="AJ23" i="1" s="1"/>
  <c r="AH56" i="1"/>
  <c r="AJ56" i="1" s="1"/>
  <c r="AH25" i="1"/>
  <c r="AJ25" i="1" s="1"/>
  <c r="AH41" i="1"/>
  <c r="AJ41" i="1" s="1"/>
  <c r="AH53" i="1"/>
  <c r="AJ53" i="1" s="1"/>
  <c r="AH65" i="1"/>
  <c r="AJ65" i="1" s="1"/>
  <c r="AH36" i="1"/>
  <c r="AJ36" i="1" s="1"/>
  <c r="AH34" i="1"/>
  <c r="AJ34" i="1" s="1"/>
  <c r="AH68" i="1"/>
  <c r="AJ68" i="1" s="1"/>
  <c r="AH31" i="1"/>
  <c r="AJ31" i="1" s="1"/>
  <c r="AH43" i="1"/>
  <c r="AJ43" i="1" s="1"/>
  <c r="AH52" i="1"/>
  <c r="AJ52" i="1" s="1"/>
  <c r="AH62" i="1"/>
  <c r="AJ62" i="1" s="1"/>
  <c r="AH67" i="1"/>
  <c r="AJ67" i="1" s="1"/>
  <c r="AH37" i="1"/>
  <c r="AJ37" i="1" s="1"/>
  <c r="AH61" i="1"/>
  <c r="AJ61" i="1" s="1"/>
  <c r="AH29" i="1"/>
  <c r="AJ29" i="1" s="1"/>
  <c r="AH48" i="1"/>
  <c r="AJ48" i="1" s="1"/>
  <c r="AH60" i="1"/>
  <c r="AJ60" i="1" s="1"/>
  <c r="AH28" i="1"/>
  <c r="AJ28" i="1" s="1"/>
  <c r="AH40" i="1"/>
  <c r="AJ40" i="1" s="1"/>
  <c r="AH50" i="1"/>
  <c r="AJ50" i="1" s="1"/>
  <c r="AH55" i="1"/>
  <c r="AJ55" i="1" s="1"/>
  <c r="AH64" i="1"/>
  <c r="AJ64" i="1" s="1"/>
  <c r="AH38" i="1"/>
  <c r="AJ38" i="1" s="1"/>
  <c r="AH46" i="1"/>
  <c r="AJ46" i="1" s="1"/>
  <c r="AH35" i="1"/>
  <c r="AJ35" i="1" s="1"/>
  <c r="AH45" i="1"/>
  <c r="AJ45" i="1" s="1"/>
  <c r="AH54" i="1"/>
  <c r="AJ54" i="1" s="1"/>
  <c r="AH59" i="1"/>
  <c r="AJ59" i="1" s="1"/>
  <c r="AH69" i="1"/>
  <c r="AJ69" i="1" s="1"/>
  <c r="AH32" i="1"/>
  <c r="AJ32" i="1" s="1"/>
  <c r="AH58" i="1"/>
  <c r="AJ58" i="1" s="1"/>
  <c r="AH26" i="1"/>
  <c r="AJ26" i="1" s="1"/>
  <c r="AH33" i="1"/>
  <c r="AJ33" i="1" s="1"/>
  <c r="AH42" i="1"/>
  <c r="AJ42" i="1" s="1"/>
  <c r="AH47" i="1"/>
  <c r="AJ47" i="1" s="1"/>
  <c r="AH57" i="1"/>
  <c r="AJ57" i="1" s="1"/>
  <c r="AH66" i="1"/>
  <c r="AJ66" i="1" s="1"/>
  <c r="K22" i="1"/>
  <c r="L22" i="1" s="1"/>
  <c r="K28" i="1"/>
  <c r="K34" i="1"/>
  <c r="L34" i="1" s="1"/>
  <c r="K40" i="1"/>
  <c r="L40" i="1" s="1"/>
  <c r="K46" i="1"/>
  <c r="L46" i="1" s="1"/>
  <c r="K52" i="1"/>
  <c r="L52" i="1" s="1"/>
  <c r="K58" i="1"/>
  <c r="L58" i="1" s="1"/>
  <c r="K64" i="1"/>
  <c r="L64" i="1" s="1"/>
  <c r="N42" i="1"/>
  <c r="N23" i="1"/>
  <c r="N68" i="1"/>
  <c r="N32" i="1"/>
  <c r="N24" i="1"/>
  <c r="N65" i="1"/>
  <c r="N31" i="1"/>
  <c r="N49" i="1"/>
  <c r="N45" i="1"/>
  <c r="N56" i="1"/>
  <c r="N69" i="1"/>
  <c r="N66" i="1"/>
  <c r="N57" i="1"/>
  <c r="N27" i="1"/>
  <c r="N35" i="1"/>
  <c r="N33" i="1"/>
  <c r="N47" i="1"/>
  <c r="N29" i="1"/>
  <c r="N25" i="1"/>
  <c r="N63" i="1"/>
  <c r="N62" i="1"/>
  <c r="N51" i="1"/>
  <c r="N37" i="1"/>
  <c r="N30" i="1"/>
  <c r="N39" i="1"/>
  <c r="N48" i="1"/>
  <c r="N36" i="1"/>
  <c r="N54" i="1"/>
  <c r="N60" i="1"/>
  <c r="N53" i="1"/>
  <c r="N44" i="1"/>
  <c r="N55" i="1"/>
  <c r="N38" i="1"/>
  <c r="N61" i="1"/>
  <c r="N59" i="1"/>
  <c r="N26" i="1"/>
  <c r="N50" i="1"/>
  <c r="N43" i="1"/>
  <c r="N41" i="1"/>
  <c r="N67" i="1"/>
  <c r="AL33" i="1" l="1"/>
  <c r="AL35" i="1"/>
  <c r="AL28" i="1"/>
  <c r="AL52" i="1"/>
  <c r="AL53" i="1"/>
  <c r="AL24" i="1"/>
  <c r="AL32" i="1"/>
  <c r="AL66" i="1"/>
  <c r="AL69" i="1"/>
  <c r="AL64" i="1"/>
  <c r="AL61" i="1"/>
  <c r="AL68" i="1"/>
  <c r="AL23" i="1"/>
  <c r="AL45" i="1"/>
  <c r="AL26" i="1"/>
  <c r="AL30" i="1"/>
  <c r="AL60" i="1"/>
  <c r="AL57" i="1"/>
  <c r="AL59" i="1"/>
  <c r="AL55" i="1"/>
  <c r="AL37" i="1"/>
  <c r="AL43" i="1"/>
  <c r="AL34" i="1"/>
  <c r="AL41" i="1"/>
  <c r="AL63" i="1"/>
  <c r="AL49" i="1"/>
  <c r="AL47" i="1"/>
  <c r="AL58" i="1"/>
  <c r="AL54" i="1"/>
  <c r="AL46" i="1"/>
  <c r="AL50" i="1"/>
  <c r="AL48" i="1"/>
  <c r="AL67" i="1"/>
  <c r="AL31" i="1"/>
  <c r="AL36" i="1"/>
  <c r="AL25" i="1"/>
  <c r="AL51" i="1"/>
  <c r="AL22" i="1"/>
  <c r="AL42" i="1"/>
  <c r="AL38" i="1"/>
  <c r="AL40" i="1"/>
  <c r="AL29" i="1"/>
  <c r="AL62" i="1"/>
  <c r="AL27" i="1"/>
  <c r="AL65" i="1"/>
  <c r="AL56" i="1"/>
  <c r="AL39" i="1"/>
  <c r="AL44" i="1"/>
  <c r="L28" i="1"/>
  <c r="F217" i="13" l="1"/>
  <c r="F221" i="13" l="1"/>
  <c r="F211" i="13"/>
  <c r="F212" i="13"/>
  <c r="F213" i="13"/>
  <c r="F214" i="13"/>
  <c r="F215" i="13"/>
  <c r="F216" i="13"/>
  <c r="F218" i="13"/>
  <c r="F219" i="13"/>
  <c r="F220" i="13"/>
  <c r="F210" i="13"/>
  <c r="B221" i="13" a="1"/>
  <c r="B221" i="13" l="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52" i="19" l="1"/>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J40" i="19" l="1"/>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K35" i="19" l="1"/>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W37" i="19" l="1"/>
  <c r="AC7" i="19"/>
  <c r="AI7" i="19"/>
  <c r="W47" i="19"/>
  <c r="W17" i="19"/>
  <c r="Q37" i="19"/>
  <c r="W27" i="19"/>
  <c r="AI27" i="19"/>
  <c r="Q47" i="19"/>
  <c r="Q7" i="19"/>
  <c r="W7" i="19"/>
  <c r="K27" i="19"/>
  <c r="AI17" i="19"/>
  <c r="K17" i="19"/>
  <c r="K47" i="19"/>
  <c r="K7" i="19"/>
  <c r="AI47" i="19"/>
  <c r="Q17" i="19"/>
  <c r="Q27" i="19"/>
  <c r="K37" i="19"/>
  <c r="AC27" i="19"/>
  <c r="AC47" i="19"/>
  <c r="AC37" i="19"/>
  <c r="AI37" i="19"/>
  <c r="AC17" i="19"/>
  <c r="AJ7" i="19" l="1"/>
  <c r="L47" i="19"/>
  <c r="AJ37" i="19"/>
  <c r="R37" i="19"/>
  <c r="L27" i="19"/>
  <c r="AD7" i="19"/>
  <c r="AD17" i="19"/>
  <c r="X37" i="19"/>
  <c r="L37" i="19"/>
  <c r="R47" i="19"/>
  <c r="R17" i="19"/>
  <c r="AD37" i="19"/>
  <c r="AJ17" i="19"/>
  <c r="X7" i="19"/>
  <c r="AJ47" i="19"/>
  <c r="X47" i="19"/>
  <c r="L7" i="19"/>
  <c r="L17" i="19"/>
  <c r="AD27" i="19"/>
  <c r="R27" i="19"/>
  <c r="X27" i="19"/>
  <c r="AD47" i="19"/>
  <c r="R7" i="19"/>
  <c r="AJ27" i="19"/>
  <c r="X17" i="19"/>
  <c r="AJ46" i="19"/>
  <c r="X46" i="19"/>
  <c r="AD46" i="19"/>
  <c r="X26" i="19"/>
  <c r="AD26" i="19"/>
  <c r="L36" i="19"/>
  <c r="AJ36" i="19"/>
  <c r="X16" i="19"/>
  <c r="R26" i="19"/>
  <c r="R46" i="19"/>
  <c r="AJ26" i="19"/>
  <c r="AD6" i="19"/>
  <c r="L46" i="19"/>
  <c r="L6" i="19"/>
  <c r="X6" i="19"/>
  <c r="L26" i="19"/>
  <c r="L16" i="19"/>
  <c r="R36" i="19"/>
  <c r="R16" i="19"/>
  <c r="AD16" i="19"/>
  <c r="X36" i="19"/>
  <c r="AJ16" i="19"/>
  <c r="R6" i="19"/>
  <c r="AJ6" i="19"/>
  <c r="AD36" i="19"/>
  <c r="M47" i="19" l="1"/>
  <c r="AE47" i="19"/>
  <c r="Y17" i="19"/>
  <c r="AK17" i="19"/>
  <c r="AE7" i="19"/>
  <c r="S27" i="19"/>
  <c r="M27" i="19"/>
  <c r="S37" i="19"/>
  <c r="S47" i="19"/>
  <c r="AE27" i="19"/>
  <c r="M7" i="19"/>
  <c r="Y47" i="19"/>
  <c r="M37" i="19"/>
  <c r="S7" i="19"/>
  <c r="S17" i="19"/>
  <c r="Y27" i="19"/>
  <c r="M17" i="19"/>
  <c r="AK7" i="19"/>
  <c r="AE17" i="19"/>
  <c r="AK47" i="19"/>
  <c r="AK27" i="19"/>
  <c r="AK37" i="19"/>
  <c r="Y7" i="19"/>
  <c r="Y37" i="19"/>
  <c r="AE37" i="19"/>
  <c r="S36" i="19"/>
  <c r="Y26" i="19"/>
  <c r="AK46" i="19"/>
  <c r="AE16" i="19"/>
  <c r="AK6" i="19"/>
  <c r="M6" i="19"/>
  <c r="Y36" i="19"/>
  <c r="AK16" i="19"/>
  <c r="S6" i="19"/>
  <c r="M26" i="19"/>
  <c r="AE36" i="19"/>
  <c r="AE6" i="19"/>
  <c r="S46" i="19"/>
  <c r="AE26" i="19"/>
  <c r="M16" i="19"/>
  <c r="Y46" i="19"/>
  <c r="AK26" i="19"/>
  <c r="S16" i="19"/>
  <c r="M36" i="19"/>
  <c r="M46" i="19"/>
  <c r="Y6" i="19"/>
  <c r="AE46" i="19"/>
  <c r="AK36" i="19"/>
  <c r="Y16" i="19"/>
  <c r="S26" i="19"/>
  <c r="O17" i="19" l="1"/>
  <c r="U47" i="19"/>
  <c r="AM7" i="19"/>
  <c r="AG37" i="19"/>
  <c r="AA37" i="19"/>
  <c r="AA27" i="19"/>
  <c r="AA7" i="19"/>
  <c r="AG17" i="19"/>
  <c r="AM37" i="19"/>
  <c r="AG47" i="19"/>
  <c r="O37" i="19"/>
  <c r="AA47" i="19"/>
  <c r="O47" i="19"/>
  <c r="O27" i="19"/>
  <c r="AM17" i="19"/>
  <c r="AG27" i="19"/>
  <c r="U37" i="19"/>
  <c r="AA17" i="19"/>
  <c r="O7" i="19"/>
  <c r="U7" i="19"/>
  <c r="U27" i="19"/>
  <c r="AG7" i="19"/>
  <c r="AM47" i="19"/>
  <c r="AM27" i="19"/>
  <c r="U17" i="19"/>
  <c r="AF27" i="19"/>
  <c r="T47" i="19"/>
  <c r="N17" i="19"/>
  <c r="AF47" i="19"/>
  <c r="N47" i="19"/>
  <c r="AL17" i="19"/>
  <c r="AF7" i="19"/>
  <c r="AL47" i="19"/>
  <c r="AL7" i="19"/>
  <c r="T27" i="19"/>
  <c r="T7" i="19"/>
  <c r="N27" i="19"/>
  <c r="Z37" i="19"/>
  <c r="Z47" i="19"/>
  <c r="T17" i="19"/>
  <c r="T37" i="19"/>
  <c r="AL37" i="19"/>
  <c r="Z17" i="19"/>
  <c r="N37" i="19"/>
  <c r="Z27" i="19"/>
  <c r="AL27" i="19"/>
  <c r="AF17" i="19"/>
  <c r="Z7" i="19"/>
  <c r="AF37" i="19"/>
  <c r="N7" i="19"/>
  <c r="U36" i="19"/>
  <c r="AA26" i="19"/>
  <c r="AG16" i="19"/>
  <c r="AM6" i="19"/>
  <c r="O6" i="19"/>
  <c r="U46" i="19"/>
  <c r="AA36" i="19"/>
  <c r="AG26" i="19"/>
  <c r="AM16" i="19"/>
  <c r="O16" i="19"/>
  <c r="U6" i="19"/>
  <c r="AG36" i="19"/>
  <c r="AG46" i="19"/>
  <c r="O26" i="19"/>
  <c r="AA16" i="19"/>
  <c r="AM36" i="19"/>
  <c r="AA6" i="19"/>
  <c r="AG6" i="19"/>
  <c r="AA46" i="19"/>
  <c r="AM26" i="19"/>
  <c r="U16" i="19"/>
  <c r="O36" i="19"/>
  <c r="U26" i="19"/>
  <c r="AM46" i="19"/>
  <c r="O46" i="19"/>
  <c r="AL6" i="19"/>
  <c r="T36" i="19"/>
  <c r="AF16" i="19"/>
  <c r="AL16" i="19"/>
  <c r="Z36" i="19"/>
  <c r="Z26" i="19"/>
  <c r="AL36" i="19"/>
  <c r="AF46" i="19"/>
  <c r="AL26" i="19"/>
  <c r="AL46" i="19"/>
  <c r="AF26" i="19"/>
  <c r="N6" i="19"/>
  <c r="AF6" i="19"/>
  <c r="Z6" i="19"/>
  <c r="N16" i="19"/>
  <c r="T26" i="19"/>
  <c r="Z46" i="19"/>
  <c r="T16" i="19"/>
  <c r="T46" i="19"/>
  <c r="T6" i="19"/>
  <c r="Z16" i="19"/>
  <c r="AF36" i="19"/>
  <c r="N26" i="19"/>
  <c r="N36" i="19"/>
  <c r="N46" i="19"/>
  <c r="N22" i="1" l="1"/>
  <c r="O22" i="1" s="1"/>
  <c r="N28" i="1"/>
  <c r="O28" i="1" s="1"/>
  <c r="N34" i="1"/>
  <c r="O34" i="1" s="1"/>
  <c r="N40" i="1"/>
  <c r="O40" i="1" s="1"/>
  <c r="N46" i="1"/>
  <c r="O46" i="1" s="1"/>
  <c r="N52" i="1"/>
  <c r="O52" i="1" s="1"/>
  <c r="N58" i="1"/>
  <c r="O58" i="1" s="1"/>
  <c r="N64" i="1"/>
  <c r="O64" i="1" s="1"/>
  <c r="L38" i="18" l="1"/>
  <c r="AD22" i="18"/>
  <c r="AJ22" i="18"/>
  <c r="AD6" i="18"/>
  <c r="X14" i="18"/>
  <c r="R6" i="18"/>
  <c r="L30" i="18"/>
  <c r="X6" i="18"/>
  <c r="R38" i="18"/>
  <c r="AJ6" i="18"/>
  <c r="AJ14" i="18"/>
  <c r="R22" i="18"/>
  <c r="R14" i="18"/>
  <c r="AJ30" i="18"/>
  <c r="L14" i="18"/>
  <c r="L6" i="18"/>
  <c r="AD14" i="18"/>
  <c r="X38" i="18"/>
  <c r="X22" i="18"/>
  <c r="AJ38" i="18"/>
  <c r="R30" i="18"/>
  <c r="L22" i="18"/>
  <c r="X30" i="18"/>
  <c r="AD38" i="18"/>
  <c r="AD30" i="18"/>
  <c r="AD42" i="18"/>
  <c r="AD18" i="18"/>
  <c r="AD26" i="18"/>
  <c r="R26" i="18"/>
  <c r="AD34" i="18"/>
  <c r="R34" i="18"/>
  <c r="R10" i="18"/>
  <c r="L42" i="18"/>
  <c r="AJ18" i="18"/>
  <c r="L34" i="18"/>
  <c r="L26" i="18"/>
  <c r="X10" i="18"/>
  <c r="Q52" i="1"/>
  <c r="X26" i="18"/>
  <c r="AJ26" i="18"/>
  <c r="AD10" i="18"/>
  <c r="P52" i="1"/>
  <c r="R42" i="18"/>
  <c r="AJ10" i="18"/>
  <c r="X42" i="18"/>
  <c r="R18" i="18"/>
  <c r="X34" i="18"/>
  <c r="AJ34" i="18"/>
  <c r="X18" i="18"/>
  <c r="L18" i="18"/>
  <c r="L10" i="18"/>
  <c r="AJ42" i="18"/>
  <c r="Q46" i="1"/>
  <c r="V42" i="18"/>
  <c r="P26" i="18"/>
  <c r="AH42" i="18"/>
  <c r="AB10" i="18"/>
  <c r="AB18" i="18"/>
  <c r="AH18" i="18"/>
  <c r="AH26" i="18"/>
  <c r="P18" i="18"/>
  <c r="P42" i="18"/>
  <c r="J34" i="18"/>
  <c r="V18" i="18"/>
  <c r="V26" i="18"/>
  <c r="J18" i="18"/>
  <c r="J26" i="18"/>
  <c r="AH34" i="18"/>
  <c r="V34" i="18"/>
  <c r="AB42" i="18"/>
  <c r="J42" i="18"/>
  <c r="AH10" i="18"/>
  <c r="V10" i="18"/>
  <c r="P10" i="18"/>
  <c r="AB34" i="18"/>
  <c r="P46" i="1"/>
  <c r="P34" i="18"/>
  <c r="AB26" i="18"/>
  <c r="J10" i="18"/>
  <c r="T16" i="18"/>
  <c r="T40" i="18"/>
  <c r="AF24" i="18"/>
  <c r="N32" i="18"/>
  <c r="AF40" i="18"/>
  <c r="N16" i="18"/>
  <c r="AL32" i="18"/>
  <c r="Z40" i="18"/>
  <c r="Q40" i="1"/>
  <c r="AL8" i="18"/>
  <c r="AF8" i="18"/>
  <c r="AL16" i="18"/>
  <c r="AL40" i="18"/>
  <c r="P40" i="1"/>
  <c r="Z32" i="18"/>
  <c r="Z16" i="18"/>
  <c r="N8" i="18"/>
  <c r="N40" i="18"/>
  <c r="AF32" i="18"/>
  <c r="Z8" i="18"/>
  <c r="N24" i="18"/>
  <c r="Z24" i="18"/>
  <c r="AL24" i="18"/>
  <c r="T32" i="18"/>
  <c r="T8" i="18"/>
  <c r="T24" i="18"/>
  <c r="AF16" i="18"/>
  <c r="AD8" i="18"/>
  <c r="AD16" i="18"/>
  <c r="X16" i="18"/>
  <c r="P34" i="1"/>
  <c r="L32" i="18"/>
  <c r="AD40" i="18"/>
  <c r="R32" i="18"/>
  <c r="AJ24" i="18"/>
  <c r="AJ32" i="18"/>
  <c r="R40" i="18"/>
  <c r="AJ8" i="18"/>
  <c r="X40" i="18"/>
  <c r="AD24" i="18"/>
  <c r="X24" i="18"/>
  <c r="R8" i="18"/>
  <c r="L40" i="18"/>
  <c r="L8" i="18"/>
  <c r="AJ40" i="18"/>
  <c r="R16" i="18"/>
  <c r="L16" i="18"/>
  <c r="L24" i="18"/>
  <c r="X8" i="18"/>
  <c r="R24" i="18"/>
  <c r="Q34" i="1"/>
  <c r="X32" i="18"/>
  <c r="AJ16" i="18"/>
  <c r="AD32" i="18"/>
  <c r="P38" i="18"/>
  <c r="P6" i="18"/>
  <c r="V38" i="18"/>
  <c r="AB6" i="18"/>
  <c r="J6" i="18"/>
  <c r="P14" i="18"/>
  <c r="J38" i="18"/>
  <c r="V6" i="18"/>
  <c r="AB38" i="18"/>
  <c r="AH38" i="18"/>
  <c r="J22" i="18"/>
  <c r="AB30" i="18"/>
  <c r="AH14" i="18"/>
  <c r="V22" i="18"/>
  <c r="V14" i="18"/>
  <c r="J14" i="18"/>
  <c r="AH6" i="18"/>
  <c r="P30" i="18"/>
  <c r="AB22" i="18"/>
  <c r="P22" i="18"/>
  <c r="V30" i="18"/>
  <c r="AB14" i="18"/>
  <c r="AH22" i="18"/>
  <c r="AH30" i="18"/>
  <c r="J30" i="18"/>
  <c r="V36" i="18"/>
  <c r="P12" i="18"/>
  <c r="V12" i="18"/>
  <c r="AB44" i="18"/>
  <c r="J12" i="18"/>
  <c r="P28" i="18"/>
  <c r="V20" i="18"/>
  <c r="J28" i="18"/>
  <c r="AB12" i="18"/>
  <c r="V28" i="18"/>
  <c r="AH36" i="18"/>
  <c r="AB28" i="18"/>
  <c r="AH28" i="18"/>
  <c r="J20" i="18"/>
  <c r="AH20" i="18"/>
  <c r="P20" i="18"/>
  <c r="AB36" i="18"/>
  <c r="V44" i="18"/>
  <c r="AB20" i="18"/>
  <c r="P64" i="1"/>
  <c r="J44" i="18"/>
  <c r="P36" i="18"/>
  <c r="J36" i="18"/>
  <c r="Q64" i="1"/>
  <c r="AH12" i="18"/>
  <c r="AH44" i="18"/>
  <c r="P44" i="18"/>
  <c r="P28" i="1"/>
  <c r="J8" i="18"/>
  <c r="AB16" i="18"/>
  <c r="V40" i="18"/>
  <c r="J24" i="18"/>
  <c r="P32" i="18"/>
  <c r="AH16" i="18"/>
  <c r="AH24" i="18"/>
  <c r="J32" i="18"/>
  <c r="Q28" i="1"/>
  <c r="AB8" i="18"/>
  <c r="AB24" i="18"/>
  <c r="J40" i="18"/>
  <c r="AB40" i="18"/>
  <c r="V8" i="18"/>
  <c r="AH8" i="18"/>
  <c r="P16" i="18"/>
  <c r="AH32" i="18"/>
  <c r="J16" i="18"/>
  <c r="V32" i="18"/>
  <c r="P8" i="18"/>
  <c r="P24" i="18"/>
  <c r="V16" i="18"/>
  <c r="AB32" i="18"/>
  <c r="P40" i="18"/>
  <c r="AH40" i="18"/>
  <c r="V24" i="18"/>
  <c r="AL34" i="18"/>
  <c r="N34" i="18"/>
  <c r="Z18" i="18"/>
  <c r="P58" i="1"/>
  <c r="AL10" i="18"/>
  <c r="AF42" i="18"/>
  <c r="Z10" i="18"/>
  <c r="Q58" i="1"/>
  <c r="N26" i="18"/>
  <c r="AL18" i="18"/>
  <c r="T42" i="18"/>
  <c r="Z42" i="18"/>
  <c r="AL42" i="18"/>
  <c r="T34" i="18"/>
  <c r="AF34" i="18"/>
  <c r="N18" i="18"/>
  <c r="AF18" i="18"/>
  <c r="AL26" i="18"/>
  <c r="N42" i="18"/>
  <c r="AF10" i="18"/>
  <c r="T18" i="18"/>
  <c r="N10" i="18"/>
  <c r="T10" i="18"/>
  <c r="T26" i="18"/>
  <c r="AF26" i="18"/>
  <c r="Z34" i="18"/>
  <c r="Z26" i="18"/>
  <c r="Z6" i="18"/>
  <c r="N6" i="18"/>
  <c r="AF14" i="18"/>
  <c r="AF6" i="18"/>
  <c r="AL22" i="18"/>
  <c r="N14" i="18"/>
  <c r="T6" i="18"/>
  <c r="AL14" i="18"/>
  <c r="AF30" i="18"/>
  <c r="AL30" i="18"/>
  <c r="T14" i="18"/>
  <c r="N38" i="18"/>
  <c r="Z38" i="18"/>
  <c r="T38" i="18"/>
  <c r="AF22" i="18"/>
  <c r="Q22" i="1"/>
  <c r="Z14" i="18"/>
  <c r="N30" i="18"/>
  <c r="P22" i="1"/>
  <c r="T30" i="18"/>
  <c r="Z22" i="18"/>
  <c r="AL6" i="18"/>
  <c r="Z30" i="18"/>
  <c r="AL38" i="18"/>
  <c r="N22" i="18"/>
  <c r="T22" i="18"/>
  <c r="AF38" i="18"/>
  <c r="J47" i="19" l="1"/>
  <c r="J7" i="19"/>
  <c r="AB37" i="19"/>
  <c r="V37" i="19"/>
  <c r="J17" i="19"/>
  <c r="AH7" i="19"/>
  <c r="V7" i="19"/>
  <c r="AH47" i="19"/>
  <c r="AB27" i="19"/>
  <c r="J27" i="19"/>
  <c r="V27" i="19"/>
  <c r="AB7" i="19"/>
  <c r="P17" i="19"/>
  <c r="AH27" i="19"/>
  <c r="AH37" i="19"/>
  <c r="V47" i="19"/>
  <c r="AH17" i="19"/>
  <c r="AB47" i="19"/>
  <c r="J37" i="19"/>
  <c r="V17" i="19"/>
  <c r="P27" i="19"/>
  <c r="P37" i="19"/>
  <c r="P7" i="19"/>
  <c r="AB17" i="19"/>
  <c r="P47" i="19"/>
  <c r="P36" i="19" l="1"/>
  <c r="AH6" i="19"/>
  <c r="P26" i="19"/>
  <c r="AH46" i="19"/>
  <c r="AH26" i="19"/>
  <c r="AB46" i="19"/>
  <c r="AB6" i="19"/>
  <c r="P6" i="19"/>
  <c r="AB26" i="19"/>
  <c r="J26" i="19"/>
  <c r="AH16" i="19"/>
  <c r="P16" i="19"/>
  <c r="V46" i="19"/>
  <c r="V16" i="19"/>
  <c r="AH36" i="19"/>
  <c r="J6" i="19"/>
  <c r="J36" i="19"/>
  <c r="AB36" i="19"/>
  <c r="J46" i="19"/>
  <c r="AB16" i="19"/>
  <c r="V26" i="19"/>
  <c r="V36" i="19"/>
  <c r="P46" i="19"/>
  <c r="J16" i="19"/>
  <c r="V6" i="19"/>
  <c r="W26" i="19"/>
  <c r="AC46" i="19"/>
  <c r="W6" i="19"/>
  <c r="AI36" i="19"/>
  <c r="AC16" i="19"/>
  <c r="AI26" i="19"/>
  <c r="K6" i="19"/>
  <c r="Q6" i="19"/>
  <c r="AI6" i="19"/>
  <c r="AC6" i="19"/>
  <c r="W16" i="19"/>
  <c r="AC36" i="19"/>
  <c r="Q26" i="19"/>
  <c r="W36" i="19"/>
  <c r="Q46" i="19"/>
  <c r="K36" i="19"/>
  <c r="AC26" i="19"/>
  <c r="AI46" i="19"/>
  <c r="K16" i="19"/>
  <c r="Q36" i="19"/>
  <c r="AI16" i="19"/>
  <c r="W46" i="19"/>
  <c r="Q16" i="19"/>
  <c r="K46" i="19"/>
  <c r="K26"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<sst xmlns="http://schemas.openxmlformats.org/spreadsheetml/2006/main" count="580" uniqueCount="389">
  <si>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</si>
  <si>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</si>
  <si>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</si>
  <si>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</si>
  <si>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</si>
  <si>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</si>
  <si>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</si>
  <si>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</si>
  <si>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</si>
  <si>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</si>
  <si>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</si>
  <si>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</si>
  <si>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</si>
  <si>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</si>
  <si>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</si>
  <si>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</si>
  <si>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</si>
  <si>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</si>
  <si>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</si>
  <si>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</si>
  <si>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</si>
  <si>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</si>
  <si>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</si>
  <si>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</si>
  <si>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</si>
  <si>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</si>
  <si>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</si>
  <si>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</si>
  <si>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</si>
  <si>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</si>
  <si>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</si>
  <si>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</si>
  <si>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</si>
  <si>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</si>
  <si>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Responsable</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</si>
  <si>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</si>
  <si>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</si>
  <si>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</si>
  <si>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</si>
  <si>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</si>
  <si>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</si>
  <si>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</si>
  <si>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</si>
  <si>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</si>
  <si>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</si>
  <si>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</si>
  <si>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</si>
  <si>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</si>
  <si>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</si>
  <si>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</si>
  <si>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</si>
  <si>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</si>
  <si>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</si>
  <si>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</si>
  <si>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</si>
  <si>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</si>
  <si>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</si>
  <si>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</si>
  <si>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</si>
  <si>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</si>
  <si>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</si>
  <si>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</si>
  <si>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</si>
  <si>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</si>
  <si>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</si>
  <si>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</si>
  <si>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</si>
  <si>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</si>
  <si>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</si>
  <si>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</si>
  <si>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</si>
  <si>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</si>
  <si>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</si>
  <si>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</si>
  <si>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</si>
  <si>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</si>
  <si>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</si>
  <si>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</si>
  <si>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</si>
  <si>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</si>
  <si>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</si>
  <si>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</si>
  <si>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</si>
  <si>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</si>
  <si>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</si>
  <si>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</si>
  <si>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</si>
  <si>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</si>
  <si>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</si>
  <si>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</si>
  <si>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</si>
  <si>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</si>
  <si>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</si>
  <si>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</si>
  <si>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</si>
  <si>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</si>
  <si>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</si>
  <si>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</si>
  <si>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</si>
  <si>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</si>
  <si>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</si>
  <si>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</si>
  <si>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</si>
  <si>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</si>
  <si>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</si>
  <si>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</si>
  <si>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</si>
  <si>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</si>
  <si>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</si>
  <si>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</si>
  <si>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</si>
  <si>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</si>
  <si>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</si>
  <si>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</si>
  <si>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</si>
  <si>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</si>
  <si>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</si>
  <si>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</si>
  <si>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</si>
  <si>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</si>
  <si>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</si>
  <si>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</si>
  <si>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</si>
  <si>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</si>
  <si>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</si>
  <si>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</si>
  <si>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</si>
  <si>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</si>
  <si>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</si>
  <si>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</si>
  <si>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</si>
  <si>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</si>
  <si>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</si>
  <si>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</si>
  <si>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</si>
  <si>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</si>
  <si>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t>
  </si>
  <si>
    <t>✔</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</si>
  <si>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</si>
  <si>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</si>
  <si>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</si>
  <si>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</si>
  <si>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</si>
  <si>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</si>
  <si>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</si>
  <si>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</si>
  <si>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</si>
  <si>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</si>
  <si>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</si>
  <si>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</si>
  <si>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</si>
  <si>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</si>
  <si>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</si>
  <si>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</si>
  <si>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</si>
  <si>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</si>
  <si>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</si>
  <si>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</si>
  <si>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</si>
  <si>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</si>
  <si>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</si>
  <si>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</si>
  <si>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</si>
  <si>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</si>
  <si>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</si>
  <si>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</si>
  <si>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</si>
  <si>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</si>
  <si>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</si>
  <si>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</si>
  <si>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</si>
  <si>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</si>
  <si>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</si>
  <si>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</si>
  <si>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</si>
  <si>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</si>
  <si>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</si>
  <si>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</si>
  <si>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</si>
  <si>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</si>
  <si>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</si>
  <si>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</si>
  <si>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</si>
  <si>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</si>
  <si>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</si>
  <si>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</si>
  <si>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</si>
  <si>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</si>
  <si>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</si>
  <si>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</si>
  <si>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</si>
  <si>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</si>
  <si>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</si>
  <si>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</si>
  <si>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</si>
  <si>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</si>
  <si>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</si>
  <si>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</si>
  <si>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Subcausas</t>
  </si>
  <si>
    <t>Actividades de Riesgo</t>
  </si>
  <si>
    <t>Afectación menor a 200 SMLMV</t>
  </si>
  <si>
    <t>Entre 200 y 1000 SMLMV</t>
  </si>
  <si>
    <t>Mayor a 10000 SMLMV</t>
  </si>
  <si>
    <t xml:space="preserve">     Entre 200 y 1000 SMLMV</t>
  </si>
  <si>
    <t xml:space="preserve">     Afectación menor a 200 SMLMV</t>
  </si>
  <si>
    <t xml:space="preserve">Entre 1000 y 5000 SMLMV </t>
  </si>
  <si>
    <t>Entre 5000 y 10000 SMLMV</t>
  </si>
  <si>
    <t xml:space="preserve">     Entre 1000 y 5000 SMLMV </t>
  </si>
  <si>
    <t xml:space="preserve">     Mayor a 10000 SMLMV</t>
  </si>
  <si>
    <t xml:space="preserve">     Entre 5000 y 10000 SMLMV</t>
  </si>
  <si>
    <t>FORMATO: CONTEXTO ESTRATEGICO</t>
  </si>
  <si>
    <t xml:space="preserve">CONTEXTO ESTRATEGICO </t>
  </si>
  <si>
    <t>FACTORES EXTERNOS</t>
  </si>
  <si>
    <t>CAUSAS</t>
  </si>
  <si>
    <t>FACTORES INTERNOS</t>
  </si>
  <si>
    <t>FACTORES DEL PROCESO</t>
  </si>
  <si>
    <t>SOCIALES Y CULTURALES</t>
  </si>
  <si>
    <t>POLÍTICOS</t>
  </si>
  <si>
    <t>TECNOLÓGICOS</t>
  </si>
  <si>
    <t>AMBIENTALES</t>
  </si>
  <si>
    <t>FORMATO: PRIORIZACION DE CAUSAS (Amenazas y Debilidades)</t>
  </si>
  <si>
    <t>No.</t>
  </si>
  <si>
    <t xml:space="preserve">CAUSAS </t>
  </si>
  <si>
    <t>P1</t>
  </si>
  <si>
    <t>P2</t>
  </si>
  <si>
    <t>P3</t>
  </si>
  <si>
    <t>P4</t>
  </si>
  <si>
    <t>P5</t>
  </si>
  <si>
    <t>P6</t>
  </si>
  <si>
    <t>P7</t>
  </si>
  <si>
    <t>P8</t>
  </si>
  <si>
    <t>P9</t>
  </si>
  <si>
    <t>P10</t>
  </si>
  <si>
    <t>P11</t>
  </si>
  <si>
    <t>P12</t>
  </si>
  <si>
    <t>P13</t>
  </si>
  <si>
    <t>P14</t>
  </si>
  <si>
    <t>P15</t>
  </si>
  <si>
    <t>TOTAL</t>
  </si>
  <si>
    <t>PROMEDIO</t>
  </si>
  <si>
    <t>¿SE PRIORIZA LA CAUSA PARA EL ANÁLISIS DOFA?</t>
  </si>
  <si>
    <t>SUMA TOTAL</t>
  </si>
  <si>
    <t>FORMATO: MATRIZ DOFA</t>
  </si>
  <si>
    <t xml:space="preserve">
MATRIZ DOFA
IDENTIFICACION DE FACTORES 
Y
DEFINICION DE ESTRATEGIAS
</t>
  </si>
  <si>
    <t>NEGATIVOS</t>
  </si>
  <si>
    <t>POSITIVOS</t>
  </si>
  <si>
    <t>DEBILIDADES (D)</t>
  </si>
  <si>
    <t>FORTALEZAS (F)</t>
  </si>
  <si>
    <t>OPORTUNIDADES (O)</t>
  </si>
  <si>
    <r>
      <t xml:space="preserve">ESTRATEGIA DO (SUPERVIVENCIA)
</t>
    </r>
    <r>
      <rPr>
        <b/>
        <sz val="11"/>
        <color theme="1"/>
        <rFont val="Arial"/>
        <family val="2"/>
      </rPr>
      <t>consiste en contrarrestar Debilidades por medio de Oportunidades.</t>
    </r>
  </si>
  <si>
    <r>
      <t xml:space="preserve">ESTRATEGIA FO (CRECIMIENTO)
</t>
    </r>
    <r>
      <rPr>
        <b/>
        <sz val="11"/>
        <color theme="1"/>
        <rFont val="Arial"/>
        <family val="2"/>
      </rPr>
      <t>Utilizar fortalezas para optimizar oportunidades.</t>
    </r>
  </si>
  <si>
    <t>AMENAZAS (A)</t>
  </si>
  <si>
    <r>
      <t xml:space="preserve">ESTRATEGIA DA (CONTINGENCIA)
</t>
    </r>
    <r>
      <rPr>
        <b/>
        <sz val="11"/>
        <color theme="1"/>
        <rFont val="Arial"/>
        <family val="2"/>
      </rPr>
      <t>Cuando el riesgo se materialice a partir de la combinación de debilidades
con amenazas, para formular acciones de contingencia.</t>
    </r>
  </si>
  <si>
    <r>
      <t xml:space="preserve">ESTRATEGIA FA (SUPERVIVENCIA)
</t>
    </r>
    <r>
      <rPr>
        <b/>
        <sz val="11"/>
        <color theme="1"/>
        <rFont val="Arial"/>
        <family val="2"/>
      </rPr>
      <t>Utilizar fortalezas para contrarrestar amenazas</t>
    </r>
    <r>
      <rPr>
        <b/>
        <sz val="14"/>
        <color theme="1"/>
        <rFont val="Arial"/>
        <family val="2"/>
      </rPr>
      <t xml:space="preserve">
</t>
    </r>
  </si>
  <si>
    <t>Tipo de Riesgos</t>
  </si>
  <si>
    <t>Codigo:FOR-029-PRO-SIG-01</t>
  </si>
  <si>
    <t>Versión: 01</t>
  </si>
  <si>
    <t>Fecha: 21/02/2024</t>
  </si>
  <si>
    <t>Pagina:  1 de 1</t>
  </si>
  <si>
    <t>Fecha:21/02/2024</t>
  </si>
  <si>
    <t>Codigo: FOR-029-PRO-SIG-01</t>
  </si>
  <si>
    <t xml:space="preserve">PROCESO: GESTION CONTRACTUAL </t>
  </si>
  <si>
    <t xml:space="preserve">OBJETIVO: CONTRIBUIR ANUALMENTE EN LA GESTION DE ADQUISICION DE BIENES Y SERVICIOS REQUERIDOS EN LA OPERACIÓN DE LOS PROCESOS DE LA ENTIDAD CUMPLIENDO LA NORMATIVIDAD CONTRACTUAL VIGENTE.
</t>
  </si>
  <si>
    <t xml:space="preserve">Cambios de Gobierno </t>
  </si>
  <si>
    <t>FINANCIEROS</t>
  </si>
  <si>
    <t xml:space="preserve">Designación de rubro presupuestal   para el funcionamiento de la oficina de contratación. </t>
  </si>
  <si>
    <t>DISEÑO DEL PROCESO</t>
  </si>
  <si>
    <t xml:space="preserve">Desactualización de la caracterización del proceso. </t>
  </si>
  <si>
    <t>LEGALES Y REGLAMENTARIOS</t>
  </si>
  <si>
    <t xml:space="preserve">Constantes cambios normativos </t>
  </si>
  <si>
    <t>PERSONAL DE LA ENTIDAD (Capacidad del personal, políticas de manejo del talento humano, idoneidad)</t>
  </si>
  <si>
    <t xml:space="preserve">1.Personal insuficiente para adelantar las labores de proceso administrativo y contractual. </t>
  </si>
  <si>
    <t>INTERACCIÓN CON LOS PROCESOS</t>
  </si>
  <si>
    <t>Demoras en la recepción de la información contractual por parte de las secretarias ejecutoras.</t>
  </si>
  <si>
    <t>Constante innovación tecnológica.</t>
  </si>
  <si>
    <t xml:space="preserve">Falta de Etica y valores  y de aplicación del código de integridad y buen gobierno. </t>
  </si>
  <si>
    <t>PROCEDIMIENTOS DEL PROCESO</t>
  </si>
  <si>
    <t xml:space="preserve">Desconocimiento de la caracterización, manuales, procedimientos, instructivos, guías, formatos y demas documentos propios del proceso por parte del personal nuevo. </t>
  </si>
  <si>
    <t xml:space="preserve">Fallas en aplicativos para cargue o reporte de información a plataformas Colombia Compra Eficiente (SECOP), Tienda Virtual, entes de control. </t>
  </si>
  <si>
    <t xml:space="preserve">Desconocimiento del estatuto contractual y sus decretos reglamentarios </t>
  </si>
  <si>
    <t>RESPONSABLES DEL PROCESO</t>
  </si>
  <si>
    <t>Falta de compromiso de los líderes de los procesos en la implementación de mejora, asociadas a los planes de mejoramiento</t>
  </si>
  <si>
    <t>posibles situaciones ambientales que puedan presentarsen como: pandemias, amenazas y/o fenomenos naturales Falta de preparación y experiencia en la forma de afrontar este tipo de fenomenos.</t>
  </si>
  <si>
    <t xml:space="preserve">Dificultad en la unificación de criterios para la realización de los procesos contractuales </t>
  </si>
  <si>
    <t>Contratar bienes y servicios no relacionados con la emergencia y justificándose en ella.</t>
  </si>
  <si>
    <t>PROCESOS OPERATIVOS</t>
  </si>
  <si>
    <t>Falta de articulación entre las Secretarías ejecutoras, Secretaría de Planeación  y oficina de Contratación</t>
  </si>
  <si>
    <t>Falta de claridad en la justificación previa de la necesidad para adquisición del bien o servicio contratado.</t>
  </si>
  <si>
    <t>TECNOLOGÍA (integridad de datos, disponibilidad de datos y sistemas, desarrollo, producción, mantenimiento de sistemas de información)</t>
  </si>
  <si>
    <t xml:space="preserve">Equipos tecnológicos obsoletos, Sistemas de Información no integrados. </t>
  </si>
  <si>
    <t xml:space="preserve">Adjudicación de contratos a proveedores que presentan falta de idoneidad, por ausencia de la capacidad financiera, o la experiencia necesaria; para la
ejecución del objeto contractual de forma eficiente y adecuada
</t>
  </si>
  <si>
    <t>ESTRATÉGICOS</t>
  </si>
  <si>
    <t xml:space="preserve">Dificultad de trabajar en equipo </t>
  </si>
  <si>
    <t>Sobrecostos en los contratos de bienes o servicios independiente de posibles distorsiones del mercado</t>
  </si>
  <si>
    <t>FACTORES GEOGRÁFICOS (ubicación, espacio,topografía, clima, recursos naturales, etc.)</t>
  </si>
  <si>
    <t>Unidades administrativas ubicadas en diferentes sitios de la ciudad (Ibagué).</t>
  </si>
  <si>
    <t>COMUNICACIÓN ENTRE LOS PROCESOS</t>
  </si>
  <si>
    <t xml:space="preserve">Omisión en el envío de actos administrativos de declaratoria de urgencia manifiesta y reporte de los  contratos celebrados, para el control jurisdiccional y  la contraloría municipal </t>
  </si>
  <si>
    <t>COMMUNICACIÓN INTERNA</t>
  </si>
  <si>
    <t xml:space="preserve">Dificultad en la comunicación con los  lideres de los demás procesos </t>
  </si>
  <si>
    <t xml:space="preserve">Desconocimiento de los documentos que se deben diligenciar en los procesos de selección   en la etapa precontractual </t>
  </si>
  <si>
    <t>PROCESO:GESTION CONTRACTUAL</t>
  </si>
  <si>
    <t>OBJETIVO:CONTRIBUIR ANUALMENTE EN LA GESTION DE ADQUISICION DE BIENES Y SERVICIOS REQUERIDOS EN LA OPERACIÓN DE LOS PROCESOS DE LA ENTIDAD CUMPLIENDO LA NORMATIVIDAD CONTRACTUAL VIGENTE.</t>
  </si>
  <si>
    <t>Dificultad de trabajar en equipo</t>
  </si>
  <si>
    <t>1) El otorgamiento de certificaciones a la alcaldía de Ibagué bajo las normas ISO 9001, OHSAS 18000, ISO 14001.</t>
  </si>
  <si>
    <r>
      <rPr>
        <b/>
        <sz val="11"/>
        <rFont val="Arial"/>
        <family val="2"/>
      </rPr>
      <t>2) S</t>
    </r>
    <r>
      <rPr>
        <sz val="11"/>
        <rFont val="Arial"/>
        <family val="2"/>
      </rPr>
      <t xml:space="preserve">istemas de información desarrollados e implementados en la entidad que facilitan la unificación de la información (SOFTCON-PISAMI). </t>
    </r>
  </si>
  <si>
    <r>
      <rPr>
        <b/>
        <sz val="11"/>
        <rFont val="Arial"/>
        <family val="2"/>
      </rPr>
      <t xml:space="preserve">3) </t>
    </r>
    <r>
      <rPr>
        <sz val="11"/>
        <rFont val="Arial"/>
        <family val="2"/>
      </rPr>
      <t xml:space="preserve">Capacitación permanente en temas atinentes al proceso. </t>
    </r>
  </si>
  <si>
    <r>
      <rPr>
        <b/>
        <sz val="11"/>
        <rFont val="Arial"/>
        <family val="2"/>
      </rPr>
      <t xml:space="preserve">4) </t>
    </r>
    <r>
      <rPr>
        <sz val="11"/>
        <rFont val="Arial"/>
        <family val="2"/>
      </rPr>
      <t>Empoderamiento por parte del líder del proceso.</t>
    </r>
  </si>
  <si>
    <r>
      <rPr>
        <b/>
        <sz val="11"/>
        <rFont val="Arial"/>
        <family val="2"/>
      </rPr>
      <t>5)</t>
    </r>
    <r>
      <rPr>
        <sz val="11"/>
        <rFont val="Arial"/>
        <family val="2"/>
      </rPr>
      <t xml:space="preserve"> El proceso  tiene su manual, caracterización, instructivos, procedimientos y formatos documentados.</t>
    </r>
  </si>
  <si>
    <r>
      <rPr>
        <b/>
        <sz val="11"/>
        <rFont val="Arial"/>
        <family val="2"/>
      </rPr>
      <t>6)</t>
    </r>
    <r>
      <rPr>
        <sz val="11"/>
        <rFont val="Arial"/>
        <family val="2"/>
      </rPr>
      <t xml:space="preserve"> Apoyo técnico por parte de la secretaría de las TICS para garantizar la cobertura de internet y el buen funcionamiento tecnológico de la oficina (Publicaciones de procesos contractuales en diferentes plataformas).</t>
    </r>
  </si>
  <si>
    <r>
      <rPr>
        <b/>
        <sz val="11"/>
        <rFont val="Arial"/>
        <family val="2"/>
      </rPr>
      <t xml:space="preserve">7) </t>
    </r>
    <r>
      <rPr>
        <sz val="11"/>
        <rFont val="Arial"/>
        <family val="2"/>
      </rPr>
      <t>Reorganización administrativa de la Alcaldía, que brindo talento humano de planta para el apoyo de las actividades del proceso.</t>
    </r>
  </si>
  <si>
    <t xml:space="preserve">8) La política de administración del riesgo esta alineada con el manual para la identificación y cobertura del riesgo en los procesos de contratación. </t>
  </si>
  <si>
    <t>9) Utilización de las guías e instructivos establecidos por Colombia Compra Eficiente.</t>
  </si>
  <si>
    <t/>
  </si>
  <si>
    <t xml:space="preserve">Omisión en el envío de actos administrativos de declaratoria de urgencia manifiesta y reporte de los contratos celebrados, para el control jurisdiccional y  la contraloría municipal </t>
  </si>
  <si>
    <t>Incumplimiento de las obligaciones por parte del contratista</t>
  </si>
  <si>
    <r>
      <rPr>
        <b/>
        <sz val="11"/>
        <rFont val="Arial"/>
        <family val="2"/>
      </rPr>
      <t>1)</t>
    </r>
    <r>
      <rPr>
        <sz val="11"/>
        <rFont val="Arial"/>
        <family val="2"/>
      </rPr>
      <t xml:space="preserve"> Acceso a la información publicada en paginas web de entidades del orden nacional </t>
    </r>
  </si>
  <si>
    <t xml:space="preserve">O3D3 Realizar una capacitación semestral  para la unificación de criterios en los procesos contractuales, con el personal adscrito a la oficina de contratación. </t>
  </si>
  <si>
    <t>F1O6   Fortalecer todo lo referente al SIGAMI, con el fin de tener continuidad en el proceso.</t>
  </si>
  <si>
    <r>
      <rPr>
        <b/>
        <sz val="11"/>
        <rFont val="Arial"/>
        <family val="2"/>
      </rPr>
      <t xml:space="preserve">2) </t>
    </r>
    <r>
      <rPr>
        <sz val="11"/>
        <rFont val="Arial"/>
        <family val="2"/>
      </rPr>
      <t>Acceso a la herramienta tecnológica SECOP (Colombia compra eficiente) que facilita los procesos de contratación estatal.</t>
    </r>
  </si>
  <si>
    <t>O5D1 Poder realizar una contratación acorde a la  necesidad de la oficina, según la planeación realizada para fortalecer la parte administrativa.</t>
  </si>
  <si>
    <t>F3O3 Capacitar al talento humano adscrito a la oficina de contratación, con el fin de conocer la documentación propia del proceso  para fortalecimiento del mismo.</t>
  </si>
  <si>
    <t>3) Capacitaciones con entidades publicas expertas en el área de contratación</t>
  </si>
  <si>
    <t>O6D11D7 Fortalecer las actividades relacionadas con el SIGAMI en el proceso gestión contractual mediante reuniones periódicas para evaluar el la implementación de los sistemas en el proceso y así aportar a la mejora continua de la administración.</t>
  </si>
  <si>
    <t>F6O2 Trabajar conjuntamente con Colombia Compra y  la secretaria de las TICS, para el manejo adecuado de las plataformas.</t>
  </si>
  <si>
    <t>4) Adquisición de un sistema de información, donde permita trabajar en conjunto y tiempo real los procesos a sacar.</t>
  </si>
  <si>
    <t xml:space="preserve">D2O10 Realizar una capacitación semestral con el equipo de trabajo de la oficina de contratación con el fin de  fortalecer el trabajo en equipo, y los valores institucionales </t>
  </si>
  <si>
    <t>5) Contar con recursos propios de la oficina de contratación.</t>
  </si>
  <si>
    <t xml:space="preserve">D11O2 Realizar una capacitación semestral con los supervisores de contratos y/o convenios, para el fortalecimiento y la toma de conciencia  de la  responsabilidad que les asiste de vigilar la correcta ejecución del objeto contratado  realizando el seguimiento técnico, administrativo, financiero, contable y jurídico .  </t>
  </si>
  <si>
    <t xml:space="preserve">6) Que todos los lideres del proceso se comprometan en un 100%, para que continúe y se cumpla el proceso de certificación </t>
  </si>
  <si>
    <t xml:space="preserve">O3D12 Realizar capacitaciones para la unificación de criterios en los procesos contractuales, con el personal adscrito a la oficina de contratación. </t>
  </si>
  <si>
    <t>7) compromiso de las secretarias ejecutoras al momento de adquirir lo necesario para la emergencia.</t>
  </si>
  <si>
    <t>O3D12 Realizar capacitaciones de los temas contractuales en los términos de emergencia y socializar con comunicaciones internas las actualizaciones normativas</t>
  </si>
  <si>
    <t>8) Normatividad y Directrices para la implementación  de MIPG</t>
  </si>
  <si>
    <t xml:space="preserve">O7D14 Convocar a mesa de trabajo por medios virtuales a las secretarías ejecutoras, a la oficina de jurídica y  oficina de contratación, para  hacer enfasis que en los procesos debe haber claridad de la necesidad y en la identificación del beneficiario. </t>
  </si>
  <si>
    <t>9) Recurso tecnológico necesario para remitir información en línea. (Internet, Correo Electrónico Institucional, Scanner, Computadores)</t>
  </si>
  <si>
    <t>08 D3 Socialización del código  de Integridad y Buen Gobierno</t>
  </si>
  <si>
    <t>10)Capacitación para fortalecer el trabajo en equipo y los valores institucionales</t>
  </si>
  <si>
    <t>O7 D13 Verificar el objeto contractual tenga estrecha relacion entre  la urgencia manifiesta , con lo proferido en la resolución de declaración de la misma</t>
  </si>
  <si>
    <t>11) Cumplimiento de la normatividade vigente y las direrectrices establecidas en el manual de contratación</t>
  </si>
  <si>
    <t xml:space="preserve">O1 D15 Verificar que los proponentes sean empresas formalmente constituidas, y que estén registrados en la Cámara de Comercio </t>
  </si>
  <si>
    <t>12) Cumplimiento de circular No. 00035 del 14/09/2021. Directriz de seguimiento a riesgos contractuales en la etapa de ejecución por parte de los ordenadores del gasto y supervisores de contratos Y/O convenios</t>
  </si>
  <si>
    <t>07 O1 D16 Uso de las plataformas, herramientas y demás instrumentos de la Agencia Nacional de Contratación por parte de las Secretarias Ejecutoras, de tal manera que se garanticen precios del mercado justos y razonables</t>
  </si>
  <si>
    <t>O9 D17 Remitir por correo electrónico a los Entes de Control los documentos requeridos para facilitar el control fiscal</t>
  </si>
  <si>
    <t>011 D03 Estudios previos de procesos de selección aprobados y firmados por el ordenador del gasto y supervisor,  con  el visto bueno del equipo estructurador de la secretaria ejecutora (informe cuatrimestral)</t>
  </si>
  <si>
    <t xml:space="preserve">D11 O11 Desconocimiento de las obligaciones contractuales del supervisor </t>
  </si>
  <si>
    <t>010 D 02 Denunciar actos de corrupción frente a la instancia que corresponda</t>
  </si>
  <si>
    <t>A1D2D4, Evaluar la continuidad del personal de contrato, para garantizar la no interrupción en los procesos en que ha avanzado la oficina.</t>
  </si>
  <si>
    <t>A1F1 Realizar seguimientos periódicos para mantener los estándares de calidad certificados en los diferentes procesos que adelanta la administración Municipal.</t>
  </si>
  <si>
    <t>A2D10D11, Realizar reuniones de comité jurídico de manera periódica, para realizar las vigencias de las normas y analizar los cambios que se van presentando en esta materia. posteriormente fortalecer y actualizar todo el cambio normativo socializando con las secretarias de la administración.</t>
  </si>
  <si>
    <t>A2F3 Institucionalizar los comités jurídicos y fomentar la participación en este proceso por parte de todas las secretarias ejecutoras.</t>
  </si>
  <si>
    <t>A3D7D11 citar a reuniones extraordinaria con los lideres de los procesos y sus equipos de trabajo, para verificar las dificultades en el manejo del secop y demás actividades relacionadas con el proceso .</t>
  </si>
  <si>
    <t>A3F9 Realizar una capacitacion Anual con los delegados de todas la secretarias ejecutoras para fomentar las consulta de los instructivos, manuales y  diferentes procedimientos publicados por el proceso gestión contractual y  por Colombia Compra Eficiente, para  el adecuado manejo de la plataforma SECOP II y agilizar los procesos contractuales.</t>
  </si>
  <si>
    <t xml:space="preserve">Fallas en aplicativos para cargue o reporte de información a plataformas (SECOP) y/o entes de control. </t>
  </si>
  <si>
    <t>A3 D11Envío de comunicación a los ordenadores del gasto que hayan tenido dificultad en el desarrollo del proceso para que elaboren y radiquen el acto administrativo por el cual se da de baja el proceso en la plataforma SECOP</t>
  </si>
  <si>
    <t>Pandemias: Falta de preparación y experiencia en la forma de afrontar las pandemias.</t>
  </si>
  <si>
    <t>A1 D2 Reporte para Inicio de procesos Disciplinarios, penales, Fiscales, administrativo según corresponda</t>
  </si>
  <si>
    <t xml:space="preserve">Adjudicación de contratos a proveedores que presentan falta de idoneidad, por ausencia de la capacidad financiera, o la experiencia necesaria; para la ejecución del objeto contractual de forma eficiente y adecuada
</t>
  </si>
  <si>
    <t>Sanción del ente de control</t>
  </si>
  <si>
    <t>Incumplmiento de la normatividad vigente Ley 594/2000</t>
  </si>
  <si>
    <t>No allegar de manera oportuna la documentacón de la etapa contractual de los contratos y/o convenios por parte de los supervisores ( informes de ejecución)</t>
  </si>
  <si>
    <t>Posibilidad de perdida economica y reputacional por afectación administrativa de los entes de control debido al Incumplimiento de la ley 594 de 2000</t>
  </si>
  <si>
    <t>Custodia de los expedientes contractuales</t>
  </si>
  <si>
    <t xml:space="preserve">     Entre 50 y 100 SMLMV </t>
  </si>
  <si>
    <t>Circular trimestral para los supervisores reiterando la  responsabilidad que rige la contratación estatal</t>
  </si>
  <si>
    <t>Revisión semestral  mediante el método de muestreo del universo de la contratación suscrita del primer semestre de cada vigencia, identificando el cumplimiento de la ley de archivo en los expedientes contractuales, una vez identificada la documentación faltante, se comunicará mediante memorando a los supervisores, para que alleguen la documentación y esta repose en el expediente contractual. Los supervisores que persistan en el incumplimiento de no allegar de manera oportuna la documentación de los expedientes, serán remitidos ante la oficina de Control Disciplinario</t>
  </si>
  <si>
    <t>Desorganización de los archivos de gestión</t>
  </si>
  <si>
    <t>Desconocimiento de los lineamientos del Manual de Contratacón y Supervisión de la Alcaldia Municipal de Ibagué y  la normatividad legal vigente</t>
  </si>
  <si>
    <t xml:space="preserve">Posibilidad  de perdida economica por demora en los procesos contractuales  para la  adquisición de los bienes y servicios, debido al  desconocimiento  de la
normatividad  en la elaboracion de la etapa precontractual  </t>
  </si>
  <si>
    <t xml:space="preserve">Adquisición de Bienes y Servicios </t>
  </si>
  <si>
    <t xml:space="preserve">     Entre 10 y 50 SMLMV </t>
  </si>
  <si>
    <t xml:space="preserve">Realizar una capacitación semestral con el equipo de trabajo de la oficina de contratación con el fin de  unificar criterios en los procesos contractuales ,fortalecer el trabajo en equipo, y los valores institucionales </t>
  </si>
  <si>
    <t>Falta de conocimiento en la elaboración de la etapa precontractual por parte de los estructurados de procesos en las secretarias ejecutoras</t>
  </si>
  <si>
    <t xml:space="preserve">Realizar circular trimestral para los ordenadores del gasto, supervisores e instructuradores, con los lineamientos para la estructuracion de los estudios previos  </t>
  </si>
  <si>
    <t xml:space="preserve">Realizar una capacitación semestral  con los lideres de los procesos, para el fortalecimiento y la toma de conciencia del proceso gestión contractual, especificamente de como elaborar la etapa precontractual de cada proceso </t>
  </si>
  <si>
    <t>Incumplimiento en el  envio de la información y documentación  en razón de tiempo y calidad</t>
  </si>
  <si>
    <t xml:space="preserve">     Afectación menor a 10 SMLMV .</t>
  </si>
  <si>
    <t xml:space="preserve">GESTION CONTRACTUAL </t>
  </si>
  <si>
    <t>CONTRIBUIR ANUALMENTE EN LA GESTION DE ADQUISICION DE BIENES Y SERVICIOS REQUERIDOS EN LA OPERACIÓN DE LOS PROCESOS DE LA ENTIDAD CUMPLIENDO LA NORMATIVIDAD CONTRACTUAL VIGENTE</t>
  </si>
  <si>
    <t>INICIA CON LA IDENTIFICACION DE LA NECESIDAD DEL BIEN O SERVICIO A CONTRATAR Y FINALIZA CON LA LIQUIDACION DEL PROCESO</t>
  </si>
  <si>
    <t xml:space="preserve"> Remitir por correo electrónico semanalmente al ente de control,los contratos que se suscriban por urgencia manifiesta, u otros desastres naturales que puedan surgir en su eventualidad </t>
  </si>
  <si>
    <t>FISCAL</t>
  </si>
  <si>
    <t>Gestión</t>
  </si>
  <si>
    <t xml:space="preserve">Posibilidad de Incumplimiento en el envio oportuno ante los entes de control de los  contratos suscritos por urgencia manifiesta, u otro tipo de contratacion derivado de otros riesgos naturales que puedan surgir    </t>
  </si>
  <si>
    <t>Plan de Accion</t>
  </si>
  <si>
    <t>Fecha de Implementacion</t>
  </si>
  <si>
    <t>Fecha de Seguimiento</t>
  </si>
  <si>
    <t>PROCESO: SISTEMA INTEGRADO DE GESTIÓN Y MIPG</t>
  </si>
  <si>
    <r>
      <rPr>
        <b/>
        <sz val="12"/>
        <color theme="9" tint="-0.249977111117893"/>
        <rFont val="Arial"/>
        <family val="2"/>
      </rPr>
      <t xml:space="preserve">*Nota: </t>
    </r>
    <r>
      <rPr>
        <sz val="12"/>
        <color theme="1"/>
        <rFont val="Arial"/>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</si>
</sst>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75" x14ac:knownFonts="1">
    <font>
      <sz val="11"/>
      <color theme="1"/>
      <name val="Calibri"/>
      <family val="2"/>
      <scheme val="minor"/>
    </font>
    <font>
      <sz val="11"/>
      <name val="Arial Narrow"/>
      <family val="2"/>
    </font>
    <font>
      <sz val="10"/>
      <color rgb="FF000000"/>
      <name val="Arial Narrow"/>
      <family val="2"/>
    </font>
    <font>
      <b/>
      <sz val="11"/>
      <color theme="1"/>
      <name val="Arial Narrow"/>
      <family val="2"/>
    </font>
    <font>
      <sz val="10"/>
      <color theme="1"/>
      <name val="Calibri"/>
      <family val="2"/>
      <scheme val="minor"/>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sz val="24"/>
      <name val="Arial"/>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26"/>
      <name val="Arial Narrow"/>
      <family val="2"/>
    </font>
    <font>
      <b/>
      <sz val="24"/>
      <name val="Arial Narrow"/>
      <family val="2"/>
    </font>
    <font>
      <sz val="26"/>
      <name val="Arial Narrow"/>
      <family val="2"/>
    </font>
    <font>
      <sz val="16"/>
      <color theme="0"/>
      <name val="Arial Narrow"/>
      <family val="2"/>
    </font>
    <font>
      <b/>
      <sz val="11"/>
      <color theme="0"/>
      <name val="Arial Narrow"/>
      <family val="2"/>
    </font>
    <font>
      <sz val="16"/>
      <color theme="0"/>
      <name val="Calibri"/>
      <family val="2"/>
      <scheme val="minor"/>
    </font>
    <font>
      <sz val="11"/>
      <color theme="0"/>
      <name val="Arial"/>
      <family val="2"/>
    </font>
    <font>
      <b/>
      <sz val="11"/>
      <color theme="1"/>
      <name val="Calibri"/>
      <family val="2"/>
      <scheme val="minor"/>
    </font>
    <font>
      <b/>
      <sz val="12"/>
      <color indexed="8"/>
      <name val="Arial"/>
      <family val="2"/>
    </font>
    <font>
      <b/>
      <sz val="11"/>
      <color indexed="8"/>
      <name val="Arial"/>
      <family val="2"/>
    </font>
    <font>
      <sz val="11"/>
      <color theme="1"/>
      <name val="Arial"/>
      <family val="2"/>
    </font>
    <font>
      <b/>
      <sz val="11"/>
      <color indexed="17"/>
      <name val="Arial"/>
      <family val="2"/>
    </font>
    <font>
      <b/>
      <sz val="12"/>
      <color theme="1"/>
      <name val="Arial"/>
      <family val="2"/>
    </font>
    <font>
      <sz val="11"/>
      <color indexed="8"/>
      <name val="Arial"/>
      <family val="2"/>
    </font>
    <font>
      <sz val="11"/>
      <name val="Arial"/>
      <family val="2"/>
    </font>
    <font>
      <sz val="10"/>
      <color theme="1"/>
      <name val="Arial"/>
      <family val="2"/>
    </font>
    <font>
      <b/>
      <sz val="11"/>
      <color theme="1"/>
      <name val="Arial"/>
      <family val="2"/>
    </font>
    <font>
      <b/>
      <sz val="10"/>
      <color theme="1"/>
      <name val="Arial"/>
      <family val="2"/>
    </font>
    <font>
      <b/>
      <sz val="9"/>
      <color theme="1"/>
      <name val="Arial"/>
      <family val="2"/>
    </font>
    <font>
      <b/>
      <sz val="9"/>
      <color theme="1"/>
      <name val="Calibri"/>
      <family val="2"/>
      <scheme val="minor"/>
    </font>
    <font>
      <b/>
      <sz val="20"/>
      <color theme="1"/>
      <name val="Arial"/>
      <family val="2"/>
    </font>
    <font>
      <b/>
      <sz val="14"/>
      <color theme="1"/>
      <name val="Arial"/>
      <family val="2"/>
    </font>
    <font>
      <sz val="12"/>
      <color rgb="FF000000"/>
      <name val="Arial"/>
      <family val="2"/>
    </font>
    <font>
      <b/>
      <sz val="11"/>
      <name val="Arial"/>
      <family val="2"/>
    </font>
    <font>
      <sz val="11"/>
      <name val="Calibri"/>
      <family val="2"/>
    </font>
    <font>
      <sz val="12"/>
      <color theme="1"/>
      <name val="Arial"/>
      <family val="2"/>
    </font>
    <font>
      <sz val="12"/>
      <name val="Arial"/>
      <family val="2"/>
    </font>
    <font>
      <sz val="12"/>
      <color rgb="FFFF0000"/>
      <name val="Arial"/>
      <family val="2"/>
    </font>
    <font>
      <b/>
      <sz val="12"/>
      <color theme="9" tint="-0.249977111117893"/>
      <name val="Arial"/>
      <family val="2"/>
    </font>
  </fonts>
  <fills count="2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9"/>
        <bgColor indexed="64"/>
      </patternFill>
    </fill>
    <fill>
      <patternFill patternType="solid">
        <fgColor theme="0" tint="-4.9989318521683403E-2"/>
        <bgColor indexed="64"/>
      </patternFill>
    </fill>
    <fill>
      <patternFill patternType="solid">
        <fgColor rgb="FFFFA365"/>
        <bgColor indexed="64"/>
      </patternFill>
    </fill>
    <fill>
      <patternFill patternType="solid">
        <fgColor theme="2" tint="-0.249977111117893"/>
        <bgColor indexed="64"/>
      </patternFill>
    </fill>
    <fill>
      <patternFill patternType="solid">
        <fgColor rgb="FFFFD253"/>
        <bgColor indexed="64"/>
      </patternFill>
    </fill>
    <fill>
      <patternFill patternType="solid">
        <fgColor rgb="FF00B0F0"/>
        <bgColor indexed="64"/>
      </patternFill>
    </fill>
    <fill>
      <patternFill patternType="solid">
        <fgColor rgb="FF00BBFE"/>
        <bgColor rgb="FFFFFFFF"/>
      </patternFill>
    </fill>
    <fill>
      <patternFill patternType="solid">
        <fgColor rgb="FF00BBFE"/>
        <bgColor indexed="64"/>
      </patternFill>
    </fill>
    <fill>
      <patternFill patternType="solid">
        <fgColor theme="0"/>
        <bgColor theme="0"/>
      </patternFill>
    </fill>
  </fills>
  <borders count="119">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dashed">
        <color theme="9" tint="-0.249977111117893"/>
      </left>
      <right style="dashed">
        <color theme="9" tint="-0.249977111117893"/>
      </right>
      <top style="dashed">
        <color theme="9" tint="-0.249977111117893"/>
      </top>
      <bottom style="dashed">
        <color theme="9" tint="-0.249977111117893"/>
      </bottom>
      <diagonal/>
    </border>
    <border>
      <left/>
      <right style="dashed">
        <color theme="9" tint="-0.24994659260841701"/>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theme="0"/>
      </left>
      <right/>
      <top/>
      <bottom/>
      <diagonal/>
    </border>
    <border>
      <left style="thin">
        <color indexed="64"/>
      </left>
      <right/>
      <top/>
      <bottom style="thin">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dashed">
        <color theme="9" tint="-0.249977111117893"/>
      </left>
      <right style="dashed">
        <color theme="9" tint="-0.249977111117893"/>
      </right>
      <top style="dashed">
        <color theme="9" tint="-0.249977111117893"/>
      </top>
      <bottom/>
      <diagonal/>
    </border>
    <border>
      <left style="dashed">
        <color theme="9" tint="-0.249977111117893"/>
      </left>
      <right style="dashed">
        <color theme="9" tint="-0.249977111117893"/>
      </right>
      <top/>
      <bottom/>
      <diagonal/>
    </border>
    <border>
      <left style="dashed">
        <color theme="9" tint="-0.249977111117893"/>
      </left>
      <right style="dashed">
        <color theme="9" tint="-0.249977111117893"/>
      </right>
      <top/>
      <bottom style="dashed">
        <color theme="9" tint="-0.249977111117893"/>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style="thin">
        <color indexed="64"/>
      </left>
      <right/>
      <top style="thin">
        <color rgb="FF000000"/>
      </top>
      <bottom style="thin">
        <color rgb="FF000000"/>
      </bottom>
      <diagonal/>
    </border>
    <border>
      <left style="thin">
        <color rgb="FF000000"/>
      </left>
      <right/>
      <top style="thin">
        <color rgb="FF000000"/>
      </top>
      <bottom/>
      <diagonal/>
    </border>
    <border>
      <left style="thin">
        <color indexed="64"/>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bottom/>
      <diagonal/>
    </border>
    <border>
      <left style="dashed">
        <color theme="9" tint="-0.24994659260841701"/>
      </left>
      <right style="dashed">
        <color theme="9" tint="-0.24994659260841701"/>
      </right>
      <top/>
      <bottom style="dashed">
        <color theme="9" tint="-0.249977111117893"/>
      </bottom>
      <diagonal/>
    </border>
    <border>
      <left style="dashed">
        <color theme="9" tint="-0.24994659260841701"/>
      </left>
      <right/>
      <top style="dashed">
        <color theme="9" tint="-0.249977111117893"/>
      </top>
      <bottom style="dashed">
        <color theme="9" tint="-0.24994659260841701"/>
      </bottom>
      <diagonal/>
    </border>
    <border>
      <left/>
      <right/>
      <top style="dashed">
        <color theme="9" tint="-0.249977111117893"/>
      </top>
      <bottom style="dashed">
        <color theme="9" tint="-0.24994659260841701"/>
      </bottom>
      <diagonal/>
    </border>
  </borders>
  <cellStyleXfs count="5">
    <xf numFmtId="0" fontId="0" fillId="0" borderId="0"/>
    <xf numFmtId="9" fontId="11" fillId="0" borderId="0" applyFont="0" applyFill="0" applyBorder="0" applyAlignment="0" applyProtection="0"/>
    <xf numFmtId="0" fontId="35" fillId="0" borderId="0"/>
    <xf numFmtId="0" fontId="36" fillId="0" borderId="0"/>
    <xf numFmtId="0" fontId="4" fillId="0" borderId="0"/>
  </cellStyleXfs>
  <cellXfs count="665">
    <xf numFmtId="0" fontId="0" fillId="0" borderId="0" xfId="0"/>
    <xf numFmtId="0" fontId="4" fillId="0" borderId="0" xfId="0" applyFont="1"/>
    <xf numFmtId="0" fontId="2" fillId="0" borderId="1" xfId="0" applyFont="1" applyBorder="1" applyAlignment="1">
      <alignment horizontal="left" vertical="center" wrapText="1" indent="1" readingOrder="1"/>
    </xf>
    <xf numFmtId="0" fontId="6" fillId="0" borderId="0" xfId="0" applyFont="1" applyAlignment="1">
      <alignment horizontal="center" vertical="center" wrapText="1"/>
    </xf>
    <xf numFmtId="0" fontId="7" fillId="6" borderId="0" xfId="0" applyFont="1" applyFill="1" applyAlignment="1">
      <alignment horizontal="center" vertical="center" wrapText="1" readingOrder="1"/>
    </xf>
    <xf numFmtId="0" fontId="8" fillId="5" borderId="10" xfId="0" applyFont="1" applyFill="1" applyBorder="1" applyAlignment="1">
      <alignment horizontal="center" vertical="center" wrapText="1" readingOrder="1"/>
    </xf>
    <xf numFmtId="0" fontId="8" fillId="0" borderId="10" xfId="0" applyFont="1" applyBorder="1" applyAlignment="1">
      <alignment horizontal="justify" vertical="center" wrapText="1" readingOrder="1"/>
    </xf>
    <xf numFmtId="9" fontId="8" fillId="0" borderId="10" xfId="0" applyNumberFormat="1" applyFont="1" applyBorder="1" applyAlignment="1">
      <alignment horizontal="center" vertical="center" wrapText="1" readingOrder="1"/>
    </xf>
    <xf numFmtId="0" fontId="8" fillId="7" borderId="1" xfId="0" applyFont="1" applyFill="1" applyBorder="1" applyAlignment="1">
      <alignment horizontal="center" vertical="center" wrapText="1" readingOrder="1"/>
    </xf>
    <xf numFmtId="0" fontId="8" fillId="0" borderId="1" xfId="0" applyFont="1" applyBorder="1" applyAlignment="1">
      <alignment horizontal="justify" vertical="center" wrapText="1" readingOrder="1"/>
    </xf>
    <xf numFmtId="9" fontId="8" fillId="0" borderId="1" xfId="0" applyNumberFormat="1" applyFont="1" applyBorder="1" applyAlignment="1">
      <alignment horizontal="center" vertical="center" wrapText="1" readingOrder="1"/>
    </xf>
    <xf numFmtId="0" fontId="8" fillId="4" borderId="1" xfId="0" applyFont="1" applyFill="1" applyBorder="1" applyAlignment="1">
      <alignment horizontal="center" vertical="center" wrapText="1" readingOrder="1"/>
    </xf>
    <xf numFmtId="0" fontId="8" fillId="8" borderId="1" xfId="0" applyFont="1" applyFill="1" applyBorder="1" applyAlignment="1">
      <alignment horizontal="center" vertical="center" wrapText="1" readingOrder="1"/>
    </xf>
    <xf numFmtId="0" fontId="9" fillId="9" borderId="1" xfId="0" applyFont="1" applyFill="1" applyBorder="1" applyAlignment="1">
      <alignment horizontal="center" vertical="center" wrapText="1" readingOrder="1"/>
    </xf>
    <xf numFmtId="0" fontId="12" fillId="0" borderId="0" xfId="0" applyFont="1"/>
    <xf numFmtId="0" fontId="10" fillId="0" borderId="0" xfId="0" applyFont="1"/>
    <xf numFmtId="0" fontId="16" fillId="11" borderId="11" xfId="0" applyFont="1" applyFill="1" applyBorder="1" applyAlignment="1" applyProtection="1">
      <alignment horizontal="center" vertical="center" wrapText="1" readingOrder="1"/>
      <protection hidden="1"/>
    </xf>
    <xf numFmtId="0" fontId="16" fillId="11" borderId="18" xfId="0" applyFont="1" applyFill="1" applyBorder="1" applyAlignment="1" applyProtection="1">
      <alignment horizontal="center" vertical="center" wrapText="1" readingOrder="1"/>
      <protection hidden="1"/>
    </xf>
    <xf numFmtId="0" fontId="16" fillId="11" borderId="12" xfId="0" applyFont="1" applyFill="1" applyBorder="1" applyAlignment="1" applyProtection="1">
      <alignment horizontal="center" vertical="center" wrapText="1" readingOrder="1"/>
      <protection hidden="1"/>
    </xf>
    <xf numFmtId="0" fontId="16" fillId="12" borderId="11" xfId="0" applyFont="1" applyFill="1" applyBorder="1" applyAlignment="1" applyProtection="1">
      <alignment horizontal="center" wrapText="1" readingOrder="1"/>
      <protection hidden="1"/>
    </xf>
    <xf numFmtId="0" fontId="16" fillId="12" borderId="18" xfId="0" applyFont="1" applyFill="1" applyBorder="1" applyAlignment="1" applyProtection="1">
      <alignment horizontal="center" wrapText="1" readingOrder="1"/>
      <protection hidden="1"/>
    </xf>
    <xf numFmtId="0" fontId="16" fillId="12" borderId="12" xfId="0" applyFont="1" applyFill="1" applyBorder="1" applyAlignment="1" applyProtection="1">
      <alignment horizontal="center" wrapText="1" readingOrder="1"/>
      <protection hidden="1"/>
    </xf>
    <xf numFmtId="0" fontId="16" fillId="11" borderId="13" xfId="0" applyFont="1" applyFill="1" applyBorder="1" applyAlignment="1" applyProtection="1">
      <alignment horizontal="center" vertical="center" wrapText="1" readingOrder="1"/>
      <protection hidden="1"/>
    </xf>
    <xf numFmtId="0" fontId="16" fillId="11" borderId="0" xfId="0" applyFont="1" applyFill="1" applyAlignment="1" applyProtection="1">
      <alignment horizontal="center" vertical="center" wrapText="1" readingOrder="1"/>
      <protection hidden="1"/>
    </xf>
    <xf numFmtId="0" fontId="16" fillId="11" borderId="14" xfId="0" applyFont="1" applyFill="1" applyBorder="1" applyAlignment="1" applyProtection="1">
      <alignment horizontal="center" vertical="center" wrapText="1" readingOrder="1"/>
      <protection hidden="1"/>
    </xf>
    <xf numFmtId="0" fontId="16" fillId="12" borderId="13" xfId="0" applyFont="1" applyFill="1" applyBorder="1" applyAlignment="1" applyProtection="1">
      <alignment horizontal="center" wrapText="1" readingOrder="1"/>
      <protection hidden="1"/>
    </xf>
    <xf numFmtId="0" fontId="16" fillId="12" borderId="0" xfId="0" applyFont="1" applyFill="1" applyAlignment="1" applyProtection="1">
      <alignment horizontal="center" wrapText="1" readingOrder="1"/>
      <protection hidden="1"/>
    </xf>
    <xf numFmtId="0" fontId="16" fillId="12" borderId="14" xfId="0" applyFont="1" applyFill="1" applyBorder="1" applyAlignment="1" applyProtection="1">
      <alignment horizontal="center" wrapText="1" readingOrder="1"/>
      <protection hidden="1"/>
    </xf>
    <xf numFmtId="0" fontId="16" fillId="11" borderId="15" xfId="0" applyFont="1" applyFill="1" applyBorder="1" applyAlignment="1" applyProtection="1">
      <alignment horizontal="center" vertical="center" wrapText="1" readingOrder="1"/>
      <protection hidden="1"/>
    </xf>
    <xf numFmtId="0" fontId="16" fillId="11" borderId="17" xfId="0" applyFont="1" applyFill="1" applyBorder="1" applyAlignment="1" applyProtection="1">
      <alignment horizontal="center" vertical="center" wrapText="1" readingOrder="1"/>
      <protection hidden="1"/>
    </xf>
    <xf numFmtId="0" fontId="16" fillId="11" borderId="16" xfId="0" applyFont="1" applyFill="1" applyBorder="1" applyAlignment="1" applyProtection="1">
      <alignment horizontal="center" vertical="center" wrapText="1" readingOrder="1"/>
      <protection hidden="1"/>
    </xf>
    <xf numFmtId="0" fontId="16" fillId="12" borderId="15" xfId="0" applyFont="1" applyFill="1" applyBorder="1" applyAlignment="1" applyProtection="1">
      <alignment horizontal="center" wrapText="1" readingOrder="1"/>
      <protection hidden="1"/>
    </xf>
    <xf numFmtId="0" fontId="16" fillId="12" borderId="17" xfId="0" applyFont="1" applyFill="1" applyBorder="1" applyAlignment="1" applyProtection="1">
      <alignment horizontal="center" wrapText="1" readingOrder="1"/>
      <protection hidden="1"/>
    </xf>
    <xf numFmtId="0" fontId="16" fillId="12" borderId="16" xfId="0" applyFont="1" applyFill="1" applyBorder="1" applyAlignment="1" applyProtection="1">
      <alignment horizontal="center" wrapText="1" readingOrder="1"/>
      <protection hidden="1"/>
    </xf>
    <xf numFmtId="0" fontId="16" fillId="13" borderId="11" xfId="0" applyFont="1" applyFill="1" applyBorder="1" applyAlignment="1" applyProtection="1">
      <alignment horizontal="center" wrapText="1" readingOrder="1"/>
      <protection hidden="1"/>
    </xf>
    <xf numFmtId="0" fontId="16" fillId="13" borderId="18" xfId="0" applyFont="1" applyFill="1" applyBorder="1" applyAlignment="1" applyProtection="1">
      <alignment horizontal="center" wrapText="1" readingOrder="1"/>
      <protection hidden="1"/>
    </xf>
    <xf numFmtId="0" fontId="16" fillId="13" borderId="12" xfId="0" applyFont="1" applyFill="1" applyBorder="1" applyAlignment="1" applyProtection="1">
      <alignment horizontal="center" wrapText="1" readingOrder="1"/>
      <protection hidden="1"/>
    </xf>
    <xf numFmtId="0" fontId="16" fillId="13" borderId="13" xfId="0" applyFont="1" applyFill="1" applyBorder="1" applyAlignment="1" applyProtection="1">
      <alignment horizontal="center" wrapText="1" readingOrder="1"/>
      <protection hidden="1"/>
    </xf>
    <xf numFmtId="0" fontId="16" fillId="13" borderId="0" xfId="0" applyFont="1" applyFill="1" applyAlignment="1" applyProtection="1">
      <alignment horizontal="center" wrapText="1" readingOrder="1"/>
      <protection hidden="1"/>
    </xf>
    <xf numFmtId="0" fontId="16" fillId="13" borderId="14" xfId="0" applyFont="1" applyFill="1" applyBorder="1" applyAlignment="1" applyProtection="1">
      <alignment horizontal="center" wrapText="1" readingOrder="1"/>
      <protection hidden="1"/>
    </xf>
    <xf numFmtId="0" fontId="16" fillId="13" borderId="15" xfId="0" applyFont="1" applyFill="1" applyBorder="1" applyAlignment="1" applyProtection="1">
      <alignment horizontal="center" wrapText="1" readingOrder="1"/>
      <protection hidden="1"/>
    </xf>
    <xf numFmtId="0" fontId="16" fillId="13" borderId="17" xfId="0" applyFont="1" applyFill="1" applyBorder="1" applyAlignment="1" applyProtection="1">
      <alignment horizontal="center" wrapText="1" readingOrder="1"/>
      <protection hidden="1"/>
    </xf>
    <xf numFmtId="0" fontId="16" fillId="13" borderId="16" xfId="0" applyFont="1" applyFill="1" applyBorder="1" applyAlignment="1" applyProtection="1">
      <alignment horizontal="center" wrapText="1" readingOrder="1"/>
      <protection hidden="1"/>
    </xf>
    <xf numFmtId="0" fontId="16" fillId="5" borderId="11" xfId="0" applyFont="1" applyFill="1" applyBorder="1" applyAlignment="1" applyProtection="1">
      <alignment horizontal="center" wrapText="1" readingOrder="1"/>
      <protection hidden="1"/>
    </xf>
    <xf numFmtId="0" fontId="16" fillId="5" borderId="18" xfId="0" applyFont="1" applyFill="1" applyBorder="1" applyAlignment="1" applyProtection="1">
      <alignment horizontal="center" wrapText="1" readingOrder="1"/>
      <protection hidden="1"/>
    </xf>
    <xf numFmtId="0" fontId="16" fillId="5" borderId="12" xfId="0" applyFont="1" applyFill="1" applyBorder="1" applyAlignment="1" applyProtection="1">
      <alignment horizontal="center" wrapText="1" readingOrder="1"/>
      <protection hidden="1"/>
    </xf>
    <xf numFmtId="0" fontId="16" fillId="5" borderId="13" xfId="0" applyFont="1" applyFill="1" applyBorder="1" applyAlignment="1" applyProtection="1">
      <alignment horizontal="center" wrapText="1" readingOrder="1"/>
      <protection hidden="1"/>
    </xf>
    <xf numFmtId="0" fontId="16" fillId="5" borderId="0" xfId="0" applyFont="1" applyFill="1" applyAlignment="1" applyProtection="1">
      <alignment horizontal="center" wrapText="1" readingOrder="1"/>
      <protection hidden="1"/>
    </xf>
    <xf numFmtId="0" fontId="16" fillId="5" borderId="14" xfId="0" applyFont="1" applyFill="1" applyBorder="1" applyAlignment="1" applyProtection="1">
      <alignment horizontal="center" wrapText="1" readingOrder="1"/>
      <protection hidden="1"/>
    </xf>
    <xf numFmtId="0" fontId="16" fillId="5" borderId="15" xfId="0" applyFont="1" applyFill="1" applyBorder="1" applyAlignment="1" applyProtection="1">
      <alignment horizontal="center" wrapText="1" readingOrder="1"/>
      <protection hidden="1"/>
    </xf>
    <xf numFmtId="0" fontId="16" fillId="5" borderId="17" xfId="0" applyFont="1" applyFill="1" applyBorder="1" applyAlignment="1" applyProtection="1">
      <alignment horizontal="center" wrapText="1" readingOrder="1"/>
      <protection hidden="1"/>
    </xf>
    <xf numFmtId="0" fontId="16" fillId="5"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0" fillId="3" borderId="0" xfId="0" applyFill="1"/>
    <xf numFmtId="0" fontId="37" fillId="3" borderId="50" xfId="2" applyFont="1" applyFill="1" applyBorder="1"/>
    <xf numFmtId="0" fontId="37" fillId="3" borderId="51" xfId="2" applyFont="1" applyFill="1" applyBorder="1"/>
    <xf numFmtId="0" fontId="37" fillId="3" borderId="52" xfId="2" applyFont="1" applyFill="1" applyBorder="1"/>
    <xf numFmtId="0" fontId="13" fillId="3" borderId="0" xfId="0" applyFont="1" applyFill="1" applyAlignment="1">
      <alignment vertical="center"/>
    </xf>
    <xf numFmtId="0" fontId="4" fillId="3" borderId="0" xfId="0" applyFont="1" applyFill="1"/>
    <xf numFmtId="0" fontId="25" fillId="3" borderId="0" xfId="0" applyFont="1" applyFill="1"/>
    <xf numFmtId="0" fontId="26" fillId="3" borderId="33" xfId="0" applyFont="1" applyFill="1" applyBorder="1" applyAlignment="1">
      <alignment horizontal="center" vertical="center" wrapText="1" readingOrder="1"/>
    </xf>
    <xf numFmtId="0" fontId="27" fillId="3" borderId="33" xfId="0" applyFont="1" applyFill="1" applyBorder="1" applyAlignment="1">
      <alignment horizontal="justify" vertical="center" wrapText="1" readingOrder="1"/>
    </xf>
    <xf numFmtId="9" fontId="26" fillId="3" borderId="42" xfId="0" applyNumberFormat="1" applyFont="1" applyFill="1" applyBorder="1" applyAlignment="1">
      <alignment horizontal="center" vertical="center" wrapText="1" readingOrder="1"/>
    </xf>
    <xf numFmtId="0" fontId="26" fillId="3" borderId="32" xfId="0" applyFont="1" applyFill="1" applyBorder="1" applyAlignment="1">
      <alignment horizontal="center" vertical="center" wrapText="1" readingOrder="1"/>
    </xf>
    <xf numFmtId="0" fontId="27" fillId="3" borderId="32" xfId="0" applyFont="1" applyFill="1" applyBorder="1" applyAlignment="1">
      <alignment horizontal="justify" vertical="center" wrapText="1" readingOrder="1"/>
    </xf>
    <xf numFmtId="9" fontId="26" fillId="3" borderId="37" xfId="0" applyNumberFormat="1" applyFont="1" applyFill="1" applyBorder="1" applyAlignment="1">
      <alignment horizontal="center" vertical="center" wrapText="1" readingOrder="1"/>
    </xf>
    <xf numFmtId="0" fontId="27" fillId="3" borderId="37" xfId="0" applyFont="1" applyFill="1" applyBorder="1" applyAlignment="1">
      <alignment horizontal="center" vertical="center" wrapText="1" readingOrder="1"/>
    </xf>
    <xf numFmtId="0" fontId="26" fillId="3" borderId="39" xfId="0" applyFont="1" applyFill="1" applyBorder="1" applyAlignment="1">
      <alignment horizontal="center" vertical="center" wrapText="1" readingOrder="1"/>
    </xf>
    <xf numFmtId="0" fontId="27" fillId="3" borderId="39" xfId="0" applyFont="1" applyFill="1" applyBorder="1" applyAlignment="1">
      <alignment horizontal="justify" vertical="center" wrapText="1" readingOrder="1"/>
    </xf>
    <xf numFmtId="0" fontId="27" fillId="3" borderId="40" xfId="0" applyFont="1" applyFill="1" applyBorder="1" applyAlignment="1">
      <alignment horizontal="center" vertical="center" wrapText="1" readingOrder="1"/>
    </xf>
    <xf numFmtId="0" fontId="34" fillId="3" borderId="0" xfId="0" applyFont="1" applyFill="1"/>
    <xf numFmtId="0" fontId="26" fillId="15" borderId="44" xfId="0" applyFont="1" applyFill="1" applyBorder="1" applyAlignment="1">
      <alignment horizontal="center" vertical="center" wrapText="1" readingOrder="1"/>
    </xf>
    <xf numFmtId="0" fontId="26" fillId="15" borderId="45" xfId="0" applyFont="1" applyFill="1" applyBorder="1" applyAlignment="1">
      <alignment horizontal="center" vertical="center" wrapText="1" readingOrder="1"/>
    </xf>
    <xf numFmtId="0" fontId="10" fillId="3" borderId="0" xfId="0" applyFont="1" applyFill="1"/>
    <xf numFmtId="0" fontId="23" fillId="3" borderId="0" xfId="0" applyFont="1" applyFill="1" applyAlignment="1">
      <alignment horizontal="center" vertical="center" wrapText="1"/>
    </xf>
    <xf numFmtId="0" fontId="12" fillId="3" borderId="0" xfId="0" applyFont="1" applyFill="1"/>
    <xf numFmtId="0" fontId="3" fillId="3" borderId="0" xfId="0" applyFont="1" applyFill="1" applyAlignment="1">
      <alignment horizontal="left" vertical="center"/>
    </xf>
    <xf numFmtId="0" fontId="37" fillId="3" borderId="13" xfId="2" applyFont="1" applyFill="1" applyBorder="1"/>
    <xf numFmtId="0" fontId="42" fillId="3" borderId="0" xfId="0" applyFont="1" applyFill="1" applyAlignment="1">
      <alignment horizontal="left" vertical="center" wrapText="1"/>
    </xf>
    <xf numFmtId="0" fontId="43" fillId="3" borderId="0" xfId="0" applyFont="1" applyFill="1" applyAlignment="1">
      <alignment horizontal="left" vertical="top" wrapText="1"/>
    </xf>
    <xf numFmtId="0" fontId="37" fillId="3" borderId="0" xfId="2" applyFont="1" applyFill="1"/>
    <xf numFmtId="0" fontId="37" fillId="3" borderId="14" xfId="2" applyFont="1" applyFill="1" applyBorder="1"/>
    <xf numFmtId="0" fontId="37" fillId="3" borderId="15" xfId="2" applyFont="1" applyFill="1" applyBorder="1"/>
    <xf numFmtId="0" fontId="37" fillId="3" borderId="17" xfId="2" applyFont="1" applyFill="1" applyBorder="1"/>
    <xf numFmtId="0" fontId="37" fillId="3" borderId="16" xfId="2" applyFont="1" applyFill="1" applyBorder="1"/>
    <xf numFmtId="0" fontId="41" fillId="3" borderId="0" xfId="2" applyFont="1" applyFill="1" applyAlignment="1">
      <alignment horizontal="left" vertical="center" wrapText="1"/>
    </xf>
    <xf numFmtId="0" fontId="37" fillId="3" borderId="0" xfId="2" applyFont="1" applyFill="1" applyAlignment="1">
      <alignment horizontal="left" vertical="center" wrapText="1"/>
    </xf>
    <xf numFmtId="0" fontId="37" fillId="3" borderId="0" xfId="2" quotePrefix="1" applyFont="1" applyFill="1" applyAlignment="1">
      <alignment horizontal="left" vertical="center" wrapText="1"/>
    </xf>
    <xf numFmtId="0" fontId="39" fillId="3" borderId="13" xfId="2" quotePrefix="1" applyFont="1" applyFill="1" applyBorder="1" applyAlignment="1">
      <alignment horizontal="left" vertical="top" wrapText="1"/>
    </xf>
    <xf numFmtId="0" fontId="40" fillId="3" borderId="0" xfId="2" quotePrefix="1" applyFont="1" applyFill="1" applyAlignment="1">
      <alignment horizontal="left" vertical="top" wrapText="1"/>
    </xf>
    <xf numFmtId="0" fontId="40" fillId="3" borderId="14" xfId="2" quotePrefix="1" applyFont="1" applyFill="1" applyBorder="1" applyAlignment="1">
      <alignment horizontal="left" vertical="top" wrapText="1"/>
    </xf>
    <xf numFmtId="0" fontId="47" fillId="6" borderId="0" xfId="0" applyFont="1" applyFill="1" applyAlignment="1">
      <alignment horizontal="center" vertical="center" wrapText="1" readingOrder="1"/>
    </xf>
    <xf numFmtId="0" fontId="48" fillId="5" borderId="10" xfId="0" applyFont="1" applyFill="1" applyBorder="1" applyAlignment="1">
      <alignment horizontal="center" vertical="center" wrapText="1" readingOrder="1"/>
    </xf>
    <xf numFmtId="0" fontId="48" fillId="0" borderId="10" xfId="0" applyFont="1" applyBorder="1" applyAlignment="1">
      <alignment horizontal="center" vertical="center" wrapText="1" readingOrder="1"/>
    </xf>
    <xf numFmtId="0" fontId="48" fillId="0" borderId="10" xfId="0" applyFont="1" applyBorder="1" applyAlignment="1">
      <alignment horizontal="justify" vertical="center" wrapText="1" readingOrder="1"/>
    </xf>
    <xf numFmtId="0" fontId="48" fillId="7" borderId="1" xfId="0" applyFont="1" applyFill="1" applyBorder="1" applyAlignment="1">
      <alignment horizontal="center" vertical="center" wrapText="1" readingOrder="1"/>
    </xf>
    <xf numFmtId="0" fontId="48" fillId="0" borderId="1" xfId="0" applyFont="1" applyBorder="1" applyAlignment="1">
      <alignment horizontal="center" vertical="center" wrapText="1" readingOrder="1"/>
    </xf>
    <xf numFmtId="0" fontId="48" fillId="0" borderId="1" xfId="0" applyFont="1" applyBorder="1" applyAlignment="1">
      <alignment horizontal="justify" vertical="center" wrapText="1" readingOrder="1"/>
    </xf>
    <xf numFmtId="0" fontId="48" fillId="4" borderId="1" xfId="0" applyFont="1" applyFill="1" applyBorder="1" applyAlignment="1">
      <alignment horizontal="center" vertical="center" wrapText="1" readingOrder="1"/>
    </xf>
    <xf numFmtId="0" fontId="48" fillId="8" borderId="1" xfId="0" applyFont="1" applyFill="1" applyBorder="1" applyAlignment="1">
      <alignment horizontal="center" vertical="center" wrapText="1" readingOrder="1"/>
    </xf>
    <xf numFmtId="0" fontId="48" fillId="9" borderId="1" xfId="0" applyFont="1" applyFill="1" applyBorder="1" applyAlignment="1">
      <alignment horizontal="center" vertical="center" wrapText="1" readingOrder="1"/>
    </xf>
    <xf numFmtId="0" fontId="49" fillId="3" borderId="0" xfId="0" applyFont="1" applyFill="1" applyAlignment="1">
      <alignment horizontal="justify" vertical="center" wrapText="1" readingOrder="1"/>
    </xf>
    <xf numFmtId="0" fontId="50" fillId="3" borderId="0" xfId="0" applyFont="1" applyFill="1" applyAlignment="1">
      <alignment vertical="center"/>
    </xf>
    <xf numFmtId="0" fontId="49" fillId="0" borderId="0" xfId="0" applyFont="1" applyAlignment="1">
      <alignment horizontal="justify" vertical="center" wrapText="1" readingOrder="1"/>
    </xf>
    <xf numFmtId="0" fontId="49" fillId="0" borderId="0" xfId="0" applyFont="1" applyAlignment="1">
      <alignment vertical="center"/>
    </xf>
    <xf numFmtId="0" fontId="10" fillId="0" borderId="0" xfId="0" pivotButton="1" applyFont="1"/>
    <xf numFmtId="0" fontId="51" fillId="0" borderId="0" xfId="0" applyFont="1" applyAlignment="1">
      <alignment horizontal="center" wrapText="1"/>
    </xf>
    <xf numFmtId="0" fontId="52" fillId="0" borderId="0" xfId="0" applyFont="1"/>
    <xf numFmtId="0" fontId="56" fillId="0" borderId="77" xfId="0" applyFont="1" applyBorder="1" applyAlignment="1">
      <alignment vertical="center" wrapText="1"/>
    </xf>
    <xf numFmtId="0" fontId="54" fillId="0" borderId="0" xfId="0" applyFont="1" applyAlignment="1">
      <alignment vertical="center" wrapText="1"/>
    </xf>
    <xf numFmtId="0" fontId="56" fillId="0" borderId="0" xfId="0" applyFont="1"/>
    <xf numFmtId="0" fontId="54" fillId="0" borderId="0" xfId="0" applyFont="1" applyAlignment="1">
      <alignment horizontal="center" vertical="center" wrapText="1"/>
    </xf>
    <xf numFmtId="0" fontId="56" fillId="0" borderId="32" xfId="0" applyFont="1" applyBorder="1" applyAlignment="1">
      <alignment vertical="center" wrapText="1"/>
    </xf>
    <xf numFmtId="0" fontId="58" fillId="17" borderId="82" xfId="0" applyFont="1" applyFill="1" applyBorder="1" applyAlignment="1">
      <alignment vertical="center"/>
    </xf>
    <xf numFmtId="0" fontId="58" fillId="17" borderId="83" xfId="0" applyFont="1" applyFill="1" applyBorder="1" applyAlignment="1">
      <alignment horizontal="center" vertical="center"/>
    </xf>
    <xf numFmtId="0" fontId="56" fillId="18" borderId="76" xfId="0" applyFont="1" applyFill="1" applyBorder="1" applyAlignment="1">
      <alignment vertical="center" wrapText="1"/>
    </xf>
    <xf numFmtId="0" fontId="56" fillId="18" borderId="77" xfId="0" applyFont="1" applyFill="1" applyBorder="1" applyAlignment="1">
      <alignment vertical="center" wrapText="1"/>
    </xf>
    <xf numFmtId="0" fontId="56" fillId="18" borderId="36" xfId="0" applyFont="1" applyFill="1" applyBorder="1" applyAlignment="1">
      <alignment vertical="center" wrapText="1"/>
    </xf>
    <xf numFmtId="0" fontId="56" fillId="18" borderId="32" xfId="0" applyFont="1" applyFill="1" applyBorder="1" applyAlignment="1">
      <alignment vertical="center" wrapText="1"/>
    </xf>
    <xf numFmtId="0" fontId="56" fillId="0" borderId="32" xfId="0" applyFont="1" applyBorder="1" applyAlignment="1">
      <alignment horizontal="left" vertical="center" wrapText="1"/>
    </xf>
    <xf numFmtId="0" fontId="56" fillId="0" borderId="37" xfId="0" applyFont="1" applyBorder="1" applyAlignment="1">
      <alignment horizontal="left" vertical="center" wrapText="1"/>
    </xf>
    <xf numFmtId="0" fontId="56" fillId="0" borderId="32" xfId="0" applyFont="1" applyBorder="1" applyAlignment="1">
      <alignment horizontal="left" vertical="center"/>
    </xf>
    <xf numFmtId="0" fontId="60" fillId="0" borderId="32" xfId="0" applyFont="1" applyBorder="1" applyAlignment="1">
      <alignment horizontal="left" vertical="center" wrapText="1"/>
    </xf>
    <xf numFmtId="0" fontId="56" fillId="18" borderId="38" xfId="0" applyFont="1" applyFill="1" applyBorder="1" applyAlignment="1">
      <alignment vertical="center" wrapText="1"/>
    </xf>
    <xf numFmtId="0" fontId="56" fillId="0" borderId="39" xfId="0" applyFont="1" applyBorder="1" applyAlignment="1">
      <alignment horizontal="left" vertical="center" wrapText="1"/>
    </xf>
    <xf numFmtId="0" fontId="56" fillId="18" borderId="39" xfId="0" applyFont="1" applyFill="1" applyBorder="1" applyAlignment="1">
      <alignment vertical="center" wrapText="1"/>
    </xf>
    <xf numFmtId="0" fontId="60" fillId="0" borderId="39" xfId="0" applyFont="1" applyBorder="1" applyAlignment="1">
      <alignment horizontal="left" vertical="center" wrapText="1"/>
    </xf>
    <xf numFmtId="0" fontId="56" fillId="0" borderId="40" xfId="0" applyFont="1" applyBorder="1" applyAlignment="1">
      <alignment horizontal="left" vertical="center" wrapText="1"/>
    </xf>
    <xf numFmtId="0" fontId="56" fillId="0" borderId="0" xfId="0" applyFont="1" applyAlignment="1">
      <alignment vertical="center" wrapText="1"/>
    </xf>
    <xf numFmtId="0" fontId="56" fillId="0" borderId="0" xfId="0" applyFont="1" applyAlignment="1">
      <alignment horizontal="left" vertical="center" wrapText="1"/>
    </xf>
    <xf numFmtId="0" fontId="56" fillId="0" borderId="0" xfId="0" applyFont="1" applyAlignment="1">
      <alignment horizontal="left" vertical="center"/>
    </xf>
    <xf numFmtId="0" fontId="61" fillId="0" borderId="0" xfId="0" applyFont="1" applyAlignment="1">
      <alignment horizontal="left" vertical="center" wrapText="1"/>
    </xf>
    <xf numFmtId="0" fontId="35" fillId="0" borderId="0" xfId="0" applyFont="1" applyAlignment="1">
      <alignment horizontal="left" vertical="center" wrapText="1"/>
    </xf>
    <xf numFmtId="0" fontId="61" fillId="0" borderId="0" xfId="0" applyFont="1" applyAlignment="1">
      <alignment horizontal="left" vertical="center"/>
    </xf>
    <xf numFmtId="0" fontId="35" fillId="0" borderId="0" xfId="0" applyFont="1" applyAlignment="1">
      <alignment horizontal="left" vertical="center"/>
    </xf>
    <xf numFmtId="0" fontId="56" fillId="0" borderId="14" xfId="0" applyFont="1" applyBorder="1" applyAlignment="1">
      <alignment horizontal="left" vertical="center" wrapText="1"/>
    </xf>
    <xf numFmtId="0" fontId="56" fillId="0" borderId="14" xfId="0" applyFont="1" applyBorder="1"/>
    <xf numFmtId="0" fontId="56" fillId="0" borderId="17" xfId="0" applyFont="1" applyBorder="1"/>
    <xf numFmtId="0" fontId="56" fillId="0" borderId="16" xfId="0" applyFont="1" applyBorder="1"/>
    <xf numFmtId="0" fontId="56" fillId="3" borderId="0" xfId="0" applyFont="1" applyFill="1" applyAlignment="1">
      <alignment horizontal="left" vertical="center" wrapText="1"/>
    </xf>
    <xf numFmtId="0" fontId="56" fillId="3" borderId="86" xfId="0" applyFont="1" applyFill="1" applyBorder="1" applyAlignment="1">
      <alignment horizontal="left" vertical="center" wrapText="1"/>
    </xf>
    <xf numFmtId="0" fontId="56" fillId="0" borderId="88" xfId="0" applyFont="1" applyBorder="1"/>
    <xf numFmtId="0" fontId="63" fillId="19" borderId="33" xfId="0" applyFont="1" applyFill="1" applyBorder="1" applyAlignment="1">
      <alignment horizontal="center" vertical="center" wrapText="1"/>
    </xf>
    <xf numFmtId="0" fontId="62" fillId="19" borderId="33" xfId="0" applyFont="1" applyFill="1" applyBorder="1" applyAlignment="1">
      <alignment horizontal="center" vertical="center" wrapText="1"/>
    </xf>
    <xf numFmtId="0" fontId="64" fillId="19" borderId="33" xfId="0" applyFont="1" applyFill="1" applyBorder="1" applyAlignment="1">
      <alignment horizontal="center" vertical="center" wrapText="1"/>
    </xf>
    <xf numFmtId="165" fontId="64" fillId="19" borderId="89" xfId="0" applyNumberFormat="1" applyFont="1" applyFill="1" applyBorder="1" applyAlignment="1">
      <alignment horizontal="center" vertical="center" wrapText="1"/>
    </xf>
    <xf numFmtId="0" fontId="65" fillId="19" borderId="90" xfId="0" applyFont="1" applyFill="1" applyBorder="1" applyAlignment="1">
      <alignment horizontal="center" vertical="center" wrapText="1"/>
    </xf>
    <xf numFmtId="0" fontId="53" fillId="0" borderId="0" xfId="0" applyFont="1" applyAlignment="1">
      <alignment horizontal="center" vertical="center" wrapText="1"/>
    </xf>
    <xf numFmtId="0" fontId="56" fillId="0" borderId="32" xfId="0" applyFont="1" applyBorder="1" applyAlignment="1">
      <alignment horizontal="center" vertical="center"/>
    </xf>
    <xf numFmtId="0" fontId="56" fillId="0" borderId="32" xfId="0" applyFont="1" applyBorder="1" applyAlignment="1" applyProtection="1">
      <alignment horizontal="center" vertical="center"/>
      <protection locked="0"/>
    </xf>
    <xf numFmtId="166" fontId="56" fillId="0" borderId="91" xfId="0" applyNumberFormat="1" applyFont="1" applyBorder="1" applyAlignment="1">
      <alignment horizontal="center" vertical="center"/>
    </xf>
    <xf numFmtId="0" fontId="0" fillId="0" borderId="92" xfId="0" applyBorder="1" applyAlignment="1" applyProtection="1">
      <alignment horizontal="center" vertical="top"/>
      <protection locked="0"/>
    </xf>
    <xf numFmtId="0" fontId="0" fillId="0" borderId="93" xfId="0" applyBorder="1" applyAlignment="1" applyProtection="1">
      <alignment vertical="top"/>
      <protection locked="0"/>
    </xf>
    <xf numFmtId="0" fontId="0" fillId="0" borderId="93" xfId="0" applyBorder="1"/>
    <xf numFmtId="165" fontId="56" fillId="0" borderId="91" xfId="0" applyNumberFormat="1" applyFont="1" applyBorder="1" applyAlignment="1">
      <alignment horizontal="center" vertical="center"/>
    </xf>
    <xf numFmtId="0" fontId="56" fillId="0" borderId="94" xfId="0" applyFont="1" applyBorder="1" applyAlignment="1">
      <alignment horizontal="center" vertical="center"/>
    </xf>
    <xf numFmtId="0" fontId="56" fillId="0" borderId="94" xfId="0" applyFont="1" applyBorder="1" applyAlignment="1">
      <alignment horizontal="left" vertical="center" wrapText="1"/>
    </xf>
    <xf numFmtId="0" fontId="56" fillId="0" borderId="94" xfId="0" applyFont="1" applyBorder="1" applyAlignment="1" applyProtection="1">
      <alignment horizontal="center" vertical="center"/>
      <protection locked="0"/>
    </xf>
    <xf numFmtId="165" fontId="56" fillId="0" borderId="95" xfId="0" applyNumberFormat="1" applyFont="1" applyBorder="1" applyAlignment="1">
      <alignment horizontal="center" vertical="center"/>
    </xf>
    <xf numFmtId="0" fontId="0" fillId="0" borderId="96" xfId="0" applyBorder="1"/>
    <xf numFmtId="165" fontId="56" fillId="20" borderId="78" xfId="0" applyNumberFormat="1" applyFont="1" applyFill="1" applyBorder="1" applyAlignment="1">
      <alignment vertical="center"/>
    </xf>
    <xf numFmtId="165" fontId="56" fillId="8" borderId="40" xfId="0" applyNumberFormat="1" applyFont="1" applyFill="1" applyBorder="1" applyAlignment="1">
      <alignment vertical="center"/>
    </xf>
    <xf numFmtId="0" fontId="0" fillId="0" borderId="0" xfId="0" applyAlignment="1" applyProtection="1">
      <alignment horizontal="center"/>
      <protection locked="0"/>
    </xf>
    <xf numFmtId="0" fontId="0" fillId="0" borderId="0" xfId="0" applyProtection="1">
      <protection locked="0"/>
    </xf>
    <xf numFmtId="165" fontId="0" fillId="0" borderId="0" xfId="0" applyNumberFormat="1" applyProtection="1">
      <protection locked="0"/>
    </xf>
    <xf numFmtId="0" fontId="35" fillId="3" borderId="91" xfId="0" applyFont="1" applyFill="1" applyBorder="1" applyAlignment="1" applyProtection="1">
      <alignment horizontal="left" vertical="center" wrapText="1"/>
      <protection locked="0"/>
    </xf>
    <xf numFmtId="0" fontId="35" fillId="3" borderId="98" xfId="0" applyFont="1" applyFill="1" applyBorder="1" applyAlignment="1" applyProtection="1">
      <alignment horizontal="left" vertical="center" wrapText="1"/>
      <protection locked="0"/>
    </xf>
    <xf numFmtId="0" fontId="35" fillId="3" borderId="98" xfId="0" applyFont="1" applyFill="1" applyBorder="1" applyAlignment="1" applyProtection="1">
      <alignment horizontal="left" vertical="center"/>
      <protection locked="0"/>
    </xf>
    <xf numFmtId="0" fontId="35" fillId="3" borderId="80" xfId="0" applyFont="1" applyFill="1" applyBorder="1" applyAlignment="1" applyProtection="1">
      <alignment horizontal="left" vertical="center"/>
      <protection locked="0"/>
    </xf>
    <xf numFmtId="0" fontId="35" fillId="3" borderId="91" xfId="0" applyFont="1" applyFill="1" applyBorder="1" applyAlignment="1" applyProtection="1">
      <alignment horizontal="left" vertical="center"/>
      <protection locked="0"/>
    </xf>
    <xf numFmtId="0" fontId="58" fillId="13" borderId="83" xfId="0" applyFont="1" applyFill="1" applyBorder="1" applyAlignment="1">
      <alignment horizontal="center" vertical="center"/>
    </xf>
    <xf numFmtId="0" fontId="58" fillId="13" borderId="84" xfId="0" applyFont="1" applyFill="1" applyBorder="1" applyAlignment="1">
      <alignment horizontal="center" vertical="center"/>
    </xf>
    <xf numFmtId="0" fontId="0" fillId="21" borderId="104" xfId="0" applyFill="1" applyBorder="1" applyAlignment="1">
      <alignment vertical="top" wrapText="1"/>
    </xf>
    <xf numFmtId="0" fontId="0" fillId="22" borderId="104" xfId="0" applyFill="1" applyBorder="1" applyAlignment="1">
      <alignment horizontal="left" vertical="center" wrapText="1"/>
    </xf>
    <xf numFmtId="0" fontId="0" fillId="5" borderId="104" xfId="0" applyFill="1" applyBorder="1" applyAlignment="1">
      <alignment horizontal="left" vertical="center" wrapText="1"/>
    </xf>
    <xf numFmtId="0" fontId="0" fillId="13" borderId="104" xfId="0" applyFill="1" applyBorder="1" applyAlignment="1">
      <alignment vertical="top" wrapText="1"/>
    </xf>
    <xf numFmtId="0" fontId="0" fillId="21" borderId="104" xfId="0" applyFill="1" applyBorder="1" applyAlignment="1">
      <alignment horizontal="left" vertical="center" wrapText="1"/>
    </xf>
    <xf numFmtId="0" fontId="0" fillId="23" borderId="104" xfId="0" applyFill="1" applyBorder="1" applyAlignment="1">
      <alignment horizontal="center" vertical="center" wrapText="1"/>
    </xf>
    <xf numFmtId="0" fontId="0" fillId="13" borderId="104" xfId="0" applyFill="1" applyBorder="1" applyAlignment="1">
      <alignment horizontal="left" vertical="center" wrapText="1"/>
    </xf>
    <xf numFmtId="0" fontId="68" fillId="23" borderId="104" xfId="0" applyFont="1" applyFill="1" applyBorder="1" applyAlignment="1">
      <alignment vertical="center" wrapText="1"/>
    </xf>
    <xf numFmtId="0" fontId="0" fillId="24" borderId="104" xfId="0" applyFill="1" applyBorder="1" applyAlignment="1">
      <alignment horizontal="left" vertical="center" wrapText="1"/>
    </xf>
    <xf numFmtId="0" fontId="0" fillId="5" borderId="104" xfId="0" applyFill="1" applyBorder="1" applyAlignment="1">
      <alignment vertical="top" wrapText="1"/>
    </xf>
    <xf numFmtId="0" fontId="0" fillId="22" borderId="104" xfId="0" applyFill="1" applyBorder="1" applyAlignment="1">
      <alignment vertical="center" wrapText="1"/>
    </xf>
    <xf numFmtId="0" fontId="0" fillId="5" borderId="104" xfId="0" applyFill="1" applyBorder="1" applyAlignment="1">
      <alignment wrapText="1"/>
    </xf>
    <xf numFmtId="0" fontId="56" fillId="5" borderId="37" xfId="0" applyFont="1" applyFill="1" applyBorder="1" applyAlignment="1">
      <alignment horizontal="left" vertical="center" wrapText="1"/>
    </xf>
    <xf numFmtId="0" fontId="0" fillId="0" borderId="93" xfId="0" applyBorder="1" applyAlignment="1" applyProtection="1">
      <alignment horizontal="center" vertical="top"/>
      <protection locked="0"/>
    </xf>
    <xf numFmtId="0" fontId="56" fillId="22" borderId="32" xfId="0" applyFont="1" applyFill="1" applyBorder="1" applyAlignment="1">
      <alignment horizontal="left" vertical="center" wrapText="1"/>
    </xf>
    <xf numFmtId="0" fontId="62" fillId="0" borderId="33" xfId="0" applyFont="1" applyBorder="1" applyAlignment="1">
      <alignment horizontal="center" vertical="center" wrapText="1"/>
    </xf>
    <xf numFmtId="0" fontId="62" fillId="3" borderId="32" xfId="0" applyFont="1" applyFill="1" applyBorder="1" applyAlignment="1">
      <alignment horizontal="center" vertical="center" wrapText="1"/>
    </xf>
    <xf numFmtId="0" fontId="0" fillId="5" borderId="104" xfId="0" applyFill="1" applyBorder="1" applyAlignment="1">
      <alignment horizontal="left" vertical="top" wrapText="1"/>
    </xf>
    <xf numFmtId="0" fontId="71" fillId="0" borderId="0" xfId="0" applyFont="1" applyAlignment="1">
      <alignment vertical="center"/>
    </xf>
    <xf numFmtId="0" fontId="71" fillId="0" borderId="0" xfId="0" applyFont="1" applyAlignment="1">
      <alignment horizontal="justify" vertical="center"/>
    </xf>
    <xf numFmtId="0" fontId="71" fillId="0" borderId="2" xfId="0" applyFont="1" applyBorder="1" applyAlignment="1" applyProtection="1">
      <alignment horizontal="center" vertical="center" textRotation="90"/>
      <protection locked="0"/>
    </xf>
    <xf numFmtId="9" fontId="71" fillId="0" borderId="2" xfId="0" applyNumberFormat="1" applyFont="1" applyBorder="1" applyAlignment="1" applyProtection="1">
      <alignment horizontal="center" vertical="center"/>
      <protection hidden="1"/>
    </xf>
    <xf numFmtId="0" fontId="58" fillId="0" borderId="2" xfId="0" applyFont="1" applyBorder="1" applyAlignment="1" applyProtection="1">
      <alignment horizontal="center" vertical="center" textRotation="90" wrapText="1"/>
      <protection hidden="1"/>
    </xf>
    <xf numFmtId="9" fontId="71" fillId="0" borderId="4" xfId="0" applyNumberFormat="1" applyFont="1" applyBorder="1" applyAlignment="1" applyProtection="1">
      <alignment horizontal="center" vertical="center"/>
      <protection hidden="1"/>
    </xf>
    <xf numFmtId="0" fontId="58" fillId="0" borderId="2" xfId="0" applyFont="1" applyBorder="1" applyAlignment="1" applyProtection="1">
      <alignment horizontal="center" vertical="center" textRotation="90"/>
      <protection hidden="1"/>
    </xf>
    <xf numFmtId="0" fontId="71" fillId="0" borderId="4" xfId="0" applyFont="1" applyBorder="1" applyAlignment="1" applyProtection="1">
      <alignment horizontal="center" vertical="center" textRotation="90"/>
      <protection locked="0"/>
    </xf>
    <xf numFmtId="0" fontId="71" fillId="0" borderId="4" xfId="0" applyFont="1" applyBorder="1" applyAlignment="1" applyProtection="1">
      <alignment horizontal="center" vertical="center" wrapText="1"/>
      <protection locked="0"/>
    </xf>
    <xf numFmtId="0" fontId="71" fillId="0" borderId="2" xfId="0" applyFont="1" applyBorder="1" applyAlignment="1" applyProtection="1">
      <alignment horizontal="center" vertical="top" textRotation="90"/>
      <protection locked="0"/>
    </xf>
    <xf numFmtId="9" fontId="71" fillId="0" borderId="2" xfId="0" applyNumberFormat="1" applyFont="1" applyBorder="1" applyAlignment="1" applyProtection="1">
      <alignment horizontal="center" vertical="top"/>
      <protection hidden="1"/>
    </xf>
    <xf numFmtId="0" fontId="58" fillId="0" borderId="2" xfId="0" applyFont="1" applyBorder="1" applyAlignment="1" applyProtection="1">
      <alignment horizontal="center" vertical="top" textRotation="90" wrapText="1"/>
      <protection hidden="1"/>
    </xf>
    <xf numFmtId="9" fontId="71" fillId="0" borderId="4" xfId="0" applyNumberFormat="1" applyFont="1" applyBorder="1" applyAlignment="1" applyProtection="1">
      <alignment horizontal="center" vertical="top"/>
      <protection hidden="1"/>
    </xf>
    <xf numFmtId="0" fontId="58" fillId="0" borderId="2" xfId="0" applyFont="1" applyBorder="1" applyAlignment="1" applyProtection="1">
      <alignment horizontal="center" vertical="top" textRotation="90"/>
      <protection hidden="1"/>
    </xf>
    <xf numFmtId="0" fontId="71" fillId="0" borderId="4" xfId="0" applyFont="1" applyBorder="1" applyAlignment="1" applyProtection="1">
      <alignment horizontal="center" vertical="top" textRotation="90"/>
      <protection locked="0"/>
    </xf>
    <xf numFmtId="0" fontId="71" fillId="3" borderId="0" xfId="0" applyFont="1" applyFill="1"/>
    <xf numFmtId="0" fontId="71" fillId="0" borderId="0" xfId="0" applyFont="1"/>
    <xf numFmtId="0" fontId="71" fillId="3" borderId="0" xfId="0" applyFont="1" applyFill="1" applyAlignment="1">
      <alignment horizontal="center" vertical="center"/>
    </xf>
    <xf numFmtId="0" fontId="71" fillId="3" borderId="0" xfId="0" applyFont="1" applyFill="1" applyAlignment="1">
      <alignment horizontal="left" vertical="center"/>
    </xf>
    <xf numFmtId="0" fontId="71" fillId="3" borderId="0" xfId="0" applyFont="1" applyFill="1" applyAlignment="1">
      <alignment horizontal="center"/>
    </xf>
    <xf numFmtId="0" fontId="58" fillId="2" borderId="7" xfId="0" applyFont="1" applyFill="1" applyBorder="1" applyAlignment="1">
      <alignment horizontal="center" vertical="center"/>
    </xf>
    <xf numFmtId="0" fontId="58" fillId="2" borderId="2" xfId="0" applyFont="1" applyFill="1" applyBorder="1" applyAlignment="1">
      <alignment horizontal="center" vertical="center" textRotation="90"/>
    </xf>
    <xf numFmtId="0" fontId="58" fillId="3" borderId="0" xfId="0" applyFont="1" applyFill="1" applyAlignment="1">
      <alignment horizontal="center" vertical="center"/>
    </xf>
    <xf numFmtId="0" fontId="58" fillId="2" borderId="0" xfId="0" applyFont="1" applyFill="1" applyAlignment="1">
      <alignment horizontal="center" vertical="center"/>
    </xf>
    <xf numFmtId="0" fontId="71" fillId="0" borderId="2" xfId="0" applyFont="1" applyBorder="1" applyAlignment="1">
      <alignment horizontal="center" vertical="center"/>
    </xf>
    <xf numFmtId="0" fontId="71" fillId="0" borderId="2" xfId="0" applyFont="1" applyBorder="1" applyAlignment="1" applyProtection="1">
      <alignment horizontal="justify" vertical="center" wrapText="1"/>
      <protection locked="0"/>
    </xf>
    <xf numFmtId="0" fontId="73" fillId="0" borderId="2" xfId="0" applyFont="1" applyBorder="1" applyAlignment="1" applyProtection="1">
      <alignment horizontal="center" vertical="center"/>
      <protection hidden="1"/>
    </xf>
    <xf numFmtId="164" fontId="71" fillId="0" borderId="2" xfId="1" applyNumberFormat="1" applyFont="1" applyFill="1" applyBorder="1" applyAlignment="1">
      <alignment horizontal="center" vertical="center"/>
    </xf>
    <xf numFmtId="0" fontId="71" fillId="3" borderId="0" xfId="0" applyFont="1" applyFill="1" applyAlignment="1">
      <alignment vertical="center"/>
    </xf>
    <xf numFmtId="0" fontId="71" fillId="0" borderId="4" xfId="0" applyFont="1" applyBorder="1" applyAlignment="1">
      <alignment vertical="center"/>
    </xf>
    <xf numFmtId="0" fontId="72" fillId="0" borderId="4" xfId="0" applyFont="1" applyBorder="1" applyAlignment="1" applyProtection="1">
      <alignment horizontal="center" vertical="center" wrapText="1"/>
      <protection locked="0"/>
    </xf>
    <xf numFmtId="0" fontId="71" fillId="0" borderId="4" xfId="0" applyFont="1" applyBorder="1" applyAlignment="1" applyProtection="1">
      <alignment vertical="center" wrapText="1"/>
      <protection locked="0"/>
    </xf>
    <xf numFmtId="0" fontId="73" fillId="0" borderId="4" xfId="0" applyFont="1" applyBorder="1" applyAlignment="1" applyProtection="1">
      <alignment vertical="center" wrapText="1"/>
      <protection locked="0"/>
    </xf>
    <xf numFmtId="0" fontId="71" fillId="0" borderId="4" xfId="0" applyFont="1" applyBorder="1" applyAlignment="1" applyProtection="1">
      <alignment vertical="center" textRotation="90"/>
      <protection locked="0"/>
    </xf>
    <xf numFmtId="0" fontId="58" fillId="0" borderId="4" xfId="0" applyFont="1" applyBorder="1" applyAlignment="1" applyProtection="1">
      <alignment vertical="center" textRotation="90" wrapText="1"/>
      <protection hidden="1"/>
    </xf>
    <xf numFmtId="9" fontId="71" fillId="0" borderId="4" xfId="0" applyNumberFormat="1" applyFont="1" applyBorder="1" applyAlignment="1" applyProtection="1">
      <alignment vertical="center"/>
      <protection hidden="1"/>
    </xf>
    <xf numFmtId="0" fontId="58" fillId="0" borderId="4" xfId="0" applyFont="1" applyBorder="1" applyAlignment="1" applyProtection="1">
      <alignment vertical="center" textRotation="90"/>
      <protection hidden="1"/>
    </xf>
    <xf numFmtId="0" fontId="71" fillId="0" borderId="7" xfId="0" applyFont="1" applyBorder="1" applyAlignment="1">
      <alignment vertical="center"/>
    </xf>
    <xf numFmtId="0" fontId="71" fillId="0" borderId="5" xfId="0" applyFont="1" applyBorder="1" applyAlignment="1" applyProtection="1">
      <alignment vertical="center" wrapText="1"/>
      <protection locked="0"/>
    </xf>
    <xf numFmtId="0" fontId="71" fillId="0" borderId="7" xfId="0" applyFont="1" applyBorder="1" applyAlignment="1">
      <alignment horizontal="center" vertical="center"/>
    </xf>
    <xf numFmtId="9" fontId="71" fillId="0" borderId="7" xfId="0" applyNumberFormat="1" applyFont="1" applyBorder="1" applyAlignment="1" applyProtection="1">
      <alignment horizontal="center" vertical="center" wrapText="1"/>
      <protection hidden="1"/>
    </xf>
    <xf numFmtId="0" fontId="71" fillId="0" borderId="74" xfId="0" applyFont="1" applyBorder="1" applyAlignment="1" applyProtection="1">
      <alignment horizontal="center" vertical="top" wrapText="1"/>
      <protection locked="0"/>
    </xf>
    <xf numFmtId="0" fontId="72" fillId="0" borderId="74" xfId="0" applyFont="1" applyBorder="1" applyAlignment="1" applyProtection="1">
      <alignment horizontal="center" vertical="top" wrapText="1"/>
      <protection locked="0"/>
    </xf>
    <xf numFmtId="0" fontId="71" fillId="0" borderId="2" xfId="0" applyFont="1" applyBorder="1" applyAlignment="1">
      <alignment horizontal="center" vertical="top"/>
    </xf>
    <xf numFmtId="0" fontId="71" fillId="0" borderId="2" xfId="0" applyFont="1" applyBorder="1" applyAlignment="1" applyProtection="1">
      <alignment horizontal="justify" vertical="top" wrapText="1"/>
      <protection locked="0"/>
    </xf>
    <xf numFmtId="0" fontId="71" fillId="0" borderId="2" xfId="0" applyFont="1" applyBorder="1" applyAlignment="1" applyProtection="1">
      <alignment horizontal="center" vertical="top"/>
      <protection hidden="1"/>
    </xf>
    <xf numFmtId="164" fontId="71" fillId="0" borderId="2" xfId="1" applyNumberFormat="1" applyFont="1" applyBorder="1" applyAlignment="1">
      <alignment horizontal="center" vertical="top"/>
    </xf>
    <xf numFmtId="0" fontId="71" fillId="0" borderId="2" xfId="0" applyFont="1" applyBorder="1" applyAlignment="1" applyProtection="1">
      <alignment horizontal="center" vertical="top" wrapText="1"/>
      <protection locked="0"/>
    </xf>
    <xf numFmtId="0" fontId="71" fillId="0" borderId="2" xfId="0" applyFont="1" applyBorder="1" applyAlignment="1" applyProtection="1">
      <alignment horizontal="justify" vertical="top"/>
      <protection locked="0"/>
    </xf>
    <xf numFmtId="0" fontId="71" fillId="0" borderId="7" xfId="0" applyFont="1" applyBorder="1" applyAlignment="1" applyProtection="1">
      <alignment horizontal="center" vertical="top" wrapText="1"/>
      <protection locked="0"/>
    </xf>
    <xf numFmtId="0" fontId="72" fillId="0" borderId="7" xfId="0" applyFont="1" applyBorder="1" applyAlignment="1" applyProtection="1">
      <alignment horizontal="center" vertical="top" wrapText="1"/>
      <protection locked="0"/>
    </xf>
    <xf numFmtId="0" fontId="71" fillId="0" borderId="5" xfId="0" applyFont="1" applyBorder="1" applyAlignment="1" applyProtection="1">
      <alignment horizontal="center" vertical="top" wrapText="1"/>
      <protection locked="0"/>
    </xf>
    <xf numFmtId="0" fontId="72" fillId="0" borderId="5" xfId="0" applyFont="1" applyBorder="1" applyAlignment="1" applyProtection="1">
      <alignment horizontal="center" vertical="top" wrapText="1"/>
      <protection locked="0"/>
    </xf>
    <xf numFmtId="0" fontId="71" fillId="0" borderId="4" xfId="0" applyFont="1" applyBorder="1" applyAlignment="1" applyProtection="1">
      <alignment horizontal="center" vertical="top" wrapText="1"/>
      <protection locked="0"/>
    </xf>
    <xf numFmtId="0" fontId="72" fillId="0" borderId="4" xfId="0" applyFont="1" applyBorder="1" applyAlignment="1" applyProtection="1">
      <alignment horizontal="center" vertical="top" wrapText="1"/>
      <protection locked="0"/>
    </xf>
    <xf numFmtId="0" fontId="58" fillId="0" borderId="0" xfId="0" applyFont="1" applyAlignment="1">
      <alignment horizontal="left" vertical="center"/>
    </xf>
    <xf numFmtId="0" fontId="71" fillId="0" borderId="0" xfId="0" applyFont="1" applyAlignment="1">
      <alignment horizontal="center" vertical="center"/>
    </xf>
    <xf numFmtId="0" fontId="71" fillId="0" borderId="0" xfId="0" applyFont="1" applyAlignment="1">
      <alignment horizontal="center"/>
    </xf>
    <xf numFmtId="0" fontId="38" fillId="14" borderId="47" xfId="2" applyFont="1" applyFill="1" applyBorder="1" applyAlignment="1">
      <alignment horizontal="center" vertical="center" wrapText="1"/>
    </xf>
    <xf numFmtId="0" fontId="38" fillId="14" borderId="48" xfId="2" applyFont="1" applyFill="1" applyBorder="1" applyAlignment="1">
      <alignment horizontal="center" vertical="center" wrapText="1"/>
    </xf>
    <xf numFmtId="0" fontId="38" fillId="14" borderId="49" xfId="2" applyFont="1" applyFill="1" applyBorder="1" applyAlignment="1">
      <alignment horizontal="center" vertical="center" wrapText="1"/>
    </xf>
    <xf numFmtId="0" fontId="37" fillId="0" borderId="13" xfId="2" quotePrefix="1" applyFont="1" applyBorder="1" applyAlignment="1">
      <alignment horizontal="left" vertical="center" wrapText="1"/>
    </xf>
    <xf numFmtId="0" fontId="37" fillId="0" borderId="0" xfId="2" quotePrefix="1" applyFont="1" applyAlignment="1">
      <alignment horizontal="left" vertical="center" wrapText="1"/>
    </xf>
    <xf numFmtId="0" fontId="37" fillId="0" borderId="14" xfId="2" quotePrefix="1" applyFont="1" applyBorder="1" applyAlignment="1">
      <alignment horizontal="left" vertical="center" wrapText="1"/>
    </xf>
    <xf numFmtId="0" fontId="37" fillId="0" borderId="67" xfId="2" quotePrefix="1" applyFont="1" applyBorder="1" applyAlignment="1">
      <alignment horizontal="left" vertical="center" wrapText="1"/>
    </xf>
    <xf numFmtId="0" fontId="37" fillId="0" borderId="68" xfId="2" quotePrefix="1" applyFont="1" applyBorder="1" applyAlignment="1">
      <alignment horizontal="left" vertical="center" wrapText="1"/>
    </xf>
    <xf numFmtId="0" fontId="37" fillId="0" borderId="69" xfId="2" quotePrefix="1" applyFont="1" applyBorder="1" applyAlignment="1">
      <alignment horizontal="left" vertical="center" wrapText="1"/>
    </xf>
    <xf numFmtId="0" fontId="39" fillId="3" borderId="50" xfId="2" quotePrefix="1" applyFont="1" applyFill="1" applyBorder="1" applyAlignment="1">
      <alignment horizontal="left" vertical="top" wrapText="1"/>
    </xf>
    <xf numFmtId="0" fontId="40" fillId="3" borderId="51" xfId="2" quotePrefix="1" applyFont="1" applyFill="1" applyBorder="1" applyAlignment="1">
      <alignment horizontal="left" vertical="top" wrapText="1"/>
    </xf>
    <xf numFmtId="0" fontId="40" fillId="3" borderId="52" xfId="2" quotePrefix="1" applyFont="1" applyFill="1" applyBorder="1" applyAlignment="1">
      <alignment horizontal="left" vertical="top" wrapText="1"/>
    </xf>
    <xf numFmtId="0" fontId="37" fillId="0" borderId="13" xfId="2" quotePrefix="1" applyFont="1" applyBorder="1" applyAlignment="1">
      <alignment horizontal="left" vertical="top" wrapText="1"/>
    </xf>
    <xf numFmtId="0" fontId="37" fillId="0" borderId="0" xfId="2" quotePrefix="1" applyFont="1" applyAlignment="1">
      <alignment horizontal="left" vertical="top" wrapText="1"/>
    </xf>
    <xf numFmtId="0" fontId="37" fillId="0" borderId="14" xfId="2" quotePrefix="1" applyFont="1" applyBorder="1" applyAlignment="1">
      <alignment horizontal="left" vertical="top" wrapText="1"/>
    </xf>
    <xf numFmtId="0" fontId="42" fillId="14" borderId="53" xfId="3" applyFont="1" applyFill="1" applyBorder="1" applyAlignment="1">
      <alignment horizontal="center" vertical="center" wrapText="1"/>
    </xf>
    <xf numFmtId="0" fontId="42" fillId="14" borderId="54" xfId="3" applyFont="1" applyFill="1" applyBorder="1" applyAlignment="1">
      <alignment horizontal="center" vertical="center" wrapText="1"/>
    </xf>
    <xf numFmtId="0" fontId="42" fillId="14" borderId="55" xfId="2" applyFont="1" applyFill="1" applyBorder="1" applyAlignment="1">
      <alignment horizontal="center" vertical="center"/>
    </xf>
    <xf numFmtId="0" fontId="42" fillId="14" borderId="56" xfId="2" applyFont="1" applyFill="1" applyBorder="1" applyAlignment="1">
      <alignment horizontal="center" vertical="center"/>
    </xf>
    <xf numFmtId="0" fontId="1" fillId="3" borderId="67" xfId="2" quotePrefix="1" applyFont="1" applyFill="1" applyBorder="1" applyAlignment="1">
      <alignment horizontal="justify" vertical="center" wrapText="1"/>
    </xf>
    <xf numFmtId="0" fontId="1" fillId="3" borderId="68" xfId="2" quotePrefix="1" applyFont="1" applyFill="1" applyBorder="1" applyAlignment="1">
      <alignment horizontal="justify" vertical="center" wrapText="1"/>
    </xf>
    <xf numFmtId="0" fontId="1" fillId="3" borderId="69" xfId="2" quotePrefix="1" applyFont="1" applyFill="1" applyBorder="1" applyAlignment="1">
      <alignment horizontal="justify" vertical="center" wrapText="1"/>
    </xf>
    <xf numFmtId="0" fontId="42" fillId="3" borderId="57" xfId="3" applyFont="1" applyFill="1" applyBorder="1" applyAlignment="1">
      <alignment horizontal="left" vertical="top" wrapText="1" readingOrder="1"/>
    </xf>
    <xf numFmtId="0" fontId="42" fillId="3" borderId="58" xfId="3" applyFont="1" applyFill="1" applyBorder="1" applyAlignment="1">
      <alignment horizontal="left" vertical="top" wrapText="1" readingOrder="1"/>
    </xf>
    <xf numFmtId="0" fontId="43" fillId="3" borderId="59" xfId="2" applyFont="1" applyFill="1" applyBorder="1" applyAlignment="1">
      <alignment horizontal="justify" vertical="center" wrapText="1"/>
    </xf>
    <xf numFmtId="0" fontId="43" fillId="3" borderId="60" xfId="2" applyFont="1" applyFill="1" applyBorder="1" applyAlignment="1">
      <alignment horizontal="justify" vertical="center" wrapText="1"/>
    </xf>
    <xf numFmtId="0" fontId="42" fillId="3" borderId="61" xfId="0" applyFont="1" applyFill="1" applyBorder="1" applyAlignment="1">
      <alignment horizontal="left" vertical="center" wrapText="1"/>
    </xf>
    <xf numFmtId="0" fontId="42" fillId="3" borderId="62" xfId="0" applyFont="1" applyFill="1" applyBorder="1" applyAlignment="1">
      <alignment horizontal="left" vertical="center" wrapText="1"/>
    </xf>
    <xf numFmtId="0" fontId="43" fillId="3" borderId="63" xfId="2" applyFont="1" applyFill="1" applyBorder="1" applyAlignment="1">
      <alignment horizontal="justify" vertical="center" wrapText="1"/>
    </xf>
    <xf numFmtId="0" fontId="43" fillId="3" borderId="64" xfId="2" applyFont="1" applyFill="1" applyBorder="1" applyAlignment="1">
      <alignment horizontal="justify" vertical="center" wrapText="1"/>
    </xf>
    <xf numFmtId="0" fontId="37" fillId="3" borderId="13" xfId="2" applyFont="1" applyFill="1" applyBorder="1" applyAlignment="1">
      <alignment horizontal="left" vertical="top" wrapText="1"/>
    </xf>
    <xf numFmtId="0" fontId="37" fillId="3" borderId="0" xfId="2" applyFont="1" applyFill="1" applyAlignment="1">
      <alignment horizontal="left" vertical="top" wrapText="1"/>
    </xf>
    <xf numFmtId="0" fontId="37" fillId="3" borderId="14" xfId="2" applyFont="1" applyFill="1" applyBorder="1" applyAlignment="1">
      <alignment horizontal="left" vertical="top" wrapText="1"/>
    </xf>
    <xf numFmtId="0" fontId="42" fillId="3" borderId="70" xfId="0" applyFont="1" applyFill="1" applyBorder="1" applyAlignment="1">
      <alignment horizontal="left" vertical="center" wrapText="1"/>
    </xf>
    <xf numFmtId="0" fontId="42" fillId="3" borderId="71" xfId="0" applyFont="1" applyFill="1" applyBorder="1" applyAlignment="1">
      <alignment horizontal="left" vertical="center" wrapText="1"/>
    </xf>
    <xf numFmtId="0" fontId="42" fillId="3" borderId="72" xfId="0" applyFont="1" applyFill="1" applyBorder="1" applyAlignment="1">
      <alignment horizontal="left" vertical="center" wrapText="1"/>
    </xf>
    <xf numFmtId="0" fontId="42" fillId="3" borderId="73" xfId="0" applyFont="1" applyFill="1" applyBorder="1" applyAlignment="1">
      <alignment horizontal="left" vertical="center" wrapText="1"/>
    </xf>
    <xf numFmtId="0" fontId="43" fillId="3" borderId="65" xfId="0" applyFont="1" applyFill="1" applyBorder="1" applyAlignment="1">
      <alignment horizontal="justify" vertical="center" wrapText="1"/>
    </xf>
    <xf numFmtId="0" fontId="43" fillId="3" borderId="66" xfId="0" applyFont="1" applyFill="1" applyBorder="1" applyAlignment="1">
      <alignment horizontal="justify" vertical="center" wrapText="1"/>
    </xf>
    <xf numFmtId="0" fontId="54" fillId="0" borderId="0" xfId="0" applyFont="1" applyAlignment="1">
      <alignment horizontal="center" vertical="center" wrapText="1"/>
    </xf>
    <xf numFmtId="0" fontId="55" fillId="0" borderId="32" xfId="0" applyFont="1" applyBorder="1" applyAlignment="1">
      <alignment horizontal="center" vertical="center" wrapText="1"/>
    </xf>
    <xf numFmtId="0" fontId="54" fillId="0" borderId="79" xfId="0" applyFont="1" applyBorder="1" applyAlignment="1">
      <alignment horizontal="center" vertical="center" wrapText="1"/>
    </xf>
    <xf numFmtId="0" fontId="54" fillId="0" borderId="80" xfId="0" applyFont="1" applyBorder="1" applyAlignment="1">
      <alignment horizontal="center" vertical="center" wrapText="1"/>
    </xf>
    <xf numFmtId="0" fontId="54" fillId="0" borderId="81" xfId="0" applyFont="1" applyBorder="1" applyAlignment="1">
      <alignment horizontal="center" vertical="center" wrapText="1"/>
    </xf>
    <xf numFmtId="0" fontId="58" fillId="16" borderId="36" xfId="0" applyFont="1" applyFill="1" applyBorder="1" applyAlignment="1">
      <alignment horizontal="center" vertical="center" wrapText="1"/>
    </xf>
    <xf numFmtId="0" fontId="58" fillId="16" borderId="32" xfId="0" applyFont="1" applyFill="1" applyBorder="1" applyAlignment="1">
      <alignment horizontal="center" vertical="center" wrapText="1"/>
    </xf>
    <xf numFmtId="0" fontId="58" fillId="16" borderId="37" xfId="0" applyFont="1" applyFill="1" applyBorder="1" applyAlignment="1">
      <alignment horizontal="center" vertical="center" wrapText="1"/>
    </xf>
    <xf numFmtId="0" fontId="56" fillId="16" borderId="36" xfId="0" applyFont="1" applyFill="1" applyBorder="1" applyAlignment="1">
      <alignment horizontal="left" vertical="center"/>
    </xf>
    <xf numFmtId="0" fontId="56" fillId="16" borderId="32" xfId="0" applyFont="1" applyFill="1" applyBorder="1" applyAlignment="1">
      <alignment horizontal="left" vertical="center"/>
    </xf>
    <xf numFmtId="0" fontId="56" fillId="16" borderId="37" xfId="0" applyFont="1" applyFill="1" applyBorder="1" applyAlignment="1">
      <alignment horizontal="left" vertical="center"/>
    </xf>
    <xf numFmtId="0" fontId="59" fillId="16" borderId="38" xfId="0" applyFont="1" applyFill="1" applyBorder="1" applyAlignment="1">
      <alignment horizontal="left" vertical="top" wrapText="1"/>
    </xf>
    <xf numFmtId="0" fontId="59" fillId="16" borderId="39" xfId="0" applyFont="1" applyFill="1" applyBorder="1" applyAlignment="1">
      <alignment horizontal="left" vertical="top"/>
    </xf>
    <xf numFmtId="0" fontId="59" fillId="16" borderId="40" xfId="0" applyFont="1" applyFill="1" applyBorder="1" applyAlignment="1">
      <alignment horizontal="left" vertical="top"/>
    </xf>
    <xf numFmtId="0" fontId="59" fillId="3" borderId="0" xfId="0" applyFont="1" applyFill="1" applyAlignment="1">
      <alignment horizontal="center" vertical="center" wrapText="1"/>
    </xf>
    <xf numFmtId="0" fontId="54" fillId="0" borderId="76" xfId="0" applyFont="1" applyBorder="1" applyAlignment="1">
      <alignment vertical="center" wrapText="1"/>
    </xf>
    <xf numFmtId="0" fontId="54" fillId="0" borderId="36" xfId="0" applyFont="1" applyBorder="1" applyAlignment="1">
      <alignment vertical="center" wrapText="1"/>
    </xf>
    <xf numFmtId="0" fontId="55" fillId="0" borderId="77" xfId="0" applyFont="1" applyBorder="1" applyAlignment="1">
      <alignment horizontal="center" vertical="center" wrapText="1"/>
    </xf>
    <xf numFmtId="0" fontId="57" fillId="0" borderId="78" xfId="0" applyFont="1" applyBorder="1" applyAlignment="1">
      <alignment horizontal="center" vertical="center" wrapText="1"/>
    </xf>
    <xf numFmtId="0" fontId="57" fillId="0" borderId="37" xfId="0" applyFont="1" applyBorder="1" applyAlignment="1">
      <alignment horizontal="center" vertical="center" wrapText="1"/>
    </xf>
    <xf numFmtId="0" fontId="62" fillId="20" borderId="38" xfId="0" applyFont="1" applyFill="1" applyBorder="1" applyAlignment="1">
      <alignment horizontal="right" vertical="center"/>
    </xf>
    <xf numFmtId="0" fontId="62" fillId="20" borderId="39" xfId="0" applyFont="1" applyFill="1" applyBorder="1" applyAlignment="1">
      <alignment horizontal="right" vertical="center"/>
    </xf>
    <xf numFmtId="0" fontId="0" fillId="0" borderId="68" xfId="0" applyBorder="1" applyAlignment="1">
      <alignment horizontal="center"/>
    </xf>
    <xf numFmtId="0" fontId="56" fillId="0" borderId="77" xfId="0" applyFont="1" applyBorder="1" applyAlignment="1">
      <alignment horizontal="left" vertical="center" wrapText="1"/>
    </xf>
    <xf numFmtId="0" fontId="56" fillId="0" borderId="78" xfId="0" applyFont="1" applyBorder="1" applyAlignment="1">
      <alignment horizontal="left" vertical="center" wrapText="1"/>
    </xf>
    <xf numFmtId="0" fontId="56" fillId="0" borderId="32" xfId="0" applyFont="1" applyBorder="1" applyAlignment="1">
      <alignment horizontal="left" vertical="center" wrapText="1"/>
    </xf>
    <xf numFmtId="0" fontId="56" fillId="0" borderId="37" xfId="0" applyFont="1" applyBorder="1" applyAlignment="1">
      <alignment horizontal="left" vertical="center" wrapText="1"/>
    </xf>
    <xf numFmtId="0" fontId="0" fillId="0" borderId="87" xfId="0" applyBorder="1" applyAlignment="1">
      <alignment horizontal="center"/>
    </xf>
    <xf numFmtId="0" fontId="56" fillId="16" borderId="32" xfId="0" applyFont="1" applyFill="1" applyBorder="1" applyAlignment="1">
      <alignment vertical="center"/>
    </xf>
    <xf numFmtId="0" fontId="56" fillId="16" borderId="39" xfId="0" applyFont="1" applyFill="1" applyBorder="1" applyAlignment="1">
      <alignment horizontal="left" vertical="center" wrapText="1"/>
    </xf>
    <xf numFmtId="0" fontId="62" fillId="19" borderId="35" xfId="0" applyFont="1" applyFill="1" applyBorder="1" applyAlignment="1">
      <alignment horizontal="center" vertical="center" wrapText="1"/>
    </xf>
    <xf numFmtId="0" fontId="62" fillId="19" borderId="46" xfId="0" applyFont="1" applyFill="1" applyBorder="1" applyAlignment="1">
      <alignment horizontal="center" vertical="center" wrapText="1"/>
    </xf>
    <xf numFmtId="0" fontId="62" fillId="20" borderId="11" xfId="0" applyFont="1" applyFill="1" applyBorder="1" applyAlignment="1">
      <alignment horizontal="right" vertical="center"/>
    </xf>
    <xf numFmtId="0" fontId="62" fillId="20" borderId="18" xfId="0" applyFont="1" applyFill="1" applyBorder="1" applyAlignment="1">
      <alignment horizontal="right" vertical="center"/>
    </xf>
    <xf numFmtId="0" fontId="62" fillId="20" borderId="85" xfId="0" applyFont="1" applyFill="1" applyBorder="1" applyAlignment="1">
      <alignment horizontal="right" vertical="center"/>
    </xf>
    <xf numFmtId="0" fontId="60" fillId="25" borderId="109" xfId="0" applyFont="1" applyFill="1" applyBorder="1" applyAlignment="1">
      <alignment horizontal="center" vertical="center" wrapText="1"/>
    </xf>
    <xf numFmtId="0" fontId="60" fillId="25" borderId="106" xfId="0" applyFont="1" applyFill="1" applyBorder="1" applyAlignment="1">
      <alignment horizontal="center" vertical="center" wrapText="1"/>
    </xf>
    <xf numFmtId="0" fontId="60" fillId="0" borderId="108" xfId="0" applyFont="1" applyBorder="1" applyAlignment="1">
      <alignment horizontal="center" vertical="center" wrapText="1"/>
    </xf>
    <xf numFmtId="0" fontId="60" fillId="0" borderId="106" xfId="0" applyFont="1" applyBorder="1"/>
    <xf numFmtId="0" fontId="69" fillId="0" borderId="108" xfId="0" applyFont="1" applyBorder="1" applyAlignment="1">
      <alignment horizontal="left" vertical="center" wrapText="1"/>
    </xf>
    <xf numFmtId="0" fontId="60" fillId="0" borderId="106" xfId="0" applyFont="1" applyBorder="1" applyAlignment="1">
      <alignment horizontal="center" vertical="center" wrapText="1"/>
    </xf>
    <xf numFmtId="0" fontId="60" fillId="0" borderId="110" xfId="0" applyFont="1" applyBorder="1" applyAlignment="1">
      <alignment horizontal="center" vertical="center" wrapText="1"/>
    </xf>
    <xf numFmtId="0" fontId="60" fillId="0" borderId="107" xfId="0" applyFont="1" applyBorder="1" applyAlignment="1">
      <alignment horizontal="center" vertical="center" wrapText="1"/>
    </xf>
    <xf numFmtId="0" fontId="60" fillId="0" borderId="32" xfId="0" applyFont="1" applyBorder="1" applyAlignment="1">
      <alignment horizontal="center" vertical="center" wrapText="1"/>
    </xf>
    <xf numFmtId="0" fontId="60" fillId="25" borderId="32" xfId="0" applyFont="1" applyFill="1" applyBorder="1" applyAlignment="1">
      <alignment horizontal="center" vertical="center" wrapText="1"/>
    </xf>
    <xf numFmtId="0" fontId="60" fillId="0" borderId="32" xfId="0" applyFont="1" applyBorder="1" applyAlignment="1">
      <alignment horizontal="center" vertical="top" wrapText="1"/>
    </xf>
    <xf numFmtId="0" fontId="60" fillId="0" borderId="32" xfId="0" applyFont="1" applyBorder="1"/>
    <xf numFmtId="0" fontId="60" fillId="25" borderId="91" xfId="0" applyFont="1" applyFill="1" applyBorder="1" applyAlignment="1">
      <alignment horizontal="center" vertical="center" wrapText="1"/>
    </xf>
    <xf numFmtId="0" fontId="60" fillId="25" borderId="98" xfId="0" applyFont="1" applyFill="1" applyBorder="1" applyAlignment="1">
      <alignment horizontal="center" vertical="center" wrapText="1"/>
    </xf>
    <xf numFmtId="0" fontId="56" fillId="0" borderId="102" xfId="0" applyFont="1" applyBorder="1" applyAlignment="1">
      <alignment horizontal="left" vertical="center" wrapText="1"/>
    </xf>
    <xf numFmtId="0" fontId="56" fillId="0" borderId="103" xfId="0" applyFont="1" applyBorder="1" applyAlignment="1">
      <alignment horizontal="left" vertical="center" wrapText="1"/>
    </xf>
    <xf numFmtId="0" fontId="56" fillId="0" borderId="84" xfId="0" applyFont="1" applyBorder="1" applyAlignment="1">
      <alignment horizontal="center" vertical="center" wrapText="1"/>
    </xf>
    <xf numFmtId="0" fontId="56" fillId="0" borderId="97" xfId="0" applyFont="1" applyBorder="1" applyAlignment="1">
      <alignment horizontal="center" vertical="center" wrapText="1"/>
    </xf>
    <xf numFmtId="0" fontId="56" fillId="0" borderId="42" xfId="0" applyFont="1" applyBorder="1" applyAlignment="1">
      <alignment horizontal="center" vertical="center" wrapText="1"/>
    </xf>
    <xf numFmtId="0" fontId="56" fillId="0" borderId="91" xfId="0" applyFont="1" applyBorder="1" applyAlignment="1">
      <alignment horizontal="left" vertical="center" wrapText="1"/>
    </xf>
    <xf numFmtId="0" fontId="56" fillId="0" borderId="98" xfId="0" applyFont="1" applyBorder="1" applyAlignment="1">
      <alignment horizontal="left" vertical="center" wrapText="1"/>
    </xf>
    <xf numFmtId="0" fontId="55" fillId="0" borderId="79" xfId="0" applyFont="1" applyBorder="1" applyAlignment="1">
      <alignment horizontal="center" vertical="center" wrapText="1"/>
    </xf>
    <xf numFmtId="0" fontId="55" fillId="0" borderId="80" xfId="0" applyFont="1" applyBorder="1" applyAlignment="1">
      <alignment horizontal="center" vertical="center" wrapText="1"/>
    </xf>
    <xf numFmtId="0" fontId="55" fillId="0" borderId="81" xfId="0" applyFont="1" applyBorder="1" applyAlignment="1">
      <alignment horizontal="center" vertical="center" wrapText="1"/>
    </xf>
    <xf numFmtId="0" fontId="62" fillId="20" borderId="50" xfId="0" applyFont="1" applyFill="1" applyBorder="1" applyAlignment="1">
      <alignment horizontal="left" vertical="center"/>
    </xf>
    <xf numFmtId="0" fontId="62" fillId="20" borderId="51" xfId="0" applyFont="1" applyFill="1" applyBorder="1" applyAlignment="1">
      <alignment horizontal="left" vertical="center"/>
    </xf>
    <xf numFmtId="0" fontId="62" fillId="20" borderId="52" xfId="0" applyFont="1" applyFill="1" applyBorder="1" applyAlignment="1">
      <alignment horizontal="left" vertical="center"/>
    </xf>
    <xf numFmtId="0" fontId="62" fillId="20" borderId="15" xfId="0" applyFont="1" applyFill="1" applyBorder="1" applyAlignment="1">
      <alignment horizontal="left" vertical="center"/>
    </xf>
    <xf numFmtId="0" fontId="62" fillId="20" borderId="17" xfId="0" applyFont="1" applyFill="1" applyBorder="1" applyAlignment="1">
      <alignment horizontal="left" vertical="center"/>
    </xf>
    <xf numFmtId="0" fontId="62" fillId="20" borderId="16" xfId="0" applyFont="1" applyFill="1" applyBorder="1" applyAlignment="1">
      <alignment horizontal="left" vertical="center"/>
    </xf>
    <xf numFmtId="0" fontId="66" fillId="19" borderId="114" xfId="0" applyFont="1" applyFill="1" applyBorder="1" applyAlignment="1">
      <alignment horizontal="center" vertical="center" wrapText="1"/>
    </xf>
    <xf numFmtId="0" fontId="66" fillId="19" borderId="18" xfId="0" applyFont="1" applyFill="1" applyBorder="1" applyAlignment="1">
      <alignment horizontal="center" vertical="center" wrapText="1"/>
    </xf>
    <xf numFmtId="0" fontId="66" fillId="19" borderId="85" xfId="0" applyFont="1" applyFill="1" applyBorder="1" applyAlignment="1">
      <alignment horizontal="center" vertical="center" wrapText="1"/>
    </xf>
    <xf numFmtId="0" fontId="66" fillId="19" borderId="115" xfId="0" applyFont="1" applyFill="1" applyBorder="1" applyAlignment="1">
      <alignment horizontal="center" vertical="center" wrapText="1"/>
    </xf>
    <xf numFmtId="0" fontId="66" fillId="19" borderId="0" xfId="0" applyFont="1" applyFill="1" applyAlignment="1">
      <alignment horizontal="center" vertical="center" wrapText="1"/>
    </xf>
    <xf numFmtId="0" fontId="66" fillId="19" borderId="86" xfId="0" applyFont="1" applyFill="1" applyBorder="1" applyAlignment="1">
      <alignment horizontal="center" vertical="center" wrapText="1"/>
    </xf>
    <xf numFmtId="0" fontId="66" fillId="19" borderId="89" xfId="0" applyFont="1" applyFill="1" applyBorder="1" applyAlignment="1">
      <alignment horizontal="center" vertical="center" wrapText="1"/>
    </xf>
    <xf numFmtId="0" fontId="66" fillId="19" borderId="68" xfId="0" applyFont="1" applyFill="1" applyBorder="1" applyAlignment="1">
      <alignment horizontal="center" vertical="center" wrapText="1"/>
    </xf>
    <xf numFmtId="0" fontId="66" fillId="19" borderId="87" xfId="0" applyFont="1" applyFill="1" applyBorder="1" applyAlignment="1">
      <alignment horizontal="center" vertical="center" wrapText="1"/>
    </xf>
    <xf numFmtId="0" fontId="67" fillId="19" borderId="102" xfId="0" applyFont="1" applyFill="1" applyBorder="1" applyAlignment="1">
      <alignment horizontal="center" vertical="center" wrapText="1"/>
    </xf>
    <xf numFmtId="0" fontId="67" fillId="19" borderId="48" xfId="0" applyFont="1" applyFill="1" applyBorder="1" applyAlignment="1">
      <alignment horizontal="center" vertical="center" wrapText="1"/>
    </xf>
    <xf numFmtId="0" fontId="67" fillId="19" borderId="103" xfId="0" applyFont="1" applyFill="1" applyBorder="1" applyAlignment="1">
      <alignment horizontal="center" vertical="center" wrapText="1"/>
    </xf>
    <xf numFmtId="0" fontId="67" fillId="19" borderId="91" xfId="0" applyFont="1" applyFill="1" applyBorder="1" applyAlignment="1">
      <alignment horizontal="center" vertical="center" wrapText="1"/>
    </xf>
    <xf numFmtId="0" fontId="67" fillId="19" borderId="98" xfId="0" applyFont="1" applyFill="1" applyBorder="1" applyAlignment="1">
      <alignment horizontal="center" vertical="center" wrapText="1"/>
    </xf>
    <xf numFmtId="0" fontId="67" fillId="19" borderId="80" xfId="0" applyFont="1" applyFill="1" applyBorder="1" applyAlignment="1">
      <alignment horizontal="center" vertical="center" wrapText="1"/>
    </xf>
    <xf numFmtId="0" fontId="67" fillId="19" borderId="91" xfId="0" applyFont="1" applyFill="1" applyBorder="1" applyAlignment="1">
      <alignment horizontal="center" vertical="center"/>
    </xf>
    <xf numFmtId="0" fontId="67" fillId="19" borderId="98" xfId="0" applyFont="1" applyFill="1" applyBorder="1" applyAlignment="1">
      <alignment horizontal="center" vertical="center"/>
    </xf>
    <xf numFmtId="0" fontId="67" fillId="19" borderId="91" xfId="0" applyFont="1" applyFill="1" applyBorder="1" applyAlignment="1">
      <alignment horizontal="center"/>
    </xf>
    <xf numFmtId="0" fontId="67" fillId="19" borderId="80" xfId="0" applyFont="1" applyFill="1" applyBorder="1" applyAlignment="1">
      <alignment horizontal="center"/>
    </xf>
    <xf numFmtId="0" fontId="67" fillId="19" borderId="98" xfId="0" applyFont="1" applyFill="1" applyBorder="1" applyAlignment="1">
      <alignment horizontal="center"/>
    </xf>
    <xf numFmtId="0" fontId="67" fillId="19" borderId="32" xfId="0" applyFont="1" applyFill="1" applyBorder="1" applyAlignment="1">
      <alignment horizontal="center" vertical="center" textRotation="255"/>
    </xf>
    <xf numFmtId="0" fontId="67" fillId="19" borderId="94" xfId="0" applyFont="1" applyFill="1" applyBorder="1" applyAlignment="1">
      <alignment horizontal="center" vertical="center" textRotation="255"/>
    </xf>
    <xf numFmtId="0" fontId="67" fillId="19" borderId="113" xfId="0" applyFont="1" applyFill="1" applyBorder="1" applyAlignment="1">
      <alignment horizontal="center" vertical="center" textRotation="255"/>
    </xf>
    <xf numFmtId="0" fontId="67" fillId="19" borderId="33" xfId="0" applyFont="1" applyFill="1" applyBorder="1" applyAlignment="1">
      <alignment horizontal="center" vertical="center" textRotation="255"/>
    </xf>
    <xf numFmtId="0" fontId="60" fillId="25" borderId="108" xfId="0" applyFont="1" applyFill="1" applyBorder="1" applyAlignment="1">
      <alignment horizontal="center" vertical="center" wrapText="1"/>
    </xf>
    <xf numFmtId="0" fontId="70" fillId="25" borderId="108" xfId="0" applyFont="1" applyFill="1" applyBorder="1" applyAlignment="1">
      <alignment horizontal="center" wrapText="1"/>
    </xf>
    <xf numFmtId="0" fontId="35" fillId="3" borderId="91" xfId="0" applyFont="1" applyFill="1" applyBorder="1" applyAlignment="1" applyProtection="1">
      <alignment horizontal="left" vertical="center" wrapText="1"/>
      <protection locked="0"/>
    </xf>
    <xf numFmtId="0" fontId="35" fillId="3" borderId="80" xfId="0" applyFont="1" applyFill="1" applyBorder="1" applyAlignment="1" applyProtection="1">
      <alignment horizontal="left" vertical="center" wrapText="1"/>
      <protection locked="0"/>
    </xf>
    <xf numFmtId="0" fontId="35" fillId="3" borderId="98" xfId="0" applyFont="1" applyFill="1" applyBorder="1" applyAlignment="1" applyProtection="1">
      <alignment horizontal="left" vertical="center" wrapText="1"/>
      <protection locked="0"/>
    </xf>
    <xf numFmtId="0" fontId="60" fillId="25" borderId="108" xfId="0" applyFont="1" applyFill="1" applyBorder="1" applyAlignment="1">
      <alignment horizontal="center" vertical="center"/>
    </xf>
    <xf numFmtId="0" fontId="35" fillId="3" borderId="91" xfId="0" applyFont="1" applyFill="1" applyBorder="1" applyAlignment="1" applyProtection="1">
      <alignment horizontal="left" vertical="center"/>
      <protection locked="0"/>
    </xf>
    <xf numFmtId="0" fontId="35" fillId="3" borderId="80" xfId="0" applyFont="1" applyFill="1" applyBorder="1" applyAlignment="1" applyProtection="1">
      <alignment horizontal="left" vertical="center"/>
      <protection locked="0"/>
    </xf>
    <xf numFmtId="0" fontId="35" fillId="3" borderId="98" xfId="0" applyFont="1" applyFill="1" applyBorder="1" applyAlignment="1" applyProtection="1">
      <alignment horizontal="left" vertical="center"/>
      <protection locked="0"/>
    </xf>
    <xf numFmtId="0" fontId="60" fillId="0" borderId="105" xfId="0" applyFont="1" applyBorder="1"/>
    <xf numFmtId="0" fontId="69" fillId="25" borderId="108" xfId="0" applyFont="1" applyFill="1" applyBorder="1" applyAlignment="1">
      <alignment horizontal="center" vertical="center" wrapText="1"/>
    </xf>
    <xf numFmtId="0" fontId="60" fillId="0" borderId="106" xfId="0" applyFont="1" applyBorder="1" applyAlignment="1">
      <alignment wrapText="1"/>
    </xf>
    <xf numFmtId="0" fontId="0" fillId="0" borderId="111" xfId="0" applyBorder="1" applyAlignment="1">
      <alignment horizontal="center" vertical="top" wrapText="1"/>
    </xf>
    <xf numFmtId="0" fontId="0" fillId="0" borderId="112" xfId="0" applyBorder="1" applyAlignment="1">
      <alignment horizontal="center" vertical="top" wrapText="1"/>
    </xf>
    <xf numFmtId="0" fontId="35" fillId="0" borderId="91" xfId="0" applyFont="1" applyBorder="1" applyAlignment="1" applyProtection="1">
      <alignment horizontal="left" vertical="center" wrapText="1"/>
      <protection locked="0"/>
    </xf>
    <xf numFmtId="0" fontId="35" fillId="0" borderId="98" xfId="0" applyFont="1" applyBorder="1" applyAlignment="1" applyProtection="1">
      <alignment horizontal="left" vertical="center" wrapText="1"/>
      <protection locked="0"/>
    </xf>
    <xf numFmtId="0" fontId="56" fillId="0" borderId="0" xfId="0" applyFont="1" applyAlignment="1">
      <alignment horizontal="center"/>
    </xf>
    <xf numFmtId="0" fontId="58" fillId="2" borderId="4" xfId="0" applyFont="1" applyFill="1" applyBorder="1" applyAlignment="1">
      <alignment horizontal="center" vertical="center" wrapText="1"/>
    </xf>
    <xf numFmtId="0" fontId="58" fillId="2" borderId="7" xfId="0" applyFont="1" applyFill="1" applyBorder="1" applyAlignment="1">
      <alignment horizontal="center" vertical="center" wrapText="1"/>
    </xf>
    <xf numFmtId="0" fontId="71" fillId="0" borderId="4" xfId="0" applyFont="1" applyBorder="1" applyAlignment="1">
      <alignment horizontal="center" vertical="center"/>
    </xf>
    <xf numFmtId="0" fontId="71" fillId="0" borderId="7" xfId="0" applyFont="1" applyBorder="1" applyAlignment="1">
      <alignment horizontal="center" vertical="center"/>
    </xf>
    <xf numFmtId="0" fontId="71" fillId="0" borderId="5" xfId="0" applyFont="1" applyBorder="1" applyAlignment="1">
      <alignment horizontal="center" vertical="center"/>
    </xf>
    <xf numFmtId="0" fontId="71" fillId="0" borderId="4" xfId="0" applyFont="1" applyBorder="1" applyAlignment="1" applyProtection="1">
      <alignment horizontal="center" vertical="top" wrapText="1"/>
      <protection locked="0"/>
    </xf>
    <xf numFmtId="0" fontId="71" fillId="0" borderId="7" xfId="0" applyFont="1" applyBorder="1" applyAlignment="1" applyProtection="1">
      <alignment horizontal="center" vertical="top" wrapText="1"/>
      <protection locked="0"/>
    </xf>
    <xf numFmtId="0" fontId="71" fillId="0" borderId="5" xfId="0" applyFont="1" applyBorder="1" applyAlignment="1" applyProtection="1">
      <alignment horizontal="center" vertical="top" wrapText="1"/>
      <protection locked="0"/>
    </xf>
    <xf numFmtId="0" fontId="58" fillId="2" borderId="4" xfId="0" applyFont="1" applyFill="1" applyBorder="1" applyAlignment="1">
      <alignment horizontal="center" vertical="center" textRotation="90"/>
    </xf>
    <xf numFmtId="0" fontId="58" fillId="2" borderId="5" xfId="0" applyFont="1" applyFill="1" applyBorder="1" applyAlignment="1">
      <alignment horizontal="center" vertical="center" textRotation="90"/>
    </xf>
    <xf numFmtId="0" fontId="58" fillId="2" borderId="2" xfId="0" applyFont="1" applyFill="1" applyBorder="1" applyAlignment="1">
      <alignment horizontal="center" vertical="center"/>
    </xf>
    <xf numFmtId="0" fontId="71" fillId="0" borderId="4" xfId="0" applyFont="1" applyBorder="1" applyAlignment="1" applyProtection="1">
      <alignment horizontal="center" vertical="center" wrapText="1"/>
      <protection locked="0"/>
    </xf>
    <xf numFmtId="0" fontId="71" fillId="0" borderId="7" xfId="0" applyFont="1" applyBorder="1" applyAlignment="1" applyProtection="1">
      <alignment horizontal="center" vertical="center" wrapText="1"/>
      <protection locked="0"/>
    </xf>
    <xf numFmtId="0" fontId="71" fillId="0" borderId="27" xfId="0" applyFont="1" applyBorder="1" applyAlignment="1" applyProtection="1">
      <alignment horizontal="center" vertical="top" wrapText="1"/>
      <protection locked="0"/>
    </xf>
    <xf numFmtId="0" fontId="71" fillId="0" borderId="8" xfId="0" applyFont="1" applyBorder="1" applyAlignment="1" applyProtection="1">
      <alignment horizontal="center" vertical="top" wrapText="1"/>
      <protection locked="0"/>
    </xf>
    <xf numFmtId="0" fontId="71" fillId="0" borderId="3" xfId="0" applyFont="1" applyBorder="1" applyAlignment="1" applyProtection="1">
      <alignment horizontal="center" vertical="top" wrapText="1"/>
      <protection locked="0"/>
    </xf>
    <xf numFmtId="0" fontId="58" fillId="0" borderId="4" xfId="0" applyFont="1" applyBorder="1" applyAlignment="1" applyProtection="1">
      <alignment horizontal="center" vertical="center"/>
      <protection hidden="1"/>
    </xf>
    <xf numFmtId="0" fontId="58" fillId="0" borderId="7" xfId="0" applyFont="1" applyBorder="1" applyAlignment="1" applyProtection="1">
      <alignment horizontal="center" vertical="center"/>
      <protection hidden="1"/>
    </xf>
    <xf numFmtId="0" fontId="58" fillId="0" borderId="5" xfId="0" applyFont="1" applyBorder="1" applyAlignment="1" applyProtection="1">
      <alignment horizontal="center" vertical="center"/>
      <protection hidden="1"/>
    </xf>
    <xf numFmtId="9" fontId="71" fillId="0" borderId="4" xfId="0" applyNumberFormat="1" applyFont="1" applyBorder="1" applyAlignment="1" applyProtection="1">
      <alignment horizontal="center" vertical="center" wrapText="1"/>
      <protection hidden="1"/>
    </xf>
    <xf numFmtId="9" fontId="71" fillId="0" borderId="7" xfId="0" applyNumberFormat="1" applyFont="1" applyBorder="1" applyAlignment="1" applyProtection="1">
      <alignment horizontal="center" vertical="center" wrapText="1"/>
      <protection hidden="1"/>
    </xf>
    <xf numFmtId="9" fontId="71" fillId="0" borderId="5" xfId="0" applyNumberFormat="1" applyFont="1" applyBorder="1" applyAlignment="1" applyProtection="1">
      <alignment horizontal="center" vertical="center" wrapText="1"/>
      <protection hidden="1"/>
    </xf>
    <xf numFmtId="0" fontId="72" fillId="0" borderId="4" xfId="0" applyFont="1" applyBorder="1" applyAlignment="1" applyProtection="1">
      <alignment horizontal="center" vertical="top" wrapText="1"/>
      <protection locked="0"/>
    </xf>
    <xf numFmtId="0" fontId="72" fillId="0" borderId="7" xfId="0" applyFont="1" applyBorder="1" applyAlignment="1" applyProtection="1">
      <alignment horizontal="center" vertical="top" wrapText="1"/>
      <protection locked="0"/>
    </xf>
    <xf numFmtId="0" fontId="72" fillId="0" borderId="5" xfId="0" applyFont="1" applyBorder="1" applyAlignment="1" applyProtection="1">
      <alignment horizontal="center" vertical="top" wrapText="1"/>
      <protection locked="0"/>
    </xf>
    <xf numFmtId="0" fontId="72" fillId="0" borderId="4" xfId="0" applyFont="1" applyBorder="1" applyAlignment="1" applyProtection="1">
      <alignment horizontal="center" vertical="center" wrapText="1"/>
      <protection locked="0"/>
    </xf>
    <xf numFmtId="0" fontId="72" fillId="0" borderId="7" xfId="0" applyFont="1" applyBorder="1" applyAlignment="1" applyProtection="1">
      <alignment horizontal="center" vertical="center" wrapText="1"/>
      <protection locked="0"/>
    </xf>
    <xf numFmtId="0" fontId="58" fillId="0" borderId="4" xfId="0" applyFont="1" applyBorder="1" applyAlignment="1" applyProtection="1">
      <alignment horizontal="center" vertical="center" wrapText="1"/>
      <protection hidden="1"/>
    </xf>
    <xf numFmtId="0" fontId="58" fillId="0" borderId="7" xfId="0" applyFont="1" applyBorder="1" applyAlignment="1" applyProtection="1">
      <alignment horizontal="center" vertical="center" wrapText="1"/>
      <protection hidden="1"/>
    </xf>
    <xf numFmtId="0" fontId="58" fillId="2" borderId="5" xfId="0" applyFont="1" applyFill="1" applyBorder="1" applyAlignment="1">
      <alignment horizontal="center" vertical="center" wrapText="1"/>
    </xf>
    <xf numFmtId="0" fontId="58" fillId="0" borderId="4" xfId="0" applyFont="1" applyBorder="1" applyAlignment="1" applyProtection="1">
      <alignment horizontal="center" vertical="top"/>
      <protection hidden="1"/>
    </xf>
    <xf numFmtId="0" fontId="58" fillId="0" borderId="7" xfId="0" applyFont="1" applyBorder="1" applyAlignment="1" applyProtection="1">
      <alignment horizontal="center" vertical="top"/>
      <protection hidden="1"/>
    </xf>
    <xf numFmtId="0" fontId="58" fillId="0" borderId="5" xfId="0" applyFont="1" applyBorder="1" applyAlignment="1" applyProtection="1">
      <alignment horizontal="center" vertical="top"/>
      <protection hidden="1"/>
    </xf>
    <xf numFmtId="9" fontId="71" fillId="0" borderId="4" xfId="0" applyNumberFormat="1" applyFont="1" applyBorder="1" applyAlignment="1" applyProtection="1">
      <alignment horizontal="center" vertical="top" wrapText="1"/>
      <protection hidden="1"/>
    </xf>
    <xf numFmtId="9" fontId="71" fillId="0" borderId="7" xfId="0" applyNumberFormat="1" applyFont="1" applyBorder="1" applyAlignment="1" applyProtection="1">
      <alignment horizontal="center" vertical="top" wrapText="1"/>
      <protection hidden="1"/>
    </xf>
    <xf numFmtId="9" fontId="71" fillId="0" borderId="5" xfId="0" applyNumberFormat="1" applyFont="1" applyBorder="1" applyAlignment="1" applyProtection="1">
      <alignment horizontal="center" vertical="top" wrapText="1"/>
      <protection hidden="1"/>
    </xf>
    <xf numFmtId="9" fontId="71" fillId="0" borderId="4" xfId="0" applyNumberFormat="1" applyFont="1" applyBorder="1" applyAlignment="1" applyProtection="1">
      <alignment horizontal="center" vertical="top" wrapText="1"/>
      <protection locked="0"/>
    </xf>
    <xf numFmtId="9" fontId="71" fillId="0" borderId="7" xfId="0" applyNumberFormat="1" applyFont="1" applyBorder="1" applyAlignment="1" applyProtection="1">
      <alignment horizontal="center" vertical="top" wrapText="1"/>
      <protection locked="0"/>
    </xf>
    <xf numFmtId="9" fontId="71" fillId="0" borderId="5" xfId="0" applyNumberFormat="1" applyFont="1" applyBorder="1" applyAlignment="1" applyProtection="1">
      <alignment horizontal="center" vertical="top" wrapText="1"/>
      <protection locked="0"/>
    </xf>
    <xf numFmtId="0" fontId="58" fillId="0" borderId="4" xfId="0" applyFont="1" applyBorder="1" applyAlignment="1" applyProtection="1">
      <alignment horizontal="center" vertical="top" wrapText="1"/>
      <protection hidden="1"/>
    </xf>
    <xf numFmtId="0" fontId="58" fillId="0" borderId="7" xfId="0" applyFont="1" applyBorder="1" applyAlignment="1" applyProtection="1">
      <alignment horizontal="center" vertical="top" wrapText="1"/>
      <protection hidden="1"/>
    </xf>
    <xf numFmtId="0" fontId="58" fillId="0" borderId="5" xfId="0" applyFont="1" applyBorder="1" applyAlignment="1" applyProtection="1">
      <alignment horizontal="center" vertical="top" wrapText="1"/>
      <protection hidden="1"/>
    </xf>
    <xf numFmtId="0" fontId="71" fillId="0" borderId="5" xfId="0" applyFont="1" applyBorder="1" applyAlignment="1" applyProtection="1">
      <alignment horizontal="center" vertical="center" wrapText="1"/>
      <protection locked="0"/>
    </xf>
    <xf numFmtId="9" fontId="71" fillId="0" borderId="4" xfId="0" applyNumberFormat="1" applyFont="1" applyBorder="1" applyAlignment="1" applyProtection="1">
      <alignment horizontal="center" vertical="center" wrapText="1"/>
      <protection locked="0"/>
    </xf>
    <xf numFmtId="9" fontId="71" fillId="0" borderId="7" xfId="0" applyNumberFormat="1" applyFont="1" applyBorder="1" applyAlignment="1" applyProtection="1">
      <alignment horizontal="center" vertical="center" wrapText="1"/>
      <protection locked="0"/>
    </xf>
    <xf numFmtId="9" fontId="71" fillId="0" borderId="5" xfId="0" applyNumberFormat="1" applyFont="1" applyBorder="1" applyAlignment="1" applyProtection="1">
      <alignment horizontal="center" vertical="center" wrapText="1"/>
      <protection locked="0"/>
    </xf>
    <xf numFmtId="0" fontId="58" fillId="0" borderId="5" xfId="0" applyFont="1" applyBorder="1" applyAlignment="1" applyProtection="1">
      <alignment horizontal="center" vertical="center" wrapText="1"/>
      <protection hidden="1"/>
    </xf>
    <xf numFmtId="0" fontId="72" fillId="0" borderId="74" xfId="0" applyFont="1" applyBorder="1" applyAlignment="1" applyProtection="1">
      <alignment horizontal="center" vertical="top" wrapText="1"/>
      <protection locked="0"/>
    </xf>
    <xf numFmtId="0" fontId="72" fillId="0" borderId="99" xfId="0" applyFont="1" applyBorder="1" applyAlignment="1" applyProtection="1">
      <alignment horizontal="center" vertical="top" wrapText="1"/>
      <protection locked="0"/>
    </xf>
    <xf numFmtId="0" fontId="72" fillId="0" borderId="100" xfId="0" applyFont="1" applyBorder="1" applyAlignment="1" applyProtection="1">
      <alignment horizontal="center" vertical="top" wrapText="1"/>
      <protection locked="0"/>
    </xf>
    <xf numFmtId="0" fontId="72" fillId="0" borderId="101" xfId="0" applyFont="1" applyBorder="1" applyAlignment="1" applyProtection="1">
      <alignment horizontal="center" vertical="top" wrapText="1"/>
      <protection locked="0"/>
    </xf>
    <xf numFmtId="0" fontId="71" fillId="0" borderId="29" xfId="0" applyFont="1" applyBorder="1" applyAlignment="1" applyProtection="1">
      <alignment horizontal="center" vertical="top" wrapText="1"/>
      <protection locked="0"/>
    </xf>
    <xf numFmtId="0" fontId="71" fillId="0" borderId="75" xfId="0" applyFont="1" applyBorder="1" applyAlignment="1" applyProtection="1">
      <alignment horizontal="center" vertical="top" wrapText="1"/>
      <protection locked="0"/>
    </xf>
    <xf numFmtId="0" fontId="71" fillId="0" borderId="31" xfId="0" applyFont="1" applyBorder="1" applyAlignment="1" applyProtection="1">
      <alignment horizontal="center" vertical="top" wrapText="1"/>
      <protection locked="0"/>
    </xf>
    <xf numFmtId="0" fontId="58" fillId="2" borderId="4" xfId="0" applyFont="1" applyFill="1" applyBorder="1" applyAlignment="1">
      <alignment horizontal="center" vertical="center" textRotation="90" wrapText="1"/>
    </xf>
    <xf numFmtId="0" fontId="58" fillId="2" borderId="5" xfId="0" applyFont="1" applyFill="1" applyBorder="1" applyAlignment="1">
      <alignment horizontal="center" vertical="center" textRotation="90" wrapText="1"/>
    </xf>
    <xf numFmtId="0" fontId="58" fillId="2" borderId="2" xfId="0" applyFont="1" applyFill="1" applyBorder="1" applyAlignment="1">
      <alignment horizontal="center" vertical="center" textRotation="90" wrapText="1"/>
    </xf>
    <xf numFmtId="0" fontId="58" fillId="2" borderId="2" xfId="0" applyFont="1" applyFill="1" applyBorder="1" applyAlignment="1">
      <alignment horizontal="center" vertical="center" wrapText="1"/>
    </xf>
    <xf numFmtId="9" fontId="71" fillId="0" borderId="4" xfId="0" applyNumberFormat="1" applyFont="1" applyBorder="1" applyAlignment="1" applyProtection="1">
      <alignment horizontal="center" vertical="center"/>
      <protection hidden="1"/>
    </xf>
    <xf numFmtId="9" fontId="71" fillId="0" borderId="7" xfId="0" applyNumberFormat="1" applyFont="1" applyBorder="1" applyAlignment="1" applyProtection="1">
      <alignment horizontal="center" vertical="center"/>
      <protection hidden="1"/>
    </xf>
    <xf numFmtId="9" fontId="71" fillId="0" borderId="5" xfId="0" applyNumberFormat="1" applyFont="1" applyBorder="1" applyAlignment="1" applyProtection="1">
      <alignment horizontal="center" vertical="center"/>
      <protection hidden="1"/>
    </xf>
    <xf numFmtId="164" fontId="71" fillId="0" borderId="4" xfId="1" applyNumberFormat="1" applyFont="1" applyFill="1" applyBorder="1" applyAlignment="1">
      <alignment horizontal="center" vertical="center"/>
    </xf>
    <xf numFmtId="164" fontId="71" fillId="0" borderId="7" xfId="1" applyNumberFormat="1" applyFont="1" applyFill="1" applyBorder="1" applyAlignment="1">
      <alignment horizontal="center" vertical="center"/>
    </xf>
    <xf numFmtId="164" fontId="71" fillId="0" borderId="5" xfId="1" applyNumberFormat="1" applyFont="1" applyFill="1" applyBorder="1" applyAlignment="1">
      <alignment horizontal="center" vertical="center"/>
    </xf>
    <xf numFmtId="9" fontId="71" fillId="0" borderId="4" xfId="0" applyNumberFormat="1" applyFont="1" applyBorder="1" applyAlignment="1" applyProtection="1">
      <alignment vertical="center"/>
      <protection hidden="1"/>
    </xf>
    <xf numFmtId="9" fontId="71" fillId="0" borderId="7" xfId="0" applyNumberFormat="1" applyFont="1" applyBorder="1" applyAlignment="1" applyProtection="1">
      <alignment vertical="center"/>
      <protection hidden="1"/>
    </xf>
    <xf numFmtId="9" fontId="71" fillId="0" borderId="5" xfId="0" applyNumberFormat="1" applyFont="1" applyBorder="1" applyAlignment="1" applyProtection="1">
      <alignment vertical="center"/>
      <protection hidden="1"/>
    </xf>
    <xf numFmtId="0" fontId="58" fillId="0" borderId="4" xfId="0" applyFont="1" applyBorder="1" applyAlignment="1" applyProtection="1">
      <alignment horizontal="center" vertical="center" textRotation="90" wrapText="1"/>
      <protection hidden="1"/>
    </xf>
    <xf numFmtId="0" fontId="58" fillId="0" borderId="7" xfId="0" applyFont="1" applyBorder="1" applyAlignment="1" applyProtection="1">
      <alignment horizontal="center" vertical="center" textRotation="90" wrapText="1"/>
      <protection hidden="1"/>
    </xf>
    <xf numFmtId="0" fontId="58" fillId="0" borderId="5" xfId="0" applyFont="1" applyBorder="1" applyAlignment="1" applyProtection="1">
      <alignment horizontal="center" vertical="center" textRotation="90" wrapText="1"/>
      <protection hidden="1"/>
    </xf>
    <xf numFmtId="0" fontId="71" fillId="0" borderId="4" xfId="0" applyFont="1" applyBorder="1" applyAlignment="1" applyProtection="1">
      <alignment horizontal="center" vertical="top"/>
      <protection locked="0"/>
    </xf>
    <xf numFmtId="0" fontId="71" fillId="0" borderId="7" xfId="0" applyFont="1" applyBorder="1" applyAlignment="1" applyProtection="1">
      <alignment horizontal="center" vertical="top"/>
      <protection locked="0"/>
    </xf>
    <xf numFmtId="0" fontId="71" fillId="0" borderId="5" xfId="0" applyFont="1" applyBorder="1" applyAlignment="1" applyProtection="1">
      <alignment horizontal="center" vertical="top"/>
      <protection locked="0"/>
    </xf>
    <xf numFmtId="0" fontId="72" fillId="0" borderId="5" xfId="0" applyFont="1" applyBorder="1" applyAlignment="1" applyProtection="1">
      <alignment horizontal="center" vertical="center" wrapText="1"/>
      <protection locked="0"/>
    </xf>
    <xf numFmtId="0" fontId="58" fillId="0" borderId="4" xfId="0" applyFont="1" applyBorder="1" applyAlignment="1" applyProtection="1">
      <alignment horizontal="center" vertical="center" textRotation="90"/>
      <protection hidden="1"/>
    </xf>
    <xf numFmtId="0" fontId="58" fillId="0" borderId="7" xfId="0" applyFont="1" applyBorder="1" applyAlignment="1" applyProtection="1">
      <alignment horizontal="center" vertical="center" textRotation="90"/>
      <protection hidden="1"/>
    </xf>
    <xf numFmtId="0" fontId="58" fillId="0" borderId="5" xfId="0" applyFont="1" applyBorder="1" applyAlignment="1" applyProtection="1">
      <alignment horizontal="center" vertical="center" textRotation="90"/>
      <protection hidden="1"/>
    </xf>
    <xf numFmtId="0" fontId="58" fillId="2" borderId="5" xfId="0" applyFont="1" applyFill="1" applyBorder="1" applyAlignment="1">
      <alignment horizontal="center" vertical="center"/>
    </xf>
    <xf numFmtId="0" fontId="58" fillId="2" borderId="4" xfId="0" applyFont="1" applyFill="1" applyBorder="1" applyAlignment="1">
      <alignment horizontal="center" vertical="center"/>
    </xf>
    <xf numFmtId="0" fontId="71" fillId="0" borderId="6" xfId="0" applyFont="1" applyBorder="1" applyAlignment="1">
      <alignment horizontal="left" vertical="center" wrapText="1"/>
    </xf>
    <xf numFmtId="0" fontId="71" fillId="0" borderId="9" xfId="0" applyFont="1" applyBorder="1" applyAlignment="1">
      <alignment horizontal="left" vertical="center" wrapText="1"/>
    </xf>
    <xf numFmtId="0" fontId="58" fillId="2" borderId="27" xfId="0" applyFont="1" applyFill="1" applyBorder="1" applyAlignment="1">
      <alignment horizontal="center" vertical="center"/>
    </xf>
    <xf numFmtId="0" fontId="58" fillId="2" borderId="28" xfId="0" applyFont="1" applyFill="1" applyBorder="1" applyAlignment="1">
      <alignment horizontal="center" vertical="center"/>
    </xf>
    <xf numFmtId="0" fontId="58" fillId="2" borderId="3" xfId="0" applyFont="1" applyFill="1" applyBorder="1" applyAlignment="1">
      <alignment horizontal="center" vertical="center"/>
    </xf>
    <xf numFmtId="0" fontId="58" fillId="2" borderId="30" xfId="0" applyFont="1" applyFill="1" applyBorder="1" applyAlignment="1">
      <alignment horizontal="center" vertical="center"/>
    </xf>
    <xf numFmtId="0" fontId="58" fillId="2" borderId="6" xfId="0" applyFont="1" applyFill="1" applyBorder="1" applyAlignment="1">
      <alignment horizontal="center" vertical="center"/>
    </xf>
    <xf numFmtId="0" fontId="58" fillId="2" borderId="9" xfId="0" applyFont="1" applyFill="1" applyBorder="1" applyAlignment="1">
      <alignment horizontal="center" vertical="center"/>
    </xf>
    <xf numFmtId="0" fontId="58" fillId="2" borderId="31" xfId="0" applyFont="1" applyFill="1" applyBorder="1" applyAlignment="1">
      <alignment horizontal="center" vertical="center"/>
    </xf>
    <xf numFmtId="0" fontId="58" fillId="2" borderId="6" xfId="0" applyFont="1" applyFill="1" applyBorder="1" applyAlignment="1">
      <alignment horizontal="left" vertical="center"/>
    </xf>
    <xf numFmtId="0" fontId="58" fillId="2" borderId="9" xfId="0" applyFont="1" applyFill="1" applyBorder="1" applyAlignment="1">
      <alignment horizontal="left" vertical="center"/>
    </xf>
    <xf numFmtId="0" fontId="58" fillId="3" borderId="74" xfId="0" applyFont="1" applyFill="1" applyBorder="1" applyAlignment="1" applyProtection="1">
      <alignment horizontal="left" vertical="top"/>
      <protection locked="0"/>
    </xf>
    <xf numFmtId="0" fontId="71" fillId="3" borderId="74" xfId="0" applyFont="1" applyFill="1" applyBorder="1" applyAlignment="1" applyProtection="1">
      <alignment horizontal="left" vertical="top"/>
      <protection locked="0"/>
    </xf>
    <xf numFmtId="0" fontId="71" fillId="3" borderId="74" xfId="0" applyFont="1" applyFill="1" applyBorder="1" applyAlignment="1" applyProtection="1">
      <alignment horizontal="left" vertical="top" wrapText="1"/>
      <protection locked="0"/>
    </xf>
    <xf numFmtId="0" fontId="71" fillId="3" borderId="74" xfId="0" applyFont="1" applyFill="1" applyBorder="1" applyAlignment="1" applyProtection="1">
      <alignment horizontal="left" vertical="center" wrapText="1"/>
      <protection locked="0"/>
    </xf>
    <xf numFmtId="0" fontId="58" fillId="2" borderId="8" xfId="0" applyFont="1" applyFill="1" applyBorder="1" applyAlignment="1">
      <alignment horizontal="center" vertical="center"/>
    </xf>
    <xf numFmtId="0" fontId="58" fillId="2" borderId="8" xfId="0" applyFont="1" applyFill="1" applyBorder="1" applyAlignment="1">
      <alignment horizontal="center" vertical="center" wrapText="1"/>
    </xf>
    <xf numFmtId="0" fontId="71" fillId="0" borderId="4" xfId="0" applyFont="1" applyBorder="1" applyAlignment="1" applyProtection="1">
      <alignment horizontal="center" vertical="center" textRotation="90"/>
      <protection locked="0"/>
    </xf>
    <xf numFmtId="0" fontId="71" fillId="0" borderId="7" xfId="0" applyFont="1" applyBorder="1" applyAlignment="1" applyProtection="1">
      <alignment horizontal="center" vertical="center" textRotation="90"/>
      <protection locked="0"/>
    </xf>
    <xf numFmtId="0" fontId="71" fillId="0" borderId="5" xfId="0" applyFont="1" applyBorder="1" applyAlignment="1" applyProtection="1">
      <alignment horizontal="center" vertical="center" textRotation="90"/>
      <protection locked="0"/>
    </xf>
    <xf numFmtId="0" fontId="71" fillId="0" borderId="4" xfId="0" applyFont="1" applyBorder="1" applyAlignment="1" applyProtection="1">
      <alignment horizontal="center" vertical="center"/>
      <protection locked="0"/>
    </xf>
    <xf numFmtId="0" fontId="71" fillId="0" borderId="7" xfId="0" applyFont="1" applyBorder="1" applyAlignment="1" applyProtection="1">
      <alignment horizontal="center" vertical="center"/>
      <protection locked="0"/>
    </xf>
    <xf numFmtId="0" fontId="73" fillId="0" borderId="4" xfId="0" applyFont="1" applyBorder="1" applyAlignment="1" applyProtection="1">
      <alignment horizontal="center" vertical="center"/>
      <protection hidden="1"/>
    </xf>
    <xf numFmtId="0" fontId="73" fillId="0" borderId="7" xfId="0" applyFont="1" applyBorder="1" applyAlignment="1" applyProtection="1">
      <alignment horizontal="center" vertical="center"/>
      <protection hidden="1"/>
    </xf>
    <xf numFmtId="0" fontId="73" fillId="0" borderId="5" xfId="0" applyFont="1" applyBorder="1" applyAlignment="1" applyProtection="1">
      <alignment horizontal="center" vertical="center"/>
      <protection hidden="1"/>
    </xf>
    <xf numFmtId="0" fontId="73" fillId="0" borderId="4" xfId="0" applyFont="1" applyBorder="1" applyAlignment="1" applyProtection="1">
      <alignment horizontal="center" vertical="center" wrapText="1"/>
      <protection locked="0"/>
    </xf>
    <xf numFmtId="0" fontId="73" fillId="0" borderId="7" xfId="0" applyFont="1" applyBorder="1" applyAlignment="1" applyProtection="1">
      <alignment horizontal="center" vertical="center" wrapText="1"/>
      <protection locked="0"/>
    </xf>
    <xf numFmtId="0" fontId="73" fillId="0" borderId="5" xfId="0" applyFont="1" applyBorder="1" applyAlignment="1" applyProtection="1">
      <alignment horizontal="center" vertical="center" wrapText="1"/>
      <protection locked="0"/>
    </xf>
    <xf numFmtId="0" fontId="71" fillId="0" borderId="5" xfId="0" applyFont="1" applyBorder="1" applyAlignment="1" applyProtection="1">
      <alignment horizontal="center" vertical="center"/>
      <protection locked="0"/>
    </xf>
    <xf numFmtId="0" fontId="72" fillId="0" borderId="116" xfId="0" applyFont="1" applyBorder="1" applyAlignment="1" applyProtection="1">
      <alignment horizontal="center" vertical="center" wrapText="1"/>
      <protection locked="0"/>
    </xf>
    <xf numFmtId="0" fontId="58" fillId="2" borderId="117" xfId="0" applyFont="1" applyFill="1" applyBorder="1" applyAlignment="1">
      <alignment horizontal="center" vertical="center"/>
    </xf>
    <xf numFmtId="0" fontId="58" fillId="2" borderId="118" xfId="0" applyFont="1" applyFill="1" applyBorder="1" applyAlignment="1">
      <alignment horizontal="center" vertical="center"/>
    </xf>
    <xf numFmtId="0" fontId="71" fillId="3" borderId="7" xfId="0" applyFont="1" applyFill="1" applyBorder="1" applyAlignment="1" applyProtection="1">
      <alignment horizontal="left" vertical="center" wrapText="1"/>
      <protection locked="0"/>
    </xf>
    <xf numFmtId="0" fontId="71" fillId="3" borderId="5" xfId="0" applyFont="1" applyFill="1" applyBorder="1" applyAlignment="1" applyProtection="1">
      <alignment horizontal="left" vertical="center" wrapText="1"/>
      <protection locked="0"/>
    </xf>
    <xf numFmtId="0" fontId="71" fillId="3" borderId="4" xfId="0" applyFont="1" applyFill="1" applyBorder="1" applyAlignment="1" applyProtection="1">
      <alignment horizontal="center" vertical="center" wrapText="1"/>
      <protection locked="0"/>
    </xf>
    <xf numFmtId="0" fontId="71" fillId="3" borderId="7" xfId="0" applyFont="1" applyFill="1" applyBorder="1" applyAlignment="1" applyProtection="1">
      <alignment horizontal="center" vertical="center" wrapText="1"/>
      <protection locked="0"/>
    </xf>
    <xf numFmtId="0" fontId="71" fillId="3" borderId="5" xfId="0" applyFont="1" applyFill="1" applyBorder="1" applyAlignment="1" applyProtection="1">
      <alignment horizontal="center" vertical="center" wrapText="1"/>
      <protection locked="0"/>
    </xf>
    <xf numFmtId="0" fontId="22" fillId="0" borderId="0" xfId="0" applyFont="1" applyAlignment="1">
      <alignment horizontal="center" vertical="center" wrapText="1"/>
    </xf>
    <xf numFmtId="0" fontId="17" fillId="5" borderId="13" xfId="0" applyFont="1" applyFill="1" applyBorder="1" applyAlignment="1" applyProtection="1">
      <alignment horizontal="center" wrapText="1" readingOrder="1"/>
      <protection hidden="1"/>
    </xf>
    <xf numFmtId="0" fontId="17" fillId="5" borderId="0" xfId="0" applyFont="1" applyFill="1" applyAlignment="1" applyProtection="1">
      <alignment horizontal="center" wrapText="1" readingOrder="1"/>
      <protection hidden="1"/>
    </xf>
    <xf numFmtId="0" fontId="17" fillId="5" borderId="14" xfId="0" applyFont="1" applyFill="1" applyBorder="1" applyAlignment="1" applyProtection="1">
      <alignment horizontal="center" wrapText="1" readingOrder="1"/>
      <protection hidden="1"/>
    </xf>
    <xf numFmtId="0" fontId="17" fillId="5" borderId="15" xfId="0" applyFont="1" applyFill="1" applyBorder="1" applyAlignment="1" applyProtection="1">
      <alignment horizontal="center" wrapText="1" readingOrder="1"/>
      <protection hidden="1"/>
    </xf>
    <xf numFmtId="0" fontId="17" fillId="5" borderId="17" xfId="0" applyFont="1" applyFill="1" applyBorder="1" applyAlignment="1" applyProtection="1">
      <alignment horizontal="center" wrapText="1" readingOrder="1"/>
      <protection hidden="1"/>
    </xf>
    <xf numFmtId="0" fontId="17" fillId="5" borderId="16" xfId="0" applyFont="1" applyFill="1" applyBorder="1" applyAlignment="1" applyProtection="1">
      <alignment horizontal="center" wrapText="1" readingOrder="1"/>
      <protection hidden="1"/>
    </xf>
    <xf numFmtId="0" fontId="17" fillId="5" borderId="11" xfId="0" applyFont="1" applyFill="1" applyBorder="1" applyAlignment="1" applyProtection="1">
      <alignment horizontal="center" wrapText="1" readingOrder="1"/>
      <protection hidden="1"/>
    </xf>
    <xf numFmtId="0" fontId="17" fillId="5" borderId="18" xfId="0" applyFont="1" applyFill="1" applyBorder="1" applyAlignment="1" applyProtection="1">
      <alignment horizontal="center" wrapText="1" readingOrder="1"/>
      <protection hidden="1"/>
    </xf>
    <xf numFmtId="0" fontId="17" fillId="5" borderId="12" xfId="0" applyFont="1" applyFill="1" applyBorder="1" applyAlignment="1" applyProtection="1">
      <alignment horizontal="center" wrapText="1" readingOrder="1"/>
      <protection hidden="1"/>
    </xf>
    <xf numFmtId="0" fontId="17" fillId="13" borderId="13" xfId="0" applyFont="1" applyFill="1" applyBorder="1" applyAlignment="1" applyProtection="1">
      <alignment horizontal="center" wrapText="1" readingOrder="1"/>
      <protection hidden="1"/>
    </xf>
    <xf numFmtId="0" fontId="17" fillId="13" borderId="0" xfId="0" applyFont="1" applyFill="1" applyAlignment="1" applyProtection="1">
      <alignment horizontal="center" wrapText="1" readingOrder="1"/>
      <protection hidden="1"/>
    </xf>
    <xf numFmtId="0" fontId="17" fillId="13" borderId="14" xfId="0" applyFont="1" applyFill="1" applyBorder="1" applyAlignment="1" applyProtection="1">
      <alignment horizontal="center" wrapText="1" readingOrder="1"/>
      <protection hidden="1"/>
    </xf>
    <xf numFmtId="0" fontId="17" fillId="13" borderId="15" xfId="0" applyFont="1" applyFill="1" applyBorder="1" applyAlignment="1" applyProtection="1">
      <alignment horizontal="center" wrapText="1" readingOrder="1"/>
      <protection hidden="1"/>
    </xf>
    <xf numFmtId="0" fontId="17" fillId="13" borderId="17" xfId="0" applyFont="1" applyFill="1" applyBorder="1" applyAlignment="1" applyProtection="1">
      <alignment horizontal="center" wrapText="1" readingOrder="1"/>
      <protection hidden="1"/>
    </xf>
    <xf numFmtId="0" fontId="17" fillId="13" borderId="16" xfId="0" applyFont="1" applyFill="1" applyBorder="1" applyAlignment="1" applyProtection="1">
      <alignment horizontal="center" wrapText="1" readingOrder="1"/>
      <protection hidden="1"/>
    </xf>
    <xf numFmtId="0" fontId="17" fillId="13" borderId="11" xfId="0" applyFont="1" applyFill="1" applyBorder="1" applyAlignment="1" applyProtection="1">
      <alignment horizontal="center" wrapText="1" readingOrder="1"/>
      <protection hidden="1"/>
    </xf>
    <xf numFmtId="0" fontId="17" fillId="13" borderId="18" xfId="0" applyFont="1" applyFill="1" applyBorder="1" applyAlignment="1" applyProtection="1">
      <alignment horizontal="center" wrapText="1" readingOrder="1"/>
      <protection hidden="1"/>
    </xf>
    <xf numFmtId="0" fontId="17" fillId="13" borderId="12" xfId="0" applyFont="1" applyFill="1" applyBorder="1" applyAlignment="1" applyProtection="1">
      <alignment horizontal="center" wrapText="1" readingOrder="1"/>
      <protection hidden="1"/>
    </xf>
    <xf numFmtId="0" fontId="17" fillId="12" borderId="13" xfId="0" applyFont="1" applyFill="1" applyBorder="1" applyAlignment="1" applyProtection="1">
      <alignment horizontal="center" wrapText="1" readingOrder="1"/>
      <protection hidden="1"/>
    </xf>
    <xf numFmtId="0" fontId="17" fillId="12" borderId="0" xfId="0" applyFont="1" applyFill="1" applyAlignment="1" applyProtection="1">
      <alignment horizontal="center" wrapText="1" readingOrder="1"/>
      <protection hidden="1"/>
    </xf>
    <xf numFmtId="0" fontId="17" fillId="12" borderId="14" xfId="0" applyFont="1" applyFill="1" applyBorder="1" applyAlignment="1" applyProtection="1">
      <alignment horizontal="center" wrapText="1" readingOrder="1"/>
      <protection hidden="1"/>
    </xf>
    <xf numFmtId="0" fontId="17" fillId="12" borderId="15" xfId="0" applyFont="1" applyFill="1" applyBorder="1" applyAlignment="1" applyProtection="1">
      <alignment horizontal="center" wrapText="1" readingOrder="1"/>
      <protection hidden="1"/>
    </xf>
    <xf numFmtId="0" fontId="17" fillId="12" borderId="17" xfId="0" applyFont="1" applyFill="1" applyBorder="1" applyAlignment="1" applyProtection="1">
      <alignment horizontal="center" wrapText="1" readingOrder="1"/>
      <protection hidden="1"/>
    </xf>
    <xf numFmtId="0" fontId="17" fillId="12" borderId="16" xfId="0" applyFont="1" applyFill="1" applyBorder="1" applyAlignment="1" applyProtection="1">
      <alignment horizontal="center" wrapText="1" readingOrder="1"/>
      <protection hidden="1"/>
    </xf>
    <xf numFmtId="0" fontId="17" fillId="12" borderId="11" xfId="0" applyFont="1" applyFill="1" applyBorder="1" applyAlignment="1" applyProtection="1">
      <alignment horizontal="center" wrapText="1" readingOrder="1"/>
      <protection hidden="1"/>
    </xf>
    <xf numFmtId="0" fontId="17" fillId="12" borderId="18" xfId="0" applyFont="1" applyFill="1" applyBorder="1" applyAlignment="1" applyProtection="1">
      <alignment horizontal="center" wrapText="1" readingOrder="1"/>
      <protection hidden="1"/>
    </xf>
    <xf numFmtId="0" fontId="17" fillId="12" borderId="12" xfId="0" applyFont="1" applyFill="1" applyBorder="1" applyAlignment="1" applyProtection="1">
      <alignment horizontal="center" wrapText="1" readingOrder="1"/>
      <protection hidden="1"/>
    </xf>
    <xf numFmtId="0" fontId="17" fillId="11" borderId="13" xfId="0" applyFont="1" applyFill="1" applyBorder="1" applyAlignment="1" applyProtection="1">
      <alignment horizontal="center" vertical="center" wrapText="1" readingOrder="1"/>
      <protection hidden="1"/>
    </xf>
    <xf numFmtId="0" fontId="17" fillId="11" borderId="0" xfId="0" applyFont="1" applyFill="1" applyAlignment="1" applyProtection="1">
      <alignment horizontal="center" vertical="center" wrapText="1" readingOrder="1"/>
      <protection hidden="1"/>
    </xf>
    <xf numFmtId="0" fontId="17" fillId="11" borderId="14" xfId="0" applyFont="1" applyFill="1" applyBorder="1" applyAlignment="1" applyProtection="1">
      <alignment horizontal="center" vertical="center" wrapText="1" readingOrder="1"/>
      <protection hidden="1"/>
    </xf>
    <xf numFmtId="0" fontId="17" fillId="11" borderId="15" xfId="0" applyFont="1" applyFill="1" applyBorder="1" applyAlignment="1" applyProtection="1">
      <alignment horizontal="center" vertical="center" wrapText="1" readingOrder="1"/>
      <protection hidden="1"/>
    </xf>
    <xf numFmtId="0" fontId="17" fillId="11" borderId="17" xfId="0" applyFont="1" applyFill="1" applyBorder="1" applyAlignment="1" applyProtection="1">
      <alignment horizontal="center" vertical="center" wrapText="1" readingOrder="1"/>
      <protection hidden="1"/>
    </xf>
    <xf numFmtId="0" fontId="17" fillId="11" borderId="16" xfId="0" applyFont="1" applyFill="1" applyBorder="1" applyAlignment="1" applyProtection="1">
      <alignment horizontal="center" vertical="center" wrapText="1" readingOrder="1"/>
      <protection hidden="1"/>
    </xf>
    <xf numFmtId="0" fontId="17" fillId="11" borderId="11" xfId="0" applyFont="1" applyFill="1" applyBorder="1" applyAlignment="1" applyProtection="1">
      <alignment horizontal="center" vertical="center" wrapText="1" readingOrder="1"/>
      <protection hidden="1"/>
    </xf>
    <xf numFmtId="0" fontId="17" fillId="11" borderId="18" xfId="0" applyFont="1" applyFill="1" applyBorder="1" applyAlignment="1" applyProtection="1">
      <alignment horizontal="center" vertical="center" wrapText="1" readingOrder="1"/>
      <protection hidden="1"/>
    </xf>
    <xf numFmtId="0" fontId="17" fillId="11" borderId="12" xfId="0" applyFont="1" applyFill="1" applyBorder="1" applyAlignment="1" applyProtection="1">
      <alignment horizontal="center" vertical="center" wrapText="1" readingOrder="1"/>
      <protection hidden="1"/>
    </xf>
    <xf numFmtId="0" fontId="15" fillId="10" borderId="0" xfId="0" applyFont="1" applyFill="1" applyAlignment="1">
      <alignment horizontal="center" vertical="center" wrapText="1" readingOrder="1"/>
    </xf>
    <xf numFmtId="0" fontId="14" fillId="0" borderId="11" xfId="0" applyFont="1" applyBorder="1" applyAlignment="1">
      <alignment horizontal="center" vertical="center" wrapText="1"/>
    </xf>
    <xf numFmtId="0" fontId="14" fillId="0" borderId="18" xfId="0" applyFont="1" applyBorder="1" applyAlignment="1">
      <alignment horizontal="center" vertical="center"/>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14" fillId="0" borderId="0" xfId="0" applyFont="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7" xfId="0" applyFont="1" applyBorder="1" applyAlignment="1">
      <alignment horizontal="center" vertical="center"/>
    </xf>
    <xf numFmtId="0" fontId="14" fillId="0" borderId="16" xfId="0" applyFont="1" applyBorder="1" applyAlignment="1">
      <alignment horizontal="center" vertical="center"/>
    </xf>
    <xf numFmtId="0" fontId="14" fillId="0" borderId="18" xfId="0" applyFont="1" applyBorder="1" applyAlignment="1">
      <alignment horizontal="center" vertical="center" wrapText="1"/>
    </xf>
    <xf numFmtId="0" fontId="15" fillId="10" borderId="0" xfId="0" applyFont="1" applyFill="1" applyAlignment="1">
      <alignment horizontal="center" vertical="center" textRotation="90" wrapText="1" readingOrder="1"/>
    </xf>
    <xf numFmtId="0" fontId="15" fillId="10" borderId="14" xfId="0" applyFont="1" applyFill="1" applyBorder="1" applyAlignment="1">
      <alignment horizontal="center" vertical="center" textRotation="90" wrapText="1" readingOrder="1"/>
    </xf>
    <xf numFmtId="0" fontId="18" fillId="12" borderId="19" xfId="0" applyFont="1" applyFill="1" applyBorder="1" applyAlignment="1">
      <alignment horizontal="center" vertical="center" wrapText="1" readingOrder="1"/>
    </xf>
    <xf numFmtId="0" fontId="18" fillId="12" borderId="20" xfId="0" applyFont="1" applyFill="1" applyBorder="1" applyAlignment="1">
      <alignment horizontal="center" vertical="center" wrapText="1" readingOrder="1"/>
    </xf>
    <xf numFmtId="0" fontId="18" fillId="12" borderId="21" xfId="0" applyFont="1" applyFill="1" applyBorder="1" applyAlignment="1">
      <alignment horizontal="center" vertical="center" wrapText="1" readingOrder="1"/>
    </xf>
    <xf numFmtId="0" fontId="18" fillId="12" borderId="22" xfId="0" applyFont="1" applyFill="1" applyBorder="1" applyAlignment="1">
      <alignment horizontal="center" vertical="center" wrapText="1" readingOrder="1"/>
    </xf>
    <xf numFmtId="0" fontId="18" fillId="12" borderId="0" xfId="0" applyFont="1" applyFill="1" applyAlignment="1">
      <alignment horizontal="center" vertical="center" wrapText="1" readingOrder="1"/>
    </xf>
    <xf numFmtId="0" fontId="18" fillId="12" borderId="23" xfId="0" applyFont="1" applyFill="1" applyBorder="1" applyAlignment="1">
      <alignment horizontal="center" vertical="center" wrapText="1" readingOrder="1"/>
    </xf>
    <xf numFmtId="0" fontId="18" fillId="12" borderId="24" xfId="0" applyFont="1" applyFill="1" applyBorder="1" applyAlignment="1">
      <alignment horizontal="center" vertical="center" wrapText="1" readingOrder="1"/>
    </xf>
    <xf numFmtId="0" fontId="18" fillId="12" borderId="25" xfId="0" applyFont="1" applyFill="1" applyBorder="1" applyAlignment="1">
      <alignment horizontal="center" vertical="center" wrapText="1" readingOrder="1"/>
    </xf>
    <xf numFmtId="0" fontId="18" fillId="12" borderId="26" xfId="0" applyFont="1" applyFill="1" applyBorder="1" applyAlignment="1">
      <alignment horizontal="center" vertical="center" wrapText="1" readingOrder="1"/>
    </xf>
    <xf numFmtId="0" fontId="18" fillId="11" borderId="19" xfId="0" applyFont="1" applyFill="1" applyBorder="1" applyAlignment="1">
      <alignment horizontal="center" vertical="center" wrapText="1" readingOrder="1"/>
    </xf>
    <xf numFmtId="0" fontId="18" fillId="11" borderId="20" xfId="0" applyFont="1" applyFill="1" applyBorder="1" applyAlignment="1">
      <alignment horizontal="center" vertical="center" wrapText="1" readingOrder="1"/>
    </xf>
    <xf numFmtId="0" fontId="18" fillId="11" borderId="21" xfId="0" applyFont="1" applyFill="1" applyBorder="1" applyAlignment="1">
      <alignment horizontal="center" vertical="center" wrapText="1" readingOrder="1"/>
    </xf>
    <xf numFmtId="0" fontId="18" fillId="11" borderId="22" xfId="0" applyFont="1" applyFill="1" applyBorder="1" applyAlignment="1">
      <alignment horizontal="center" vertical="center" wrapText="1" readingOrder="1"/>
    </xf>
    <xf numFmtId="0" fontId="18" fillId="11" borderId="0" xfId="0" applyFont="1" applyFill="1" applyAlignment="1">
      <alignment horizontal="center" vertical="center" wrapText="1" readingOrder="1"/>
    </xf>
    <xf numFmtId="0" fontId="18" fillId="11" borderId="23" xfId="0" applyFont="1" applyFill="1" applyBorder="1" applyAlignment="1">
      <alignment horizontal="center" vertical="center" wrapText="1" readingOrder="1"/>
    </xf>
    <xf numFmtId="0" fontId="18" fillId="11" borderId="24" xfId="0" applyFont="1" applyFill="1" applyBorder="1" applyAlignment="1">
      <alignment horizontal="center" vertical="center" wrapText="1" readingOrder="1"/>
    </xf>
    <xf numFmtId="0" fontId="18" fillId="11" borderId="25" xfId="0" applyFont="1" applyFill="1" applyBorder="1" applyAlignment="1">
      <alignment horizontal="center" vertical="center" wrapText="1" readingOrder="1"/>
    </xf>
    <xf numFmtId="0" fontId="18" fillId="11" borderId="26" xfId="0" applyFont="1" applyFill="1" applyBorder="1" applyAlignment="1">
      <alignment horizontal="center" vertical="center" wrapText="1" readingOrder="1"/>
    </xf>
    <xf numFmtId="0" fontId="18" fillId="13" borderId="19" xfId="0" applyFont="1" applyFill="1" applyBorder="1" applyAlignment="1">
      <alignment horizontal="center" vertical="center" wrapText="1" readingOrder="1"/>
    </xf>
    <xf numFmtId="0" fontId="18" fillId="13" borderId="20" xfId="0" applyFont="1" applyFill="1" applyBorder="1" applyAlignment="1">
      <alignment horizontal="center" vertical="center" wrapText="1" readingOrder="1"/>
    </xf>
    <xf numFmtId="0" fontId="18" fillId="13" borderId="21" xfId="0" applyFont="1" applyFill="1" applyBorder="1" applyAlignment="1">
      <alignment horizontal="center" vertical="center" wrapText="1" readingOrder="1"/>
    </xf>
    <xf numFmtId="0" fontId="18" fillId="13" borderId="22" xfId="0" applyFont="1" applyFill="1" applyBorder="1" applyAlignment="1">
      <alignment horizontal="center" vertical="center" wrapText="1" readingOrder="1"/>
    </xf>
    <xf numFmtId="0" fontId="18" fillId="13" borderId="0" xfId="0" applyFont="1" applyFill="1" applyAlignment="1">
      <alignment horizontal="center" vertical="center" wrapText="1" readingOrder="1"/>
    </xf>
    <xf numFmtId="0" fontId="18" fillId="13" borderId="23" xfId="0" applyFont="1" applyFill="1" applyBorder="1" applyAlignment="1">
      <alignment horizontal="center" vertical="center" wrapText="1" readingOrder="1"/>
    </xf>
    <xf numFmtId="0" fontId="18" fillId="13" borderId="24" xfId="0" applyFont="1" applyFill="1" applyBorder="1" applyAlignment="1">
      <alignment horizontal="center" vertical="center" wrapText="1" readingOrder="1"/>
    </xf>
    <xf numFmtId="0" fontId="18" fillId="13" borderId="25" xfId="0" applyFont="1" applyFill="1" applyBorder="1" applyAlignment="1">
      <alignment horizontal="center" vertical="center" wrapText="1" readingOrder="1"/>
    </xf>
    <xf numFmtId="0" fontId="18" fillId="13" borderId="26" xfId="0" applyFont="1" applyFill="1" applyBorder="1" applyAlignment="1">
      <alignment horizontal="center" vertical="center" wrapText="1" readingOrder="1"/>
    </xf>
    <xf numFmtId="0" fontId="18" fillId="5" borderId="19" xfId="0" applyFont="1" applyFill="1" applyBorder="1" applyAlignment="1">
      <alignment horizontal="center" vertical="center" wrapText="1" readingOrder="1"/>
    </xf>
    <xf numFmtId="0" fontId="18" fillId="5" borderId="20" xfId="0" applyFont="1" applyFill="1" applyBorder="1" applyAlignment="1">
      <alignment horizontal="center" vertical="center" wrapText="1" readingOrder="1"/>
    </xf>
    <xf numFmtId="0" fontId="18" fillId="5" borderId="21" xfId="0" applyFont="1" applyFill="1" applyBorder="1" applyAlignment="1">
      <alignment horizontal="center" vertical="center" wrapText="1" readingOrder="1"/>
    </xf>
    <xf numFmtId="0" fontId="18" fillId="5" borderId="22" xfId="0" applyFont="1" applyFill="1" applyBorder="1" applyAlignment="1">
      <alignment horizontal="center" vertical="center" wrapText="1" readingOrder="1"/>
    </xf>
    <xf numFmtId="0" fontId="18" fillId="5" borderId="0" xfId="0" applyFont="1" applyFill="1" applyAlignment="1">
      <alignment horizontal="center" vertical="center" wrapText="1" readingOrder="1"/>
    </xf>
    <xf numFmtId="0" fontId="18" fillId="5" borderId="23" xfId="0" applyFont="1" applyFill="1" applyBorder="1" applyAlignment="1">
      <alignment horizontal="center" vertical="center" wrapText="1" readingOrder="1"/>
    </xf>
    <xf numFmtId="0" fontId="18" fillId="5" borderId="24" xfId="0" applyFont="1" applyFill="1" applyBorder="1" applyAlignment="1">
      <alignment horizontal="center" vertical="center" wrapText="1" readingOrder="1"/>
    </xf>
    <xf numFmtId="0" fontId="18" fillId="5" borderId="25" xfId="0" applyFont="1" applyFill="1" applyBorder="1" applyAlignment="1">
      <alignment horizontal="center" vertical="center" wrapText="1" readingOrder="1"/>
    </xf>
    <xf numFmtId="0" fontId="18" fillId="5" borderId="26" xfId="0" applyFont="1" applyFill="1" applyBorder="1" applyAlignment="1">
      <alignment horizontal="center" vertical="center" wrapText="1" readingOrder="1"/>
    </xf>
    <xf numFmtId="0" fontId="32" fillId="0" borderId="11" xfId="0" applyFont="1" applyBorder="1" applyAlignment="1">
      <alignment horizontal="center" vertical="center" wrapText="1"/>
    </xf>
    <xf numFmtId="0" fontId="32" fillId="0" borderId="18" xfId="0" applyFont="1" applyBorder="1" applyAlignment="1">
      <alignment horizontal="center" vertical="center"/>
    </xf>
    <xf numFmtId="0" fontId="32" fillId="0" borderId="12" xfId="0" applyFont="1" applyBorder="1" applyAlignment="1">
      <alignment horizontal="center" vertical="center"/>
    </xf>
    <xf numFmtId="0" fontId="32" fillId="0" borderId="13" xfId="0" applyFont="1" applyBorder="1" applyAlignment="1">
      <alignment horizontal="center" vertical="center"/>
    </xf>
    <xf numFmtId="0" fontId="32" fillId="0" borderId="0" xfId="0" applyFont="1" applyAlignment="1">
      <alignment horizontal="center" vertical="center"/>
    </xf>
    <xf numFmtId="0" fontId="32" fillId="0" borderId="14" xfId="0" applyFont="1" applyBorder="1" applyAlignment="1">
      <alignment horizontal="center" vertical="center"/>
    </xf>
    <xf numFmtId="0" fontId="32" fillId="0" borderId="15" xfId="0" applyFont="1" applyBorder="1" applyAlignment="1">
      <alignment horizontal="center" vertical="center"/>
    </xf>
    <xf numFmtId="0" fontId="32" fillId="0" borderId="17" xfId="0" applyFont="1" applyBorder="1" applyAlignment="1">
      <alignment horizontal="center" vertical="center"/>
    </xf>
    <xf numFmtId="0" fontId="32" fillId="0" borderId="16" xfId="0" applyFont="1" applyBorder="1" applyAlignment="1">
      <alignment horizontal="center" vertical="center"/>
    </xf>
    <xf numFmtId="0" fontId="32" fillId="0" borderId="18" xfId="0" applyFont="1" applyBorder="1" applyAlignment="1">
      <alignment horizontal="center" vertical="center" wrapText="1"/>
    </xf>
    <xf numFmtId="0" fontId="31" fillId="11" borderId="19" xfId="0" applyFont="1" applyFill="1" applyBorder="1" applyAlignment="1">
      <alignment horizontal="center" vertical="center" wrapText="1" readingOrder="1"/>
    </xf>
    <xf numFmtId="0" fontId="31" fillId="11" borderId="20" xfId="0" applyFont="1" applyFill="1" applyBorder="1" applyAlignment="1">
      <alignment horizontal="center" vertical="center" wrapText="1" readingOrder="1"/>
    </xf>
    <xf numFmtId="0" fontId="31" fillId="11" borderId="21" xfId="0" applyFont="1" applyFill="1" applyBorder="1" applyAlignment="1">
      <alignment horizontal="center" vertical="center" wrapText="1" readingOrder="1"/>
    </xf>
    <xf numFmtId="0" fontId="31" fillId="11" borderId="22" xfId="0" applyFont="1" applyFill="1" applyBorder="1" applyAlignment="1">
      <alignment horizontal="center" vertical="center" wrapText="1" readingOrder="1"/>
    </xf>
    <xf numFmtId="0" fontId="31" fillId="11" borderId="0" xfId="0" applyFont="1" applyFill="1" applyAlignment="1">
      <alignment horizontal="center" vertical="center" wrapText="1" readingOrder="1"/>
    </xf>
    <xf numFmtId="0" fontId="31" fillId="11" borderId="23" xfId="0" applyFont="1" applyFill="1" applyBorder="1" applyAlignment="1">
      <alignment horizontal="center" vertical="center" wrapText="1" readingOrder="1"/>
    </xf>
    <xf numFmtId="0" fontId="31" fillId="11" borderId="24" xfId="0" applyFont="1" applyFill="1" applyBorder="1" applyAlignment="1">
      <alignment horizontal="center" vertical="center" wrapText="1" readingOrder="1"/>
    </xf>
    <xf numFmtId="0" fontId="31" fillId="11" borderId="25" xfId="0" applyFont="1" applyFill="1" applyBorder="1" applyAlignment="1">
      <alignment horizontal="center" vertical="center" wrapText="1" readingOrder="1"/>
    </xf>
    <xf numFmtId="0" fontId="31" fillId="11" borderId="26" xfId="0" applyFont="1" applyFill="1" applyBorder="1" applyAlignment="1">
      <alignment horizontal="center" vertical="center" wrapText="1" readingOrder="1"/>
    </xf>
    <xf numFmtId="0" fontId="32" fillId="0" borderId="13" xfId="0" applyFont="1" applyBorder="1" applyAlignment="1">
      <alignment horizontal="center" vertical="center" wrapText="1"/>
    </xf>
    <xf numFmtId="0" fontId="31" fillId="12" borderId="19" xfId="0" applyFont="1" applyFill="1" applyBorder="1" applyAlignment="1">
      <alignment horizontal="center" vertical="center" wrapText="1" readingOrder="1"/>
    </xf>
    <xf numFmtId="0" fontId="31" fillId="12" borderId="20" xfId="0" applyFont="1" applyFill="1" applyBorder="1" applyAlignment="1">
      <alignment horizontal="center" vertical="center" wrapText="1" readingOrder="1"/>
    </xf>
    <xf numFmtId="0" fontId="31" fillId="12" borderId="21" xfId="0" applyFont="1" applyFill="1" applyBorder="1" applyAlignment="1">
      <alignment horizontal="center" vertical="center" wrapText="1" readingOrder="1"/>
    </xf>
    <xf numFmtId="0" fontId="31" fillId="12" borderId="22" xfId="0" applyFont="1" applyFill="1" applyBorder="1" applyAlignment="1">
      <alignment horizontal="center" vertical="center" wrapText="1" readingOrder="1"/>
    </xf>
    <xf numFmtId="0" fontId="31" fillId="12" borderId="0" xfId="0" applyFont="1" applyFill="1" applyAlignment="1">
      <alignment horizontal="center" vertical="center" wrapText="1" readingOrder="1"/>
    </xf>
    <xf numFmtId="0" fontId="31" fillId="12" borderId="23" xfId="0" applyFont="1" applyFill="1" applyBorder="1" applyAlignment="1">
      <alignment horizontal="center" vertical="center" wrapText="1" readingOrder="1"/>
    </xf>
    <xf numFmtId="0" fontId="31" fillId="12" borderId="24" xfId="0" applyFont="1" applyFill="1" applyBorder="1" applyAlignment="1">
      <alignment horizontal="center" vertical="center" wrapText="1" readingOrder="1"/>
    </xf>
    <xf numFmtId="0" fontId="31" fillId="12" borderId="25" xfId="0" applyFont="1" applyFill="1" applyBorder="1" applyAlignment="1">
      <alignment horizontal="center" vertical="center" wrapText="1" readingOrder="1"/>
    </xf>
    <xf numFmtId="0" fontId="31" fillId="12" borderId="26" xfId="0" applyFont="1" applyFill="1" applyBorder="1" applyAlignment="1">
      <alignment horizontal="center" vertical="center" wrapText="1" readingOrder="1"/>
    </xf>
    <xf numFmtId="0" fontId="30" fillId="0" borderId="0" xfId="0" applyFont="1" applyAlignment="1">
      <alignment horizontal="center" vertical="center" wrapText="1"/>
    </xf>
    <xf numFmtId="0" fontId="19" fillId="0" borderId="0" xfId="0" applyFont="1" applyAlignment="1">
      <alignment horizontal="center" vertical="center" wrapText="1"/>
    </xf>
    <xf numFmtId="0" fontId="31" fillId="5" borderId="19" xfId="0" applyFont="1" applyFill="1" applyBorder="1" applyAlignment="1">
      <alignment horizontal="center" vertical="center" wrapText="1" readingOrder="1"/>
    </xf>
    <xf numFmtId="0" fontId="31" fillId="5" borderId="20" xfId="0" applyFont="1" applyFill="1" applyBorder="1" applyAlignment="1">
      <alignment horizontal="center" vertical="center" wrapText="1" readingOrder="1"/>
    </xf>
    <xf numFmtId="0" fontId="31" fillId="5" borderId="21" xfId="0" applyFont="1" applyFill="1" applyBorder="1" applyAlignment="1">
      <alignment horizontal="center" vertical="center" wrapText="1" readingOrder="1"/>
    </xf>
    <xf numFmtId="0" fontId="31" fillId="5" borderId="22" xfId="0" applyFont="1" applyFill="1" applyBorder="1" applyAlignment="1">
      <alignment horizontal="center" vertical="center" wrapText="1" readingOrder="1"/>
    </xf>
    <xf numFmtId="0" fontId="31" fillId="5" borderId="0" xfId="0" applyFont="1" applyFill="1" applyAlignment="1">
      <alignment horizontal="center" vertical="center" wrapText="1" readingOrder="1"/>
    </xf>
    <xf numFmtId="0" fontId="31" fillId="5" borderId="23" xfId="0" applyFont="1" applyFill="1" applyBorder="1" applyAlignment="1">
      <alignment horizontal="center" vertical="center" wrapText="1" readingOrder="1"/>
    </xf>
    <xf numFmtId="0" fontId="31" fillId="5" borderId="24" xfId="0" applyFont="1" applyFill="1" applyBorder="1" applyAlignment="1">
      <alignment horizontal="center" vertical="center" wrapText="1" readingOrder="1"/>
    </xf>
    <xf numFmtId="0" fontId="31" fillId="5" borderId="25" xfId="0" applyFont="1" applyFill="1" applyBorder="1" applyAlignment="1">
      <alignment horizontal="center" vertical="center" wrapText="1" readingOrder="1"/>
    </xf>
    <xf numFmtId="0" fontId="31" fillId="5" borderId="26" xfId="0" applyFont="1" applyFill="1" applyBorder="1" applyAlignment="1">
      <alignment horizontal="center" vertical="center" wrapText="1" readingOrder="1"/>
    </xf>
    <xf numFmtId="0" fontId="31" fillId="13" borderId="19" xfId="0" applyFont="1" applyFill="1" applyBorder="1" applyAlignment="1">
      <alignment horizontal="center" vertical="center" wrapText="1" readingOrder="1"/>
    </xf>
    <xf numFmtId="0" fontId="31" fillId="13" borderId="20" xfId="0" applyFont="1" applyFill="1" applyBorder="1" applyAlignment="1">
      <alignment horizontal="center" vertical="center" wrapText="1" readingOrder="1"/>
    </xf>
    <xf numFmtId="0" fontId="31" fillId="13" borderId="21" xfId="0" applyFont="1" applyFill="1" applyBorder="1" applyAlignment="1">
      <alignment horizontal="center" vertical="center" wrapText="1" readingOrder="1"/>
    </xf>
    <xf numFmtId="0" fontId="31" fillId="13" borderId="22" xfId="0" applyFont="1" applyFill="1" applyBorder="1" applyAlignment="1">
      <alignment horizontal="center" vertical="center" wrapText="1" readingOrder="1"/>
    </xf>
    <xf numFmtId="0" fontId="31" fillId="13" borderId="0" xfId="0" applyFont="1" applyFill="1" applyAlignment="1">
      <alignment horizontal="center" vertical="center" wrapText="1" readingOrder="1"/>
    </xf>
    <xf numFmtId="0" fontId="31" fillId="13" borderId="23" xfId="0" applyFont="1" applyFill="1" applyBorder="1" applyAlignment="1">
      <alignment horizontal="center" vertical="center" wrapText="1" readingOrder="1"/>
    </xf>
    <xf numFmtId="0" fontId="31" fillId="13" borderId="24" xfId="0" applyFont="1" applyFill="1" applyBorder="1" applyAlignment="1">
      <alignment horizontal="center" vertical="center" wrapText="1" readingOrder="1"/>
    </xf>
    <xf numFmtId="0" fontId="31" fillId="13" borderId="25" xfId="0" applyFont="1" applyFill="1" applyBorder="1" applyAlignment="1">
      <alignment horizontal="center" vertical="center" wrapText="1" readingOrder="1"/>
    </xf>
    <xf numFmtId="0" fontId="31" fillId="13" borderId="26" xfId="0" applyFont="1" applyFill="1" applyBorder="1" applyAlignment="1">
      <alignment horizontal="center" vertical="center" wrapText="1" readingOrder="1"/>
    </xf>
    <xf numFmtId="0" fontId="21" fillId="0" borderId="0" xfId="0" applyFont="1" applyAlignment="1">
      <alignment horizontal="center" vertical="center"/>
    </xf>
    <xf numFmtId="0" fontId="46" fillId="0" borderId="0" xfId="0" applyFont="1" applyAlignment="1">
      <alignment horizontal="center" vertical="center"/>
    </xf>
    <xf numFmtId="0" fontId="29" fillId="15" borderId="34" xfId="0" applyFont="1" applyFill="1" applyBorder="1" applyAlignment="1">
      <alignment horizontal="center" vertical="center" wrapText="1" readingOrder="1"/>
    </xf>
    <xf numFmtId="0" fontId="29" fillId="15" borderId="35" xfId="0" applyFont="1" applyFill="1" applyBorder="1" applyAlignment="1">
      <alignment horizontal="center" vertical="center" wrapText="1" readingOrder="1"/>
    </xf>
    <xf numFmtId="0" fontId="29" fillId="15" borderId="46" xfId="0" applyFont="1" applyFill="1" applyBorder="1" applyAlignment="1">
      <alignment horizontal="center" vertical="center" wrapText="1" readingOrder="1"/>
    </xf>
    <xf numFmtId="0" fontId="24" fillId="3" borderId="0" xfId="0" applyFont="1" applyFill="1" applyAlignment="1">
      <alignment horizontal="justify" vertical="center" wrapText="1"/>
    </xf>
    <xf numFmtId="0" fontId="26" fillId="15" borderId="43" xfId="0" applyFont="1" applyFill="1" applyBorder="1" applyAlignment="1">
      <alignment horizontal="center" vertical="center" wrapText="1" readingOrder="1"/>
    </xf>
    <xf numFmtId="0" fontId="26" fillId="15" borderId="44" xfId="0" applyFont="1" applyFill="1" applyBorder="1" applyAlignment="1">
      <alignment horizontal="center" vertical="center" wrapText="1" readingOrder="1"/>
    </xf>
    <xf numFmtId="0" fontId="26" fillId="3" borderId="41" xfId="0" applyFont="1" applyFill="1" applyBorder="1" applyAlignment="1">
      <alignment horizontal="center" vertical="center" wrapText="1" readingOrder="1"/>
    </xf>
    <xf numFmtId="0" fontId="26" fillId="3" borderId="36" xfId="0" applyFont="1" applyFill="1" applyBorder="1" applyAlignment="1">
      <alignment horizontal="center" vertical="center" wrapText="1" readingOrder="1"/>
    </xf>
    <xf numFmtId="0" fontId="26" fillId="3" borderId="33" xfId="0" applyFont="1" applyFill="1" applyBorder="1" applyAlignment="1">
      <alignment horizontal="center" vertical="center" wrapText="1" readingOrder="1"/>
    </xf>
    <xf numFmtId="0" fontId="26" fillId="3" borderId="32" xfId="0" applyFont="1" applyFill="1" applyBorder="1" applyAlignment="1">
      <alignment horizontal="center" vertical="center" wrapText="1" readingOrder="1"/>
    </xf>
    <xf numFmtId="0" fontId="26" fillId="3" borderId="38" xfId="0" applyFont="1" applyFill="1" applyBorder="1" applyAlignment="1">
      <alignment horizontal="center" vertical="center" wrapText="1" readingOrder="1"/>
    </xf>
    <xf numFmtId="0" fontId="26" fillId="3" borderId="39" xfId="0" applyFont="1" applyFill="1" applyBorder="1" applyAlignment="1">
      <alignment horizontal="center" vertical="center" wrapText="1" readingOrder="1"/>
    </xf>
    <xf numFmtId="0" fontId="56" fillId="0" borderId="32" xfId="0" applyFont="1" applyBorder="1" applyAlignment="1">
      <alignment horizontal="center" vertical="center"/>
    </xf>
    <xf numFmtId="0" fontId="0" fillId="0" borderId="18" xfId="0" applyBorder="1" applyAlignment="1">
      <alignment horizontal="center" vertical="center"/>
    </xf>
    <xf numFmtId="0" fontId="0" fillId="0" borderId="85" xfId="0" applyBorder="1" applyAlignment="1">
      <alignment horizontal="center" vertical="center"/>
    </xf>
    <xf numFmtId="0" fontId="0" fillId="0" borderId="0" xfId="0" applyBorder="1" applyAlignment="1">
      <alignment horizontal="center" vertical="center"/>
    </xf>
    <xf numFmtId="0" fontId="0" fillId="0" borderId="86" xfId="0" applyBorder="1" applyAlignment="1">
      <alignment horizontal="center" vertical="center"/>
    </xf>
    <xf numFmtId="0" fontId="0" fillId="0" borderId="68" xfId="0" applyBorder="1" applyAlignment="1">
      <alignment horizontal="center" vertical="center"/>
    </xf>
    <xf numFmtId="0" fontId="0" fillId="0" borderId="87" xfId="0" applyBorder="1" applyAlignment="1">
      <alignment horizontal="center" vertical="center"/>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120">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Arial Narrow"/>
        <scheme val="none"/>
      </font>
      <fill>
        <patternFill patternType="none">
          <fgColor indexed="64"/>
          <bgColor indexed="65"/>
        </patternFill>
      </fill>
      <alignment horizontal="general" vertical="center" textRotation="0" wrapText="0" indent="0" justifyLastLine="0" shrinkToFit="0" readingOrder="0"/>
    </dxf>
    <dxf>
      <font>
        <color theme="0"/>
      </font>
    </dxf>
    <dxf>
      <font>
        <color theme="0"/>
      </font>
    </dxf>
    <dxf>
      <font>
        <color theme="0"/>
      </font>
    </dxf>
    <dxf>
      <font>
        <color theme="0"/>
      </font>
    </dxf>
    <dxf>
      <font>
        <color theme="0"/>
      </font>
    </dxf>
    <dxf>
      <font>
        <color theme="0"/>
      </font>
    </dxf>
    <dxf>
      <font>
        <color auto="1"/>
      </font>
    </dxf>
    <dxf>
      <font>
        <color auto="1"/>
      </font>
    </dxf>
    <dxf>
      <font>
        <color auto="1"/>
      </font>
    </dxf>
    <dxf>
      <font>
        <color auto="1"/>
      </font>
    </dxf>
    <dxf>
      <font>
        <color auto="1"/>
      </font>
    </dxf>
    <dxf>
      <font>
        <color auto="1"/>
      </font>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eetMetadata" Target="metadata.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5</xdr:col>
      <xdr:colOff>799726</xdr:colOff>
      <xdr:row>0</xdr:row>
      <xdr:rowOff>2380</xdr:rowOff>
    </xdr:from>
    <xdr:to>
      <xdr:col>5</xdr:col>
      <xdr:colOff>1423686</xdr:colOff>
      <xdr:row>4</xdr:row>
      <xdr:rowOff>0</xdr:rowOff>
    </xdr:to>
    <xdr:pic>
      <xdr:nvPicPr>
        <xdr:cNvPr id="4" name="Imagen 3">
          <a:extLst>
            <a:ext uri="{FF2B5EF4-FFF2-40B4-BE49-F238E27FC236}">
              <a16:creationId xmlns:a16="http://schemas.microsoft.com/office/drawing/2014/main" id="{FBE4F0CF-C0D4-41FC-AFBA-B26D6C27DF01}"/>
            </a:ext>
          </a:extLst>
        </xdr:cNvPr>
        <xdr:cNvPicPr>
          <a:picLocks noChangeAspect="1"/>
        </xdr:cNvPicPr>
      </xdr:nvPicPr>
      <xdr:blipFill>
        <a:blip xmlns:r="http://schemas.openxmlformats.org/officeDocument/2006/relationships" r:embed="rId1"/>
        <a:stretch>
          <a:fillRect/>
        </a:stretch>
      </xdr:blipFill>
      <xdr:spPr>
        <a:xfrm>
          <a:off x="11315326" y="2380"/>
          <a:ext cx="623960" cy="767240"/>
        </a:xfrm>
        <a:prstGeom prst="rect">
          <a:avLst/>
        </a:prstGeom>
      </xdr:spPr>
    </xdr:pic>
    <xdr:clientData/>
  </xdr:twoCellAnchor>
  <xdr:twoCellAnchor editAs="oneCell">
    <xdr:from>
      <xdr:col>0</xdr:col>
      <xdr:colOff>266700</xdr:colOff>
      <xdr:row>0</xdr:row>
      <xdr:rowOff>82202</xdr:rowOff>
    </xdr:from>
    <xdr:to>
      <xdr:col>0</xdr:col>
      <xdr:colOff>1700386</xdr:colOff>
      <xdr:row>3</xdr:row>
      <xdr:rowOff>112822</xdr:rowOff>
    </xdr:to>
    <xdr:pic>
      <xdr:nvPicPr>
        <xdr:cNvPr id="5" name="Imagen 4">
          <a:extLst>
            <a:ext uri="{FF2B5EF4-FFF2-40B4-BE49-F238E27FC236}">
              <a16:creationId xmlns:a16="http://schemas.microsoft.com/office/drawing/2014/main" id="{0DD4DE6A-F8C7-4ADD-AAE2-E5DF6473BFE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6700" y="82202"/>
          <a:ext cx="1433686" cy="6021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10</xdr:row>
      <xdr:rowOff>429203</xdr:rowOff>
    </xdr:from>
    <xdr:to>
      <xdr:col>0</xdr:col>
      <xdr:colOff>28576</xdr:colOff>
      <xdr:row>24</xdr:row>
      <xdr:rowOff>53110</xdr:rowOff>
    </xdr:to>
    <xdr:sp macro="" textlink="">
      <xdr:nvSpPr>
        <xdr:cNvPr id="2" name="CuadroTexto 1">
          <a:extLst>
            <a:ext uri="{FF2B5EF4-FFF2-40B4-BE49-F238E27FC236}">
              <a16:creationId xmlns:a16="http://schemas.microsoft.com/office/drawing/2014/main" id="{00000000-0008-0000-0400-000002000000}"/>
            </a:ext>
          </a:extLst>
        </xdr:cNvPr>
        <xdr:cNvSpPr txBox="1"/>
      </xdr:nvSpPr>
      <xdr:spPr>
        <a:xfrm rot="16200000">
          <a:off x="-4769716" y="9123219"/>
          <a:ext cx="9568007" cy="285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F  A  C  T  O  R  E  S    </a:t>
          </a:r>
          <a:r>
            <a:rPr lang="es-CO" sz="1200" b="1" baseline="0">
              <a:latin typeface="Arial" panose="020B0604020202020204" pitchFamily="34" charset="0"/>
              <a:cs typeface="Arial" panose="020B0604020202020204" pitchFamily="34" charset="0"/>
            </a:rPr>
            <a:t> E  X  T  E  R  N  O  S</a:t>
          </a:r>
        </a:p>
        <a:p>
          <a:pPr algn="ctr"/>
          <a:r>
            <a:rPr lang="es-CO" sz="1200" b="1">
              <a:latin typeface="Arial" panose="020B0604020202020204" pitchFamily="34" charset="0"/>
              <a:cs typeface="Arial" panose="020B0604020202020204" pitchFamily="34" charset="0"/>
            </a:rPr>
            <a:t>A  M  E  N  A  Z  A  S</a:t>
          </a:r>
        </a:p>
      </xdr:txBody>
    </xdr:sp>
    <xdr:clientData/>
  </xdr:twoCellAnchor>
  <xdr:twoCellAnchor>
    <xdr:from>
      <xdr:col>0</xdr:col>
      <xdr:colOff>0</xdr:colOff>
      <xdr:row>26</xdr:row>
      <xdr:rowOff>288633</xdr:rowOff>
    </xdr:from>
    <xdr:to>
      <xdr:col>0</xdr:col>
      <xdr:colOff>1</xdr:colOff>
      <xdr:row>40</xdr:row>
      <xdr:rowOff>288634</xdr:rowOff>
    </xdr:to>
    <xdr:sp macro="" textlink="">
      <xdr:nvSpPr>
        <xdr:cNvPr id="3" name="CuadroTexto 2">
          <a:extLst>
            <a:ext uri="{FF2B5EF4-FFF2-40B4-BE49-F238E27FC236}">
              <a16:creationId xmlns:a16="http://schemas.microsoft.com/office/drawing/2014/main" id="{00000000-0008-0000-0400-000005000000}"/>
            </a:ext>
          </a:extLst>
        </xdr:cNvPr>
        <xdr:cNvSpPr txBox="1"/>
      </xdr:nvSpPr>
      <xdr:spPr>
        <a:xfrm rot="16200000">
          <a:off x="-4329112" y="19619620"/>
          <a:ext cx="8658226" cy="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F  A  C  T  O  R  E  S    </a:t>
          </a:r>
          <a:r>
            <a:rPr lang="es-CO" sz="1200" b="1" baseline="0">
              <a:latin typeface="Arial" panose="020B0604020202020204" pitchFamily="34" charset="0"/>
              <a:cs typeface="Arial" panose="020B0604020202020204" pitchFamily="34" charset="0"/>
            </a:rPr>
            <a:t> I  N  T  E  R  N  O  S</a:t>
          </a:r>
        </a:p>
        <a:p>
          <a:pPr algn="ctr"/>
          <a:r>
            <a:rPr lang="es-CO" sz="1200" b="1">
              <a:latin typeface="Arial" panose="020B0604020202020204" pitchFamily="34" charset="0"/>
              <a:cs typeface="Arial" panose="020B0604020202020204" pitchFamily="34" charset="0"/>
            </a:rPr>
            <a:t>D</a:t>
          </a:r>
          <a:r>
            <a:rPr lang="es-CO" sz="1200" b="1" baseline="0">
              <a:latin typeface="Arial" panose="020B0604020202020204" pitchFamily="34" charset="0"/>
              <a:cs typeface="Arial" panose="020B0604020202020204" pitchFamily="34" charset="0"/>
            </a:rPr>
            <a:t>  E  B  I  L  I  D  A  D  E  </a:t>
          </a:r>
          <a:r>
            <a:rPr lang="es-CO" sz="1200" b="1">
              <a:latin typeface="Arial" panose="020B0604020202020204" pitchFamily="34" charset="0"/>
              <a:cs typeface="Arial" panose="020B0604020202020204" pitchFamily="34" charset="0"/>
            </a:rPr>
            <a:t> S</a:t>
          </a:r>
        </a:p>
      </xdr:txBody>
    </xdr:sp>
    <xdr:clientData/>
  </xdr:twoCellAnchor>
  <xdr:twoCellAnchor>
    <xdr:from>
      <xdr:col>19</xdr:col>
      <xdr:colOff>2222499</xdr:colOff>
      <xdr:row>0</xdr:row>
      <xdr:rowOff>0</xdr:rowOff>
    </xdr:from>
    <xdr:to>
      <xdr:col>19</xdr:col>
      <xdr:colOff>3030680</xdr:colOff>
      <xdr:row>3</xdr:row>
      <xdr:rowOff>187614</xdr:rowOff>
    </xdr:to>
    <xdr:sp macro="" textlink="">
      <xdr:nvSpPr>
        <xdr:cNvPr id="4" name="CuadroTexto 3">
          <a:extLst>
            <a:ext uri="{FF2B5EF4-FFF2-40B4-BE49-F238E27FC236}">
              <a16:creationId xmlns:a16="http://schemas.microsoft.com/office/drawing/2014/main" id="{00000000-0008-0000-0400-000006000000}"/>
            </a:ext>
          </a:extLst>
        </xdr:cNvPr>
        <xdr:cNvSpPr txBox="1"/>
      </xdr:nvSpPr>
      <xdr:spPr>
        <a:xfrm>
          <a:off x="12195174" y="0"/>
          <a:ext cx="0" cy="109248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xdr:from>
      <xdr:col>0</xdr:col>
      <xdr:colOff>0</xdr:colOff>
      <xdr:row>41</xdr:row>
      <xdr:rowOff>0</xdr:rowOff>
    </xdr:from>
    <xdr:to>
      <xdr:col>0</xdr:col>
      <xdr:colOff>2</xdr:colOff>
      <xdr:row>41</xdr:row>
      <xdr:rowOff>0</xdr:rowOff>
    </xdr:to>
    <xdr:sp macro="" textlink="">
      <xdr:nvSpPr>
        <xdr:cNvPr id="6" name="CuadroTexto 5">
          <a:extLst>
            <a:ext uri="{FF2B5EF4-FFF2-40B4-BE49-F238E27FC236}">
              <a16:creationId xmlns:a16="http://schemas.microsoft.com/office/drawing/2014/main" id="{00000000-0008-0000-0400-000007000000}"/>
            </a:ext>
          </a:extLst>
        </xdr:cNvPr>
        <xdr:cNvSpPr txBox="1"/>
      </xdr:nvSpPr>
      <xdr:spPr>
        <a:xfrm rot="16200000">
          <a:off x="1" y="24298274"/>
          <a:ext cx="0" cy="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F  A  C  T  O  R  E  S    </a:t>
          </a:r>
          <a:r>
            <a:rPr lang="es-CO" sz="1200" b="1" baseline="0">
              <a:latin typeface="Arial" panose="020B0604020202020204" pitchFamily="34" charset="0"/>
              <a:cs typeface="Arial" panose="020B0604020202020204" pitchFamily="34" charset="0"/>
            </a:rPr>
            <a:t> I  N  T  E  R  N  O  S</a:t>
          </a:r>
        </a:p>
        <a:p>
          <a:pPr algn="ctr"/>
          <a:r>
            <a:rPr lang="es-CO" sz="1200" b="1" baseline="0">
              <a:latin typeface="Arial" panose="020B0604020202020204" pitchFamily="34" charset="0"/>
              <a:cs typeface="Arial" panose="020B0604020202020204" pitchFamily="34" charset="0"/>
            </a:rPr>
            <a:t>D E L  P R O C E S O</a:t>
          </a:r>
        </a:p>
      </xdr:txBody>
    </xdr:sp>
    <xdr:clientData/>
  </xdr:twoCellAnchor>
  <mc:AlternateContent xmlns:mc="http://schemas.openxmlformats.org/markup-compatibility/2006">
    <mc:Choice xmlns:a14="http://schemas.microsoft.com/office/drawing/2010/main" Requires="a14">
      <xdr:twoCellAnchor editAs="oneCell">
        <xdr:from>
          <xdr:col>19</xdr:col>
          <xdr:colOff>632460</xdr:colOff>
          <xdr:row>10</xdr:row>
          <xdr:rowOff>60960</xdr:rowOff>
        </xdr:from>
        <xdr:to>
          <xdr:col>19</xdr:col>
          <xdr:colOff>876300</xdr:colOff>
          <xdr:row>10</xdr:row>
          <xdr:rowOff>457200</xdr:rowOff>
        </xdr:to>
        <xdr:sp macro="" textlink="">
          <xdr:nvSpPr>
            <xdr:cNvPr id="13313" name="CheckBox1" hidden="1">
              <a:extLst>
                <a:ext uri="{63B3BB69-23CF-44E3-9099-C40C66FF867C}">
                  <a14:compatExt spid="_x0000_s13313"/>
                </a:ext>
                <a:ext uri="{FF2B5EF4-FFF2-40B4-BE49-F238E27FC236}">
                  <a16:creationId xmlns:a16="http://schemas.microsoft.com/office/drawing/2014/main" id="{00000000-0008-0000-0200-000001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12</xdr:row>
          <xdr:rowOff>160020</xdr:rowOff>
        </xdr:from>
        <xdr:to>
          <xdr:col>19</xdr:col>
          <xdr:colOff>906780</xdr:colOff>
          <xdr:row>12</xdr:row>
          <xdr:rowOff>419100</xdr:rowOff>
        </xdr:to>
        <xdr:sp macro="" textlink="">
          <xdr:nvSpPr>
            <xdr:cNvPr id="13314" name="CheckBox2" hidden="1">
              <a:extLst>
                <a:ext uri="{63B3BB69-23CF-44E3-9099-C40C66FF867C}">
                  <a14:compatExt spid="_x0000_s13314"/>
                </a:ext>
                <a:ext uri="{FF2B5EF4-FFF2-40B4-BE49-F238E27FC236}">
                  <a16:creationId xmlns:a16="http://schemas.microsoft.com/office/drawing/2014/main" id="{00000000-0008-0000-0200-000002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13</xdr:row>
          <xdr:rowOff>160020</xdr:rowOff>
        </xdr:from>
        <xdr:to>
          <xdr:col>19</xdr:col>
          <xdr:colOff>906780</xdr:colOff>
          <xdr:row>13</xdr:row>
          <xdr:rowOff>419100</xdr:rowOff>
        </xdr:to>
        <xdr:sp macro="" textlink="">
          <xdr:nvSpPr>
            <xdr:cNvPr id="13315" name="CheckBox3" hidden="1">
              <a:extLst>
                <a:ext uri="{63B3BB69-23CF-44E3-9099-C40C66FF867C}">
                  <a14:compatExt spid="_x0000_s13315"/>
                </a:ext>
                <a:ext uri="{FF2B5EF4-FFF2-40B4-BE49-F238E27FC236}">
                  <a16:creationId xmlns:a16="http://schemas.microsoft.com/office/drawing/2014/main" id="{00000000-0008-0000-0200-000003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14</xdr:row>
          <xdr:rowOff>160020</xdr:rowOff>
        </xdr:from>
        <xdr:to>
          <xdr:col>19</xdr:col>
          <xdr:colOff>906780</xdr:colOff>
          <xdr:row>14</xdr:row>
          <xdr:rowOff>419100</xdr:rowOff>
        </xdr:to>
        <xdr:sp macro="" textlink="">
          <xdr:nvSpPr>
            <xdr:cNvPr id="13316" name="CheckBox4" hidden="1">
              <a:extLst>
                <a:ext uri="{63B3BB69-23CF-44E3-9099-C40C66FF867C}">
                  <a14:compatExt spid="_x0000_s13316"/>
                </a:ext>
                <a:ext uri="{FF2B5EF4-FFF2-40B4-BE49-F238E27FC236}">
                  <a16:creationId xmlns:a16="http://schemas.microsoft.com/office/drawing/2014/main" id="{00000000-0008-0000-0200-000004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15</xdr:row>
          <xdr:rowOff>175260</xdr:rowOff>
        </xdr:from>
        <xdr:to>
          <xdr:col>19</xdr:col>
          <xdr:colOff>906780</xdr:colOff>
          <xdr:row>15</xdr:row>
          <xdr:rowOff>426720</xdr:rowOff>
        </xdr:to>
        <xdr:sp macro="" textlink="">
          <xdr:nvSpPr>
            <xdr:cNvPr id="13317" name="CheckBox5" hidden="1">
              <a:extLst>
                <a:ext uri="{63B3BB69-23CF-44E3-9099-C40C66FF867C}">
                  <a14:compatExt spid="_x0000_s13317"/>
                </a:ext>
                <a:ext uri="{FF2B5EF4-FFF2-40B4-BE49-F238E27FC236}">
                  <a16:creationId xmlns:a16="http://schemas.microsoft.com/office/drawing/2014/main" id="{00000000-0008-0000-0200-000005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16</xdr:row>
          <xdr:rowOff>160020</xdr:rowOff>
        </xdr:from>
        <xdr:to>
          <xdr:col>19</xdr:col>
          <xdr:colOff>906780</xdr:colOff>
          <xdr:row>16</xdr:row>
          <xdr:rowOff>419100</xdr:rowOff>
        </xdr:to>
        <xdr:sp macro="" textlink="">
          <xdr:nvSpPr>
            <xdr:cNvPr id="13318" name="CheckBox6" hidden="1">
              <a:extLst>
                <a:ext uri="{63B3BB69-23CF-44E3-9099-C40C66FF867C}">
                  <a14:compatExt spid="_x0000_s13318"/>
                </a:ext>
                <a:ext uri="{FF2B5EF4-FFF2-40B4-BE49-F238E27FC236}">
                  <a16:creationId xmlns:a16="http://schemas.microsoft.com/office/drawing/2014/main" id="{00000000-0008-0000-0200-000006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17</xdr:row>
          <xdr:rowOff>160020</xdr:rowOff>
        </xdr:from>
        <xdr:to>
          <xdr:col>19</xdr:col>
          <xdr:colOff>906780</xdr:colOff>
          <xdr:row>17</xdr:row>
          <xdr:rowOff>419100</xdr:rowOff>
        </xdr:to>
        <xdr:sp macro="" textlink="">
          <xdr:nvSpPr>
            <xdr:cNvPr id="13319" name="CheckBox7" hidden="1">
              <a:extLst>
                <a:ext uri="{63B3BB69-23CF-44E3-9099-C40C66FF867C}">
                  <a14:compatExt spid="_x0000_s13319"/>
                </a:ext>
                <a:ext uri="{FF2B5EF4-FFF2-40B4-BE49-F238E27FC236}">
                  <a16:creationId xmlns:a16="http://schemas.microsoft.com/office/drawing/2014/main" id="{00000000-0008-0000-0200-000007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18</xdr:row>
          <xdr:rowOff>160020</xdr:rowOff>
        </xdr:from>
        <xdr:to>
          <xdr:col>19</xdr:col>
          <xdr:colOff>906780</xdr:colOff>
          <xdr:row>18</xdr:row>
          <xdr:rowOff>419100</xdr:rowOff>
        </xdr:to>
        <xdr:sp macro="" textlink="">
          <xdr:nvSpPr>
            <xdr:cNvPr id="13320" name="CheckBox8" hidden="1">
              <a:extLst>
                <a:ext uri="{63B3BB69-23CF-44E3-9099-C40C66FF867C}">
                  <a14:compatExt spid="_x0000_s13320"/>
                </a:ext>
                <a:ext uri="{FF2B5EF4-FFF2-40B4-BE49-F238E27FC236}">
                  <a16:creationId xmlns:a16="http://schemas.microsoft.com/office/drawing/2014/main" id="{00000000-0008-0000-0200-000008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19</xdr:row>
          <xdr:rowOff>160020</xdr:rowOff>
        </xdr:from>
        <xdr:to>
          <xdr:col>19</xdr:col>
          <xdr:colOff>906780</xdr:colOff>
          <xdr:row>19</xdr:row>
          <xdr:rowOff>419100</xdr:rowOff>
        </xdr:to>
        <xdr:sp macro="" textlink="">
          <xdr:nvSpPr>
            <xdr:cNvPr id="13321" name="CheckBox9" hidden="1">
              <a:extLst>
                <a:ext uri="{63B3BB69-23CF-44E3-9099-C40C66FF867C}">
                  <a14:compatExt spid="_x0000_s13321"/>
                </a:ext>
                <a:ext uri="{FF2B5EF4-FFF2-40B4-BE49-F238E27FC236}">
                  <a16:creationId xmlns:a16="http://schemas.microsoft.com/office/drawing/2014/main" id="{00000000-0008-0000-0200-000009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20</xdr:row>
          <xdr:rowOff>160020</xdr:rowOff>
        </xdr:from>
        <xdr:to>
          <xdr:col>19</xdr:col>
          <xdr:colOff>906780</xdr:colOff>
          <xdr:row>20</xdr:row>
          <xdr:rowOff>419100</xdr:rowOff>
        </xdr:to>
        <xdr:sp macro="" textlink="">
          <xdr:nvSpPr>
            <xdr:cNvPr id="13322" name="CheckBox10" hidden="1">
              <a:extLst>
                <a:ext uri="{63B3BB69-23CF-44E3-9099-C40C66FF867C}">
                  <a14:compatExt spid="_x0000_s13322"/>
                </a:ext>
                <a:ext uri="{FF2B5EF4-FFF2-40B4-BE49-F238E27FC236}">
                  <a16:creationId xmlns:a16="http://schemas.microsoft.com/office/drawing/2014/main" id="{00000000-0008-0000-0200-00000A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21</xdr:row>
          <xdr:rowOff>160020</xdr:rowOff>
        </xdr:from>
        <xdr:to>
          <xdr:col>19</xdr:col>
          <xdr:colOff>906780</xdr:colOff>
          <xdr:row>21</xdr:row>
          <xdr:rowOff>419100</xdr:rowOff>
        </xdr:to>
        <xdr:sp macro="" textlink="">
          <xdr:nvSpPr>
            <xdr:cNvPr id="13323" name="CheckBox11" hidden="1">
              <a:extLst>
                <a:ext uri="{63B3BB69-23CF-44E3-9099-C40C66FF867C}">
                  <a14:compatExt spid="_x0000_s13323"/>
                </a:ext>
                <a:ext uri="{FF2B5EF4-FFF2-40B4-BE49-F238E27FC236}">
                  <a16:creationId xmlns:a16="http://schemas.microsoft.com/office/drawing/2014/main" id="{00000000-0008-0000-0200-00000B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22</xdr:row>
          <xdr:rowOff>160020</xdr:rowOff>
        </xdr:from>
        <xdr:to>
          <xdr:col>19</xdr:col>
          <xdr:colOff>906780</xdr:colOff>
          <xdr:row>22</xdr:row>
          <xdr:rowOff>419100</xdr:rowOff>
        </xdr:to>
        <xdr:sp macro="" textlink="">
          <xdr:nvSpPr>
            <xdr:cNvPr id="13324" name="CheckBox12" hidden="1">
              <a:extLst>
                <a:ext uri="{63B3BB69-23CF-44E3-9099-C40C66FF867C}">
                  <a14:compatExt spid="_x0000_s13324"/>
                </a:ext>
                <a:ext uri="{FF2B5EF4-FFF2-40B4-BE49-F238E27FC236}">
                  <a16:creationId xmlns:a16="http://schemas.microsoft.com/office/drawing/2014/main" id="{00000000-0008-0000-0200-00000C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23</xdr:row>
          <xdr:rowOff>160020</xdr:rowOff>
        </xdr:from>
        <xdr:to>
          <xdr:col>19</xdr:col>
          <xdr:colOff>906780</xdr:colOff>
          <xdr:row>23</xdr:row>
          <xdr:rowOff>419100</xdr:rowOff>
        </xdr:to>
        <xdr:sp macro="" textlink="">
          <xdr:nvSpPr>
            <xdr:cNvPr id="13325" name="CheckBox13" hidden="1">
              <a:extLst>
                <a:ext uri="{63B3BB69-23CF-44E3-9099-C40C66FF867C}">
                  <a14:compatExt spid="_x0000_s13325"/>
                </a:ext>
                <a:ext uri="{FF2B5EF4-FFF2-40B4-BE49-F238E27FC236}">
                  <a16:creationId xmlns:a16="http://schemas.microsoft.com/office/drawing/2014/main" id="{00000000-0008-0000-0200-00000D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24</xdr:row>
          <xdr:rowOff>160020</xdr:rowOff>
        </xdr:from>
        <xdr:to>
          <xdr:col>19</xdr:col>
          <xdr:colOff>906780</xdr:colOff>
          <xdr:row>24</xdr:row>
          <xdr:rowOff>419100</xdr:rowOff>
        </xdr:to>
        <xdr:sp macro="" textlink="">
          <xdr:nvSpPr>
            <xdr:cNvPr id="13326" name="CheckBox14" hidden="1">
              <a:extLst>
                <a:ext uri="{63B3BB69-23CF-44E3-9099-C40C66FF867C}">
                  <a14:compatExt spid="_x0000_s13326"/>
                </a:ext>
                <a:ext uri="{FF2B5EF4-FFF2-40B4-BE49-F238E27FC236}">
                  <a16:creationId xmlns:a16="http://schemas.microsoft.com/office/drawing/2014/main" id="{00000000-0008-0000-0200-00000E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25</xdr:row>
          <xdr:rowOff>160020</xdr:rowOff>
        </xdr:from>
        <xdr:to>
          <xdr:col>19</xdr:col>
          <xdr:colOff>906780</xdr:colOff>
          <xdr:row>25</xdr:row>
          <xdr:rowOff>419100</xdr:rowOff>
        </xdr:to>
        <xdr:sp macro="" textlink="">
          <xdr:nvSpPr>
            <xdr:cNvPr id="13327" name="CheckBox15" hidden="1">
              <a:extLst>
                <a:ext uri="{63B3BB69-23CF-44E3-9099-C40C66FF867C}">
                  <a14:compatExt spid="_x0000_s13327"/>
                </a:ext>
                <a:ext uri="{FF2B5EF4-FFF2-40B4-BE49-F238E27FC236}">
                  <a16:creationId xmlns:a16="http://schemas.microsoft.com/office/drawing/2014/main" id="{00000000-0008-0000-0200-00000F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26</xdr:row>
          <xdr:rowOff>160020</xdr:rowOff>
        </xdr:from>
        <xdr:to>
          <xdr:col>19</xdr:col>
          <xdr:colOff>906780</xdr:colOff>
          <xdr:row>27</xdr:row>
          <xdr:rowOff>228600</xdr:rowOff>
        </xdr:to>
        <xdr:sp macro="" textlink="">
          <xdr:nvSpPr>
            <xdr:cNvPr id="13328" name="CheckBox16" hidden="1">
              <a:extLst>
                <a:ext uri="{63B3BB69-23CF-44E3-9099-C40C66FF867C}">
                  <a14:compatExt spid="_x0000_s13328"/>
                </a:ext>
                <a:ext uri="{FF2B5EF4-FFF2-40B4-BE49-F238E27FC236}">
                  <a16:creationId xmlns:a16="http://schemas.microsoft.com/office/drawing/2014/main" id="{00000000-0008-0000-0200-000010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27</xdr:row>
          <xdr:rowOff>160020</xdr:rowOff>
        </xdr:from>
        <xdr:to>
          <xdr:col>19</xdr:col>
          <xdr:colOff>906780</xdr:colOff>
          <xdr:row>27</xdr:row>
          <xdr:rowOff>419100</xdr:rowOff>
        </xdr:to>
        <xdr:sp macro="" textlink="">
          <xdr:nvSpPr>
            <xdr:cNvPr id="13329" name="CheckBox17" hidden="1">
              <a:extLst>
                <a:ext uri="{63B3BB69-23CF-44E3-9099-C40C66FF867C}">
                  <a14:compatExt spid="_x0000_s13329"/>
                </a:ext>
                <a:ext uri="{FF2B5EF4-FFF2-40B4-BE49-F238E27FC236}">
                  <a16:creationId xmlns:a16="http://schemas.microsoft.com/office/drawing/2014/main" id="{00000000-0008-0000-0200-000011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28</xdr:row>
          <xdr:rowOff>160020</xdr:rowOff>
        </xdr:from>
        <xdr:to>
          <xdr:col>19</xdr:col>
          <xdr:colOff>906780</xdr:colOff>
          <xdr:row>28</xdr:row>
          <xdr:rowOff>419100</xdr:rowOff>
        </xdr:to>
        <xdr:sp macro="" textlink="">
          <xdr:nvSpPr>
            <xdr:cNvPr id="13330" name="CheckBox18" hidden="1">
              <a:extLst>
                <a:ext uri="{63B3BB69-23CF-44E3-9099-C40C66FF867C}">
                  <a14:compatExt spid="_x0000_s13330"/>
                </a:ext>
                <a:ext uri="{FF2B5EF4-FFF2-40B4-BE49-F238E27FC236}">
                  <a16:creationId xmlns:a16="http://schemas.microsoft.com/office/drawing/2014/main" id="{00000000-0008-0000-0200-000012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29</xdr:row>
          <xdr:rowOff>160020</xdr:rowOff>
        </xdr:from>
        <xdr:to>
          <xdr:col>19</xdr:col>
          <xdr:colOff>906780</xdr:colOff>
          <xdr:row>29</xdr:row>
          <xdr:rowOff>419100</xdr:rowOff>
        </xdr:to>
        <xdr:sp macro="" textlink="">
          <xdr:nvSpPr>
            <xdr:cNvPr id="13331" name="CheckBox19" hidden="1">
              <a:extLst>
                <a:ext uri="{63B3BB69-23CF-44E3-9099-C40C66FF867C}">
                  <a14:compatExt spid="_x0000_s13331"/>
                </a:ext>
                <a:ext uri="{FF2B5EF4-FFF2-40B4-BE49-F238E27FC236}">
                  <a16:creationId xmlns:a16="http://schemas.microsoft.com/office/drawing/2014/main" id="{00000000-0008-0000-0200-000013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30</xdr:row>
          <xdr:rowOff>160020</xdr:rowOff>
        </xdr:from>
        <xdr:to>
          <xdr:col>19</xdr:col>
          <xdr:colOff>906780</xdr:colOff>
          <xdr:row>30</xdr:row>
          <xdr:rowOff>419100</xdr:rowOff>
        </xdr:to>
        <xdr:sp macro="" textlink="">
          <xdr:nvSpPr>
            <xdr:cNvPr id="13332" name="CheckBox20" hidden="1">
              <a:extLst>
                <a:ext uri="{63B3BB69-23CF-44E3-9099-C40C66FF867C}">
                  <a14:compatExt spid="_x0000_s13332"/>
                </a:ext>
                <a:ext uri="{FF2B5EF4-FFF2-40B4-BE49-F238E27FC236}">
                  <a16:creationId xmlns:a16="http://schemas.microsoft.com/office/drawing/2014/main" id="{00000000-0008-0000-0200-000014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31</xdr:row>
          <xdr:rowOff>160020</xdr:rowOff>
        </xdr:from>
        <xdr:to>
          <xdr:col>19</xdr:col>
          <xdr:colOff>906780</xdr:colOff>
          <xdr:row>31</xdr:row>
          <xdr:rowOff>419100</xdr:rowOff>
        </xdr:to>
        <xdr:sp macro="" textlink="">
          <xdr:nvSpPr>
            <xdr:cNvPr id="13333" name="CheckBox21" hidden="1">
              <a:extLst>
                <a:ext uri="{63B3BB69-23CF-44E3-9099-C40C66FF867C}">
                  <a14:compatExt spid="_x0000_s13333"/>
                </a:ext>
                <a:ext uri="{FF2B5EF4-FFF2-40B4-BE49-F238E27FC236}">
                  <a16:creationId xmlns:a16="http://schemas.microsoft.com/office/drawing/2014/main" id="{00000000-0008-0000-0200-000015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32</xdr:row>
          <xdr:rowOff>160020</xdr:rowOff>
        </xdr:from>
        <xdr:to>
          <xdr:col>19</xdr:col>
          <xdr:colOff>906780</xdr:colOff>
          <xdr:row>32</xdr:row>
          <xdr:rowOff>419100</xdr:rowOff>
        </xdr:to>
        <xdr:sp macro="" textlink="">
          <xdr:nvSpPr>
            <xdr:cNvPr id="13334" name="CheckBox22" hidden="1">
              <a:extLst>
                <a:ext uri="{63B3BB69-23CF-44E3-9099-C40C66FF867C}">
                  <a14:compatExt spid="_x0000_s13334"/>
                </a:ext>
                <a:ext uri="{FF2B5EF4-FFF2-40B4-BE49-F238E27FC236}">
                  <a16:creationId xmlns:a16="http://schemas.microsoft.com/office/drawing/2014/main" id="{00000000-0008-0000-0200-000016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33</xdr:row>
          <xdr:rowOff>160020</xdr:rowOff>
        </xdr:from>
        <xdr:to>
          <xdr:col>19</xdr:col>
          <xdr:colOff>906780</xdr:colOff>
          <xdr:row>33</xdr:row>
          <xdr:rowOff>419100</xdr:rowOff>
        </xdr:to>
        <xdr:sp macro="" textlink="">
          <xdr:nvSpPr>
            <xdr:cNvPr id="13335" name="CheckBox23" hidden="1">
              <a:extLst>
                <a:ext uri="{63B3BB69-23CF-44E3-9099-C40C66FF867C}">
                  <a14:compatExt spid="_x0000_s13335"/>
                </a:ext>
                <a:ext uri="{FF2B5EF4-FFF2-40B4-BE49-F238E27FC236}">
                  <a16:creationId xmlns:a16="http://schemas.microsoft.com/office/drawing/2014/main" id="{00000000-0008-0000-0200-000017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34</xdr:row>
          <xdr:rowOff>160020</xdr:rowOff>
        </xdr:from>
        <xdr:to>
          <xdr:col>19</xdr:col>
          <xdr:colOff>906780</xdr:colOff>
          <xdr:row>34</xdr:row>
          <xdr:rowOff>419100</xdr:rowOff>
        </xdr:to>
        <xdr:sp macro="" textlink="">
          <xdr:nvSpPr>
            <xdr:cNvPr id="13336" name="CheckBox24" hidden="1">
              <a:extLst>
                <a:ext uri="{63B3BB69-23CF-44E3-9099-C40C66FF867C}">
                  <a14:compatExt spid="_x0000_s13336"/>
                </a:ext>
                <a:ext uri="{FF2B5EF4-FFF2-40B4-BE49-F238E27FC236}">
                  <a16:creationId xmlns:a16="http://schemas.microsoft.com/office/drawing/2014/main" id="{00000000-0008-0000-0200-000018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35</xdr:row>
          <xdr:rowOff>160020</xdr:rowOff>
        </xdr:from>
        <xdr:to>
          <xdr:col>19</xdr:col>
          <xdr:colOff>906780</xdr:colOff>
          <xdr:row>35</xdr:row>
          <xdr:rowOff>419100</xdr:rowOff>
        </xdr:to>
        <xdr:sp macro="" textlink="">
          <xdr:nvSpPr>
            <xdr:cNvPr id="13337" name="CheckBox25" hidden="1">
              <a:extLst>
                <a:ext uri="{63B3BB69-23CF-44E3-9099-C40C66FF867C}">
                  <a14:compatExt spid="_x0000_s13337"/>
                </a:ext>
                <a:ext uri="{FF2B5EF4-FFF2-40B4-BE49-F238E27FC236}">
                  <a16:creationId xmlns:a16="http://schemas.microsoft.com/office/drawing/2014/main" id="{00000000-0008-0000-0200-000019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36</xdr:row>
          <xdr:rowOff>160020</xdr:rowOff>
        </xdr:from>
        <xdr:to>
          <xdr:col>19</xdr:col>
          <xdr:colOff>906780</xdr:colOff>
          <xdr:row>36</xdr:row>
          <xdr:rowOff>419100</xdr:rowOff>
        </xdr:to>
        <xdr:sp macro="" textlink="">
          <xdr:nvSpPr>
            <xdr:cNvPr id="13338" name="CheckBox26" hidden="1">
              <a:extLst>
                <a:ext uri="{63B3BB69-23CF-44E3-9099-C40C66FF867C}">
                  <a14:compatExt spid="_x0000_s13338"/>
                </a:ext>
                <a:ext uri="{FF2B5EF4-FFF2-40B4-BE49-F238E27FC236}">
                  <a16:creationId xmlns:a16="http://schemas.microsoft.com/office/drawing/2014/main" id="{00000000-0008-0000-0200-00001A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37</xdr:row>
          <xdr:rowOff>160020</xdr:rowOff>
        </xdr:from>
        <xdr:to>
          <xdr:col>19</xdr:col>
          <xdr:colOff>906780</xdr:colOff>
          <xdr:row>37</xdr:row>
          <xdr:rowOff>419100</xdr:rowOff>
        </xdr:to>
        <xdr:sp macro="" textlink="">
          <xdr:nvSpPr>
            <xdr:cNvPr id="13339" name="CheckBox27" hidden="1">
              <a:extLst>
                <a:ext uri="{63B3BB69-23CF-44E3-9099-C40C66FF867C}">
                  <a14:compatExt spid="_x0000_s13339"/>
                </a:ext>
                <a:ext uri="{FF2B5EF4-FFF2-40B4-BE49-F238E27FC236}">
                  <a16:creationId xmlns:a16="http://schemas.microsoft.com/office/drawing/2014/main" id="{00000000-0008-0000-0200-00001B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38</xdr:row>
          <xdr:rowOff>160020</xdr:rowOff>
        </xdr:from>
        <xdr:to>
          <xdr:col>19</xdr:col>
          <xdr:colOff>906780</xdr:colOff>
          <xdr:row>38</xdr:row>
          <xdr:rowOff>419100</xdr:rowOff>
        </xdr:to>
        <xdr:sp macro="" textlink="">
          <xdr:nvSpPr>
            <xdr:cNvPr id="13340" name="CheckBox28" hidden="1">
              <a:extLst>
                <a:ext uri="{63B3BB69-23CF-44E3-9099-C40C66FF867C}">
                  <a14:compatExt spid="_x0000_s13340"/>
                </a:ext>
                <a:ext uri="{FF2B5EF4-FFF2-40B4-BE49-F238E27FC236}">
                  <a16:creationId xmlns:a16="http://schemas.microsoft.com/office/drawing/2014/main" id="{00000000-0008-0000-0200-00001C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39</xdr:row>
          <xdr:rowOff>160020</xdr:rowOff>
        </xdr:from>
        <xdr:to>
          <xdr:col>19</xdr:col>
          <xdr:colOff>906780</xdr:colOff>
          <xdr:row>39</xdr:row>
          <xdr:rowOff>419100</xdr:rowOff>
        </xdr:to>
        <xdr:sp macro="" textlink="">
          <xdr:nvSpPr>
            <xdr:cNvPr id="13341" name="CheckBox29" hidden="1">
              <a:extLst>
                <a:ext uri="{63B3BB69-23CF-44E3-9099-C40C66FF867C}">
                  <a14:compatExt spid="_x0000_s13341"/>
                </a:ext>
                <a:ext uri="{FF2B5EF4-FFF2-40B4-BE49-F238E27FC236}">
                  <a16:creationId xmlns:a16="http://schemas.microsoft.com/office/drawing/2014/main" id="{00000000-0008-0000-0200-00001D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40</xdr:row>
          <xdr:rowOff>160020</xdr:rowOff>
        </xdr:from>
        <xdr:to>
          <xdr:col>19</xdr:col>
          <xdr:colOff>906780</xdr:colOff>
          <xdr:row>40</xdr:row>
          <xdr:rowOff>419100</xdr:rowOff>
        </xdr:to>
        <xdr:sp macro="" textlink="">
          <xdr:nvSpPr>
            <xdr:cNvPr id="13342" name="CheckBox30" hidden="1">
              <a:extLst>
                <a:ext uri="{63B3BB69-23CF-44E3-9099-C40C66FF867C}">
                  <a14:compatExt spid="_x0000_s13342"/>
                </a:ext>
                <a:ext uri="{FF2B5EF4-FFF2-40B4-BE49-F238E27FC236}">
                  <a16:creationId xmlns:a16="http://schemas.microsoft.com/office/drawing/2014/main" id="{00000000-0008-0000-0200-00001E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41</xdr:row>
          <xdr:rowOff>0</xdr:rowOff>
        </xdr:from>
        <xdr:to>
          <xdr:col>19</xdr:col>
          <xdr:colOff>906780</xdr:colOff>
          <xdr:row>41</xdr:row>
          <xdr:rowOff>259080</xdr:rowOff>
        </xdr:to>
        <xdr:sp macro="" textlink="">
          <xdr:nvSpPr>
            <xdr:cNvPr id="13343" name="CheckBox31" hidden="1">
              <a:extLst>
                <a:ext uri="{63B3BB69-23CF-44E3-9099-C40C66FF867C}">
                  <a14:compatExt spid="_x0000_s13343"/>
                </a:ext>
                <a:ext uri="{FF2B5EF4-FFF2-40B4-BE49-F238E27FC236}">
                  <a16:creationId xmlns:a16="http://schemas.microsoft.com/office/drawing/2014/main" id="{00000000-0008-0000-0200-00001F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41</xdr:row>
          <xdr:rowOff>0</xdr:rowOff>
        </xdr:from>
        <xdr:to>
          <xdr:col>19</xdr:col>
          <xdr:colOff>906780</xdr:colOff>
          <xdr:row>41</xdr:row>
          <xdr:rowOff>259080</xdr:rowOff>
        </xdr:to>
        <xdr:sp macro="" textlink="">
          <xdr:nvSpPr>
            <xdr:cNvPr id="13344" name="CheckBox32" hidden="1">
              <a:extLst>
                <a:ext uri="{63B3BB69-23CF-44E3-9099-C40C66FF867C}">
                  <a14:compatExt spid="_x0000_s13344"/>
                </a:ext>
                <a:ext uri="{FF2B5EF4-FFF2-40B4-BE49-F238E27FC236}">
                  <a16:creationId xmlns:a16="http://schemas.microsoft.com/office/drawing/2014/main" id="{00000000-0008-0000-0200-000020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41</xdr:row>
          <xdr:rowOff>0</xdr:rowOff>
        </xdr:from>
        <xdr:to>
          <xdr:col>19</xdr:col>
          <xdr:colOff>906780</xdr:colOff>
          <xdr:row>41</xdr:row>
          <xdr:rowOff>259080</xdr:rowOff>
        </xdr:to>
        <xdr:sp macro="" textlink="">
          <xdr:nvSpPr>
            <xdr:cNvPr id="13345" name="CheckBox33" hidden="1">
              <a:extLst>
                <a:ext uri="{63B3BB69-23CF-44E3-9099-C40C66FF867C}">
                  <a14:compatExt spid="_x0000_s13345"/>
                </a:ext>
                <a:ext uri="{FF2B5EF4-FFF2-40B4-BE49-F238E27FC236}">
                  <a16:creationId xmlns:a16="http://schemas.microsoft.com/office/drawing/2014/main" id="{00000000-0008-0000-0200-000021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41</xdr:row>
          <xdr:rowOff>0</xdr:rowOff>
        </xdr:from>
        <xdr:to>
          <xdr:col>19</xdr:col>
          <xdr:colOff>906780</xdr:colOff>
          <xdr:row>41</xdr:row>
          <xdr:rowOff>259080</xdr:rowOff>
        </xdr:to>
        <xdr:sp macro="" textlink="">
          <xdr:nvSpPr>
            <xdr:cNvPr id="13346" name="CheckBox34" hidden="1">
              <a:extLst>
                <a:ext uri="{63B3BB69-23CF-44E3-9099-C40C66FF867C}">
                  <a14:compatExt spid="_x0000_s13346"/>
                </a:ext>
                <a:ext uri="{FF2B5EF4-FFF2-40B4-BE49-F238E27FC236}">
                  <a16:creationId xmlns:a16="http://schemas.microsoft.com/office/drawing/2014/main" id="{00000000-0008-0000-0200-000022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41</xdr:row>
          <xdr:rowOff>0</xdr:rowOff>
        </xdr:from>
        <xdr:to>
          <xdr:col>19</xdr:col>
          <xdr:colOff>906780</xdr:colOff>
          <xdr:row>41</xdr:row>
          <xdr:rowOff>259080</xdr:rowOff>
        </xdr:to>
        <xdr:sp macro="" textlink="">
          <xdr:nvSpPr>
            <xdr:cNvPr id="13347" name="CheckBox35" hidden="1">
              <a:extLst>
                <a:ext uri="{63B3BB69-23CF-44E3-9099-C40C66FF867C}">
                  <a14:compatExt spid="_x0000_s13347"/>
                </a:ext>
                <a:ext uri="{FF2B5EF4-FFF2-40B4-BE49-F238E27FC236}">
                  <a16:creationId xmlns:a16="http://schemas.microsoft.com/office/drawing/2014/main" id="{00000000-0008-0000-0200-000023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41</xdr:row>
          <xdr:rowOff>0</xdr:rowOff>
        </xdr:from>
        <xdr:to>
          <xdr:col>19</xdr:col>
          <xdr:colOff>906780</xdr:colOff>
          <xdr:row>41</xdr:row>
          <xdr:rowOff>259080</xdr:rowOff>
        </xdr:to>
        <xdr:sp macro="" textlink="">
          <xdr:nvSpPr>
            <xdr:cNvPr id="13348" name="CheckBox36" hidden="1">
              <a:extLst>
                <a:ext uri="{63B3BB69-23CF-44E3-9099-C40C66FF867C}">
                  <a14:compatExt spid="_x0000_s13348"/>
                </a:ext>
                <a:ext uri="{FF2B5EF4-FFF2-40B4-BE49-F238E27FC236}">
                  <a16:creationId xmlns:a16="http://schemas.microsoft.com/office/drawing/2014/main" id="{00000000-0008-0000-0200-000024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41</xdr:row>
          <xdr:rowOff>0</xdr:rowOff>
        </xdr:from>
        <xdr:to>
          <xdr:col>19</xdr:col>
          <xdr:colOff>906780</xdr:colOff>
          <xdr:row>41</xdr:row>
          <xdr:rowOff>259080</xdr:rowOff>
        </xdr:to>
        <xdr:sp macro="" textlink="">
          <xdr:nvSpPr>
            <xdr:cNvPr id="13349" name="CheckBox38" hidden="1">
              <a:extLst>
                <a:ext uri="{63B3BB69-23CF-44E3-9099-C40C66FF867C}">
                  <a14:compatExt spid="_x0000_s13349"/>
                </a:ext>
                <a:ext uri="{FF2B5EF4-FFF2-40B4-BE49-F238E27FC236}">
                  <a16:creationId xmlns:a16="http://schemas.microsoft.com/office/drawing/2014/main" id="{00000000-0008-0000-0200-000025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41</xdr:row>
          <xdr:rowOff>0</xdr:rowOff>
        </xdr:from>
        <xdr:to>
          <xdr:col>19</xdr:col>
          <xdr:colOff>906780</xdr:colOff>
          <xdr:row>41</xdr:row>
          <xdr:rowOff>259080</xdr:rowOff>
        </xdr:to>
        <xdr:sp macro="" textlink="">
          <xdr:nvSpPr>
            <xdr:cNvPr id="13350" name="CheckBox39" hidden="1">
              <a:extLst>
                <a:ext uri="{63B3BB69-23CF-44E3-9099-C40C66FF867C}">
                  <a14:compatExt spid="_x0000_s13350"/>
                </a:ext>
                <a:ext uri="{FF2B5EF4-FFF2-40B4-BE49-F238E27FC236}">
                  <a16:creationId xmlns:a16="http://schemas.microsoft.com/office/drawing/2014/main" id="{00000000-0008-0000-0200-000026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41</xdr:row>
          <xdr:rowOff>0</xdr:rowOff>
        </xdr:from>
        <xdr:to>
          <xdr:col>19</xdr:col>
          <xdr:colOff>906780</xdr:colOff>
          <xdr:row>41</xdr:row>
          <xdr:rowOff>259080</xdr:rowOff>
        </xdr:to>
        <xdr:sp macro="" textlink="">
          <xdr:nvSpPr>
            <xdr:cNvPr id="13351" name="CheckBox40" hidden="1">
              <a:extLst>
                <a:ext uri="{63B3BB69-23CF-44E3-9099-C40C66FF867C}">
                  <a14:compatExt spid="_x0000_s13351"/>
                </a:ext>
                <a:ext uri="{FF2B5EF4-FFF2-40B4-BE49-F238E27FC236}">
                  <a16:creationId xmlns:a16="http://schemas.microsoft.com/office/drawing/2014/main" id="{00000000-0008-0000-0200-000027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41</xdr:row>
          <xdr:rowOff>0</xdr:rowOff>
        </xdr:from>
        <xdr:to>
          <xdr:col>19</xdr:col>
          <xdr:colOff>906780</xdr:colOff>
          <xdr:row>41</xdr:row>
          <xdr:rowOff>259080</xdr:rowOff>
        </xdr:to>
        <xdr:sp macro="" textlink="">
          <xdr:nvSpPr>
            <xdr:cNvPr id="13352" name="CheckBox41" hidden="1">
              <a:extLst>
                <a:ext uri="{63B3BB69-23CF-44E3-9099-C40C66FF867C}">
                  <a14:compatExt spid="_x0000_s13352"/>
                </a:ext>
                <a:ext uri="{FF2B5EF4-FFF2-40B4-BE49-F238E27FC236}">
                  <a16:creationId xmlns:a16="http://schemas.microsoft.com/office/drawing/2014/main" id="{00000000-0008-0000-0200-000028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41</xdr:row>
          <xdr:rowOff>0</xdr:rowOff>
        </xdr:from>
        <xdr:to>
          <xdr:col>19</xdr:col>
          <xdr:colOff>906780</xdr:colOff>
          <xdr:row>41</xdr:row>
          <xdr:rowOff>259080</xdr:rowOff>
        </xdr:to>
        <xdr:sp macro="" textlink="">
          <xdr:nvSpPr>
            <xdr:cNvPr id="13353" name="CheckBox42" hidden="1">
              <a:extLst>
                <a:ext uri="{63B3BB69-23CF-44E3-9099-C40C66FF867C}">
                  <a14:compatExt spid="_x0000_s13353"/>
                </a:ext>
                <a:ext uri="{FF2B5EF4-FFF2-40B4-BE49-F238E27FC236}">
                  <a16:creationId xmlns:a16="http://schemas.microsoft.com/office/drawing/2014/main" id="{00000000-0008-0000-0200-000029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41</xdr:row>
          <xdr:rowOff>0</xdr:rowOff>
        </xdr:from>
        <xdr:to>
          <xdr:col>19</xdr:col>
          <xdr:colOff>906780</xdr:colOff>
          <xdr:row>41</xdr:row>
          <xdr:rowOff>259080</xdr:rowOff>
        </xdr:to>
        <xdr:sp macro="" textlink="">
          <xdr:nvSpPr>
            <xdr:cNvPr id="13354" name="CheckBox43" hidden="1">
              <a:extLst>
                <a:ext uri="{63B3BB69-23CF-44E3-9099-C40C66FF867C}">
                  <a14:compatExt spid="_x0000_s13354"/>
                </a:ext>
                <a:ext uri="{FF2B5EF4-FFF2-40B4-BE49-F238E27FC236}">
                  <a16:creationId xmlns:a16="http://schemas.microsoft.com/office/drawing/2014/main" id="{00000000-0008-0000-0200-00002A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41</xdr:row>
          <xdr:rowOff>0</xdr:rowOff>
        </xdr:from>
        <xdr:to>
          <xdr:col>19</xdr:col>
          <xdr:colOff>906780</xdr:colOff>
          <xdr:row>41</xdr:row>
          <xdr:rowOff>259080</xdr:rowOff>
        </xdr:to>
        <xdr:sp macro="" textlink="">
          <xdr:nvSpPr>
            <xdr:cNvPr id="13355" name="CheckBox44" hidden="1">
              <a:extLst>
                <a:ext uri="{63B3BB69-23CF-44E3-9099-C40C66FF867C}">
                  <a14:compatExt spid="_x0000_s13355"/>
                </a:ext>
                <a:ext uri="{FF2B5EF4-FFF2-40B4-BE49-F238E27FC236}">
                  <a16:creationId xmlns:a16="http://schemas.microsoft.com/office/drawing/2014/main" id="{00000000-0008-0000-0200-00002B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41</xdr:row>
          <xdr:rowOff>0</xdr:rowOff>
        </xdr:from>
        <xdr:to>
          <xdr:col>19</xdr:col>
          <xdr:colOff>906780</xdr:colOff>
          <xdr:row>41</xdr:row>
          <xdr:rowOff>259080</xdr:rowOff>
        </xdr:to>
        <xdr:sp macro="" textlink="">
          <xdr:nvSpPr>
            <xdr:cNvPr id="13356" name="CheckBox45" hidden="1">
              <a:extLst>
                <a:ext uri="{63B3BB69-23CF-44E3-9099-C40C66FF867C}">
                  <a14:compatExt spid="_x0000_s13356"/>
                </a:ext>
                <a:ext uri="{FF2B5EF4-FFF2-40B4-BE49-F238E27FC236}">
                  <a16:creationId xmlns:a16="http://schemas.microsoft.com/office/drawing/2014/main" id="{00000000-0008-0000-0200-00002C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617220</xdr:colOff>
          <xdr:row>41</xdr:row>
          <xdr:rowOff>0</xdr:rowOff>
        </xdr:from>
        <xdr:to>
          <xdr:col>19</xdr:col>
          <xdr:colOff>906780</xdr:colOff>
          <xdr:row>41</xdr:row>
          <xdr:rowOff>259080</xdr:rowOff>
        </xdr:to>
        <xdr:sp macro="" textlink="">
          <xdr:nvSpPr>
            <xdr:cNvPr id="13357" name="CheckBox46" hidden="1">
              <a:extLst>
                <a:ext uri="{63B3BB69-23CF-44E3-9099-C40C66FF867C}">
                  <a14:compatExt spid="_x0000_s13357"/>
                </a:ext>
                <a:ext uri="{FF2B5EF4-FFF2-40B4-BE49-F238E27FC236}">
                  <a16:creationId xmlns:a16="http://schemas.microsoft.com/office/drawing/2014/main" id="{00000000-0008-0000-0200-00002D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579120</xdr:colOff>
          <xdr:row>11</xdr:row>
          <xdr:rowOff>388620</xdr:rowOff>
        </xdr:from>
        <xdr:to>
          <xdr:col>19</xdr:col>
          <xdr:colOff>883920</xdr:colOff>
          <xdr:row>11</xdr:row>
          <xdr:rowOff>609600</xdr:rowOff>
        </xdr:to>
        <xdr:sp macro="" textlink="">
          <xdr:nvSpPr>
            <xdr:cNvPr id="13358" name="Check Box 46" hidden="1">
              <a:extLst>
                <a:ext uri="{63B3BB69-23CF-44E3-9099-C40C66FF867C}">
                  <a14:compatExt spid="_x0000_s13358"/>
                </a:ext>
                <a:ext uri="{FF2B5EF4-FFF2-40B4-BE49-F238E27FC236}">
                  <a16:creationId xmlns:a16="http://schemas.microsoft.com/office/drawing/2014/main" id="{00000000-0008-0000-0200-00002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2222499</xdr:colOff>
      <xdr:row>0</xdr:row>
      <xdr:rowOff>0</xdr:rowOff>
    </xdr:from>
    <xdr:to>
      <xdr:col>19</xdr:col>
      <xdr:colOff>3030680</xdr:colOff>
      <xdr:row>3</xdr:row>
      <xdr:rowOff>187614</xdr:rowOff>
    </xdr:to>
    <xdr:sp macro="" textlink="">
      <xdr:nvSpPr>
        <xdr:cNvPr id="54" name="CuadroTexto 53">
          <a:extLst>
            <a:ext uri="{FF2B5EF4-FFF2-40B4-BE49-F238E27FC236}">
              <a16:creationId xmlns:a16="http://schemas.microsoft.com/office/drawing/2014/main" id="{319AEEC8-6C98-49FA-8CBF-0E123D8E50AC}"/>
            </a:ext>
          </a:extLst>
        </xdr:cNvPr>
        <xdr:cNvSpPr txBox="1"/>
      </xdr:nvSpPr>
      <xdr:spPr>
        <a:xfrm>
          <a:off x="12195174" y="0"/>
          <a:ext cx="0" cy="109248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editAs="oneCell">
    <xdr:from>
      <xdr:col>18</xdr:col>
      <xdr:colOff>69372</xdr:colOff>
      <xdr:row>0</xdr:row>
      <xdr:rowOff>99798</xdr:rowOff>
    </xdr:from>
    <xdr:to>
      <xdr:col>18</xdr:col>
      <xdr:colOff>836128</xdr:colOff>
      <xdr:row>3</xdr:row>
      <xdr:rowOff>138547</xdr:rowOff>
    </xdr:to>
    <xdr:pic>
      <xdr:nvPicPr>
        <xdr:cNvPr id="55" name="Imagen 54">
          <a:extLst>
            <a:ext uri="{FF2B5EF4-FFF2-40B4-BE49-F238E27FC236}">
              <a16:creationId xmlns:a16="http://schemas.microsoft.com/office/drawing/2014/main" id="{1FFD1189-AAE7-446C-A535-82DCE629BC4C}"/>
            </a:ext>
          </a:extLst>
        </xdr:cNvPr>
        <xdr:cNvPicPr>
          <a:picLocks noChangeAspect="1"/>
        </xdr:cNvPicPr>
      </xdr:nvPicPr>
      <xdr:blipFill>
        <a:blip xmlns:r="http://schemas.openxmlformats.org/officeDocument/2006/relationships" r:embed="rId1"/>
        <a:stretch>
          <a:fillRect/>
        </a:stretch>
      </xdr:blipFill>
      <xdr:spPr>
        <a:xfrm>
          <a:off x="11194572" y="99798"/>
          <a:ext cx="766756" cy="939294"/>
        </a:xfrm>
        <a:prstGeom prst="rect">
          <a:avLst/>
        </a:prstGeom>
      </xdr:spPr>
    </xdr:pic>
    <xdr:clientData/>
  </xdr:twoCellAnchor>
  <xdr:twoCellAnchor editAs="oneCell">
    <xdr:from>
      <xdr:col>1</xdr:col>
      <xdr:colOff>203403</xdr:colOff>
      <xdr:row>0</xdr:row>
      <xdr:rowOff>25555</xdr:rowOff>
    </xdr:from>
    <xdr:to>
      <xdr:col>1</xdr:col>
      <xdr:colOff>2563091</xdr:colOff>
      <xdr:row>3</xdr:row>
      <xdr:rowOff>155422</xdr:rowOff>
    </xdr:to>
    <xdr:pic>
      <xdr:nvPicPr>
        <xdr:cNvPr id="56" name="Imagen 55">
          <a:extLst>
            <a:ext uri="{FF2B5EF4-FFF2-40B4-BE49-F238E27FC236}">
              <a16:creationId xmlns:a16="http://schemas.microsoft.com/office/drawing/2014/main" id="{B7AE4CB3-D302-417B-AAE5-2862D83E564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49767" y="25555"/>
          <a:ext cx="2359688" cy="103041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513433</xdr:colOff>
      <xdr:row>0</xdr:row>
      <xdr:rowOff>0</xdr:rowOff>
    </xdr:from>
    <xdr:to>
      <xdr:col>9</xdr:col>
      <xdr:colOff>1137393</xdr:colOff>
      <xdr:row>3</xdr:row>
      <xdr:rowOff>195740</xdr:rowOff>
    </xdr:to>
    <xdr:pic>
      <xdr:nvPicPr>
        <xdr:cNvPr id="4" name="Imagen 3">
          <a:extLst>
            <a:ext uri="{FF2B5EF4-FFF2-40B4-BE49-F238E27FC236}">
              <a16:creationId xmlns:a16="http://schemas.microsoft.com/office/drawing/2014/main" id="{26B97343-483D-433A-A51C-3CBA42D76065}"/>
            </a:ext>
          </a:extLst>
        </xdr:cNvPr>
        <xdr:cNvPicPr>
          <a:picLocks noChangeAspect="1"/>
        </xdr:cNvPicPr>
      </xdr:nvPicPr>
      <xdr:blipFill>
        <a:blip xmlns:r="http://schemas.openxmlformats.org/officeDocument/2006/relationships" r:embed="rId1"/>
        <a:stretch>
          <a:fillRect/>
        </a:stretch>
      </xdr:blipFill>
      <xdr:spPr>
        <a:xfrm>
          <a:off x="13217062" y="0"/>
          <a:ext cx="623960" cy="783569"/>
        </a:xfrm>
        <a:prstGeom prst="rect">
          <a:avLst/>
        </a:prstGeom>
      </xdr:spPr>
    </xdr:pic>
    <xdr:clientData/>
  </xdr:twoCellAnchor>
  <xdr:twoCellAnchor editAs="oneCell">
    <xdr:from>
      <xdr:col>0</xdr:col>
      <xdr:colOff>252550</xdr:colOff>
      <xdr:row>0</xdr:row>
      <xdr:rowOff>73290</xdr:rowOff>
    </xdr:from>
    <xdr:to>
      <xdr:col>1</xdr:col>
      <xdr:colOff>819734</xdr:colOff>
      <xdr:row>3</xdr:row>
      <xdr:rowOff>103910</xdr:rowOff>
    </xdr:to>
    <xdr:pic>
      <xdr:nvPicPr>
        <xdr:cNvPr id="5" name="Imagen 4">
          <a:extLst>
            <a:ext uri="{FF2B5EF4-FFF2-40B4-BE49-F238E27FC236}">
              <a16:creationId xmlns:a16="http://schemas.microsoft.com/office/drawing/2014/main" id="{178EF148-CD75-485E-951D-E98F4886349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2550" y="73290"/>
          <a:ext cx="1427155" cy="61844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AROLINA\Desktop\MEMORIA%20LUMERO\POR%20CONTESTAR\SIGAMI%202023\MAPAS%202023\Monitoreo%20mapa%20de%20Corrupcion%20septiembre%20y%20octubre%20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arcela\Desktop\mapa%20de%20riesgos%20de%20corrupcion\MAPA%20DE%20RIESGOS%20VERSION%20NUEVA%20E%20INFORMACION%20ACTUALIZADA%20A%2030%20DE%20AGOSTO%20DE%2020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Users/Maria%20Paula/Downloads/46942-MR-20230216141848(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Users/GIORGIO2020/Downloads/30554-MR-2020050717524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docs.live.net/Users/Marcela/Downloads/MARCELA%20MAPA%20GESTION.xlsx%20a&#241;o%202023%20ok.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HOME\Downloads\Formato%20Matriz%20de%20Riesgos%202021%20(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Marcela\Downloads\MARCELA%20MAPA%20GESTION.xlsx%20a&#241;o%202023%20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CONTEXTO"/>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CONTEXTO"/>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CORRUPCION"/>
      <sheetName val="Hoja4"/>
      <sheetName val="Hoja5"/>
      <sheetName val="Hoja6"/>
      <sheetName val="Hoja7"/>
      <sheetName val="Hoja8"/>
      <sheetName val="Hoja9"/>
      <sheetName val="Hoja10"/>
      <sheetName val="Hoja11"/>
      <sheetName val="Hoja12"/>
      <sheetName val="VALORACION RIESGOS INHERENTES"/>
      <sheetName val="Hoja3"/>
      <sheetName val="NOOO"/>
      <sheetName val="Hoja2"/>
      <sheetName val="CONTROLES Y EVALUACIÓN"/>
      <sheetName val="EVALUACIÓN SOLIDEZ CONTROLES"/>
      <sheetName val="VALORACIÓN RIESGOS RESIDUAL"/>
      <sheetName val="MAPA CORRUPCIÓN"/>
      <sheetName val="Hoja13"/>
      <sheetName val="NOO"/>
      <sheetName val="NO"/>
    </sheetNames>
    <sheetDataSet>
      <sheetData sheetId="0"/>
      <sheetData sheetId="1">
        <row r="1">
          <cell r="B1" t="str">
            <v xml:space="preserve">PROCESO: </v>
          </cell>
        </row>
        <row r="8">
          <cell r="A8" t="str">
            <v xml:space="preserve">PROCESO: </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XTO"/>
      <sheetName val="matriz definicion riesgo"/>
      <sheetName val="IDENTIFICACION"/>
      <sheetName val="PRIORIZACIÓN DE CAUSA"/>
      <sheetName val="IDENTIFICACION(GyC)"/>
      <sheetName val="DOFA"/>
      <sheetName val="DESCRIPCION"/>
      <sheetName val="PROBABILIDAD"/>
      <sheetName val=" IMPACTO RIESGOS GESTION"/>
      <sheetName val=" Impacto riesgo de corrupción "/>
      <sheetName val="VALORACION RIESGO (1)"/>
      <sheetName val="VALORACION RIESGO (2)"/>
      <sheetName val="VALORACION RIESGO (3)"/>
      <sheetName val="Hoja3"/>
      <sheetName val="VALORACION RIESGO (4)"/>
      <sheetName val="VALORACION RIESGO (5)"/>
      <sheetName val="CONTROLES Y EVALUACION"/>
      <sheetName val="SOLIDEZ DE LOS CONTROLES"/>
      <sheetName val="MAPA DE RIESGO ADMON"/>
    </sheetNames>
    <sheetDataSet>
      <sheetData sheetId="0" refreshError="1">
        <row r="11">
          <cell r="B11" t="str">
            <v xml:space="preserve">Constantes cambios normativos </v>
          </cell>
        </row>
        <row r="14">
          <cell r="D14" t="str">
            <v xml:space="preserve">Dificultad en la unificación de criterios para la realización de los procesos contractuales </v>
          </cell>
        </row>
      </sheetData>
      <sheetData sheetId="1" refreshError="1"/>
      <sheetData sheetId="2" refreshError="1"/>
      <sheetData sheetId="3" refreshError="1">
        <row r="15">
          <cell r="B15" t="str">
            <v xml:space="preserve">Personal insuficiente para adelantar las labores de proceso administrativo y contractual. </v>
          </cell>
        </row>
        <row r="16">
          <cell r="B16" t="str">
            <v xml:space="preserve">Falta de Etica y valores  y de aplicación del código de integridad y buen gobierno. </v>
          </cell>
        </row>
        <row r="17">
          <cell r="B17" t="str">
            <v xml:space="preserve">Dificultad en la unificación de criterios para la realización de los procesos contractuales </v>
          </cell>
        </row>
        <row r="18">
          <cell r="B18" t="str">
            <v>Falta de articulación entre las Secretarías ejecutoras, Secretaría de Planeación  y oficina de Contratación</v>
          </cell>
        </row>
        <row r="19">
          <cell r="B19" t="str">
            <v xml:space="preserve">Equipos tecnológicos obsoletos, Sistemas de Información no integrados. </v>
          </cell>
        </row>
        <row r="21">
          <cell r="B21" t="str">
            <v>Unidades administrativas ubicadas en diferentes sitios de la ciudad (Ibagué).</v>
          </cell>
        </row>
        <row r="23">
          <cell r="B23" t="str">
            <v xml:space="preserve">Desactualización de la caracterización del proceso. </v>
          </cell>
        </row>
        <row r="24">
          <cell r="B24" t="str">
            <v>Demoras en la recepción de la información contractual por parte de las secretarias ejecutoras.</v>
          </cell>
        </row>
        <row r="25">
          <cell r="B25" t="str">
            <v xml:space="preserve">Desconocimiento de la caracterización, manuales, procedimientos, instructivos, guías, formatos y demas documentos propios del proceso por parte del personal nuevo. </v>
          </cell>
        </row>
        <row r="26">
          <cell r="B26" t="str">
            <v>Falta de compromiso de los líderes de los procesos en la implementación de mejora, asociadas a los planes de mejoramiento</v>
          </cell>
        </row>
        <row r="27">
          <cell r="B27" t="str">
            <v xml:space="preserve">Desconocimiento del estatuto contractual y sus decretos reglamentarios </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Tabla Impacto"/>
      <sheetName val="Mapa final"/>
      <sheetName val="Matriz Calor Inherente"/>
      <sheetName val="Matriz Calor Residual"/>
      <sheetName val="Tabla probabilidad"/>
      <sheetName val="Tabla Valoración controles"/>
      <sheetName val="Opciones Tratamiento"/>
      <sheetName val="Hoja1"/>
    </sheetNames>
    <sheetDataSet>
      <sheetData sheetId="0" refreshError="1"/>
      <sheetData sheetId="1" refreshError="1">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 Valoración controles"/>
      <sheetName val="Opciones Tratamiento"/>
    </sheetNames>
    <sheetDataSet>
      <sheetData sheetId="0" refreshError="1"/>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ciones Tratamiento"/>
      <sheetName val="Tabla Valoración controles"/>
      <sheetName val="Tabla Impacto"/>
    </sheetNames>
    <sheetDataSet>
      <sheetData sheetId="0" refreshError="1"/>
      <sheetData sheetId="1" refreshError="1"/>
      <sheetData sheetId="2" refreshError="1"/>
    </sheetDataSet>
  </externalBook>
</externalLink>
</file>

<file path=xl/pivotCache/_rels/pivotCacheDefinition1.xml.rels><?xml version="1.0" encoding="UTF-8" standalone="yes"?>
<Relationships xmlns="http://schemas.openxmlformats.org/package/2006/relationships"><Relationship Id="rId3" Type="http://schemas.microsoft.com/office/2019/04/relationships/externalLinkLongPath" Target="file:///C:\Users\CAROLINA\Desktop\INFORMACION%20OFICINA%20CONTRACION%20PROCESO%20GESTION%20CONTRACTUAL\MAPA%20DE%20RIESGOS%20-%20SIGAMI%20PROCESO%20CONTRATACION\MAPAS%20DE%20RIESGOS%20%202024\MAPA%20DE%20GESTION%20Y%20FISCALES%20VIGENCIA%20JULIO%20AGOSTO%20DE%202024.xlsx?119716B6" TargetMode="External"/><Relationship Id="rId2" Type="http://schemas.openxmlformats.org/officeDocument/2006/relationships/externalLinkPath" Target="file:///\\119716B6\MAPA%20DE%20GESTION%20Y%20FISCALES%20VIGENCIA%20JULIO%20AGOSTO%20DE%202024.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OME" refreshedDate="44504.576682754632" createdVersion="6" refreshedVersion="6" minRefreshableVersion="3" recordCount="10" xr:uid="{00000000-000A-0000-FFFF-FFFF00000000}">
  <cacheSource type="worksheet">
    <worksheetSource name="Tabla1" r:id="rId2"/>
  </cacheSource>
  <cacheFields count="2">
    <cacheField name="Criterios" numFmtId="0">
      <sharedItems count="2">
        <s v="Afectación Económica o presupuestal"/>
        <s v="Pérdida Reputacional"/>
      </sharedItems>
    </cacheField>
    <cacheField name="Subcriterios" numFmtId="0">
      <sharedItems count="15">
        <s v="Afectación menor a 200 SMLMV"/>
        <s v="Entre 200 y 1000 SMLMV"/>
        <s v="Entre 1000 y 5000 SMLMV "/>
        <s v="Entre 5000 y 10000 SMLMV"/>
        <s v="Mayor a 10000 SMLMV"/>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 v="Mayor a 500 SMLMV " u="1"/>
        <s v="Afectación menor a 10 SMLMV ." u="1"/>
        <s v="Entre 10 y 50 SMLMV " u="1"/>
        <s v="Entre 100 y 500 SMLMV " u="1"/>
        <s v="Entre 50 y 100 SMLMV "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800-000000000000}" name="TablaDinámica1" cacheId="21"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5">
        <item m="1" x="11"/>
        <item x="5"/>
        <item x="6"/>
        <item x="7"/>
        <item x="8"/>
        <item x="9"/>
        <item m="1" x="12"/>
        <item m="1" x="14"/>
        <item m="1" x="13"/>
        <item m="1" x="10"/>
        <item x="0"/>
        <item x="1"/>
        <item x="2"/>
        <item x="3"/>
        <item x="4"/>
      </items>
    </pivotField>
  </pivotFields>
  <rowFields count="2">
    <field x="0"/>
    <field x="1"/>
  </rowFields>
  <rowItems count="12">
    <i>
      <x/>
    </i>
    <i r="1">
      <x v="10"/>
    </i>
    <i r="1">
      <x v="11"/>
    </i>
    <i r="1">
      <x v="12"/>
    </i>
    <i r="1">
      <x v="13"/>
    </i>
    <i r="1">
      <x v="14"/>
    </i>
    <i>
      <x v="1"/>
    </i>
    <i r="1">
      <x v="1"/>
    </i>
    <i r="1">
      <x v="2"/>
    </i>
    <i r="1">
      <x v="3"/>
    </i>
    <i r="1">
      <x v="4"/>
    </i>
    <i r="1">
      <x v="5"/>
    </i>
  </rowItems>
  <colItems count="1">
    <i/>
  </colItems>
  <formats count="12">
    <format dxfId="119">
      <pivotArea type="all" dataOnly="0" outline="0" fieldPosition="0"/>
    </format>
    <format dxfId="118">
      <pivotArea field="0" type="button" dataOnly="0" labelOnly="1" outline="0" axis="axisRow" fieldPosition="0"/>
    </format>
    <format dxfId="117">
      <pivotArea field="1" type="button" dataOnly="0" labelOnly="1" outline="0" axis="axisRow" fieldPosition="1"/>
    </format>
    <format dxfId="116">
      <pivotArea dataOnly="0" labelOnly="1" outline="0" fieldPosition="0">
        <references count="1">
          <reference field="0" count="0"/>
        </references>
      </pivotArea>
    </format>
    <format dxfId="115">
      <pivotArea dataOnly="0" labelOnly="1" outline="0" fieldPosition="0">
        <references count="2">
          <reference field="0" count="1" selected="0">
            <x v="0"/>
          </reference>
          <reference field="1" count="5">
            <x v="0"/>
            <x v="6"/>
            <x v="7"/>
            <x v="8"/>
            <x v="9"/>
          </reference>
        </references>
      </pivotArea>
    </format>
    <format dxfId="114">
      <pivotArea dataOnly="0" labelOnly="1" outline="0" fieldPosition="0">
        <references count="2">
          <reference field="0" count="1" selected="0">
            <x v="1"/>
          </reference>
          <reference field="1" count="5">
            <x v="1"/>
            <x v="2"/>
            <x v="3"/>
            <x v="4"/>
            <x v="5"/>
          </reference>
        </references>
      </pivotArea>
    </format>
    <format dxfId="113">
      <pivotArea type="all" dataOnly="0" outline="0" fieldPosition="0"/>
    </format>
    <format dxfId="112">
      <pivotArea field="0" type="button" dataOnly="0" labelOnly="1" outline="0" axis="axisRow" fieldPosition="0"/>
    </format>
    <format dxfId="111">
      <pivotArea field="1" type="button" dataOnly="0" labelOnly="1" outline="0" axis="axisRow" fieldPosition="1"/>
    </format>
    <format dxfId="110">
      <pivotArea dataOnly="0" labelOnly="1" outline="0" fieldPosition="0">
        <references count="1">
          <reference field="0" count="0"/>
        </references>
      </pivotArea>
    </format>
    <format dxfId="109">
      <pivotArea dataOnly="0" labelOnly="1" outline="0" fieldPosition="0">
        <references count="2">
          <reference field="0" count="1" selected="0">
            <x v="0"/>
          </reference>
          <reference field="1" count="5">
            <x v="10"/>
            <x v="11"/>
            <x v="12"/>
            <x v="13"/>
            <x v="14"/>
          </reference>
        </references>
      </pivotArea>
    </format>
    <format dxfId="108">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107" dataDxfId="106">
  <autoFilter ref="B209:C219" xr:uid="{00000000-0009-0000-0100-000001000000}"/>
  <tableColumns count="2">
    <tableColumn id="1" xr3:uid="{00000000-0010-0000-0000-000001000000}" name="Criterios" dataDxfId="105"/>
    <tableColumn id="2" xr3:uid="{00000000-0010-0000-0000-000002000000}" name="Subcriterios" dataDxfId="104"/>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3" Type="http://schemas.openxmlformats.org/officeDocument/2006/relationships/control" Target="../activeX/activeX7.xml"/><Relationship Id="rId18" Type="http://schemas.openxmlformats.org/officeDocument/2006/relationships/control" Target="../activeX/activeX12.xml"/><Relationship Id="rId26" Type="http://schemas.openxmlformats.org/officeDocument/2006/relationships/control" Target="../activeX/activeX20.xml"/><Relationship Id="rId39" Type="http://schemas.openxmlformats.org/officeDocument/2006/relationships/control" Target="../activeX/activeX33.xml"/><Relationship Id="rId21" Type="http://schemas.openxmlformats.org/officeDocument/2006/relationships/control" Target="../activeX/activeX15.xml"/><Relationship Id="rId34" Type="http://schemas.openxmlformats.org/officeDocument/2006/relationships/control" Target="../activeX/activeX28.xml"/><Relationship Id="rId42" Type="http://schemas.openxmlformats.org/officeDocument/2006/relationships/control" Target="../activeX/activeX36.xml"/><Relationship Id="rId47" Type="http://schemas.openxmlformats.org/officeDocument/2006/relationships/control" Target="../activeX/activeX41.xml"/><Relationship Id="rId50" Type="http://schemas.openxmlformats.org/officeDocument/2006/relationships/control" Target="../activeX/activeX44.xml"/><Relationship Id="rId7" Type="http://schemas.openxmlformats.org/officeDocument/2006/relationships/image" Target="../media/image4.emf"/><Relationship Id="rId2" Type="http://schemas.openxmlformats.org/officeDocument/2006/relationships/drawing" Target="../drawings/drawing2.xml"/><Relationship Id="rId16" Type="http://schemas.openxmlformats.org/officeDocument/2006/relationships/control" Target="../activeX/activeX10.xml"/><Relationship Id="rId29" Type="http://schemas.openxmlformats.org/officeDocument/2006/relationships/control" Target="../activeX/activeX23.xml"/><Relationship Id="rId11" Type="http://schemas.openxmlformats.org/officeDocument/2006/relationships/control" Target="../activeX/activeX5.xml"/><Relationship Id="rId24" Type="http://schemas.openxmlformats.org/officeDocument/2006/relationships/control" Target="../activeX/activeX18.xml"/><Relationship Id="rId32" Type="http://schemas.openxmlformats.org/officeDocument/2006/relationships/control" Target="../activeX/activeX26.xml"/><Relationship Id="rId37" Type="http://schemas.openxmlformats.org/officeDocument/2006/relationships/control" Target="../activeX/activeX31.xml"/><Relationship Id="rId40" Type="http://schemas.openxmlformats.org/officeDocument/2006/relationships/control" Target="../activeX/activeX34.xml"/><Relationship Id="rId45" Type="http://schemas.openxmlformats.org/officeDocument/2006/relationships/control" Target="../activeX/activeX39.xml"/><Relationship Id="rId5" Type="http://schemas.openxmlformats.org/officeDocument/2006/relationships/image" Target="../media/image3.emf"/><Relationship Id="rId15" Type="http://schemas.openxmlformats.org/officeDocument/2006/relationships/control" Target="../activeX/activeX9.xml"/><Relationship Id="rId23" Type="http://schemas.openxmlformats.org/officeDocument/2006/relationships/control" Target="../activeX/activeX17.xml"/><Relationship Id="rId28" Type="http://schemas.openxmlformats.org/officeDocument/2006/relationships/control" Target="../activeX/activeX22.xml"/><Relationship Id="rId36" Type="http://schemas.openxmlformats.org/officeDocument/2006/relationships/control" Target="../activeX/activeX30.xml"/><Relationship Id="rId49" Type="http://schemas.openxmlformats.org/officeDocument/2006/relationships/control" Target="../activeX/activeX43.xml"/><Relationship Id="rId10" Type="http://schemas.openxmlformats.org/officeDocument/2006/relationships/control" Target="../activeX/activeX4.xml"/><Relationship Id="rId19" Type="http://schemas.openxmlformats.org/officeDocument/2006/relationships/control" Target="../activeX/activeX13.xml"/><Relationship Id="rId31" Type="http://schemas.openxmlformats.org/officeDocument/2006/relationships/control" Target="../activeX/activeX25.xml"/><Relationship Id="rId44" Type="http://schemas.openxmlformats.org/officeDocument/2006/relationships/control" Target="../activeX/activeX38.xml"/><Relationship Id="rId52" Type="http://schemas.openxmlformats.org/officeDocument/2006/relationships/ctrlProp" Target="../ctrlProps/ctrlProp1.xml"/><Relationship Id="rId4" Type="http://schemas.openxmlformats.org/officeDocument/2006/relationships/control" Target="../activeX/activeX1.xml"/><Relationship Id="rId9" Type="http://schemas.openxmlformats.org/officeDocument/2006/relationships/image" Target="../media/image5.emf"/><Relationship Id="rId14" Type="http://schemas.openxmlformats.org/officeDocument/2006/relationships/control" Target="../activeX/activeX8.xml"/><Relationship Id="rId22" Type="http://schemas.openxmlformats.org/officeDocument/2006/relationships/control" Target="../activeX/activeX16.xml"/><Relationship Id="rId27" Type="http://schemas.openxmlformats.org/officeDocument/2006/relationships/control" Target="../activeX/activeX21.xml"/><Relationship Id="rId30" Type="http://schemas.openxmlformats.org/officeDocument/2006/relationships/control" Target="../activeX/activeX24.xml"/><Relationship Id="rId35" Type="http://schemas.openxmlformats.org/officeDocument/2006/relationships/control" Target="../activeX/activeX29.xml"/><Relationship Id="rId43" Type="http://schemas.openxmlformats.org/officeDocument/2006/relationships/control" Target="../activeX/activeX37.xml"/><Relationship Id="rId48" Type="http://schemas.openxmlformats.org/officeDocument/2006/relationships/control" Target="../activeX/activeX42.xml"/><Relationship Id="rId8" Type="http://schemas.openxmlformats.org/officeDocument/2006/relationships/control" Target="../activeX/activeX3.xml"/><Relationship Id="rId51" Type="http://schemas.openxmlformats.org/officeDocument/2006/relationships/control" Target="../activeX/activeX45.xml"/><Relationship Id="rId3" Type="http://schemas.openxmlformats.org/officeDocument/2006/relationships/vmlDrawing" Target="../drawings/vmlDrawing1.vml"/><Relationship Id="rId12" Type="http://schemas.openxmlformats.org/officeDocument/2006/relationships/control" Target="../activeX/activeX6.xml"/><Relationship Id="rId17" Type="http://schemas.openxmlformats.org/officeDocument/2006/relationships/control" Target="../activeX/activeX11.xml"/><Relationship Id="rId25" Type="http://schemas.openxmlformats.org/officeDocument/2006/relationships/control" Target="../activeX/activeX19.xml"/><Relationship Id="rId33" Type="http://schemas.openxmlformats.org/officeDocument/2006/relationships/control" Target="../activeX/activeX27.xml"/><Relationship Id="rId38" Type="http://schemas.openxmlformats.org/officeDocument/2006/relationships/control" Target="../activeX/activeX32.xml"/><Relationship Id="rId46" Type="http://schemas.openxmlformats.org/officeDocument/2006/relationships/control" Target="../activeX/activeX40.xml"/><Relationship Id="rId20" Type="http://schemas.openxmlformats.org/officeDocument/2006/relationships/control" Target="../activeX/activeX14.xml"/><Relationship Id="rId41" Type="http://schemas.openxmlformats.org/officeDocument/2006/relationships/control" Target="../activeX/activeX35.xml"/><Relationship Id="rId1" Type="http://schemas.openxmlformats.org/officeDocument/2006/relationships/printerSettings" Target="../printerSettings/printerSettings2.bin"/><Relationship Id="rId6" Type="http://schemas.openxmlformats.org/officeDocument/2006/relationships/control" Target="../activeX/activeX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B1" zoomScale="110" zoomScaleNormal="110" workbookViewId="0">
      <selection activeCell="B7" sqref="B7:H7"/>
    </sheetView>
  </sheetViews>
  <sheetFormatPr baseColWidth="10" defaultColWidth="11.44140625" defaultRowHeight="14.4" x14ac:dyDescent="0.3"/>
  <cols>
    <col min="1" max="1" width="2.88671875" style="53" customWidth="1"/>
    <col min="2" max="3" width="24.6640625" style="53" customWidth="1"/>
    <col min="4" max="4" width="16" style="53" customWidth="1"/>
    <col min="5" max="5" width="24.6640625" style="53" customWidth="1"/>
    <col min="6" max="6" width="27.6640625" style="53" customWidth="1"/>
    <col min="7" max="8" width="24.6640625" style="53" customWidth="1"/>
    <col min="9" max="16384" width="11.44140625" style="53"/>
  </cols>
  <sheetData>
    <row r="1" spans="2:8" ht="15" thickBot="1" x14ac:dyDescent="0.35"/>
    <row r="2" spans="2:8" ht="18" x14ac:dyDescent="0.3">
      <c r="B2" s="248" t="s">
        <v>150</v>
      </c>
      <c r="C2" s="249"/>
      <c r="D2" s="249"/>
      <c r="E2" s="249"/>
      <c r="F2" s="249"/>
      <c r="G2" s="249"/>
      <c r="H2" s="250"/>
    </row>
    <row r="3" spans="2:8" x14ac:dyDescent="0.3">
      <c r="B3" s="54"/>
      <c r="C3" s="55"/>
      <c r="D3" s="55"/>
      <c r="E3" s="55"/>
      <c r="F3" s="55"/>
      <c r="G3" s="55"/>
      <c r="H3" s="56"/>
    </row>
    <row r="4" spans="2:8" ht="63" customHeight="1" x14ac:dyDescent="0.3">
      <c r="B4" s="251" t="s">
        <v>193</v>
      </c>
      <c r="C4" s="252"/>
      <c r="D4" s="252"/>
      <c r="E4" s="252"/>
      <c r="F4" s="252"/>
      <c r="G4" s="252"/>
      <c r="H4" s="253"/>
    </row>
    <row r="5" spans="2:8" ht="63" customHeight="1" x14ac:dyDescent="0.3">
      <c r="B5" s="254"/>
      <c r="C5" s="255"/>
      <c r="D5" s="255"/>
      <c r="E5" s="255"/>
      <c r="F5" s="255"/>
      <c r="G5" s="255"/>
      <c r="H5" s="256"/>
    </row>
    <row r="6" spans="2:8" x14ac:dyDescent="0.3">
      <c r="B6" s="257" t="s">
        <v>148</v>
      </c>
      <c r="C6" s="258"/>
      <c r="D6" s="258"/>
      <c r="E6" s="258"/>
      <c r="F6" s="258"/>
      <c r="G6" s="258"/>
      <c r="H6" s="259"/>
    </row>
    <row r="7" spans="2:8" ht="95.25" customHeight="1" x14ac:dyDescent="0.3">
      <c r="B7" s="267" t="s">
        <v>153</v>
      </c>
      <c r="C7" s="268"/>
      <c r="D7" s="268"/>
      <c r="E7" s="268"/>
      <c r="F7" s="268"/>
      <c r="G7" s="268"/>
      <c r="H7" s="269"/>
    </row>
    <row r="8" spans="2:8" x14ac:dyDescent="0.3">
      <c r="B8" s="88"/>
      <c r="C8" s="89"/>
      <c r="D8" s="89"/>
      <c r="E8" s="89"/>
      <c r="F8" s="89"/>
      <c r="G8" s="89"/>
      <c r="H8" s="90"/>
    </row>
    <row r="9" spans="2:8" ht="16.5" customHeight="1" x14ac:dyDescent="0.3">
      <c r="B9" s="260" t="s">
        <v>186</v>
      </c>
      <c r="C9" s="261"/>
      <c r="D9" s="261"/>
      <c r="E9" s="261"/>
      <c r="F9" s="261"/>
      <c r="G9" s="261"/>
      <c r="H9" s="262"/>
    </row>
    <row r="10" spans="2:8" ht="44.25" customHeight="1" x14ac:dyDescent="0.3">
      <c r="B10" s="260"/>
      <c r="C10" s="261"/>
      <c r="D10" s="261"/>
      <c r="E10" s="261"/>
      <c r="F10" s="261"/>
      <c r="G10" s="261"/>
      <c r="H10" s="262"/>
    </row>
    <row r="11" spans="2:8" ht="15" thickBot="1" x14ac:dyDescent="0.35">
      <c r="B11" s="77"/>
      <c r="C11" s="80"/>
      <c r="D11" s="85"/>
      <c r="E11" s="86"/>
      <c r="F11" s="86"/>
      <c r="G11" s="87"/>
      <c r="H11" s="81"/>
    </row>
    <row r="12" spans="2:8" ht="15" thickTop="1" x14ac:dyDescent="0.3">
      <c r="B12" s="77"/>
      <c r="C12" s="263" t="s">
        <v>149</v>
      </c>
      <c r="D12" s="264"/>
      <c r="E12" s="265" t="s">
        <v>187</v>
      </c>
      <c r="F12" s="266"/>
      <c r="G12" s="80"/>
      <c r="H12" s="81"/>
    </row>
    <row r="13" spans="2:8" ht="35.25" customHeight="1" x14ac:dyDescent="0.3">
      <c r="B13" s="77"/>
      <c r="C13" s="270" t="s">
        <v>180</v>
      </c>
      <c r="D13" s="271"/>
      <c r="E13" s="272" t="s">
        <v>185</v>
      </c>
      <c r="F13" s="273"/>
      <c r="G13" s="80"/>
      <c r="H13" s="81"/>
    </row>
    <row r="14" spans="2:8" ht="17.25" customHeight="1" x14ac:dyDescent="0.3">
      <c r="B14" s="77"/>
      <c r="C14" s="270" t="s">
        <v>181</v>
      </c>
      <c r="D14" s="271"/>
      <c r="E14" s="272" t="s">
        <v>183</v>
      </c>
      <c r="F14" s="273"/>
      <c r="G14" s="80"/>
      <c r="H14" s="81"/>
    </row>
    <row r="15" spans="2:8" ht="19.5" customHeight="1" x14ac:dyDescent="0.3">
      <c r="B15" s="77"/>
      <c r="C15" s="270" t="s">
        <v>182</v>
      </c>
      <c r="D15" s="271"/>
      <c r="E15" s="272" t="s">
        <v>184</v>
      </c>
      <c r="F15" s="273"/>
      <c r="G15" s="80"/>
      <c r="H15" s="81"/>
    </row>
    <row r="16" spans="2:8" ht="69.75" customHeight="1" x14ac:dyDescent="0.3">
      <c r="B16" s="77"/>
      <c r="C16" s="270" t="s">
        <v>151</v>
      </c>
      <c r="D16" s="271"/>
      <c r="E16" s="272" t="s">
        <v>152</v>
      </c>
      <c r="F16" s="273"/>
      <c r="G16" s="80"/>
      <c r="H16" s="81"/>
    </row>
    <row r="17" spans="2:8" ht="34.5" customHeight="1" x14ac:dyDescent="0.3">
      <c r="B17" s="77"/>
      <c r="C17" s="274" t="s">
        <v>2</v>
      </c>
      <c r="D17" s="275"/>
      <c r="E17" s="276" t="s">
        <v>194</v>
      </c>
      <c r="F17" s="277"/>
      <c r="G17" s="80"/>
      <c r="H17" s="81"/>
    </row>
    <row r="18" spans="2:8" ht="27.75" customHeight="1" x14ac:dyDescent="0.3">
      <c r="B18" s="77"/>
      <c r="C18" s="274" t="s">
        <v>3</v>
      </c>
      <c r="D18" s="275"/>
      <c r="E18" s="276" t="s">
        <v>195</v>
      </c>
      <c r="F18" s="277"/>
      <c r="G18" s="80"/>
      <c r="H18" s="81"/>
    </row>
    <row r="19" spans="2:8" ht="28.5" customHeight="1" x14ac:dyDescent="0.3">
      <c r="B19" s="77"/>
      <c r="C19" s="274" t="s">
        <v>38</v>
      </c>
      <c r="D19" s="275"/>
      <c r="E19" s="276" t="s">
        <v>196</v>
      </c>
      <c r="F19" s="277"/>
      <c r="G19" s="80"/>
      <c r="H19" s="81"/>
    </row>
    <row r="20" spans="2:8" ht="72.75" customHeight="1" x14ac:dyDescent="0.3">
      <c r="B20" s="77"/>
      <c r="C20" s="274" t="s">
        <v>1</v>
      </c>
      <c r="D20" s="275"/>
      <c r="E20" s="276" t="s">
        <v>197</v>
      </c>
      <c r="F20" s="277"/>
      <c r="G20" s="80"/>
      <c r="H20" s="81"/>
    </row>
    <row r="21" spans="2:8" ht="64.5" customHeight="1" x14ac:dyDescent="0.3">
      <c r="B21" s="77"/>
      <c r="C21" s="274" t="s">
        <v>46</v>
      </c>
      <c r="D21" s="275"/>
      <c r="E21" s="276" t="s">
        <v>155</v>
      </c>
      <c r="F21" s="277"/>
      <c r="G21" s="80"/>
      <c r="H21" s="81"/>
    </row>
    <row r="22" spans="2:8" ht="71.25" customHeight="1" x14ac:dyDescent="0.3">
      <c r="B22" s="77"/>
      <c r="C22" s="274" t="s">
        <v>154</v>
      </c>
      <c r="D22" s="275"/>
      <c r="E22" s="276" t="s">
        <v>156</v>
      </c>
      <c r="F22" s="277"/>
      <c r="G22" s="80"/>
      <c r="H22" s="81"/>
    </row>
    <row r="23" spans="2:8" ht="55.5" customHeight="1" x14ac:dyDescent="0.3">
      <c r="B23" s="77"/>
      <c r="C23" s="281" t="s">
        <v>157</v>
      </c>
      <c r="D23" s="282"/>
      <c r="E23" s="276" t="s">
        <v>158</v>
      </c>
      <c r="F23" s="277"/>
      <c r="G23" s="80"/>
      <c r="H23" s="81"/>
    </row>
    <row r="24" spans="2:8" ht="42" customHeight="1" x14ac:dyDescent="0.3">
      <c r="B24" s="77"/>
      <c r="C24" s="281" t="s">
        <v>44</v>
      </c>
      <c r="D24" s="282"/>
      <c r="E24" s="276" t="s">
        <v>159</v>
      </c>
      <c r="F24" s="277"/>
      <c r="G24" s="80"/>
      <c r="H24" s="81"/>
    </row>
    <row r="25" spans="2:8" ht="59.25" customHeight="1" x14ac:dyDescent="0.3">
      <c r="B25" s="77"/>
      <c r="C25" s="281" t="s">
        <v>147</v>
      </c>
      <c r="D25" s="282"/>
      <c r="E25" s="276" t="s">
        <v>160</v>
      </c>
      <c r="F25" s="277"/>
      <c r="G25" s="80"/>
      <c r="H25" s="81"/>
    </row>
    <row r="26" spans="2:8" ht="23.25" customHeight="1" x14ac:dyDescent="0.3">
      <c r="B26" s="77"/>
      <c r="C26" s="281" t="s">
        <v>12</v>
      </c>
      <c r="D26" s="282"/>
      <c r="E26" s="276" t="s">
        <v>161</v>
      </c>
      <c r="F26" s="277"/>
      <c r="G26" s="80"/>
      <c r="H26" s="81"/>
    </row>
    <row r="27" spans="2:8" ht="30.75" customHeight="1" x14ac:dyDescent="0.3">
      <c r="B27" s="77"/>
      <c r="C27" s="281" t="s">
        <v>165</v>
      </c>
      <c r="D27" s="282"/>
      <c r="E27" s="276" t="s">
        <v>162</v>
      </c>
      <c r="F27" s="277"/>
      <c r="G27" s="80"/>
      <c r="H27" s="81"/>
    </row>
    <row r="28" spans="2:8" ht="35.25" customHeight="1" x14ac:dyDescent="0.3">
      <c r="B28" s="77"/>
      <c r="C28" s="281" t="s">
        <v>166</v>
      </c>
      <c r="D28" s="282"/>
      <c r="E28" s="276" t="s">
        <v>163</v>
      </c>
      <c r="F28" s="277"/>
      <c r="G28" s="80"/>
      <c r="H28" s="81"/>
    </row>
    <row r="29" spans="2:8" ht="33" customHeight="1" x14ac:dyDescent="0.3">
      <c r="B29" s="77"/>
      <c r="C29" s="281" t="s">
        <v>166</v>
      </c>
      <c r="D29" s="282"/>
      <c r="E29" s="276" t="s">
        <v>163</v>
      </c>
      <c r="F29" s="277"/>
      <c r="G29" s="80"/>
      <c r="H29" s="81"/>
    </row>
    <row r="30" spans="2:8" ht="30" customHeight="1" x14ac:dyDescent="0.3">
      <c r="B30" s="77"/>
      <c r="C30" s="281" t="s">
        <v>167</v>
      </c>
      <c r="D30" s="282"/>
      <c r="E30" s="276" t="s">
        <v>164</v>
      </c>
      <c r="F30" s="277"/>
      <c r="G30" s="80"/>
      <c r="H30" s="81"/>
    </row>
    <row r="31" spans="2:8" ht="35.25" customHeight="1" x14ac:dyDescent="0.3">
      <c r="B31" s="77"/>
      <c r="C31" s="281" t="s">
        <v>168</v>
      </c>
      <c r="D31" s="282"/>
      <c r="E31" s="276" t="s">
        <v>169</v>
      </c>
      <c r="F31" s="277"/>
      <c r="G31" s="80"/>
      <c r="H31" s="81"/>
    </row>
    <row r="32" spans="2:8" ht="31.5" customHeight="1" x14ac:dyDescent="0.3">
      <c r="B32" s="77"/>
      <c r="C32" s="281" t="s">
        <v>170</v>
      </c>
      <c r="D32" s="282"/>
      <c r="E32" s="276" t="s">
        <v>171</v>
      </c>
      <c r="F32" s="277"/>
      <c r="G32" s="80"/>
      <c r="H32" s="81"/>
    </row>
    <row r="33" spans="2:8" ht="35.25" customHeight="1" x14ac:dyDescent="0.3">
      <c r="B33" s="77"/>
      <c r="C33" s="281" t="s">
        <v>172</v>
      </c>
      <c r="D33" s="282"/>
      <c r="E33" s="276" t="s">
        <v>173</v>
      </c>
      <c r="F33" s="277"/>
      <c r="G33" s="80"/>
      <c r="H33" s="81"/>
    </row>
    <row r="34" spans="2:8" ht="59.25" customHeight="1" x14ac:dyDescent="0.3">
      <c r="B34" s="77"/>
      <c r="C34" s="281" t="s">
        <v>174</v>
      </c>
      <c r="D34" s="282"/>
      <c r="E34" s="276" t="s">
        <v>175</v>
      </c>
      <c r="F34" s="277"/>
      <c r="G34" s="80"/>
      <c r="H34" s="81"/>
    </row>
    <row r="35" spans="2:8" ht="29.25" customHeight="1" x14ac:dyDescent="0.3">
      <c r="B35" s="77"/>
      <c r="C35" s="281" t="s">
        <v>29</v>
      </c>
      <c r="D35" s="282"/>
      <c r="E35" s="276" t="s">
        <v>176</v>
      </c>
      <c r="F35" s="277"/>
      <c r="G35" s="80"/>
      <c r="H35" s="81"/>
    </row>
    <row r="36" spans="2:8" ht="82.5" customHeight="1" x14ac:dyDescent="0.3">
      <c r="B36" s="77"/>
      <c r="C36" s="281" t="s">
        <v>178</v>
      </c>
      <c r="D36" s="282"/>
      <c r="E36" s="276" t="s">
        <v>177</v>
      </c>
      <c r="F36" s="277"/>
      <c r="G36" s="80"/>
      <c r="H36" s="81"/>
    </row>
    <row r="37" spans="2:8" ht="46.5" customHeight="1" x14ac:dyDescent="0.3">
      <c r="B37" s="77"/>
      <c r="C37" s="281" t="s">
        <v>35</v>
      </c>
      <c r="D37" s="282"/>
      <c r="E37" s="276" t="s">
        <v>179</v>
      </c>
      <c r="F37" s="277"/>
      <c r="G37" s="80"/>
      <c r="H37" s="81"/>
    </row>
    <row r="38" spans="2:8" ht="6.75" customHeight="1" thickBot="1" x14ac:dyDescent="0.35">
      <c r="B38" s="77"/>
      <c r="C38" s="283"/>
      <c r="D38" s="284"/>
      <c r="E38" s="285"/>
      <c r="F38" s="286"/>
      <c r="G38" s="80"/>
      <c r="H38" s="81"/>
    </row>
    <row r="39" spans="2:8" ht="15" thickTop="1" x14ac:dyDescent="0.3">
      <c r="B39" s="77"/>
      <c r="C39" s="78"/>
      <c r="D39" s="78"/>
      <c r="E39" s="79"/>
      <c r="F39" s="79"/>
      <c r="G39" s="80"/>
      <c r="H39" s="81"/>
    </row>
    <row r="40" spans="2:8" ht="21" customHeight="1" x14ac:dyDescent="0.3">
      <c r="B40" s="278" t="s">
        <v>188</v>
      </c>
      <c r="C40" s="279"/>
      <c r="D40" s="279"/>
      <c r="E40" s="279"/>
      <c r="F40" s="279"/>
      <c r="G40" s="279"/>
      <c r="H40" s="280"/>
    </row>
    <row r="41" spans="2:8" ht="20.25" customHeight="1" x14ac:dyDescent="0.3">
      <c r="B41" s="278" t="s">
        <v>189</v>
      </c>
      <c r="C41" s="279"/>
      <c r="D41" s="279"/>
      <c r="E41" s="279"/>
      <c r="F41" s="279"/>
      <c r="G41" s="279"/>
      <c r="H41" s="280"/>
    </row>
    <row r="42" spans="2:8" ht="20.25" customHeight="1" x14ac:dyDescent="0.3">
      <c r="B42" s="278" t="s">
        <v>190</v>
      </c>
      <c r="C42" s="279"/>
      <c r="D42" s="279"/>
      <c r="E42" s="279"/>
      <c r="F42" s="279"/>
      <c r="G42" s="279"/>
      <c r="H42" s="280"/>
    </row>
    <row r="43" spans="2:8" ht="20.25" customHeight="1" x14ac:dyDescent="0.3">
      <c r="B43" s="278" t="s">
        <v>191</v>
      </c>
      <c r="C43" s="279"/>
      <c r="D43" s="279"/>
      <c r="E43" s="279"/>
      <c r="F43" s="279"/>
      <c r="G43" s="279"/>
      <c r="H43" s="280"/>
    </row>
    <row r="44" spans="2:8" x14ac:dyDescent="0.3">
      <c r="B44" s="278" t="s">
        <v>192</v>
      </c>
      <c r="C44" s="279"/>
      <c r="D44" s="279"/>
      <c r="E44" s="279"/>
      <c r="F44" s="279"/>
      <c r="G44" s="279"/>
      <c r="H44" s="280"/>
    </row>
    <row r="45" spans="2:8" ht="15" thickBot="1" x14ac:dyDescent="0.35">
      <c r="B45" s="82"/>
      <c r="C45" s="83"/>
      <c r="D45" s="83"/>
      <c r="E45" s="83"/>
      <c r="F45" s="83"/>
      <c r="G45" s="83"/>
      <c r="H45" s="84"/>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249977111117893"/>
  </sheetPr>
  <dimension ref="B1:F16"/>
  <sheetViews>
    <sheetView workbookViewId="0"/>
  </sheetViews>
  <sheetFormatPr baseColWidth="10" defaultColWidth="14.33203125" defaultRowHeight="13.8" x14ac:dyDescent="0.3"/>
  <cols>
    <col min="1" max="2" width="14.33203125" style="58"/>
    <col min="3" max="3" width="17" style="58" customWidth="1"/>
    <col min="4" max="4" width="14.33203125" style="58"/>
    <col min="5" max="5" width="46" style="58" customWidth="1"/>
    <col min="6" max="16384" width="14.33203125" style="58"/>
  </cols>
  <sheetData>
    <row r="1" spans="2:6" ht="24" customHeight="1" thickBot="1" x14ac:dyDescent="0.35">
      <c r="B1" s="646" t="s">
        <v>73</v>
      </c>
      <c r="C1" s="647"/>
      <c r="D1" s="647"/>
      <c r="E1" s="647"/>
      <c r="F1" s="648"/>
    </row>
    <row r="2" spans="2:6" ht="16.2" thickBot="1" x14ac:dyDescent="0.35">
      <c r="B2" s="59"/>
      <c r="C2" s="59"/>
      <c r="D2" s="59"/>
      <c r="E2" s="59"/>
      <c r="F2" s="59"/>
    </row>
    <row r="3" spans="2:6" ht="16.2" thickBot="1" x14ac:dyDescent="0.35">
      <c r="B3" s="650" t="s">
        <v>59</v>
      </c>
      <c r="C3" s="651"/>
      <c r="D3" s="651"/>
      <c r="E3" s="71" t="s">
        <v>60</v>
      </c>
      <c r="F3" s="72" t="s">
        <v>61</v>
      </c>
    </row>
    <row r="4" spans="2:6" ht="31.2" x14ac:dyDescent="0.3">
      <c r="B4" s="652" t="s">
        <v>62</v>
      </c>
      <c r="C4" s="654" t="s">
        <v>13</v>
      </c>
      <c r="D4" s="60" t="s">
        <v>14</v>
      </c>
      <c r="E4" s="61" t="s">
        <v>63</v>
      </c>
      <c r="F4" s="62">
        <v>0.25</v>
      </c>
    </row>
    <row r="5" spans="2:6" ht="46.8" x14ac:dyDescent="0.3">
      <c r="B5" s="653"/>
      <c r="C5" s="655"/>
      <c r="D5" s="63" t="s">
        <v>15</v>
      </c>
      <c r="E5" s="64" t="s">
        <v>64</v>
      </c>
      <c r="F5" s="65">
        <v>0.15</v>
      </c>
    </row>
    <row r="6" spans="2:6" ht="46.8" x14ac:dyDescent="0.3">
      <c r="B6" s="653"/>
      <c r="C6" s="655"/>
      <c r="D6" s="63" t="s">
        <v>16</v>
      </c>
      <c r="E6" s="64" t="s">
        <v>65</v>
      </c>
      <c r="F6" s="65">
        <v>0.1</v>
      </c>
    </row>
    <row r="7" spans="2:6" ht="62.4" x14ac:dyDescent="0.3">
      <c r="B7" s="653"/>
      <c r="C7" s="655" t="s">
        <v>17</v>
      </c>
      <c r="D7" s="63" t="s">
        <v>10</v>
      </c>
      <c r="E7" s="64" t="s">
        <v>66</v>
      </c>
      <c r="F7" s="65">
        <v>0.25</v>
      </c>
    </row>
    <row r="8" spans="2:6" ht="31.2" x14ac:dyDescent="0.3">
      <c r="B8" s="653"/>
      <c r="C8" s="655"/>
      <c r="D8" s="63" t="s">
        <v>9</v>
      </c>
      <c r="E8" s="64" t="s">
        <v>67</v>
      </c>
      <c r="F8" s="65">
        <v>0.15</v>
      </c>
    </row>
    <row r="9" spans="2:6" ht="46.8" x14ac:dyDescent="0.3">
      <c r="B9" s="653" t="s">
        <v>146</v>
      </c>
      <c r="C9" s="655" t="s">
        <v>18</v>
      </c>
      <c r="D9" s="63" t="s">
        <v>19</v>
      </c>
      <c r="E9" s="64" t="s">
        <v>68</v>
      </c>
      <c r="F9" s="66" t="s">
        <v>69</v>
      </c>
    </row>
    <row r="10" spans="2:6" ht="46.8" x14ac:dyDescent="0.3">
      <c r="B10" s="653"/>
      <c r="C10" s="655"/>
      <c r="D10" s="63" t="s">
        <v>20</v>
      </c>
      <c r="E10" s="64" t="s">
        <v>70</v>
      </c>
      <c r="F10" s="66" t="s">
        <v>69</v>
      </c>
    </row>
    <row r="11" spans="2:6" ht="46.8" x14ac:dyDescent="0.3">
      <c r="B11" s="653"/>
      <c r="C11" s="655" t="s">
        <v>21</v>
      </c>
      <c r="D11" s="63" t="s">
        <v>22</v>
      </c>
      <c r="E11" s="64" t="s">
        <v>71</v>
      </c>
      <c r="F11" s="66" t="s">
        <v>69</v>
      </c>
    </row>
    <row r="12" spans="2:6" ht="46.8" x14ac:dyDescent="0.3">
      <c r="B12" s="653"/>
      <c r="C12" s="655"/>
      <c r="D12" s="63" t="s">
        <v>23</v>
      </c>
      <c r="E12" s="64" t="s">
        <v>72</v>
      </c>
      <c r="F12" s="66" t="s">
        <v>69</v>
      </c>
    </row>
    <row r="13" spans="2:6" ht="31.2" x14ac:dyDescent="0.3">
      <c r="B13" s="653"/>
      <c r="C13" s="655" t="s">
        <v>24</v>
      </c>
      <c r="D13" s="63" t="s">
        <v>110</v>
      </c>
      <c r="E13" s="64" t="s">
        <v>113</v>
      </c>
      <c r="F13" s="66" t="s">
        <v>69</v>
      </c>
    </row>
    <row r="14" spans="2:6" ht="16.2" thickBot="1" x14ac:dyDescent="0.35">
      <c r="B14" s="656"/>
      <c r="C14" s="657"/>
      <c r="D14" s="67" t="s">
        <v>111</v>
      </c>
      <c r="E14" s="68" t="s">
        <v>112</v>
      </c>
      <c r="F14" s="69" t="s">
        <v>69</v>
      </c>
    </row>
    <row r="15" spans="2:6" ht="49.5" customHeight="1" x14ac:dyDescent="0.3">
      <c r="B15" s="649" t="s">
        <v>143</v>
      </c>
      <c r="C15" s="649"/>
      <c r="D15" s="649"/>
      <c r="E15" s="649"/>
      <c r="F15" s="649"/>
    </row>
    <row r="16" spans="2:6" ht="27" customHeight="1" x14ac:dyDescent="0.3">
      <c r="B16" s="7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E19"/>
  <sheetViews>
    <sheetView workbookViewId="0"/>
  </sheetViews>
  <sheetFormatPr baseColWidth="10" defaultRowHeight="14.4" x14ac:dyDescent="0.3"/>
  <sheetData>
    <row r="2" spans="2:5" x14ac:dyDescent="0.3">
      <c r="B2" t="s">
        <v>31</v>
      </c>
      <c r="E2" t="s">
        <v>123</v>
      </c>
    </row>
    <row r="3" spans="2:5" x14ac:dyDescent="0.3">
      <c r="B3" t="s">
        <v>32</v>
      </c>
      <c r="E3" t="s">
        <v>122</v>
      </c>
    </row>
    <row r="4" spans="2:5" x14ac:dyDescent="0.3">
      <c r="B4" t="s">
        <v>127</v>
      </c>
      <c r="E4" t="s">
        <v>124</v>
      </c>
    </row>
    <row r="5" spans="2:5" x14ac:dyDescent="0.3">
      <c r="B5" t="s">
        <v>126</v>
      </c>
    </row>
    <row r="8" spans="2:5" x14ac:dyDescent="0.3">
      <c r="B8" t="s">
        <v>81</v>
      </c>
    </row>
    <row r="9" spans="2:5" x14ac:dyDescent="0.3">
      <c r="B9" t="s">
        <v>36</v>
      </c>
    </row>
    <row r="10" spans="2:5" x14ac:dyDescent="0.3">
      <c r="B10" t="s">
        <v>37</v>
      </c>
    </row>
    <row r="13" spans="2:5" x14ac:dyDescent="0.3">
      <c r="B13" t="s">
        <v>120</v>
      </c>
    </row>
    <row r="14" spans="2:5" x14ac:dyDescent="0.3">
      <c r="B14" t="s">
        <v>114</v>
      </c>
    </row>
    <row r="15" spans="2:5" x14ac:dyDescent="0.3">
      <c r="B15" t="s">
        <v>117</v>
      </c>
    </row>
    <row r="16" spans="2:5" x14ac:dyDescent="0.3">
      <c r="B16" t="s">
        <v>115</v>
      </c>
    </row>
    <row r="17" spans="2:2" x14ac:dyDescent="0.3">
      <c r="B17" t="s">
        <v>116</v>
      </c>
    </row>
    <row r="18" spans="2:2" x14ac:dyDescent="0.3">
      <c r="B18" t="s">
        <v>118</v>
      </c>
    </row>
    <row r="19" spans="2:2" x14ac:dyDescent="0.3">
      <c r="B19" t="s">
        <v>119</v>
      </c>
    </row>
  </sheetData>
  <sortState xmlns:xlrd2="http://schemas.microsoft.com/office/spreadsheetml/2017/richdata2" ref="B2:B5">
    <sortCondition ref="B2:B5"/>
  </sortState>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3:A21"/>
  <sheetViews>
    <sheetView workbookViewId="0"/>
  </sheetViews>
  <sheetFormatPr baseColWidth="10" defaultColWidth="11.44140625" defaultRowHeight="13.8" x14ac:dyDescent="0.3"/>
  <cols>
    <col min="1" max="1" width="32.88671875" style="1" customWidth="1"/>
    <col min="2" max="16384" width="11.44140625" style="1"/>
  </cols>
  <sheetData>
    <row r="3" spans="1:1" x14ac:dyDescent="0.3">
      <c r="A3" s="2" t="s">
        <v>14</v>
      </c>
    </row>
    <row r="4" spans="1:1" x14ac:dyDescent="0.3">
      <c r="A4" s="2" t="s">
        <v>15</v>
      </c>
    </row>
    <row r="5" spans="1:1" x14ac:dyDescent="0.3">
      <c r="A5" s="2" t="s">
        <v>16</v>
      </c>
    </row>
    <row r="6" spans="1:1" x14ac:dyDescent="0.3">
      <c r="A6" s="2" t="s">
        <v>10</v>
      </c>
    </row>
    <row r="7" spans="1:1" x14ac:dyDescent="0.3">
      <c r="A7" s="2" t="s">
        <v>9</v>
      </c>
    </row>
    <row r="8" spans="1:1" x14ac:dyDescent="0.3">
      <c r="A8" s="2" t="s">
        <v>19</v>
      </c>
    </row>
    <row r="9" spans="1:1" x14ac:dyDescent="0.3">
      <c r="A9" s="2" t="s">
        <v>20</v>
      </c>
    </row>
    <row r="10" spans="1:1" x14ac:dyDescent="0.3">
      <c r="A10" s="2" t="s">
        <v>22</v>
      </c>
    </row>
    <row r="11" spans="1:1" x14ac:dyDescent="0.3">
      <c r="A11" s="2" t="s">
        <v>23</v>
      </c>
    </row>
    <row r="12" spans="1:1" x14ac:dyDescent="0.3">
      <c r="A12" s="2" t="s">
        <v>25</v>
      </c>
    </row>
    <row r="13" spans="1:1" x14ac:dyDescent="0.3">
      <c r="A13" s="2" t="s">
        <v>26</v>
      </c>
    </row>
    <row r="14" spans="1:1" x14ac:dyDescent="0.3">
      <c r="A14" s="2" t="s">
        <v>27</v>
      </c>
    </row>
    <row r="16" spans="1:1" x14ac:dyDescent="0.3">
      <c r="A16" s="2" t="s">
        <v>30</v>
      </c>
    </row>
    <row r="17" spans="1:1" x14ac:dyDescent="0.3">
      <c r="A17" s="2" t="s">
        <v>31</v>
      </c>
    </row>
    <row r="18" spans="1:1" x14ac:dyDescent="0.3">
      <c r="A18" s="2" t="s">
        <v>32</v>
      </c>
    </row>
    <row r="20" spans="1:1" x14ac:dyDescent="0.3">
      <c r="A20" s="2" t="s">
        <v>36</v>
      </c>
    </row>
    <row r="21" spans="1:1" x14ac:dyDescent="0.3">
      <c r="A21" s="2" t="s">
        <v>37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3"/>
  <sheetViews>
    <sheetView zoomScale="70" zoomScaleNormal="70" workbookViewId="0">
      <selection activeCell="B12" sqref="B12:B16"/>
    </sheetView>
  </sheetViews>
  <sheetFormatPr baseColWidth="10" defaultColWidth="11.44140625" defaultRowHeight="13.8" x14ac:dyDescent="0.25"/>
  <cols>
    <col min="1" max="1" width="29.44140625" style="110" customWidth="1"/>
    <col min="2" max="2" width="29.109375" style="110" customWidth="1"/>
    <col min="3" max="3" width="30.33203125" style="110" customWidth="1"/>
    <col min="4" max="4" width="31.88671875" style="110" customWidth="1"/>
    <col min="5" max="5" width="32.5546875" style="110" customWidth="1"/>
    <col min="6" max="6" width="32" style="110" customWidth="1"/>
    <col min="7" max="16384" width="11.44140625" style="110"/>
  </cols>
  <sheetData>
    <row r="1" spans="1:10" ht="15" customHeight="1" x14ac:dyDescent="0.25">
      <c r="A1" s="302"/>
      <c r="B1" s="304" t="s">
        <v>387</v>
      </c>
      <c r="C1" s="304"/>
      <c r="D1" s="304"/>
      <c r="E1" s="108" t="s">
        <v>255</v>
      </c>
      <c r="F1" s="305"/>
      <c r="G1" s="109"/>
      <c r="J1" s="287"/>
    </row>
    <row r="2" spans="1:10" ht="15" customHeight="1" x14ac:dyDescent="0.25">
      <c r="A2" s="303"/>
      <c r="B2" s="288"/>
      <c r="C2" s="288"/>
      <c r="D2" s="288"/>
      <c r="E2" s="112" t="s">
        <v>256</v>
      </c>
      <c r="F2" s="306"/>
      <c r="G2" s="109"/>
      <c r="J2" s="287"/>
    </row>
    <row r="3" spans="1:10" ht="15" customHeight="1" x14ac:dyDescent="0.25">
      <c r="A3" s="303"/>
      <c r="B3" s="288" t="s">
        <v>210</v>
      </c>
      <c r="C3" s="288"/>
      <c r="D3" s="288"/>
      <c r="E3" s="112" t="s">
        <v>257</v>
      </c>
      <c r="F3" s="306"/>
      <c r="G3" s="109"/>
      <c r="J3" s="287"/>
    </row>
    <row r="4" spans="1:10" ht="15.75" customHeight="1" x14ac:dyDescent="0.25">
      <c r="A4" s="303"/>
      <c r="B4" s="288"/>
      <c r="C4" s="288"/>
      <c r="D4" s="288"/>
      <c r="E4" s="112" t="s">
        <v>258</v>
      </c>
      <c r="F4" s="306"/>
      <c r="G4" s="109"/>
      <c r="J4" s="287"/>
    </row>
    <row r="5" spans="1:10" ht="15.75" customHeight="1" x14ac:dyDescent="0.25">
      <c r="A5" s="289"/>
      <c r="B5" s="290"/>
      <c r="C5" s="290"/>
      <c r="D5" s="290"/>
      <c r="E5" s="290"/>
      <c r="F5" s="291"/>
      <c r="G5" s="109"/>
      <c r="J5" s="111"/>
    </row>
    <row r="6" spans="1:10" ht="15" customHeight="1" x14ac:dyDescent="0.25">
      <c r="A6" s="292" t="s">
        <v>211</v>
      </c>
      <c r="B6" s="293"/>
      <c r="C6" s="293"/>
      <c r="D6" s="293"/>
      <c r="E6" s="293"/>
      <c r="F6" s="294"/>
    </row>
    <row r="7" spans="1:10" ht="15.75" customHeight="1" x14ac:dyDescent="0.25">
      <c r="A7" s="292"/>
      <c r="B7" s="293"/>
      <c r="C7" s="293"/>
      <c r="D7" s="293"/>
      <c r="E7" s="293"/>
      <c r="F7" s="294"/>
    </row>
    <row r="8" spans="1:10" ht="27" customHeight="1" x14ac:dyDescent="0.25">
      <c r="A8" s="295" t="s">
        <v>261</v>
      </c>
      <c r="B8" s="296"/>
      <c r="C8" s="296"/>
      <c r="D8" s="296"/>
      <c r="E8" s="296"/>
      <c r="F8" s="297"/>
    </row>
    <row r="9" spans="1:10" ht="77.25" customHeight="1" thickBot="1" x14ac:dyDescent="0.3">
      <c r="A9" s="298" t="s">
        <v>262</v>
      </c>
      <c r="B9" s="299"/>
      <c r="C9" s="299"/>
      <c r="D9" s="299"/>
      <c r="E9" s="299"/>
      <c r="F9" s="300"/>
    </row>
    <row r="10" spans="1:10" ht="18.75" customHeight="1" thickBot="1" x14ac:dyDescent="0.3">
      <c r="A10" s="301"/>
      <c r="B10" s="301"/>
      <c r="C10" s="301"/>
      <c r="D10" s="301"/>
      <c r="E10" s="301"/>
      <c r="F10" s="301"/>
    </row>
    <row r="11" spans="1:10" ht="22.5" customHeight="1" thickBot="1" x14ac:dyDescent="0.3">
      <c r="A11" s="113" t="s">
        <v>212</v>
      </c>
      <c r="B11" s="114" t="s">
        <v>213</v>
      </c>
      <c r="C11" s="114" t="s">
        <v>214</v>
      </c>
      <c r="D11" s="170" t="s">
        <v>213</v>
      </c>
      <c r="E11" s="170" t="s">
        <v>215</v>
      </c>
      <c r="F11" s="171" t="s">
        <v>213</v>
      </c>
    </row>
    <row r="12" spans="1:10" ht="75" customHeight="1" x14ac:dyDescent="0.25">
      <c r="A12" s="115" t="s">
        <v>217</v>
      </c>
      <c r="B12" s="172" t="s">
        <v>263</v>
      </c>
      <c r="C12" s="116" t="s">
        <v>264</v>
      </c>
      <c r="D12" s="173" t="s">
        <v>265</v>
      </c>
      <c r="E12" s="116" t="s">
        <v>266</v>
      </c>
      <c r="F12" s="174" t="s">
        <v>267</v>
      </c>
    </row>
    <row r="13" spans="1:10" ht="60" customHeight="1" x14ac:dyDescent="0.25">
      <c r="A13" s="117" t="s">
        <v>268</v>
      </c>
      <c r="B13" s="175" t="s">
        <v>269</v>
      </c>
      <c r="C13" s="118" t="s">
        <v>270</v>
      </c>
      <c r="D13" s="173" t="s">
        <v>271</v>
      </c>
      <c r="E13" s="118" t="s">
        <v>272</v>
      </c>
      <c r="F13" s="174" t="s">
        <v>273</v>
      </c>
    </row>
    <row r="14" spans="1:10" ht="93.75" customHeight="1" x14ac:dyDescent="0.25">
      <c r="A14" s="117" t="s">
        <v>216</v>
      </c>
      <c r="B14" s="176" t="s">
        <v>274</v>
      </c>
      <c r="C14" s="118" t="s">
        <v>270</v>
      </c>
      <c r="D14" s="177" t="s">
        <v>275</v>
      </c>
      <c r="E14" s="118" t="s">
        <v>276</v>
      </c>
      <c r="F14" s="174" t="s">
        <v>277</v>
      </c>
    </row>
    <row r="15" spans="1:10" ht="73.5" customHeight="1" x14ac:dyDescent="0.25">
      <c r="A15" s="117" t="s">
        <v>218</v>
      </c>
      <c r="B15" s="178" t="s">
        <v>278</v>
      </c>
      <c r="C15" s="118" t="s">
        <v>270</v>
      </c>
      <c r="D15" s="179" t="s">
        <v>279</v>
      </c>
      <c r="E15" s="118" t="s">
        <v>280</v>
      </c>
      <c r="F15" s="174" t="s">
        <v>281</v>
      </c>
    </row>
    <row r="16" spans="1:10" ht="127.5" customHeight="1" x14ac:dyDescent="0.25">
      <c r="A16" s="117" t="s">
        <v>219</v>
      </c>
      <c r="B16" s="178" t="s">
        <v>282</v>
      </c>
      <c r="C16" s="118" t="s">
        <v>270</v>
      </c>
      <c r="D16" s="180" t="s">
        <v>283</v>
      </c>
      <c r="E16" s="118" t="s">
        <v>272</v>
      </c>
      <c r="F16" s="181" t="s">
        <v>284</v>
      </c>
    </row>
    <row r="17" spans="1:6" ht="69.75" customHeight="1" x14ac:dyDescent="0.25">
      <c r="A17" s="117"/>
      <c r="B17" s="121"/>
      <c r="C17" s="118" t="s">
        <v>285</v>
      </c>
      <c r="D17" s="180" t="s">
        <v>286</v>
      </c>
      <c r="E17" s="118" t="s">
        <v>272</v>
      </c>
      <c r="F17" s="181" t="s">
        <v>287</v>
      </c>
    </row>
    <row r="18" spans="1:6" ht="114.75" customHeight="1" x14ac:dyDescent="0.25">
      <c r="A18" s="117"/>
      <c r="B18" s="121"/>
      <c r="C18" s="118" t="s">
        <v>288</v>
      </c>
      <c r="D18" s="182" t="s">
        <v>289</v>
      </c>
      <c r="E18" s="118" t="s">
        <v>272</v>
      </c>
      <c r="F18" s="181" t="s">
        <v>290</v>
      </c>
    </row>
    <row r="19" spans="1:6" ht="73.5" customHeight="1" x14ac:dyDescent="0.25">
      <c r="A19" s="117"/>
      <c r="B19" s="119"/>
      <c r="C19" s="118" t="s">
        <v>291</v>
      </c>
      <c r="D19" s="182" t="s">
        <v>292</v>
      </c>
      <c r="E19" s="118" t="s">
        <v>272</v>
      </c>
      <c r="F19" s="181" t="s">
        <v>293</v>
      </c>
    </row>
    <row r="20" spans="1:6" ht="96" customHeight="1" x14ac:dyDescent="0.3">
      <c r="A20" s="117"/>
      <c r="B20" s="119"/>
      <c r="C20" s="118" t="s">
        <v>294</v>
      </c>
      <c r="D20" s="182" t="s">
        <v>295</v>
      </c>
      <c r="E20" s="118" t="s">
        <v>296</v>
      </c>
      <c r="F20" s="183" t="s">
        <v>297</v>
      </c>
    </row>
    <row r="21" spans="1:6" ht="81" customHeight="1" x14ac:dyDescent="0.25">
      <c r="A21" s="117"/>
      <c r="B21" s="119"/>
      <c r="C21" s="118" t="s">
        <v>298</v>
      </c>
      <c r="D21" s="182" t="s">
        <v>299</v>
      </c>
      <c r="E21" s="118" t="s">
        <v>296</v>
      </c>
      <c r="F21" s="184" t="s">
        <v>300</v>
      </c>
    </row>
    <row r="22" spans="1:6" ht="69" customHeight="1" x14ac:dyDescent="0.25">
      <c r="A22" s="117"/>
      <c r="B22" s="119"/>
      <c r="C22" s="118"/>
      <c r="D22" s="122"/>
      <c r="E22" s="118"/>
      <c r="F22" s="120"/>
    </row>
    <row r="23" spans="1:6" ht="61.5" customHeight="1" x14ac:dyDescent="0.25">
      <c r="A23" s="117"/>
      <c r="B23" s="119"/>
      <c r="C23" s="118"/>
      <c r="D23" s="122"/>
      <c r="E23" s="118"/>
      <c r="F23" s="120"/>
    </row>
    <row r="24" spans="1:6" ht="57.75" customHeight="1" x14ac:dyDescent="0.25">
      <c r="A24" s="117"/>
      <c r="B24" s="119"/>
      <c r="C24" s="118"/>
      <c r="D24" s="122"/>
      <c r="E24" s="118"/>
      <c r="F24" s="120"/>
    </row>
    <row r="25" spans="1:6" ht="62.25" customHeight="1" x14ac:dyDescent="0.25">
      <c r="A25" s="117"/>
      <c r="B25" s="119"/>
      <c r="C25" s="118"/>
      <c r="D25" s="122"/>
      <c r="E25" s="118"/>
      <c r="F25" s="120"/>
    </row>
    <row r="26" spans="1:6" ht="56.25" customHeight="1" thickBot="1" x14ac:dyDescent="0.3">
      <c r="A26" s="123"/>
      <c r="B26" s="124"/>
      <c r="C26" s="125"/>
      <c r="D26" s="126"/>
      <c r="E26" s="125"/>
      <c r="F26" s="127"/>
    </row>
    <row r="27" spans="1:6" ht="65.25" customHeight="1" x14ac:dyDescent="0.25">
      <c r="A27" s="128"/>
      <c r="B27" s="129"/>
      <c r="C27" s="128"/>
      <c r="D27" s="130"/>
      <c r="E27" s="128"/>
      <c r="F27" s="130"/>
    </row>
    <row r="28" spans="1:6" ht="62.25" customHeight="1" x14ac:dyDescent="0.25">
      <c r="A28" s="128"/>
      <c r="B28" s="129"/>
      <c r="C28" s="128"/>
      <c r="D28" s="130"/>
      <c r="E28" s="128"/>
      <c r="F28" s="130"/>
    </row>
    <row r="29" spans="1:6" ht="63" customHeight="1" x14ac:dyDescent="0.25">
      <c r="A29" s="128"/>
      <c r="B29" s="129"/>
      <c r="C29" s="128"/>
      <c r="D29" s="130"/>
      <c r="E29" s="128"/>
      <c r="F29" s="129"/>
    </row>
    <row r="30" spans="1:6" ht="51.75" customHeight="1" x14ac:dyDescent="0.25">
      <c r="A30" s="128"/>
      <c r="B30" s="129"/>
      <c r="C30" s="128"/>
      <c r="D30" s="130"/>
      <c r="E30" s="128"/>
      <c r="F30" s="129"/>
    </row>
    <row r="31" spans="1:6" ht="52.5" customHeight="1" x14ac:dyDescent="0.25">
      <c r="A31" s="128"/>
      <c r="B31" s="130"/>
      <c r="C31" s="128"/>
      <c r="D31" s="130"/>
      <c r="E31" s="128"/>
      <c r="F31" s="130"/>
    </row>
    <row r="32" spans="1:6" ht="63.75" customHeight="1" x14ac:dyDescent="0.25">
      <c r="A32" s="128"/>
      <c r="B32" s="130"/>
      <c r="C32" s="128"/>
      <c r="D32" s="130"/>
      <c r="E32" s="128"/>
      <c r="F32" s="130"/>
    </row>
    <row r="33" spans="1:6" ht="66" customHeight="1" x14ac:dyDescent="0.25">
      <c r="A33" s="128"/>
      <c r="B33" s="131"/>
      <c r="C33" s="128"/>
      <c r="D33" s="132"/>
      <c r="E33" s="128"/>
      <c r="F33" s="131"/>
    </row>
    <row r="34" spans="1:6" ht="55.5" customHeight="1" x14ac:dyDescent="0.25">
      <c r="A34" s="128"/>
      <c r="B34" s="131"/>
      <c r="C34" s="128"/>
      <c r="D34" s="132"/>
      <c r="E34" s="128"/>
      <c r="F34" s="133"/>
    </row>
    <row r="35" spans="1:6" ht="51.75" customHeight="1" x14ac:dyDescent="0.25">
      <c r="A35" s="128"/>
      <c r="B35" s="133"/>
      <c r="C35" s="128"/>
      <c r="D35" s="134"/>
      <c r="E35" s="128"/>
      <c r="F35" s="133"/>
    </row>
    <row r="36" spans="1:6" ht="55.5" customHeight="1" x14ac:dyDescent="0.25">
      <c r="A36" s="128"/>
      <c r="B36" s="133"/>
      <c r="C36" s="128"/>
      <c r="D36" s="133"/>
      <c r="E36" s="128"/>
      <c r="F36" s="133"/>
    </row>
    <row r="37" spans="1:6" ht="55.5" customHeight="1" x14ac:dyDescent="0.25">
      <c r="A37" s="128"/>
      <c r="B37" s="133"/>
      <c r="C37" s="128"/>
      <c r="D37" s="133"/>
      <c r="E37" s="128"/>
      <c r="F37" s="133"/>
    </row>
    <row r="38" spans="1:6" ht="54.75" customHeight="1" x14ac:dyDescent="0.25">
      <c r="A38" s="128"/>
      <c r="B38" s="133"/>
      <c r="C38" s="128"/>
      <c r="D38" s="133"/>
      <c r="E38" s="128"/>
      <c r="F38" s="133"/>
    </row>
    <row r="39" spans="1:6" ht="56.25" customHeight="1" x14ac:dyDescent="0.25">
      <c r="A39" s="128"/>
      <c r="B39" s="133"/>
      <c r="C39" s="128"/>
      <c r="D39" s="133"/>
      <c r="E39" s="128"/>
      <c r="F39" s="133"/>
    </row>
    <row r="40" spans="1:6" ht="54.75" customHeight="1" x14ac:dyDescent="0.25">
      <c r="A40" s="128"/>
      <c r="B40" s="131"/>
      <c r="C40" s="128"/>
      <c r="D40" s="132"/>
      <c r="E40" s="128"/>
      <c r="F40" s="131"/>
    </row>
    <row r="41" spans="1:6" ht="55.5" customHeight="1" x14ac:dyDescent="0.25">
      <c r="A41" s="128"/>
      <c r="B41" s="131"/>
      <c r="C41" s="128"/>
      <c r="D41" s="132"/>
      <c r="E41" s="128"/>
      <c r="F41" s="133"/>
    </row>
    <row r="42" spans="1:6" ht="54.75" customHeight="1" x14ac:dyDescent="0.25">
      <c r="A42" s="128"/>
      <c r="B42" s="133"/>
      <c r="C42" s="128"/>
      <c r="D42" s="134"/>
      <c r="E42" s="128"/>
      <c r="F42" s="133"/>
    </row>
    <row r="43" spans="1:6" ht="55.5" customHeight="1" x14ac:dyDescent="0.25">
      <c r="A43" s="128"/>
      <c r="B43" s="133"/>
      <c r="C43" s="128"/>
      <c r="D43" s="133"/>
      <c r="E43" s="128"/>
      <c r="F43" s="133"/>
    </row>
    <row r="44" spans="1:6" ht="56.25" customHeight="1" x14ac:dyDescent="0.25">
      <c r="A44" s="128"/>
      <c r="B44" s="133"/>
      <c r="C44" s="128"/>
      <c r="D44" s="133"/>
      <c r="E44" s="128"/>
      <c r="F44" s="133"/>
    </row>
    <row r="45" spans="1:6" ht="59.25" customHeight="1" x14ac:dyDescent="0.25">
      <c r="A45" s="128"/>
      <c r="B45" s="133"/>
      <c r="C45" s="128"/>
      <c r="D45" s="133"/>
      <c r="E45" s="128"/>
      <c r="F45" s="133"/>
    </row>
    <row r="46" spans="1:6" ht="55.5" customHeight="1" x14ac:dyDescent="0.25">
      <c r="A46" s="128"/>
      <c r="B46" s="133"/>
      <c r="C46" s="128"/>
      <c r="D46" s="133"/>
      <c r="E46" s="128"/>
      <c r="F46" s="133"/>
    </row>
    <row r="47" spans="1:6" ht="55.5" customHeight="1" x14ac:dyDescent="0.25">
      <c r="A47" s="128"/>
      <c r="B47" s="131"/>
      <c r="C47" s="128"/>
      <c r="D47" s="132"/>
      <c r="E47" s="128"/>
      <c r="F47" s="131"/>
    </row>
    <row r="48" spans="1:6" ht="56.25" customHeight="1" x14ac:dyDescent="0.25">
      <c r="A48" s="128"/>
      <c r="B48" s="131"/>
      <c r="C48" s="128"/>
      <c r="D48" s="132"/>
      <c r="E48" s="128"/>
      <c r="F48" s="133"/>
    </row>
    <row r="49" spans="1:6" ht="54" customHeight="1" x14ac:dyDescent="0.25">
      <c r="A49" s="128"/>
      <c r="B49" s="133"/>
      <c r="C49" s="128"/>
      <c r="D49" s="134"/>
      <c r="E49" s="128"/>
      <c r="F49" s="133"/>
    </row>
    <row r="50" spans="1:6" ht="56.25" customHeight="1" x14ac:dyDescent="0.25">
      <c r="A50" s="128"/>
      <c r="B50" s="133"/>
      <c r="C50" s="128"/>
      <c r="D50" s="133"/>
      <c r="E50" s="128"/>
      <c r="F50" s="133"/>
    </row>
    <row r="51" spans="1:6" ht="59.25" customHeight="1" x14ac:dyDescent="0.25">
      <c r="A51" s="128"/>
      <c r="B51" s="133"/>
      <c r="C51" s="128"/>
      <c r="D51" s="133"/>
      <c r="E51" s="128"/>
      <c r="F51" s="133"/>
    </row>
    <row r="52" spans="1:6" ht="54.75" customHeight="1" x14ac:dyDescent="0.25">
      <c r="A52" s="128"/>
      <c r="B52" s="133"/>
      <c r="C52" s="128"/>
      <c r="D52" s="133"/>
      <c r="E52" s="128"/>
      <c r="F52" s="133"/>
    </row>
    <row r="53" spans="1:6" ht="55.5" customHeight="1" x14ac:dyDescent="0.25">
      <c r="A53" s="128"/>
      <c r="B53" s="133"/>
      <c r="C53" s="128"/>
      <c r="D53" s="133"/>
      <c r="E53" s="128"/>
      <c r="F53" s="133"/>
    </row>
  </sheetData>
  <mergeCells count="10">
    <mergeCell ref="A9:F9"/>
    <mergeCell ref="A10:F10"/>
    <mergeCell ref="A1:A4"/>
    <mergeCell ref="B1:D2"/>
    <mergeCell ref="F1:F4"/>
    <mergeCell ref="J1:J4"/>
    <mergeCell ref="B3:D4"/>
    <mergeCell ref="A5:F5"/>
    <mergeCell ref="A6:F7"/>
    <mergeCell ref="A8:F8"/>
  </mergeCell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'C:\Users\CAROLINA\Desktop\MEMORIA LUMERO\POR CONTESTAR\SIGAMI 2023\MAPAS 2023\[Monitoreo mapa de Corrupcion septiembre y octubre 2023.xlsx]LISTAS CONTEXTO'!#REF!</xm:f>
          </x14:formula1>
          <xm:sqref>E12:E21 C12:C21</xm:sqref>
        </x14:dataValidation>
        <x14:dataValidation type="list" allowBlank="1" showInputMessage="1" showErrorMessage="1" xr:uid="{00000000-0002-0000-0100-000001000000}">
          <x14:formula1>
            <xm:f>'C:\Users\Marcela\Desktop\mapa de riesgos de corrupcion\[MAPA DE RIESGOS VERSION NUEVA E INFORMACION ACTUALIZADA A 30 DE AGOSTO DE 2024.xlsx]LISTAS CONTEXTO'!#REF!</xm:f>
          </x14:formula1>
          <xm:sqref>A12:A21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tabColor rgb="FFFFC000"/>
  </sheetPr>
  <dimension ref="A1:X43"/>
  <sheetViews>
    <sheetView zoomScale="55" zoomScaleNormal="55" workbookViewId="0">
      <selection activeCell="Z10" sqref="Z10"/>
    </sheetView>
  </sheetViews>
  <sheetFormatPr baseColWidth="10" defaultColWidth="11.44140625" defaultRowHeight="14.4" x14ac:dyDescent="0.3"/>
  <cols>
    <col min="1" max="1" width="5.109375" style="162" customWidth="1"/>
    <col min="2" max="2" width="52.109375" style="163" customWidth="1"/>
    <col min="3" max="17" width="6.44140625" style="163" customWidth="1"/>
    <col min="18" max="18" width="8.109375" style="163" customWidth="1"/>
    <col min="19" max="19" width="13" style="164" customWidth="1"/>
    <col min="20" max="20" width="19.6640625" customWidth="1"/>
    <col min="21" max="23" width="11.44140625" hidden="1" customWidth="1"/>
  </cols>
  <sheetData>
    <row r="1" spans="1:24" ht="30.75" customHeight="1" x14ac:dyDescent="0.3">
      <c r="A1" s="659"/>
      <c r="B1" s="660"/>
      <c r="C1" s="288" t="s">
        <v>387</v>
      </c>
      <c r="D1" s="288"/>
      <c r="E1" s="288"/>
      <c r="F1" s="288"/>
      <c r="G1" s="288"/>
      <c r="H1" s="288"/>
      <c r="I1" s="288"/>
      <c r="J1" s="288"/>
      <c r="K1" s="288"/>
      <c r="L1" s="288"/>
      <c r="M1" s="288"/>
      <c r="N1" s="288"/>
      <c r="O1" s="288"/>
      <c r="P1" s="288"/>
      <c r="Q1" s="288"/>
      <c r="R1" s="288"/>
      <c r="S1" s="288"/>
      <c r="T1" s="310" t="s">
        <v>255</v>
      </c>
      <c r="U1" s="310"/>
      <c r="V1" s="310"/>
      <c r="W1" s="311"/>
    </row>
    <row r="2" spans="1:24" ht="25.5" customHeight="1" x14ac:dyDescent="0.3">
      <c r="A2" s="661"/>
      <c r="B2" s="662"/>
      <c r="C2" s="288"/>
      <c r="D2" s="288"/>
      <c r="E2" s="288"/>
      <c r="F2" s="288"/>
      <c r="G2" s="288"/>
      <c r="H2" s="288"/>
      <c r="I2" s="288"/>
      <c r="J2" s="288"/>
      <c r="K2" s="288"/>
      <c r="L2" s="288"/>
      <c r="M2" s="288"/>
      <c r="N2" s="288"/>
      <c r="O2" s="288"/>
      <c r="P2" s="288"/>
      <c r="Q2" s="288"/>
      <c r="R2" s="288"/>
      <c r="S2" s="288"/>
      <c r="T2" s="312" t="s">
        <v>256</v>
      </c>
      <c r="U2" s="312"/>
      <c r="V2" s="312"/>
      <c r="W2" s="313"/>
    </row>
    <row r="3" spans="1:24" ht="15" customHeight="1" x14ac:dyDescent="0.3">
      <c r="A3" s="661"/>
      <c r="B3" s="662"/>
      <c r="C3" s="288" t="s">
        <v>220</v>
      </c>
      <c r="D3" s="288"/>
      <c r="E3" s="288"/>
      <c r="F3" s="288"/>
      <c r="G3" s="288"/>
      <c r="H3" s="288"/>
      <c r="I3" s="288"/>
      <c r="J3" s="288"/>
      <c r="K3" s="288"/>
      <c r="L3" s="288"/>
      <c r="M3" s="288"/>
      <c r="N3" s="288"/>
      <c r="O3" s="288"/>
      <c r="P3" s="288"/>
      <c r="Q3" s="288"/>
      <c r="R3" s="288"/>
      <c r="S3" s="288"/>
      <c r="T3" s="312" t="s">
        <v>259</v>
      </c>
      <c r="U3" s="312"/>
      <c r="V3" s="312"/>
      <c r="W3" s="313"/>
    </row>
    <row r="4" spans="1:24" ht="15.75" customHeight="1" x14ac:dyDescent="0.3">
      <c r="A4" s="663"/>
      <c r="B4" s="664"/>
      <c r="C4" s="288"/>
      <c r="D4" s="288"/>
      <c r="E4" s="288"/>
      <c r="F4" s="288"/>
      <c r="G4" s="288"/>
      <c r="H4" s="288"/>
      <c r="I4" s="288"/>
      <c r="J4" s="288"/>
      <c r="K4" s="288"/>
      <c r="L4" s="288"/>
      <c r="M4" s="288"/>
      <c r="N4" s="288"/>
      <c r="O4" s="288"/>
      <c r="P4" s="288"/>
      <c r="Q4" s="288"/>
      <c r="R4" s="288"/>
      <c r="S4" s="288"/>
      <c r="T4" s="312" t="s">
        <v>258</v>
      </c>
      <c r="U4" s="312"/>
      <c r="V4" s="312"/>
      <c r="W4" s="313"/>
    </row>
    <row r="5" spans="1:24" ht="15.75" customHeight="1" x14ac:dyDescent="0.3">
      <c r="A5" s="309"/>
      <c r="B5" s="309"/>
      <c r="C5" s="309"/>
      <c r="D5" s="309"/>
      <c r="E5" s="309"/>
      <c r="F5" s="309"/>
      <c r="G5" s="309"/>
      <c r="H5" s="309"/>
      <c r="I5" s="309"/>
      <c r="J5" s="309"/>
      <c r="K5" s="309"/>
      <c r="L5" s="309"/>
      <c r="M5" s="309"/>
      <c r="N5" s="309"/>
      <c r="O5" s="309"/>
      <c r="P5" s="309"/>
      <c r="Q5" s="309"/>
      <c r="R5" s="309"/>
      <c r="S5" s="309"/>
      <c r="T5" s="314"/>
      <c r="U5" s="129"/>
      <c r="V5" s="129"/>
      <c r="W5" s="135"/>
    </row>
    <row r="6" spans="1:24" s="110" customFormat="1" ht="27" customHeight="1" x14ac:dyDescent="0.25">
      <c r="A6" s="315" t="s">
        <v>301</v>
      </c>
      <c r="B6" s="315"/>
      <c r="C6" s="315"/>
      <c r="D6" s="315"/>
      <c r="E6" s="315"/>
      <c r="F6" s="315"/>
      <c r="G6" s="315"/>
      <c r="H6" s="315"/>
      <c r="I6" s="315"/>
      <c r="J6" s="315"/>
      <c r="K6" s="315"/>
      <c r="L6" s="315"/>
      <c r="M6" s="315"/>
      <c r="N6" s="315"/>
      <c r="O6" s="315"/>
      <c r="P6" s="315"/>
      <c r="Q6" s="315"/>
      <c r="R6" s="315"/>
      <c r="S6" s="315"/>
      <c r="T6" s="315"/>
      <c r="W6" s="136"/>
    </row>
    <row r="7" spans="1:24" s="110" customFormat="1" ht="81" customHeight="1" thickBot="1" x14ac:dyDescent="0.3">
      <c r="A7" s="316" t="s">
        <v>302</v>
      </c>
      <c r="B7" s="316"/>
      <c r="C7" s="316"/>
      <c r="D7" s="316"/>
      <c r="E7" s="316"/>
      <c r="F7" s="316"/>
      <c r="G7" s="316"/>
      <c r="H7" s="316"/>
      <c r="I7" s="316"/>
      <c r="J7" s="316"/>
      <c r="K7" s="316"/>
      <c r="L7" s="316"/>
      <c r="M7" s="316"/>
      <c r="N7" s="316"/>
      <c r="O7" s="316"/>
      <c r="P7" s="316"/>
      <c r="Q7" s="316"/>
      <c r="R7" s="316"/>
      <c r="S7" s="316"/>
      <c r="T7" s="316"/>
      <c r="U7" s="137"/>
      <c r="V7" s="137"/>
      <c r="W7" s="138"/>
    </row>
    <row r="8" spans="1:24" s="110" customFormat="1" ht="26.25" customHeight="1" thickBot="1" x14ac:dyDescent="0.3">
      <c r="A8" s="139"/>
      <c r="B8" s="139"/>
      <c r="C8" s="139"/>
      <c r="D8" s="139"/>
      <c r="E8" s="139"/>
      <c r="F8" s="139"/>
      <c r="G8" s="139"/>
      <c r="H8" s="139"/>
      <c r="I8" s="139"/>
      <c r="J8" s="139"/>
      <c r="K8" s="139"/>
      <c r="L8" s="139"/>
      <c r="M8" s="139"/>
      <c r="N8" s="139"/>
      <c r="O8" s="139"/>
      <c r="P8" s="139"/>
      <c r="Q8" s="139"/>
      <c r="R8" s="139"/>
      <c r="S8" s="139"/>
      <c r="T8" s="140"/>
      <c r="X8" s="141"/>
    </row>
    <row r="9" spans="1:24" s="110" customFormat="1" ht="39.75" customHeight="1" thickBot="1" x14ac:dyDescent="0.3">
      <c r="A9" s="317"/>
      <c r="B9" s="317"/>
      <c r="C9" s="317" t="b">
        <v>0</v>
      </c>
      <c r="D9" s="317"/>
      <c r="E9" s="317"/>
      <c r="F9" s="317"/>
      <c r="G9" s="317"/>
      <c r="H9" s="317"/>
      <c r="I9" s="317"/>
      <c r="J9" s="317"/>
      <c r="K9" s="317"/>
      <c r="L9" s="317"/>
      <c r="M9" s="317"/>
      <c r="N9" s="317"/>
      <c r="O9" s="317"/>
      <c r="P9" s="317"/>
      <c r="Q9" s="317"/>
      <c r="R9" s="317"/>
      <c r="S9" s="317"/>
      <c r="T9" s="318"/>
    </row>
    <row r="10" spans="1:24" s="147" customFormat="1" ht="32.25" customHeight="1" thickBot="1" x14ac:dyDescent="0.35">
      <c r="A10" s="142" t="s">
        <v>221</v>
      </c>
      <c r="B10" s="187" t="s">
        <v>222</v>
      </c>
      <c r="C10" s="143" t="s">
        <v>223</v>
      </c>
      <c r="D10" s="143" t="s">
        <v>224</v>
      </c>
      <c r="E10" s="143" t="s">
        <v>225</v>
      </c>
      <c r="F10" s="143" t="s">
        <v>226</v>
      </c>
      <c r="G10" s="143" t="s">
        <v>227</v>
      </c>
      <c r="H10" s="143" t="s">
        <v>228</v>
      </c>
      <c r="I10" s="143" t="s">
        <v>229</v>
      </c>
      <c r="J10" s="143" t="s">
        <v>230</v>
      </c>
      <c r="K10" s="143" t="s">
        <v>231</v>
      </c>
      <c r="L10" s="143" t="s">
        <v>232</v>
      </c>
      <c r="M10" s="143" t="s">
        <v>233</v>
      </c>
      <c r="N10" s="143" t="s">
        <v>234</v>
      </c>
      <c r="O10" s="143" t="s">
        <v>235</v>
      </c>
      <c r="P10" s="143" t="s">
        <v>236</v>
      </c>
      <c r="Q10" s="143" t="s">
        <v>237</v>
      </c>
      <c r="R10" s="144" t="s">
        <v>238</v>
      </c>
      <c r="S10" s="145" t="s">
        <v>239</v>
      </c>
      <c r="T10" s="146" t="s">
        <v>240</v>
      </c>
    </row>
    <row r="11" spans="1:24" ht="77.25" customHeight="1" x14ac:dyDescent="0.3">
      <c r="A11" s="148">
        <v>1</v>
      </c>
      <c r="B11" s="172" t="s">
        <v>263</v>
      </c>
      <c r="C11" s="149">
        <v>5</v>
      </c>
      <c r="D11" s="149">
        <v>4</v>
      </c>
      <c r="E11" s="149">
        <v>4</v>
      </c>
      <c r="F11" s="149">
        <v>4</v>
      </c>
      <c r="G11" s="149">
        <v>5</v>
      </c>
      <c r="H11" s="149">
        <v>4</v>
      </c>
      <c r="I11" s="149">
        <v>5</v>
      </c>
      <c r="J11" s="149">
        <v>4</v>
      </c>
      <c r="K11" s="149">
        <v>5</v>
      </c>
      <c r="L11" s="149"/>
      <c r="M11" s="149"/>
      <c r="N11" s="149"/>
      <c r="O11" s="149"/>
      <c r="P11" s="149"/>
      <c r="Q11" s="149"/>
      <c r="R11" s="148">
        <f>SUM(C11:K11)</f>
        <v>40</v>
      </c>
      <c r="S11" s="150">
        <f>+R11/(COUNT(C11:Q11))</f>
        <v>4.4444444444444446</v>
      </c>
      <c r="T11" s="151"/>
    </row>
    <row r="12" spans="1:24" ht="76.5" customHeight="1" x14ac:dyDescent="0.3">
      <c r="A12" s="148"/>
      <c r="B12" s="175" t="s">
        <v>269</v>
      </c>
      <c r="C12" s="149">
        <v>3</v>
      </c>
      <c r="D12" s="149">
        <v>5</v>
      </c>
      <c r="E12" s="149">
        <v>4</v>
      </c>
      <c r="F12" s="149">
        <v>5</v>
      </c>
      <c r="G12" s="149">
        <v>5</v>
      </c>
      <c r="H12" s="149">
        <v>4</v>
      </c>
      <c r="I12" s="149">
        <v>5</v>
      </c>
      <c r="J12" s="149">
        <v>4</v>
      </c>
      <c r="K12" s="149">
        <v>5</v>
      </c>
      <c r="L12" s="149"/>
      <c r="M12" s="149"/>
      <c r="N12" s="149"/>
      <c r="O12" s="149"/>
      <c r="P12" s="149"/>
      <c r="Q12" s="149"/>
      <c r="R12" s="148">
        <f t="shared" ref="R12:R35" si="0">SUM(C12:K12)</f>
        <v>40</v>
      </c>
      <c r="S12" s="150">
        <f t="shared" ref="S12:S36" si="1">+R12/(COUNT(C12:Q12))</f>
        <v>4.4444444444444446</v>
      </c>
      <c r="T12" s="185"/>
    </row>
    <row r="13" spans="1:24" ht="45.75" customHeight="1" x14ac:dyDescent="0.3">
      <c r="A13" s="148">
        <v>2</v>
      </c>
      <c r="B13" s="176" t="s">
        <v>274</v>
      </c>
      <c r="C13" s="149">
        <v>5</v>
      </c>
      <c r="D13" s="149">
        <v>4</v>
      </c>
      <c r="E13" s="149">
        <v>5</v>
      </c>
      <c r="F13" s="149">
        <v>5</v>
      </c>
      <c r="G13" s="149">
        <v>4</v>
      </c>
      <c r="H13" s="149">
        <v>3</v>
      </c>
      <c r="I13" s="149">
        <v>5</v>
      </c>
      <c r="J13" s="149">
        <v>5</v>
      </c>
      <c r="K13" s="149">
        <v>5</v>
      </c>
      <c r="L13" s="149"/>
      <c r="M13" s="149"/>
      <c r="N13" s="149"/>
      <c r="O13" s="149"/>
      <c r="P13" s="149"/>
      <c r="Q13" s="149"/>
      <c r="R13" s="148">
        <f t="shared" si="0"/>
        <v>41</v>
      </c>
      <c r="S13" s="150">
        <f t="shared" si="1"/>
        <v>4.5555555555555554</v>
      </c>
      <c r="T13" s="152"/>
    </row>
    <row r="14" spans="1:24" ht="65.25" customHeight="1" x14ac:dyDescent="0.3">
      <c r="A14" s="148">
        <v>3</v>
      </c>
      <c r="B14" s="178" t="s">
        <v>278</v>
      </c>
      <c r="C14" s="149">
        <v>5</v>
      </c>
      <c r="D14" s="149">
        <v>4</v>
      </c>
      <c r="E14" s="149">
        <v>3</v>
      </c>
      <c r="F14" s="149">
        <v>2</v>
      </c>
      <c r="G14" s="149">
        <v>1</v>
      </c>
      <c r="H14" s="149">
        <v>4</v>
      </c>
      <c r="I14" s="149">
        <v>2</v>
      </c>
      <c r="J14" s="149">
        <v>1</v>
      </c>
      <c r="K14" s="149">
        <v>2</v>
      </c>
      <c r="L14" s="149"/>
      <c r="M14" s="149"/>
      <c r="N14" s="149"/>
      <c r="O14" s="149"/>
      <c r="P14" s="149"/>
      <c r="Q14" s="149"/>
      <c r="R14" s="148">
        <f t="shared" si="0"/>
        <v>24</v>
      </c>
      <c r="S14" s="150">
        <f t="shared" si="1"/>
        <v>2.6666666666666665</v>
      </c>
      <c r="T14" s="153"/>
    </row>
    <row r="15" spans="1:24" ht="78" customHeight="1" x14ac:dyDescent="0.3">
      <c r="A15" s="148">
        <v>4</v>
      </c>
      <c r="B15" s="178" t="s">
        <v>282</v>
      </c>
      <c r="C15" s="149">
        <v>5</v>
      </c>
      <c r="D15" s="149">
        <v>4</v>
      </c>
      <c r="E15" s="149">
        <v>5</v>
      </c>
      <c r="F15" s="149">
        <v>5</v>
      </c>
      <c r="G15" s="149">
        <v>4</v>
      </c>
      <c r="H15" s="149">
        <v>5</v>
      </c>
      <c r="I15" s="149">
        <v>4</v>
      </c>
      <c r="J15" s="149">
        <v>5</v>
      </c>
      <c r="K15" s="149">
        <v>5</v>
      </c>
      <c r="L15" s="149"/>
      <c r="M15" s="149"/>
      <c r="N15" s="149"/>
      <c r="O15" s="149"/>
      <c r="P15" s="149"/>
      <c r="Q15" s="149"/>
      <c r="R15" s="148">
        <f t="shared" si="0"/>
        <v>42</v>
      </c>
      <c r="S15" s="150">
        <f t="shared" si="1"/>
        <v>4.666666666666667</v>
      </c>
      <c r="T15" s="153"/>
    </row>
    <row r="16" spans="1:24" ht="49.95" customHeight="1" x14ac:dyDescent="0.3">
      <c r="A16" s="148">
        <v>5</v>
      </c>
      <c r="B16" s="173" t="s">
        <v>265</v>
      </c>
      <c r="C16" s="149">
        <v>4</v>
      </c>
      <c r="D16" s="149">
        <v>5</v>
      </c>
      <c r="E16" s="149">
        <v>3</v>
      </c>
      <c r="F16" s="149">
        <v>5</v>
      </c>
      <c r="G16" s="149">
        <v>4</v>
      </c>
      <c r="H16" s="149">
        <v>5</v>
      </c>
      <c r="I16" s="149">
        <v>5</v>
      </c>
      <c r="J16" s="149">
        <v>4</v>
      </c>
      <c r="K16" s="149">
        <v>5</v>
      </c>
      <c r="L16" s="149"/>
      <c r="M16" s="149"/>
      <c r="N16" s="149"/>
      <c r="O16" s="149"/>
      <c r="P16" s="149"/>
      <c r="Q16" s="149"/>
      <c r="R16" s="148">
        <f t="shared" si="0"/>
        <v>40</v>
      </c>
      <c r="S16" s="150">
        <f t="shared" si="1"/>
        <v>4.4444444444444446</v>
      </c>
      <c r="T16" s="153"/>
    </row>
    <row r="17" spans="1:20" ht="63.6" customHeight="1" x14ac:dyDescent="0.3">
      <c r="A17" s="148">
        <v>6</v>
      </c>
      <c r="B17" s="173" t="s">
        <v>271</v>
      </c>
      <c r="C17" s="149">
        <v>3</v>
      </c>
      <c r="D17" s="149">
        <v>4</v>
      </c>
      <c r="E17" s="149">
        <v>5</v>
      </c>
      <c r="F17" s="149">
        <v>5</v>
      </c>
      <c r="G17" s="149">
        <v>4</v>
      </c>
      <c r="H17" s="149">
        <v>5</v>
      </c>
      <c r="I17" s="149">
        <v>4</v>
      </c>
      <c r="J17" s="149">
        <v>5</v>
      </c>
      <c r="K17" s="149">
        <v>5</v>
      </c>
      <c r="L17" s="149"/>
      <c r="M17" s="149"/>
      <c r="N17" s="149"/>
      <c r="O17" s="149"/>
      <c r="P17" s="149"/>
      <c r="Q17" s="149"/>
      <c r="R17" s="148">
        <f t="shared" si="0"/>
        <v>40</v>
      </c>
      <c r="S17" s="150">
        <f t="shared" si="1"/>
        <v>4.4444444444444446</v>
      </c>
      <c r="T17" s="153"/>
    </row>
    <row r="18" spans="1:20" ht="51.75" customHeight="1" x14ac:dyDescent="0.3">
      <c r="A18" s="148">
        <v>7</v>
      </c>
      <c r="B18" s="177" t="s">
        <v>275</v>
      </c>
      <c r="C18" s="149">
        <v>2</v>
      </c>
      <c r="D18" s="149">
        <v>5</v>
      </c>
      <c r="E18" s="149">
        <v>5</v>
      </c>
      <c r="F18" s="149">
        <v>5</v>
      </c>
      <c r="G18" s="149">
        <v>4</v>
      </c>
      <c r="H18" s="149">
        <v>5</v>
      </c>
      <c r="I18" s="149">
        <v>4</v>
      </c>
      <c r="J18" s="149">
        <v>5</v>
      </c>
      <c r="K18" s="149">
        <v>5</v>
      </c>
      <c r="L18" s="149"/>
      <c r="M18" s="149"/>
      <c r="N18" s="149"/>
      <c r="O18" s="149"/>
      <c r="P18" s="149"/>
      <c r="Q18" s="149"/>
      <c r="R18" s="148">
        <f t="shared" si="0"/>
        <v>40</v>
      </c>
      <c r="S18" s="150">
        <f t="shared" si="1"/>
        <v>4.4444444444444446</v>
      </c>
      <c r="T18" s="153"/>
    </row>
    <row r="19" spans="1:20" ht="63" customHeight="1" x14ac:dyDescent="0.3">
      <c r="A19" s="148">
        <v>8</v>
      </c>
      <c r="B19" s="179" t="s">
        <v>279</v>
      </c>
      <c r="C19" s="149">
        <v>3</v>
      </c>
      <c r="D19" s="149">
        <v>4</v>
      </c>
      <c r="E19" s="149">
        <v>5</v>
      </c>
      <c r="F19" s="149">
        <v>4</v>
      </c>
      <c r="G19" s="149">
        <v>5</v>
      </c>
      <c r="H19" s="149">
        <v>5</v>
      </c>
      <c r="I19" s="149">
        <v>5</v>
      </c>
      <c r="J19" s="149">
        <v>5</v>
      </c>
      <c r="K19" s="149">
        <v>4</v>
      </c>
      <c r="L19" s="149"/>
      <c r="M19" s="149"/>
      <c r="N19" s="149"/>
      <c r="O19" s="149"/>
      <c r="P19" s="149"/>
      <c r="Q19" s="149"/>
      <c r="R19" s="148">
        <f t="shared" si="0"/>
        <v>40</v>
      </c>
      <c r="S19" s="150">
        <f t="shared" si="1"/>
        <v>4.4444444444444446</v>
      </c>
      <c r="T19" s="153"/>
    </row>
    <row r="20" spans="1:20" ht="47.25" customHeight="1" x14ac:dyDescent="0.3">
      <c r="A20" s="148">
        <v>9</v>
      </c>
      <c r="B20" s="180" t="s">
        <v>283</v>
      </c>
      <c r="C20" s="149">
        <v>4</v>
      </c>
      <c r="D20" s="149">
        <v>4</v>
      </c>
      <c r="E20" s="149">
        <v>5</v>
      </c>
      <c r="F20" s="149">
        <v>4</v>
      </c>
      <c r="G20" s="149">
        <v>5</v>
      </c>
      <c r="H20" s="149">
        <v>5</v>
      </c>
      <c r="I20" s="149">
        <v>5</v>
      </c>
      <c r="J20" s="149">
        <v>4</v>
      </c>
      <c r="K20" s="149">
        <v>5</v>
      </c>
      <c r="L20" s="149"/>
      <c r="M20" s="149"/>
      <c r="N20" s="149"/>
      <c r="O20" s="149"/>
      <c r="P20" s="149"/>
      <c r="Q20" s="149"/>
      <c r="R20" s="148">
        <f t="shared" si="0"/>
        <v>41</v>
      </c>
      <c r="S20" s="150">
        <f t="shared" si="1"/>
        <v>4.5555555555555554</v>
      </c>
      <c r="T20" s="153"/>
    </row>
    <row r="21" spans="1:20" ht="59.4" customHeight="1" x14ac:dyDescent="0.3">
      <c r="A21" s="148">
        <v>10</v>
      </c>
      <c r="B21" s="180" t="s">
        <v>286</v>
      </c>
      <c r="C21" s="149">
        <v>5</v>
      </c>
      <c r="D21" s="149">
        <v>5</v>
      </c>
      <c r="E21" s="149">
        <v>3</v>
      </c>
      <c r="F21" s="149">
        <v>4</v>
      </c>
      <c r="G21" s="149">
        <v>5</v>
      </c>
      <c r="H21" s="149">
        <v>4</v>
      </c>
      <c r="I21" s="149">
        <v>5</v>
      </c>
      <c r="J21" s="149">
        <v>5</v>
      </c>
      <c r="K21" s="149">
        <v>5</v>
      </c>
      <c r="L21" s="149"/>
      <c r="M21" s="149"/>
      <c r="N21" s="149"/>
      <c r="O21" s="149"/>
      <c r="P21" s="149"/>
      <c r="Q21" s="149"/>
      <c r="R21" s="148">
        <f t="shared" si="0"/>
        <v>41</v>
      </c>
      <c r="S21" s="150">
        <f t="shared" si="1"/>
        <v>4.5555555555555554</v>
      </c>
      <c r="T21" s="153"/>
    </row>
    <row r="22" spans="1:20" ht="63.75" customHeight="1" x14ac:dyDescent="0.3">
      <c r="A22" s="148">
        <v>11</v>
      </c>
      <c r="B22" s="182" t="s">
        <v>289</v>
      </c>
      <c r="C22" s="149">
        <v>2</v>
      </c>
      <c r="D22" s="149">
        <v>3</v>
      </c>
      <c r="E22" s="149">
        <v>1</v>
      </c>
      <c r="F22" s="149">
        <v>5</v>
      </c>
      <c r="G22" s="149">
        <v>4</v>
      </c>
      <c r="H22" s="149">
        <v>3</v>
      </c>
      <c r="I22" s="149">
        <v>2</v>
      </c>
      <c r="J22" s="149">
        <v>3</v>
      </c>
      <c r="K22" s="149">
        <v>1</v>
      </c>
      <c r="L22" s="149"/>
      <c r="M22" s="149"/>
      <c r="N22" s="149"/>
      <c r="O22" s="149"/>
      <c r="P22" s="149"/>
      <c r="Q22" s="149"/>
      <c r="R22" s="148">
        <f t="shared" si="0"/>
        <v>24</v>
      </c>
      <c r="S22" s="150">
        <f t="shared" si="1"/>
        <v>2.6666666666666665</v>
      </c>
      <c r="T22" s="153"/>
    </row>
    <row r="23" spans="1:20" ht="45.75" customHeight="1" x14ac:dyDescent="0.3">
      <c r="A23" s="148">
        <v>12</v>
      </c>
      <c r="B23" s="182" t="s">
        <v>292</v>
      </c>
      <c r="C23" s="149">
        <v>5</v>
      </c>
      <c r="D23" s="149">
        <v>5</v>
      </c>
      <c r="E23" s="149">
        <v>4</v>
      </c>
      <c r="F23" s="149">
        <v>2</v>
      </c>
      <c r="G23" s="149">
        <v>4</v>
      </c>
      <c r="H23" s="149">
        <v>5</v>
      </c>
      <c r="I23" s="149">
        <v>5</v>
      </c>
      <c r="J23" s="149">
        <v>5</v>
      </c>
      <c r="K23" s="149">
        <v>5</v>
      </c>
      <c r="L23" s="149"/>
      <c r="M23" s="149"/>
      <c r="N23" s="149"/>
      <c r="O23" s="149"/>
      <c r="P23" s="149"/>
      <c r="Q23" s="149"/>
      <c r="R23" s="148">
        <f t="shared" si="0"/>
        <v>40</v>
      </c>
      <c r="S23" s="150">
        <f t="shared" si="1"/>
        <v>4.4444444444444446</v>
      </c>
      <c r="T23" s="153"/>
    </row>
    <row r="24" spans="1:20" ht="87.75" customHeight="1" x14ac:dyDescent="0.3">
      <c r="A24" s="148">
        <v>13</v>
      </c>
      <c r="B24" s="182" t="s">
        <v>295</v>
      </c>
      <c r="C24" s="149">
        <v>4</v>
      </c>
      <c r="D24" s="149">
        <v>4</v>
      </c>
      <c r="E24" s="149">
        <v>5</v>
      </c>
      <c r="F24" s="149">
        <v>5</v>
      </c>
      <c r="G24" s="149">
        <v>5</v>
      </c>
      <c r="H24" s="149">
        <v>4</v>
      </c>
      <c r="I24" s="149">
        <v>5</v>
      </c>
      <c r="J24" s="149">
        <v>5</v>
      </c>
      <c r="K24" s="149">
        <v>4</v>
      </c>
      <c r="L24" s="149"/>
      <c r="M24" s="149"/>
      <c r="N24" s="149"/>
      <c r="O24" s="149"/>
      <c r="P24" s="149"/>
      <c r="Q24" s="149"/>
      <c r="R24" s="148">
        <f t="shared" si="0"/>
        <v>41</v>
      </c>
      <c r="S24" s="150">
        <f t="shared" si="1"/>
        <v>4.5555555555555554</v>
      </c>
      <c r="T24" s="153"/>
    </row>
    <row r="25" spans="1:20" ht="49.5" customHeight="1" x14ac:dyDescent="0.3">
      <c r="A25" s="148">
        <v>14</v>
      </c>
      <c r="B25" s="182" t="s">
        <v>299</v>
      </c>
      <c r="C25" s="149">
        <v>5</v>
      </c>
      <c r="D25" s="149">
        <v>5</v>
      </c>
      <c r="E25" s="149">
        <v>4</v>
      </c>
      <c r="F25" s="149">
        <v>4</v>
      </c>
      <c r="G25" s="149">
        <v>5</v>
      </c>
      <c r="H25" s="149">
        <v>3</v>
      </c>
      <c r="I25" s="149">
        <v>5</v>
      </c>
      <c r="J25" s="149">
        <v>4</v>
      </c>
      <c r="K25" s="149">
        <v>5</v>
      </c>
      <c r="L25" s="149"/>
      <c r="M25" s="149"/>
      <c r="N25" s="149"/>
      <c r="O25" s="149"/>
      <c r="P25" s="149"/>
      <c r="Q25" s="149"/>
      <c r="R25" s="148">
        <f t="shared" si="0"/>
        <v>40</v>
      </c>
      <c r="S25" s="150">
        <f t="shared" si="1"/>
        <v>4.4444444444444446</v>
      </c>
      <c r="T25" s="153"/>
    </row>
    <row r="26" spans="1:20" ht="39.75" customHeight="1" x14ac:dyDescent="0.3">
      <c r="A26" s="148">
        <v>15</v>
      </c>
      <c r="B26" s="186" t="s">
        <v>303</v>
      </c>
      <c r="C26" s="149">
        <v>2</v>
      </c>
      <c r="D26" s="149">
        <v>3</v>
      </c>
      <c r="E26" s="149">
        <v>1</v>
      </c>
      <c r="F26" s="149">
        <v>3</v>
      </c>
      <c r="G26" s="149">
        <v>2</v>
      </c>
      <c r="H26" s="149">
        <v>1</v>
      </c>
      <c r="I26" s="149">
        <v>1</v>
      </c>
      <c r="J26" s="149">
        <v>2</v>
      </c>
      <c r="K26" s="149">
        <v>2</v>
      </c>
      <c r="L26" s="149"/>
      <c r="M26" s="149"/>
      <c r="N26" s="149"/>
      <c r="O26" s="149"/>
      <c r="P26" s="149"/>
      <c r="Q26" s="149"/>
      <c r="R26" s="148">
        <f t="shared" si="0"/>
        <v>17</v>
      </c>
      <c r="S26" s="150">
        <f t="shared" si="1"/>
        <v>1.8888888888888888</v>
      </c>
      <c r="T26" s="153"/>
    </row>
    <row r="27" spans="1:20" x14ac:dyDescent="0.3">
      <c r="A27" s="148">
        <v>16</v>
      </c>
      <c r="B27" s="174" t="s">
        <v>267</v>
      </c>
      <c r="C27" s="149">
        <v>5</v>
      </c>
      <c r="D27" s="149">
        <v>4</v>
      </c>
      <c r="E27" s="149">
        <v>5</v>
      </c>
      <c r="F27" s="149">
        <v>4</v>
      </c>
      <c r="G27" s="149">
        <v>5</v>
      </c>
      <c r="H27" s="149">
        <v>5</v>
      </c>
      <c r="I27" s="149">
        <v>5</v>
      </c>
      <c r="J27" s="149">
        <v>5</v>
      </c>
      <c r="K27" s="149">
        <v>5</v>
      </c>
      <c r="L27" s="149"/>
      <c r="M27" s="149"/>
      <c r="N27" s="149"/>
      <c r="O27" s="149"/>
      <c r="P27" s="149"/>
      <c r="Q27" s="149"/>
      <c r="R27" s="148">
        <f t="shared" si="0"/>
        <v>43</v>
      </c>
      <c r="S27" s="150">
        <f t="shared" si="1"/>
        <v>4.7777777777777777</v>
      </c>
      <c r="T27" s="153"/>
    </row>
    <row r="28" spans="1:20" ht="119.25" customHeight="1" x14ac:dyDescent="0.3">
      <c r="A28" s="148">
        <v>17</v>
      </c>
      <c r="B28" s="174" t="s">
        <v>273</v>
      </c>
      <c r="C28" s="149">
        <v>5</v>
      </c>
      <c r="D28" s="149">
        <v>5</v>
      </c>
      <c r="E28" s="149">
        <v>4</v>
      </c>
      <c r="F28" s="149">
        <v>5</v>
      </c>
      <c r="G28" s="149">
        <v>5</v>
      </c>
      <c r="H28" s="149">
        <v>5</v>
      </c>
      <c r="I28" s="149">
        <v>5</v>
      </c>
      <c r="J28" s="149">
        <v>4</v>
      </c>
      <c r="K28" s="149">
        <v>5</v>
      </c>
      <c r="L28" s="149"/>
      <c r="M28" s="149"/>
      <c r="N28" s="149"/>
      <c r="O28" s="149"/>
      <c r="P28" s="149"/>
      <c r="Q28" s="149"/>
      <c r="R28" s="148">
        <f t="shared" si="0"/>
        <v>43</v>
      </c>
      <c r="S28" s="150">
        <f t="shared" si="1"/>
        <v>4.7777777777777777</v>
      </c>
      <c r="T28" s="153"/>
    </row>
    <row r="29" spans="1:20" ht="72.599999999999994" customHeight="1" x14ac:dyDescent="0.3">
      <c r="A29" s="148">
        <v>18</v>
      </c>
      <c r="B29" s="174" t="s">
        <v>277</v>
      </c>
      <c r="C29" s="149">
        <v>5</v>
      </c>
      <c r="D29" s="149">
        <v>5</v>
      </c>
      <c r="E29" s="149">
        <v>4</v>
      </c>
      <c r="F29" s="149">
        <v>5</v>
      </c>
      <c r="G29" s="149">
        <v>5</v>
      </c>
      <c r="H29" s="149">
        <v>5</v>
      </c>
      <c r="I29" s="149">
        <v>5</v>
      </c>
      <c r="J29" s="149">
        <v>5</v>
      </c>
      <c r="K29" s="149">
        <v>5</v>
      </c>
      <c r="L29" s="149"/>
      <c r="M29" s="149"/>
      <c r="N29" s="149"/>
      <c r="O29" s="149"/>
      <c r="P29" s="149"/>
      <c r="Q29" s="149"/>
      <c r="R29" s="148">
        <f t="shared" si="0"/>
        <v>44</v>
      </c>
      <c r="S29" s="150">
        <f t="shared" si="1"/>
        <v>4.8888888888888893</v>
      </c>
      <c r="T29" s="153"/>
    </row>
    <row r="30" spans="1:20" ht="82.95" customHeight="1" x14ac:dyDescent="0.3">
      <c r="A30" s="148">
        <v>19</v>
      </c>
      <c r="B30" s="174" t="s">
        <v>281</v>
      </c>
      <c r="C30" s="149">
        <v>5</v>
      </c>
      <c r="D30" s="149">
        <v>5</v>
      </c>
      <c r="E30" s="149">
        <v>5</v>
      </c>
      <c r="F30" s="149">
        <v>5</v>
      </c>
      <c r="G30" s="149">
        <v>5</v>
      </c>
      <c r="H30" s="149">
        <v>5</v>
      </c>
      <c r="I30" s="149">
        <v>5</v>
      </c>
      <c r="J30" s="149">
        <v>4</v>
      </c>
      <c r="K30" s="149">
        <v>5</v>
      </c>
      <c r="L30" s="149"/>
      <c r="M30" s="149"/>
      <c r="N30" s="149"/>
      <c r="O30" s="149"/>
      <c r="P30" s="149"/>
      <c r="Q30" s="149"/>
      <c r="R30" s="148">
        <f t="shared" si="0"/>
        <v>44</v>
      </c>
      <c r="S30" s="150">
        <f t="shared" si="1"/>
        <v>4.8888888888888893</v>
      </c>
      <c r="T30" s="153"/>
    </row>
    <row r="31" spans="1:20" ht="50.4" customHeight="1" x14ac:dyDescent="0.3">
      <c r="A31" s="148">
        <v>20</v>
      </c>
      <c r="B31" s="181" t="s">
        <v>284</v>
      </c>
      <c r="C31" s="149">
        <v>5</v>
      </c>
      <c r="D31" s="149">
        <v>5</v>
      </c>
      <c r="E31" s="149">
        <v>4</v>
      </c>
      <c r="F31" s="149">
        <v>5</v>
      </c>
      <c r="G31" s="149">
        <v>4</v>
      </c>
      <c r="H31" s="149">
        <v>5</v>
      </c>
      <c r="I31" s="149">
        <v>4</v>
      </c>
      <c r="J31" s="149">
        <v>4</v>
      </c>
      <c r="K31" s="149">
        <v>5</v>
      </c>
      <c r="L31" s="149"/>
      <c r="M31" s="149"/>
      <c r="N31" s="149"/>
      <c r="O31" s="149"/>
      <c r="P31" s="149"/>
      <c r="Q31" s="149"/>
      <c r="R31" s="148">
        <f t="shared" si="0"/>
        <v>41</v>
      </c>
      <c r="S31" s="150">
        <f t="shared" si="1"/>
        <v>4.5555555555555554</v>
      </c>
      <c r="T31" s="153"/>
    </row>
    <row r="32" spans="1:20" ht="60" customHeight="1" x14ac:dyDescent="0.3">
      <c r="A32" s="148">
        <v>21</v>
      </c>
      <c r="B32" s="181" t="s">
        <v>287</v>
      </c>
      <c r="C32" s="149">
        <v>5</v>
      </c>
      <c r="D32" s="149">
        <v>5</v>
      </c>
      <c r="E32" s="149">
        <v>4</v>
      </c>
      <c r="F32" s="149">
        <v>5</v>
      </c>
      <c r="G32" s="149">
        <v>5</v>
      </c>
      <c r="H32" s="149">
        <v>5</v>
      </c>
      <c r="I32" s="149">
        <v>5</v>
      </c>
      <c r="J32" s="149">
        <v>4</v>
      </c>
      <c r="K32" s="149">
        <v>5</v>
      </c>
      <c r="L32" s="149"/>
      <c r="M32" s="149"/>
      <c r="N32" s="149"/>
      <c r="O32" s="149"/>
      <c r="P32" s="149"/>
      <c r="Q32" s="149"/>
      <c r="R32" s="148">
        <f t="shared" si="0"/>
        <v>43</v>
      </c>
      <c r="S32" s="150">
        <f t="shared" si="1"/>
        <v>4.7777777777777777</v>
      </c>
      <c r="T32" s="153"/>
    </row>
    <row r="33" spans="1:20" ht="93.6" customHeight="1" x14ac:dyDescent="0.3">
      <c r="A33" s="148">
        <v>22</v>
      </c>
      <c r="B33" s="189" t="s">
        <v>290</v>
      </c>
      <c r="C33" s="149">
        <v>5</v>
      </c>
      <c r="D33" s="149">
        <v>5</v>
      </c>
      <c r="E33" s="149">
        <v>4</v>
      </c>
      <c r="F33" s="149">
        <v>4</v>
      </c>
      <c r="G33" s="149">
        <v>5</v>
      </c>
      <c r="H33" s="149">
        <v>5</v>
      </c>
      <c r="I33" s="149">
        <v>5</v>
      </c>
      <c r="J33" s="149">
        <v>4</v>
      </c>
      <c r="K33" s="149">
        <v>5</v>
      </c>
      <c r="L33" s="149"/>
      <c r="M33" s="149"/>
      <c r="N33" s="149"/>
      <c r="O33" s="149"/>
      <c r="P33" s="149"/>
      <c r="Q33" s="149"/>
      <c r="R33" s="148">
        <f t="shared" si="0"/>
        <v>42</v>
      </c>
      <c r="S33" s="150">
        <f t="shared" si="1"/>
        <v>4.666666666666667</v>
      </c>
      <c r="T33" s="153"/>
    </row>
    <row r="34" spans="1:20" ht="48" customHeight="1" x14ac:dyDescent="0.3">
      <c r="A34" s="148">
        <v>23</v>
      </c>
      <c r="B34" s="181" t="s">
        <v>293</v>
      </c>
      <c r="C34" s="149">
        <v>5</v>
      </c>
      <c r="D34" s="149">
        <v>2</v>
      </c>
      <c r="E34" s="149">
        <v>4</v>
      </c>
      <c r="F34" s="149">
        <v>5</v>
      </c>
      <c r="G34" s="149">
        <v>4</v>
      </c>
      <c r="H34" s="149">
        <v>5</v>
      </c>
      <c r="I34" s="149">
        <v>5</v>
      </c>
      <c r="J34" s="149">
        <v>3</v>
      </c>
      <c r="K34" s="149">
        <v>5</v>
      </c>
      <c r="L34" s="149"/>
      <c r="M34" s="149"/>
      <c r="N34" s="149"/>
      <c r="O34" s="149"/>
      <c r="P34" s="149"/>
      <c r="Q34" s="149"/>
      <c r="R34" s="148">
        <f t="shared" si="0"/>
        <v>38</v>
      </c>
      <c r="S34" s="150">
        <f t="shared" si="1"/>
        <v>4.2222222222222223</v>
      </c>
      <c r="T34" s="153"/>
    </row>
    <row r="35" spans="1:20" ht="95.4" customHeight="1" x14ac:dyDescent="0.3">
      <c r="A35" s="148">
        <v>24</v>
      </c>
      <c r="B35" s="174" t="s">
        <v>297</v>
      </c>
      <c r="C35" s="149">
        <v>5</v>
      </c>
      <c r="D35" s="149">
        <v>4</v>
      </c>
      <c r="E35" s="149">
        <v>4</v>
      </c>
      <c r="F35" s="149">
        <v>5</v>
      </c>
      <c r="G35" s="149">
        <v>2</v>
      </c>
      <c r="H35" s="149">
        <v>5</v>
      </c>
      <c r="I35" s="149">
        <v>5</v>
      </c>
      <c r="J35" s="149">
        <v>4</v>
      </c>
      <c r="K35" s="149">
        <v>5</v>
      </c>
      <c r="L35" s="149"/>
      <c r="M35" s="149"/>
      <c r="N35" s="149"/>
      <c r="O35" s="149"/>
      <c r="P35" s="149"/>
      <c r="Q35" s="149"/>
      <c r="R35" s="148">
        <f t="shared" si="0"/>
        <v>39</v>
      </c>
      <c r="S35" s="150">
        <f t="shared" si="1"/>
        <v>4.333333333333333</v>
      </c>
      <c r="T35" s="153"/>
    </row>
    <row r="36" spans="1:20" ht="67.95" customHeight="1" x14ac:dyDescent="0.3">
      <c r="A36" s="148">
        <v>25</v>
      </c>
      <c r="B36" s="184" t="s">
        <v>300</v>
      </c>
      <c r="C36" s="149">
        <v>5</v>
      </c>
      <c r="D36" s="149">
        <v>5</v>
      </c>
      <c r="E36" s="149">
        <v>4</v>
      </c>
      <c r="F36" s="149">
        <v>2</v>
      </c>
      <c r="G36" s="149">
        <v>5</v>
      </c>
      <c r="H36" s="149">
        <v>5</v>
      </c>
      <c r="I36" s="149">
        <v>5</v>
      </c>
      <c r="J36" s="149">
        <v>4</v>
      </c>
      <c r="K36" s="149">
        <v>5</v>
      </c>
      <c r="L36" s="149"/>
      <c r="M36" s="149"/>
      <c r="N36" s="149"/>
      <c r="O36" s="149"/>
      <c r="P36" s="149"/>
      <c r="Q36" s="149"/>
      <c r="R36" s="148">
        <f>SUM(C36:K36)</f>
        <v>40</v>
      </c>
      <c r="S36" s="150">
        <f t="shared" si="1"/>
        <v>4.4444444444444446</v>
      </c>
      <c r="T36" s="153"/>
    </row>
    <row r="37" spans="1:20" ht="42.75" customHeight="1" x14ac:dyDescent="0.3">
      <c r="A37" s="148">
        <v>26</v>
      </c>
      <c r="B37" s="119"/>
      <c r="C37" s="149"/>
      <c r="D37" s="149"/>
      <c r="E37" s="149"/>
      <c r="F37" s="149"/>
      <c r="G37" s="149"/>
      <c r="H37" s="149"/>
      <c r="I37" s="149"/>
      <c r="J37" s="149"/>
      <c r="K37" s="149"/>
      <c r="L37" s="149"/>
      <c r="M37" s="149"/>
      <c r="N37" s="149"/>
      <c r="O37" s="149"/>
      <c r="P37" s="149"/>
      <c r="Q37" s="149"/>
      <c r="R37" s="148">
        <f t="shared" ref="R37:R40" si="2">SUM(C37:Q37)</f>
        <v>0</v>
      </c>
      <c r="S37" s="154">
        <f t="shared" ref="S37:S40" si="3">IF(ISERROR(AVERAGE(C37:Q37)),0,AVERAGE(C37:Q37))</f>
        <v>0</v>
      </c>
      <c r="T37" s="153"/>
    </row>
    <row r="38" spans="1:20" ht="42" customHeight="1" x14ac:dyDescent="0.3">
      <c r="A38" s="148">
        <v>27</v>
      </c>
      <c r="B38" s="119"/>
      <c r="C38" s="149"/>
      <c r="D38" s="149"/>
      <c r="E38" s="149"/>
      <c r="F38" s="149"/>
      <c r="G38" s="149"/>
      <c r="H38" s="149"/>
      <c r="I38" s="149"/>
      <c r="J38" s="149"/>
      <c r="K38" s="149"/>
      <c r="L38" s="149"/>
      <c r="M38" s="149"/>
      <c r="N38" s="149"/>
      <c r="O38" s="149"/>
      <c r="P38" s="149"/>
      <c r="Q38" s="149"/>
      <c r="R38" s="148">
        <f t="shared" si="2"/>
        <v>0</v>
      </c>
      <c r="S38" s="154">
        <f t="shared" si="3"/>
        <v>0</v>
      </c>
      <c r="T38" s="153"/>
    </row>
    <row r="39" spans="1:20" ht="42.75" customHeight="1" x14ac:dyDescent="0.3">
      <c r="A39" s="148">
        <v>28</v>
      </c>
      <c r="B39" s="119"/>
      <c r="C39" s="149"/>
      <c r="D39" s="149"/>
      <c r="E39" s="149"/>
      <c r="F39" s="149"/>
      <c r="G39" s="149"/>
      <c r="H39" s="149"/>
      <c r="I39" s="149"/>
      <c r="J39" s="149"/>
      <c r="K39" s="149"/>
      <c r="L39" s="149"/>
      <c r="M39" s="149"/>
      <c r="N39" s="149"/>
      <c r="O39" s="149"/>
      <c r="P39" s="149"/>
      <c r="Q39" s="149"/>
      <c r="R39" s="148">
        <f t="shared" si="2"/>
        <v>0</v>
      </c>
      <c r="S39" s="154">
        <f t="shared" si="3"/>
        <v>0</v>
      </c>
      <c r="T39" s="153"/>
    </row>
    <row r="40" spans="1:20" ht="47.25" customHeight="1" x14ac:dyDescent="0.3">
      <c r="A40" s="148">
        <v>29</v>
      </c>
      <c r="B40" s="119"/>
      <c r="C40" s="149"/>
      <c r="D40" s="149"/>
      <c r="E40" s="149"/>
      <c r="F40" s="149"/>
      <c r="G40" s="149"/>
      <c r="H40" s="149"/>
      <c r="I40" s="149"/>
      <c r="J40" s="149"/>
      <c r="K40" s="149"/>
      <c r="L40" s="149"/>
      <c r="M40" s="149"/>
      <c r="N40" s="149"/>
      <c r="O40" s="149"/>
      <c r="P40" s="149"/>
      <c r="Q40" s="149"/>
      <c r="R40" s="148">
        <f t="shared" si="2"/>
        <v>0</v>
      </c>
      <c r="S40" s="154">
        <f t="shared" si="3"/>
        <v>0</v>
      </c>
      <c r="T40" s="153"/>
    </row>
    <row r="41" spans="1:20" ht="50.25" customHeight="1" thickBot="1" x14ac:dyDescent="0.35">
      <c r="A41" s="155">
        <v>30</v>
      </c>
      <c r="B41" s="156"/>
      <c r="C41" s="157"/>
      <c r="D41" s="157"/>
      <c r="E41" s="157"/>
      <c r="F41" s="157"/>
      <c r="G41" s="157"/>
      <c r="H41" s="157"/>
      <c r="I41" s="157"/>
      <c r="J41" s="157"/>
      <c r="K41" s="157"/>
      <c r="L41" s="157"/>
      <c r="M41" s="157"/>
      <c r="N41" s="157"/>
      <c r="O41" s="157"/>
      <c r="P41" s="157"/>
      <c r="Q41" s="157"/>
      <c r="R41" s="155">
        <f>SUM(C41:Q41)</f>
        <v>0</v>
      </c>
      <c r="S41" s="158">
        <f>IF(ISERROR(AVERAGE(C41:Q41)),0,AVERAGE(C41:Q41))</f>
        <v>0</v>
      </c>
      <c r="T41" s="159"/>
    </row>
    <row r="42" spans="1:20" ht="24" customHeight="1" x14ac:dyDescent="0.3">
      <c r="A42" s="319" t="s">
        <v>241</v>
      </c>
      <c r="B42" s="320"/>
      <c r="C42" s="320"/>
      <c r="D42" s="320"/>
      <c r="E42" s="320"/>
      <c r="F42" s="320"/>
      <c r="G42" s="320"/>
      <c r="H42" s="320"/>
      <c r="I42" s="320"/>
      <c r="J42" s="320"/>
      <c r="K42" s="320"/>
      <c r="L42" s="320"/>
      <c r="M42" s="320"/>
      <c r="N42" s="320"/>
      <c r="O42" s="320"/>
      <c r="P42" s="320"/>
      <c r="Q42" s="320"/>
      <c r="R42" s="321"/>
      <c r="S42" s="160">
        <f>SUM(S11:S41)</f>
        <v>111.99999999999997</v>
      </c>
    </row>
    <row r="43" spans="1:20" ht="28.5" customHeight="1" thickBot="1" x14ac:dyDescent="0.35">
      <c r="A43" s="307" t="s">
        <v>239</v>
      </c>
      <c r="B43" s="308"/>
      <c r="C43" s="308"/>
      <c r="D43" s="308"/>
      <c r="E43" s="308"/>
      <c r="F43" s="308"/>
      <c r="G43" s="308"/>
      <c r="H43" s="308"/>
      <c r="I43" s="308"/>
      <c r="J43" s="308"/>
      <c r="K43" s="308"/>
      <c r="L43" s="308"/>
      <c r="M43" s="308"/>
      <c r="N43" s="308"/>
      <c r="O43" s="308"/>
      <c r="P43" s="308"/>
      <c r="Q43" s="308"/>
      <c r="R43" s="308"/>
      <c r="S43" s="161">
        <f>S42/A41</f>
        <v>3.7333333333333325</v>
      </c>
    </row>
  </sheetData>
  <sheetProtection selectLockedCells="1"/>
  <mergeCells count="14">
    <mergeCell ref="A1:B4"/>
    <mergeCell ref="A43:R43"/>
    <mergeCell ref="T1:W1"/>
    <mergeCell ref="T2:W2"/>
    <mergeCell ref="T3:W3"/>
    <mergeCell ref="T4:W4"/>
    <mergeCell ref="A5:T5"/>
    <mergeCell ref="A6:T6"/>
    <mergeCell ref="A7:T7"/>
    <mergeCell ref="A9:T9"/>
    <mergeCell ref="A42:R42"/>
    <mergeCell ref="S1:S4"/>
    <mergeCell ref="C1:R2"/>
    <mergeCell ref="C3:R4"/>
  </mergeCells>
  <conditionalFormatting sqref="Z15">
    <cfRule type="dataBar" priority="1">
      <dataBar>
        <cfvo type="min"/>
        <cfvo type="max"/>
        <color rgb="FFFFB628"/>
      </dataBar>
      <extLst>
        <ext xmlns:x14="http://schemas.microsoft.com/office/spreadsheetml/2009/9/main" uri="{B025F937-C7B1-47D3-B67F-A62EFF666E3E}">
          <x14:id>{25CA53A1-B13D-47FC-A7AA-C23B820230F3}</x14:id>
        </ext>
      </extLst>
    </cfRule>
  </conditionalFormatting>
  <dataValidations disablePrompts="1" count="1">
    <dataValidation type="whole" showErrorMessage="1" error="DATO INVÁLIDO_x000a_Tenga en cuenta que la escala de calificación va de 1 a 5" sqref="C11:Q41" xr:uid="{00000000-0002-0000-0200-000000000000}">
      <formula1>1</formula1>
      <formula2>5</formula2>
    </dataValidation>
  </dataValidations>
  <pageMargins left="0.7" right="0.7" top="0.75" bottom="0.75" header="0.3" footer="0.3"/>
  <pageSetup paperSize="9" orientation="portrait" r:id="rId1"/>
  <drawing r:id="rId2"/>
  <legacyDrawing r:id="rId3"/>
  <controls>
    <mc:AlternateContent xmlns:mc="http://schemas.openxmlformats.org/markup-compatibility/2006">
      <mc:Choice Requires="x14">
        <control shapeId="13313" r:id="rId4" name="CheckBox1">
          <controlPr defaultSize="0" autoLine="0" r:id="rId5">
            <anchor moveWithCells="1">
              <from>
                <xdr:col>19</xdr:col>
                <xdr:colOff>632460</xdr:colOff>
                <xdr:row>10</xdr:row>
                <xdr:rowOff>60960</xdr:rowOff>
              </from>
              <to>
                <xdr:col>19</xdr:col>
                <xdr:colOff>876300</xdr:colOff>
                <xdr:row>10</xdr:row>
                <xdr:rowOff>457200</xdr:rowOff>
              </to>
            </anchor>
          </controlPr>
        </control>
      </mc:Choice>
      <mc:Fallback>
        <control shapeId="13313" r:id="rId4" name="CheckBox1"/>
      </mc:Fallback>
    </mc:AlternateContent>
    <mc:AlternateContent xmlns:mc="http://schemas.openxmlformats.org/markup-compatibility/2006">
      <mc:Choice Requires="x14">
        <control shapeId="13314" r:id="rId6" name="CheckBox2">
          <controlPr defaultSize="0" autoLine="0" r:id="rId7">
            <anchor moveWithCells="1">
              <from>
                <xdr:col>19</xdr:col>
                <xdr:colOff>617220</xdr:colOff>
                <xdr:row>12</xdr:row>
                <xdr:rowOff>160020</xdr:rowOff>
              </from>
              <to>
                <xdr:col>19</xdr:col>
                <xdr:colOff>906780</xdr:colOff>
                <xdr:row>12</xdr:row>
                <xdr:rowOff>419100</xdr:rowOff>
              </to>
            </anchor>
          </controlPr>
        </control>
      </mc:Choice>
      <mc:Fallback>
        <control shapeId="13314" r:id="rId6" name="CheckBox2"/>
      </mc:Fallback>
    </mc:AlternateContent>
    <mc:AlternateContent xmlns:mc="http://schemas.openxmlformats.org/markup-compatibility/2006">
      <mc:Choice Requires="x14">
        <control shapeId="13315" r:id="rId8" name="CheckBox3">
          <controlPr defaultSize="0" autoLine="0" r:id="rId9">
            <anchor moveWithCells="1">
              <from>
                <xdr:col>19</xdr:col>
                <xdr:colOff>617220</xdr:colOff>
                <xdr:row>13</xdr:row>
                <xdr:rowOff>160020</xdr:rowOff>
              </from>
              <to>
                <xdr:col>19</xdr:col>
                <xdr:colOff>906780</xdr:colOff>
                <xdr:row>13</xdr:row>
                <xdr:rowOff>419100</xdr:rowOff>
              </to>
            </anchor>
          </controlPr>
        </control>
      </mc:Choice>
      <mc:Fallback>
        <control shapeId="13315" r:id="rId8" name="CheckBox3"/>
      </mc:Fallback>
    </mc:AlternateContent>
    <mc:AlternateContent xmlns:mc="http://schemas.openxmlformats.org/markup-compatibility/2006">
      <mc:Choice Requires="x14">
        <control shapeId="13316" r:id="rId10" name="CheckBox4">
          <controlPr defaultSize="0" autoLine="0" r:id="rId7">
            <anchor moveWithCells="1">
              <from>
                <xdr:col>19</xdr:col>
                <xdr:colOff>617220</xdr:colOff>
                <xdr:row>14</xdr:row>
                <xdr:rowOff>160020</xdr:rowOff>
              </from>
              <to>
                <xdr:col>19</xdr:col>
                <xdr:colOff>906780</xdr:colOff>
                <xdr:row>14</xdr:row>
                <xdr:rowOff>419100</xdr:rowOff>
              </to>
            </anchor>
          </controlPr>
        </control>
      </mc:Choice>
      <mc:Fallback>
        <control shapeId="13316" r:id="rId10" name="CheckBox4"/>
      </mc:Fallback>
    </mc:AlternateContent>
    <mc:AlternateContent xmlns:mc="http://schemas.openxmlformats.org/markup-compatibility/2006">
      <mc:Choice Requires="x14">
        <control shapeId="13317" r:id="rId11" name="CheckBox5">
          <controlPr defaultSize="0" autoLine="0" r:id="rId7">
            <anchor moveWithCells="1">
              <from>
                <xdr:col>19</xdr:col>
                <xdr:colOff>617220</xdr:colOff>
                <xdr:row>15</xdr:row>
                <xdr:rowOff>175260</xdr:rowOff>
              </from>
              <to>
                <xdr:col>19</xdr:col>
                <xdr:colOff>906780</xdr:colOff>
                <xdr:row>15</xdr:row>
                <xdr:rowOff>426720</xdr:rowOff>
              </to>
            </anchor>
          </controlPr>
        </control>
      </mc:Choice>
      <mc:Fallback>
        <control shapeId="13317" r:id="rId11" name="CheckBox5"/>
      </mc:Fallback>
    </mc:AlternateContent>
    <mc:AlternateContent xmlns:mc="http://schemas.openxmlformats.org/markup-compatibility/2006">
      <mc:Choice Requires="x14">
        <control shapeId="13318" r:id="rId12" name="CheckBox6">
          <controlPr defaultSize="0" autoLine="0" r:id="rId7">
            <anchor moveWithCells="1">
              <from>
                <xdr:col>19</xdr:col>
                <xdr:colOff>617220</xdr:colOff>
                <xdr:row>16</xdr:row>
                <xdr:rowOff>160020</xdr:rowOff>
              </from>
              <to>
                <xdr:col>19</xdr:col>
                <xdr:colOff>906780</xdr:colOff>
                <xdr:row>16</xdr:row>
                <xdr:rowOff>419100</xdr:rowOff>
              </to>
            </anchor>
          </controlPr>
        </control>
      </mc:Choice>
      <mc:Fallback>
        <control shapeId="13318" r:id="rId12" name="CheckBox6"/>
      </mc:Fallback>
    </mc:AlternateContent>
    <mc:AlternateContent xmlns:mc="http://schemas.openxmlformats.org/markup-compatibility/2006">
      <mc:Choice Requires="x14">
        <control shapeId="13319" r:id="rId13" name="CheckBox7">
          <controlPr defaultSize="0" autoLine="0" r:id="rId7">
            <anchor moveWithCells="1">
              <from>
                <xdr:col>19</xdr:col>
                <xdr:colOff>617220</xdr:colOff>
                <xdr:row>17</xdr:row>
                <xdr:rowOff>160020</xdr:rowOff>
              </from>
              <to>
                <xdr:col>19</xdr:col>
                <xdr:colOff>906780</xdr:colOff>
                <xdr:row>17</xdr:row>
                <xdr:rowOff>419100</xdr:rowOff>
              </to>
            </anchor>
          </controlPr>
        </control>
      </mc:Choice>
      <mc:Fallback>
        <control shapeId="13319" r:id="rId13" name="CheckBox7"/>
      </mc:Fallback>
    </mc:AlternateContent>
    <mc:AlternateContent xmlns:mc="http://schemas.openxmlformats.org/markup-compatibility/2006">
      <mc:Choice Requires="x14">
        <control shapeId="13320" r:id="rId14" name="CheckBox8">
          <controlPr defaultSize="0" autoLine="0" r:id="rId7">
            <anchor moveWithCells="1">
              <from>
                <xdr:col>19</xdr:col>
                <xdr:colOff>617220</xdr:colOff>
                <xdr:row>18</xdr:row>
                <xdr:rowOff>160020</xdr:rowOff>
              </from>
              <to>
                <xdr:col>19</xdr:col>
                <xdr:colOff>906780</xdr:colOff>
                <xdr:row>18</xdr:row>
                <xdr:rowOff>419100</xdr:rowOff>
              </to>
            </anchor>
          </controlPr>
        </control>
      </mc:Choice>
      <mc:Fallback>
        <control shapeId="13320" r:id="rId14" name="CheckBox8"/>
      </mc:Fallback>
    </mc:AlternateContent>
    <mc:AlternateContent xmlns:mc="http://schemas.openxmlformats.org/markup-compatibility/2006">
      <mc:Choice Requires="x14">
        <control shapeId="13321" r:id="rId15" name="CheckBox9">
          <controlPr defaultSize="0" autoLine="0" r:id="rId7">
            <anchor moveWithCells="1">
              <from>
                <xdr:col>19</xdr:col>
                <xdr:colOff>617220</xdr:colOff>
                <xdr:row>19</xdr:row>
                <xdr:rowOff>160020</xdr:rowOff>
              </from>
              <to>
                <xdr:col>19</xdr:col>
                <xdr:colOff>906780</xdr:colOff>
                <xdr:row>19</xdr:row>
                <xdr:rowOff>419100</xdr:rowOff>
              </to>
            </anchor>
          </controlPr>
        </control>
      </mc:Choice>
      <mc:Fallback>
        <control shapeId="13321" r:id="rId15" name="CheckBox9"/>
      </mc:Fallback>
    </mc:AlternateContent>
    <mc:AlternateContent xmlns:mc="http://schemas.openxmlformats.org/markup-compatibility/2006">
      <mc:Choice Requires="x14">
        <control shapeId="13322" r:id="rId16" name="CheckBox10">
          <controlPr defaultSize="0" autoLine="0" r:id="rId7">
            <anchor moveWithCells="1">
              <from>
                <xdr:col>19</xdr:col>
                <xdr:colOff>617220</xdr:colOff>
                <xdr:row>20</xdr:row>
                <xdr:rowOff>160020</xdr:rowOff>
              </from>
              <to>
                <xdr:col>19</xdr:col>
                <xdr:colOff>906780</xdr:colOff>
                <xdr:row>20</xdr:row>
                <xdr:rowOff>419100</xdr:rowOff>
              </to>
            </anchor>
          </controlPr>
        </control>
      </mc:Choice>
      <mc:Fallback>
        <control shapeId="13322" r:id="rId16" name="CheckBox10"/>
      </mc:Fallback>
    </mc:AlternateContent>
    <mc:AlternateContent xmlns:mc="http://schemas.openxmlformats.org/markup-compatibility/2006">
      <mc:Choice Requires="x14">
        <control shapeId="13323" r:id="rId17" name="CheckBox11">
          <controlPr defaultSize="0" autoLine="0" r:id="rId9">
            <anchor moveWithCells="1">
              <from>
                <xdr:col>19</xdr:col>
                <xdr:colOff>617220</xdr:colOff>
                <xdr:row>21</xdr:row>
                <xdr:rowOff>160020</xdr:rowOff>
              </from>
              <to>
                <xdr:col>19</xdr:col>
                <xdr:colOff>906780</xdr:colOff>
                <xdr:row>21</xdr:row>
                <xdr:rowOff>419100</xdr:rowOff>
              </to>
            </anchor>
          </controlPr>
        </control>
      </mc:Choice>
      <mc:Fallback>
        <control shapeId="13323" r:id="rId17" name="CheckBox11"/>
      </mc:Fallback>
    </mc:AlternateContent>
    <mc:AlternateContent xmlns:mc="http://schemas.openxmlformats.org/markup-compatibility/2006">
      <mc:Choice Requires="x14">
        <control shapeId="13324" r:id="rId18" name="CheckBox12">
          <controlPr defaultSize="0" autoLine="0" r:id="rId7">
            <anchor moveWithCells="1">
              <from>
                <xdr:col>19</xdr:col>
                <xdr:colOff>617220</xdr:colOff>
                <xdr:row>22</xdr:row>
                <xdr:rowOff>160020</xdr:rowOff>
              </from>
              <to>
                <xdr:col>19</xdr:col>
                <xdr:colOff>906780</xdr:colOff>
                <xdr:row>22</xdr:row>
                <xdr:rowOff>419100</xdr:rowOff>
              </to>
            </anchor>
          </controlPr>
        </control>
      </mc:Choice>
      <mc:Fallback>
        <control shapeId="13324" r:id="rId18" name="CheckBox12"/>
      </mc:Fallback>
    </mc:AlternateContent>
    <mc:AlternateContent xmlns:mc="http://schemas.openxmlformats.org/markup-compatibility/2006">
      <mc:Choice Requires="x14">
        <control shapeId="13325" r:id="rId19" name="CheckBox13">
          <controlPr defaultSize="0" autoLine="0" r:id="rId7">
            <anchor moveWithCells="1">
              <from>
                <xdr:col>19</xdr:col>
                <xdr:colOff>617220</xdr:colOff>
                <xdr:row>23</xdr:row>
                <xdr:rowOff>160020</xdr:rowOff>
              </from>
              <to>
                <xdr:col>19</xdr:col>
                <xdr:colOff>906780</xdr:colOff>
                <xdr:row>23</xdr:row>
                <xdr:rowOff>419100</xdr:rowOff>
              </to>
            </anchor>
          </controlPr>
        </control>
      </mc:Choice>
      <mc:Fallback>
        <control shapeId="13325" r:id="rId19" name="CheckBox13"/>
      </mc:Fallback>
    </mc:AlternateContent>
    <mc:AlternateContent xmlns:mc="http://schemas.openxmlformats.org/markup-compatibility/2006">
      <mc:Choice Requires="x14">
        <control shapeId="13326" r:id="rId20" name="CheckBox14">
          <controlPr defaultSize="0" autoLine="0" r:id="rId7">
            <anchor moveWithCells="1">
              <from>
                <xdr:col>19</xdr:col>
                <xdr:colOff>617220</xdr:colOff>
                <xdr:row>24</xdr:row>
                <xdr:rowOff>160020</xdr:rowOff>
              </from>
              <to>
                <xdr:col>19</xdr:col>
                <xdr:colOff>906780</xdr:colOff>
                <xdr:row>24</xdr:row>
                <xdr:rowOff>419100</xdr:rowOff>
              </to>
            </anchor>
          </controlPr>
        </control>
      </mc:Choice>
      <mc:Fallback>
        <control shapeId="13326" r:id="rId20" name="CheckBox14"/>
      </mc:Fallback>
    </mc:AlternateContent>
    <mc:AlternateContent xmlns:mc="http://schemas.openxmlformats.org/markup-compatibility/2006">
      <mc:Choice Requires="x14">
        <control shapeId="13327" r:id="rId21" name="CheckBox15">
          <controlPr defaultSize="0" autoLine="0" r:id="rId9">
            <anchor moveWithCells="1">
              <from>
                <xdr:col>19</xdr:col>
                <xdr:colOff>617220</xdr:colOff>
                <xdr:row>25</xdr:row>
                <xdr:rowOff>160020</xdr:rowOff>
              </from>
              <to>
                <xdr:col>19</xdr:col>
                <xdr:colOff>906780</xdr:colOff>
                <xdr:row>25</xdr:row>
                <xdr:rowOff>419100</xdr:rowOff>
              </to>
            </anchor>
          </controlPr>
        </control>
      </mc:Choice>
      <mc:Fallback>
        <control shapeId="13327" r:id="rId21" name="CheckBox15"/>
      </mc:Fallback>
    </mc:AlternateContent>
    <mc:AlternateContent xmlns:mc="http://schemas.openxmlformats.org/markup-compatibility/2006">
      <mc:Choice Requires="x14">
        <control shapeId="13328" r:id="rId22" name="CheckBox16">
          <controlPr defaultSize="0" autoLine="0" r:id="rId7">
            <anchor moveWithCells="1">
              <from>
                <xdr:col>19</xdr:col>
                <xdr:colOff>617220</xdr:colOff>
                <xdr:row>26</xdr:row>
                <xdr:rowOff>160020</xdr:rowOff>
              </from>
              <to>
                <xdr:col>19</xdr:col>
                <xdr:colOff>906780</xdr:colOff>
                <xdr:row>27</xdr:row>
                <xdr:rowOff>236220</xdr:rowOff>
              </to>
            </anchor>
          </controlPr>
        </control>
      </mc:Choice>
      <mc:Fallback>
        <control shapeId="13328" r:id="rId22" name="CheckBox16"/>
      </mc:Fallback>
    </mc:AlternateContent>
    <mc:AlternateContent xmlns:mc="http://schemas.openxmlformats.org/markup-compatibility/2006">
      <mc:Choice Requires="x14">
        <control shapeId="13329" r:id="rId23" name="CheckBox17">
          <controlPr defaultSize="0" autoLine="0" r:id="rId7">
            <anchor moveWithCells="1">
              <from>
                <xdr:col>19</xdr:col>
                <xdr:colOff>617220</xdr:colOff>
                <xdr:row>27</xdr:row>
                <xdr:rowOff>160020</xdr:rowOff>
              </from>
              <to>
                <xdr:col>19</xdr:col>
                <xdr:colOff>906780</xdr:colOff>
                <xdr:row>27</xdr:row>
                <xdr:rowOff>419100</xdr:rowOff>
              </to>
            </anchor>
          </controlPr>
        </control>
      </mc:Choice>
      <mc:Fallback>
        <control shapeId="13329" r:id="rId23" name="CheckBox17"/>
      </mc:Fallback>
    </mc:AlternateContent>
    <mc:AlternateContent xmlns:mc="http://schemas.openxmlformats.org/markup-compatibility/2006">
      <mc:Choice Requires="x14">
        <control shapeId="13330" r:id="rId24" name="CheckBox18">
          <controlPr defaultSize="0" autoLine="0" r:id="rId7">
            <anchor moveWithCells="1">
              <from>
                <xdr:col>19</xdr:col>
                <xdr:colOff>617220</xdr:colOff>
                <xdr:row>28</xdr:row>
                <xdr:rowOff>160020</xdr:rowOff>
              </from>
              <to>
                <xdr:col>19</xdr:col>
                <xdr:colOff>906780</xdr:colOff>
                <xdr:row>28</xdr:row>
                <xdr:rowOff>419100</xdr:rowOff>
              </to>
            </anchor>
          </controlPr>
        </control>
      </mc:Choice>
      <mc:Fallback>
        <control shapeId="13330" r:id="rId24" name="CheckBox18"/>
      </mc:Fallback>
    </mc:AlternateContent>
    <mc:AlternateContent xmlns:mc="http://schemas.openxmlformats.org/markup-compatibility/2006">
      <mc:Choice Requires="x14">
        <control shapeId="13331" r:id="rId25" name="CheckBox19">
          <controlPr defaultSize="0" autoLine="0" r:id="rId9">
            <anchor moveWithCells="1">
              <from>
                <xdr:col>19</xdr:col>
                <xdr:colOff>617220</xdr:colOff>
                <xdr:row>29</xdr:row>
                <xdr:rowOff>160020</xdr:rowOff>
              </from>
              <to>
                <xdr:col>19</xdr:col>
                <xdr:colOff>906780</xdr:colOff>
                <xdr:row>29</xdr:row>
                <xdr:rowOff>419100</xdr:rowOff>
              </to>
            </anchor>
          </controlPr>
        </control>
      </mc:Choice>
      <mc:Fallback>
        <control shapeId="13331" r:id="rId25" name="CheckBox19"/>
      </mc:Fallback>
    </mc:AlternateContent>
    <mc:AlternateContent xmlns:mc="http://schemas.openxmlformats.org/markup-compatibility/2006">
      <mc:Choice Requires="x14">
        <control shapeId="13332" r:id="rId26" name="CheckBox20">
          <controlPr defaultSize="0" autoLine="0" r:id="rId7">
            <anchor moveWithCells="1">
              <from>
                <xdr:col>19</xdr:col>
                <xdr:colOff>617220</xdr:colOff>
                <xdr:row>30</xdr:row>
                <xdr:rowOff>160020</xdr:rowOff>
              </from>
              <to>
                <xdr:col>19</xdr:col>
                <xdr:colOff>906780</xdr:colOff>
                <xdr:row>30</xdr:row>
                <xdr:rowOff>419100</xdr:rowOff>
              </to>
            </anchor>
          </controlPr>
        </control>
      </mc:Choice>
      <mc:Fallback>
        <control shapeId="13332" r:id="rId26" name="CheckBox20"/>
      </mc:Fallback>
    </mc:AlternateContent>
    <mc:AlternateContent xmlns:mc="http://schemas.openxmlformats.org/markup-compatibility/2006">
      <mc:Choice Requires="x14">
        <control shapeId="13333" r:id="rId27" name="CheckBox21">
          <controlPr defaultSize="0" autoLine="0" r:id="rId7">
            <anchor moveWithCells="1">
              <from>
                <xdr:col>19</xdr:col>
                <xdr:colOff>617220</xdr:colOff>
                <xdr:row>31</xdr:row>
                <xdr:rowOff>160020</xdr:rowOff>
              </from>
              <to>
                <xdr:col>19</xdr:col>
                <xdr:colOff>906780</xdr:colOff>
                <xdr:row>31</xdr:row>
                <xdr:rowOff>419100</xdr:rowOff>
              </to>
            </anchor>
          </controlPr>
        </control>
      </mc:Choice>
      <mc:Fallback>
        <control shapeId="13333" r:id="rId27" name="CheckBox21"/>
      </mc:Fallback>
    </mc:AlternateContent>
    <mc:AlternateContent xmlns:mc="http://schemas.openxmlformats.org/markup-compatibility/2006">
      <mc:Choice Requires="x14">
        <control shapeId="13334" r:id="rId28" name="CheckBox22">
          <controlPr defaultSize="0" autoLine="0" r:id="rId7">
            <anchor moveWithCells="1">
              <from>
                <xdr:col>19</xdr:col>
                <xdr:colOff>617220</xdr:colOff>
                <xdr:row>32</xdr:row>
                <xdr:rowOff>160020</xdr:rowOff>
              </from>
              <to>
                <xdr:col>19</xdr:col>
                <xdr:colOff>906780</xdr:colOff>
                <xdr:row>32</xdr:row>
                <xdr:rowOff>419100</xdr:rowOff>
              </to>
            </anchor>
          </controlPr>
        </control>
      </mc:Choice>
      <mc:Fallback>
        <control shapeId="13334" r:id="rId28" name="CheckBox22"/>
      </mc:Fallback>
    </mc:AlternateContent>
    <mc:AlternateContent xmlns:mc="http://schemas.openxmlformats.org/markup-compatibility/2006">
      <mc:Choice Requires="x14">
        <control shapeId="13335" r:id="rId29" name="CheckBox23">
          <controlPr defaultSize="0" autoLine="0" r:id="rId7">
            <anchor moveWithCells="1">
              <from>
                <xdr:col>19</xdr:col>
                <xdr:colOff>617220</xdr:colOff>
                <xdr:row>33</xdr:row>
                <xdr:rowOff>160020</xdr:rowOff>
              </from>
              <to>
                <xdr:col>19</xdr:col>
                <xdr:colOff>906780</xdr:colOff>
                <xdr:row>33</xdr:row>
                <xdr:rowOff>419100</xdr:rowOff>
              </to>
            </anchor>
          </controlPr>
        </control>
      </mc:Choice>
      <mc:Fallback>
        <control shapeId="13335" r:id="rId29" name="CheckBox23"/>
      </mc:Fallback>
    </mc:AlternateContent>
    <mc:AlternateContent xmlns:mc="http://schemas.openxmlformats.org/markup-compatibility/2006">
      <mc:Choice Requires="x14">
        <control shapeId="13336" r:id="rId30" name="CheckBox24">
          <controlPr defaultSize="0" autoLine="0" r:id="rId7">
            <anchor moveWithCells="1">
              <from>
                <xdr:col>19</xdr:col>
                <xdr:colOff>617220</xdr:colOff>
                <xdr:row>34</xdr:row>
                <xdr:rowOff>160020</xdr:rowOff>
              </from>
              <to>
                <xdr:col>19</xdr:col>
                <xdr:colOff>906780</xdr:colOff>
                <xdr:row>34</xdr:row>
                <xdr:rowOff>419100</xdr:rowOff>
              </to>
            </anchor>
          </controlPr>
        </control>
      </mc:Choice>
      <mc:Fallback>
        <control shapeId="13336" r:id="rId30" name="CheckBox24"/>
      </mc:Fallback>
    </mc:AlternateContent>
    <mc:AlternateContent xmlns:mc="http://schemas.openxmlformats.org/markup-compatibility/2006">
      <mc:Choice Requires="x14">
        <control shapeId="13337" r:id="rId31" name="CheckBox25">
          <controlPr defaultSize="0" autoLine="0" r:id="rId7">
            <anchor moveWithCells="1">
              <from>
                <xdr:col>19</xdr:col>
                <xdr:colOff>617220</xdr:colOff>
                <xdr:row>35</xdr:row>
                <xdr:rowOff>160020</xdr:rowOff>
              </from>
              <to>
                <xdr:col>19</xdr:col>
                <xdr:colOff>906780</xdr:colOff>
                <xdr:row>35</xdr:row>
                <xdr:rowOff>419100</xdr:rowOff>
              </to>
            </anchor>
          </controlPr>
        </control>
      </mc:Choice>
      <mc:Fallback>
        <control shapeId="13337" r:id="rId31" name="CheckBox25"/>
      </mc:Fallback>
    </mc:AlternateContent>
    <mc:AlternateContent xmlns:mc="http://schemas.openxmlformats.org/markup-compatibility/2006">
      <mc:Choice Requires="x14">
        <control shapeId="13338" r:id="rId32" name="CheckBox26">
          <controlPr defaultSize="0" autoLine="0" r:id="rId9">
            <anchor moveWithCells="1">
              <from>
                <xdr:col>19</xdr:col>
                <xdr:colOff>617220</xdr:colOff>
                <xdr:row>36</xdr:row>
                <xdr:rowOff>160020</xdr:rowOff>
              </from>
              <to>
                <xdr:col>19</xdr:col>
                <xdr:colOff>906780</xdr:colOff>
                <xdr:row>36</xdr:row>
                <xdr:rowOff>419100</xdr:rowOff>
              </to>
            </anchor>
          </controlPr>
        </control>
      </mc:Choice>
      <mc:Fallback>
        <control shapeId="13338" r:id="rId32" name="CheckBox26"/>
      </mc:Fallback>
    </mc:AlternateContent>
    <mc:AlternateContent xmlns:mc="http://schemas.openxmlformats.org/markup-compatibility/2006">
      <mc:Choice Requires="x14">
        <control shapeId="13339" r:id="rId33" name="CheckBox27">
          <controlPr defaultSize="0" autoLine="0" r:id="rId9">
            <anchor moveWithCells="1">
              <from>
                <xdr:col>19</xdr:col>
                <xdr:colOff>617220</xdr:colOff>
                <xdr:row>37</xdr:row>
                <xdr:rowOff>160020</xdr:rowOff>
              </from>
              <to>
                <xdr:col>19</xdr:col>
                <xdr:colOff>906780</xdr:colOff>
                <xdr:row>37</xdr:row>
                <xdr:rowOff>419100</xdr:rowOff>
              </to>
            </anchor>
          </controlPr>
        </control>
      </mc:Choice>
      <mc:Fallback>
        <control shapeId="13339" r:id="rId33" name="CheckBox27"/>
      </mc:Fallback>
    </mc:AlternateContent>
    <mc:AlternateContent xmlns:mc="http://schemas.openxmlformats.org/markup-compatibility/2006">
      <mc:Choice Requires="x14">
        <control shapeId="13340" r:id="rId34" name="CheckBox28">
          <controlPr defaultSize="0" autoLine="0" r:id="rId9">
            <anchor moveWithCells="1">
              <from>
                <xdr:col>19</xdr:col>
                <xdr:colOff>617220</xdr:colOff>
                <xdr:row>38</xdr:row>
                <xdr:rowOff>160020</xdr:rowOff>
              </from>
              <to>
                <xdr:col>19</xdr:col>
                <xdr:colOff>906780</xdr:colOff>
                <xdr:row>38</xdr:row>
                <xdr:rowOff>419100</xdr:rowOff>
              </to>
            </anchor>
          </controlPr>
        </control>
      </mc:Choice>
      <mc:Fallback>
        <control shapeId="13340" r:id="rId34" name="CheckBox28"/>
      </mc:Fallback>
    </mc:AlternateContent>
    <mc:AlternateContent xmlns:mc="http://schemas.openxmlformats.org/markup-compatibility/2006">
      <mc:Choice Requires="x14">
        <control shapeId="13341" r:id="rId35" name="CheckBox29">
          <controlPr defaultSize="0" autoLine="0" r:id="rId9">
            <anchor moveWithCells="1">
              <from>
                <xdr:col>19</xdr:col>
                <xdr:colOff>617220</xdr:colOff>
                <xdr:row>39</xdr:row>
                <xdr:rowOff>160020</xdr:rowOff>
              </from>
              <to>
                <xdr:col>19</xdr:col>
                <xdr:colOff>906780</xdr:colOff>
                <xdr:row>39</xdr:row>
                <xdr:rowOff>419100</xdr:rowOff>
              </to>
            </anchor>
          </controlPr>
        </control>
      </mc:Choice>
      <mc:Fallback>
        <control shapeId="13341" r:id="rId35" name="CheckBox29"/>
      </mc:Fallback>
    </mc:AlternateContent>
    <mc:AlternateContent xmlns:mc="http://schemas.openxmlformats.org/markup-compatibility/2006">
      <mc:Choice Requires="x14">
        <control shapeId="13342" r:id="rId36" name="CheckBox30">
          <controlPr defaultSize="0" autoLine="0" r:id="rId9">
            <anchor moveWithCells="1">
              <from>
                <xdr:col>19</xdr:col>
                <xdr:colOff>617220</xdr:colOff>
                <xdr:row>40</xdr:row>
                <xdr:rowOff>160020</xdr:rowOff>
              </from>
              <to>
                <xdr:col>19</xdr:col>
                <xdr:colOff>906780</xdr:colOff>
                <xdr:row>40</xdr:row>
                <xdr:rowOff>419100</xdr:rowOff>
              </to>
            </anchor>
          </controlPr>
        </control>
      </mc:Choice>
      <mc:Fallback>
        <control shapeId="13342" r:id="rId36" name="CheckBox30"/>
      </mc:Fallback>
    </mc:AlternateContent>
    <mc:AlternateContent xmlns:mc="http://schemas.openxmlformats.org/markup-compatibility/2006">
      <mc:Choice Requires="x14">
        <control shapeId="13343" r:id="rId37" name="CheckBox31">
          <controlPr defaultSize="0" autoLine="0" r:id="rId9">
            <anchor moveWithCells="1">
              <from>
                <xdr:col>19</xdr:col>
                <xdr:colOff>617220</xdr:colOff>
                <xdr:row>41</xdr:row>
                <xdr:rowOff>0</xdr:rowOff>
              </from>
              <to>
                <xdr:col>19</xdr:col>
                <xdr:colOff>906780</xdr:colOff>
                <xdr:row>41</xdr:row>
                <xdr:rowOff>259080</xdr:rowOff>
              </to>
            </anchor>
          </controlPr>
        </control>
      </mc:Choice>
      <mc:Fallback>
        <control shapeId="13343" r:id="rId37" name="CheckBox31"/>
      </mc:Fallback>
    </mc:AlternateContent>
    <mc:AlternateContent xmlns:mc="http://schemas.openxmlformats.org/markup-compatibility/2006">
      <mc:Choice Requires="x14">
        <control shapeId="13344" r:id="rId38" name="CheckBox32">
          <controlPr defaultSize="0" autoLine="0" r:id="rId9">
            <anchor moveWithCells="1">
              <from>
                <xdr:col>19</xdr:col>
                <xdr:colOff>617220</xdr:colOff>
                <xdr:row>41</xdr:row>
                <xdr:rowOff>0</xdr:rowOff>
              </from>
              <to>
                <xdr:col>19</xdr:col>
                <xdr:colOff>906780</xdr:colOff>
                <xdr:row>41</xdr:row>
                <xdr:rowOff>259080</xdr:rowOff>
              </to>
            </anchor>
          </controlPr>
        </control>
      </mc:Choice>
      <mc:Fallback>
        <control shapeId="13344" r:id="rId38" name="CheckBox32"/>
      </mc:Fallback>
    </mc:AlternateContent>
    <mc:AlternateContent xmlns:mc="http://schemas.openxmlformats.org/markup-compatibility/2006">
      <mc:Choice Requires="x14">
        <control shapeId="13345" r:id="rId39" name="CheckBox33">
          <controlPr defaultSize="0" autoLine="0" r:id="rId9">
            <anchor moveWithCells="1">
              <from>
                <xdr:col>19</xdr:col>
                <xdr:colOff>617220</xdr:colOff>
                <xdr:row>41</xdr:row>
                <xdr:rowOff>0</xdr:rowOff>
              </from>
              <to>
                <xdr:col>19</xdr:col>
                <xdr:colOff>906780</xdr:colOff>
                <xdr:row>41</xdr:row>
                <xdr:rowOff>259080</xdr:rowOff>
              </to>
            </anchor>
          </controlPr>
        </control>
      </mc:Choice>
      <mc:Fallback>
        <control shapeId="13345" r:id="rId39" name="CheckBox33"/>
      </mc:Fallback>
    </mc:AlternateContent>
    <mc:AlternateContent xmlns:mc="http://schemas.openxmlformats.org/markup-compatibility/2006">
      <mc:Choice Requires="x14">
        <control shapeId="13346" r:id="rId40" name="CheckBox34">
          <controlPr defaultSize="0" autoLine="0" r:id="rId9">
            <anchor moveWithCells="1">
              <from>
                <xdr:col>19</xdr:col>
                <xdr:colOff>617220</xdr:colOff>
                <xdr:row>41</xdr:row>
                <xdr:rowOff>0</xdr:rowOff>
              </from>
              <to>
                <xdr:col>19</xdr:col>
                <xdr:colOff>906780</xdr:colOff>
                <xdr:row>41</xdr:row>
                <xdr:rowOff>259080</xdr:rowOff>
              </to>
            </anchor>
          </controlPr>
        </control>
      </mc:Choice>
      <mc:Fallback>
        <control shapeId="13346" r:id="rId40" name="CheckBox34"/>
      </mc:Fallback>
    </mc:AlternateContent>
    <mc:AlternateContent xmlns:mc="http://schemas.openxmlformats.org/markup-compatibility/2006">
      <mc:Choice Requires="x14">
        <control shapeId="13347" r:id="rId41" name="CheckBox35">
          <controlPr defaultSize="0" autoLine="0" r:id="rId9">
            <anchor moveWithCells="1">
              <from>
                <xdr:col>19</xdr:col>
                <xdr:colOff>617220</xdr:colOff>
                <xdr:row>41</xdr:row>
                <xdr:rowOff>0</xdr:rowOff>
              </from>
              <to>
                <xdr:col>19</xdr:col>
                <xdr:colOff>906780</xdr:colOff>
                <xdr:row>41</xdr:row>
                <xdr:rowOff>259080</xdr:rowOff>
              </to>
            </anchor>
          </controlPr>
        </control>
      </mc:Choice>
      <mc:Fallback>
        <control shapeId="13347" r:id="rId41" name="CheckBox35"/>
      </mc:Fallback>
    </mc:AlternateContent>
    <mc:AlternateContent xmlns:mc="http://schemas.openxmlformats.org/markup-compatibility/2006">
      <mc:Choice Requires="x14">
        <control shapeId="13348" r:id="rId42" name="CheckBox36">
          <controlPr defaultSize="0" autoLine="0" r:id="rId9">
            <anchor moveWithCells="1">
              <from>
                <xdr:col>19</xdr:col>
                <xdr:colOff>617220</xdr:colOff>
                <xdr:row>41</xdr:row>
                <xdr:rowOff>0</xdr:rowOff>
              </from>
              <to>
                <xdr:col>19</xdr:col>
                <xdr:colOff>906780</xdr:colOff>
                <xdr:row>41</xdr:row>
                <xdr:rowOff>259080</xdr:rowOff>
              </to>
            </anchor>
          </controlPr>
        </control>
      </mc:Choice>
      <mc:Fallback>
        <control shapeId="13348" r:id="rId42" name="CheckBox36"/>
      </mc:Fallback>
    </mc:AlternateContent>
    <mc:AlternateContent xmlns:mc="http://schemas.openxmlformats.org/markup-compatibility/2006">
      <mc:Choice Requires="x14">
        <control shapeId="13349" r:id="rId43" name="CheckBox38">
          <controlPr defaultSize="0" autoLine="0" r:id="rId9">
            <anchor moveWithCells="1">
              <from>
                <xdr:col>19</xdr:col>
                <xdr:colOff>617220</xdr:colOff>
                <xdr:row>41</xdr:row>
                <xdr:rowOff>0</xdr:rowOff>
              </from>
              <to>
                <xdr:col>19</xdr:col>
                <xdr:colOff>906780</xdr:colOff>
                <xdr:row>41</xdr:row>
                <xdr:rowOff>259080</xdr:rowOff>
              </to>
            </anchor>
          </controlPr>
        </control>
      </mc:Choice>
      <mc:Fallback>
        <control shapeId="13349" r:id="rId43" name="CheckBox38"/>
      </mc:Fallback>
    </mc:AlternateContent>
    <mc:AlternateContent xmlns:mc="http://schemas.openxmlformats.org/markup-compatibility/2006">
      <mc:Choice Requires="x14">
        <control shapeId="13350" r:id="rId44" name="CheckBox39">
          <controlPr defaultSize="0" autoLine="0" r:id="rId9">
            <anchor moveWithCells="1">
              <from>
                <xdr:col>19</xdr:col>
                <xdr:colOff>617220</xdr:colOff>
                <xdr:row>41</xdr:row>
                <xdr:rowOff>0</xdr:rowOff>
              </from>
              <to>
                <xdr:col>19</xdr:col>
                <xdr:colOff>906780</xdr:colOff>
                <xdr:row>41</xdr:row>
                <xdr:rowOff>259080</xdr:rowOff>
              </to>
            </anchor>
          </controlPr>
        </control>
      </mc:Choice>
      <mc:Fallback>
        <control shapeId="13350" r:id="rId44" name="CheckBox39"/>
      </mc:Fallback>
    </mc:AlternateContent>
    <mc:AlternateContent xmlns:mc="http://schemas.openxmlformats.org/markup-compatibility/2006">
      <mc:Choice Requires="x14">
        <control shapeId="13351" r:id="rId45" name="CheckBox40">
          <controlPr defaultSize="0" autoLine="0" r:id="rId9">
            <anchor moveWithCells="1">
              <from>
                <xdr:col>19</xdr:col>
                <xdr:colOff>617220</xdr:colOff>
                <xdr:row>41</xdr:row>
                <xdr:rowOff>0</xdr:rowOff>
              </from>
              <to>
                <xdr:col>19</xdr:col>
                <xdr:colOff>906780</xdr:colOff>
                <xdr:row>41</xdr:row>
                <xdr:rowOff>259080</xdr:rowOff>
              </to>
            </anchor>
          </controlPr>
        </control>
      </mc:Choice>
      <mc:Fallback>
        <control shapeId="13351" r:id="rId45" name="CheckBox40"/>
      </mc:Fallback>
    </mc:AlternateContent>
    <mc:AlternateContent xmlns:mc="http://schemas.openxmlformats.org/markup-compatibility/2006">
      <mc:Choice Requires="x14">
        <control shapeId="13352" r:id="rId46" name="CheckBox41">
          <controlPr defaultSize="0" autoLine="0" r:id="rId9">
            <anchor moveWithCells="1">
              <from>
                <xdr:col>19</xdr:col>
                <xdr:colOff>617220</xdr:colOff>
                <xdr:row>41</xdr:row>
                <xdr:rowOff>0</xdr:rowOff>
              </from>
              <to>
                <xdr:col>19</xdr:col>
                <xdr:colOff>906780</xdr:colOff>
                <xdr:row>41</xdr:row>
                <xdr:rowOff>259080</xdr:rowOff>
              </to>
            </anchor>
          </controlPr>
        </control>
      </mc:Choice>
      <mc:Fallback>
        <control shapeId="13352" r:id="rId46" name="CheckBox41"/>
      </mc:Fallback>
    </mc:AlternateContent>
    <mc:AlternateContent xmlns:mc="http://schemas.openxmlformats.org/markup-compatibility/2006">
      <mc:Choice Requires="x14">
        <control shapeId="13353" r:id="rId47" name="CheckBox42">
          <controlPr defaultSize="0" autoLine="0" r:id="rId9">
            <anchor moveWithCells="1">
              <from>
                <xdr:col>19</xdr:col>
                <xdr:colOff>617220</xdr:colOff>
                <xdr:row>41</xdr:row>
                <xdr:rowOff>0</xdr:rowOff>
              </from>
              <to>
                <xdr:col>19</xdr:col>
                <xdr:colOff>906780</xdr:colOff>
                <xdr:row>41</xdr:row>
                <xdr:rowOff>259080</xdr:rowOff>
              </to>
            </anchor>
          </controlPr>
        </control>
      </mc:Choice>
      <mc:Fallback>
        <control shapeId="13353" r:id="rId47" name="CheckBox42"/>
      </mc:Fallback>
    </mc:AlternateContent>
    <mc:AlternateContent xmlns:mc="http://schemas.openxmlformats.org/markup-compatibility/2006">
      <mc:Choice Requires="x14">
        <control shapeId="13354" r:id="rId48" name="CheckBox43">
          <controlPr defaultSize="0" autoLine="0" r:id="rId9">
            <anchor moveWithCells="1">
              <from>
                <xdr:col>19</xdr:col>
                <xdr:colOff>617220</xdr:colOff>
                <xdr:row>41</xdr:row>
                <xdr:rowOff>0</xdr:rowOff>
              </from>
              <to>
                <xdr:col>19</xdr:col>
                <xdr:colOff>906780</xdr:colOff>
                <xdr:row>41</xdr:row>
                <xdr:rowOff>259080</xdr:rowOff>
              </to>
            </anchor>
          </controlPr>
        </control>
      </mc:Choice>
      <mc:Fallback>
        <control shapeId="13354" r:id="rId48" name="CheckBox43"/>
      </mc:Fallback>
    </mc:AlternateContent>
    <mc:AlternateContent xmlns:mc="http://schemas.openxmlformats.org/markup-compatibility/2006">
      <mc:Choice Requires="x14">
        <control shapeId="13355" r:id="rId49" name="CheckBox44">
          <controlPr defaultSize="0" autoLine="0" r:id="rId9">
            <anchor moveWithCells="1">
              <from>
                <xdr:col>19</xdr:col>
                <xdr:colOff>617220</xdr:colOff>
                <xdr:row>41</xdr:row>
                <xdr:rowOff>0</xdr:rowOff>
              </from>
              <to>
                <xdr:col>19</xdr:col>
                <xdr:colOff>906780</xdr:colOff>
                <xdr:row>41</xdr:row>
                <xdr:rowOff>259080</xdr:rowOff>
              </to>
            </anchor>
          </controlPr>
        </control>
      </mc:Choice>
      <mc:Fallback>
        <control shapeId="13355" r:id="rId49" name="CheckBox44"/>
      </mc:Fallback>
    </mc:AlternateContent>
    <mc:AlternateContent xmlns:mc="http://schemas.openxmlformats.org/markup-compatibility/2006">
      <mc:Choice Requires="x14">
        <control shapeId="13356" r:id="rId50" name="CheckBox45">
          <controlPr defaultSize="0" autoLine="0" r:id="rId9">
            <anchor moveWithCells="1">
              <from>
                <xdr:col>19</xdr:col>
                <xdr:colOff>617220</xdr:colOff>
                <xdr:row>41</xdr:row>
                <xdr:rowOff>0</xdr:rowOff>
              </from>
              <to>
                <xdr:col>19</xdr:col>
                <xdr:colOff>906780</xdr:colOff>
                <xdr:row>41</xdr:row>
                <xdr:rowOff>259080</xdr:rowOff>
              </to>
            </anchor>
          </controlPr>
        </control>
      </mc:Choice>
      <mc:Fallback>
        <control shapeId="13356" r:id="rId50" name="CheckBox45"/>
      </mc:Fallback>
    </mc:AlternateContent>
    <mc:AlternateContent xmlns:mc="http://schemas.openxmlformats.org/markup-compatibility/2006">
      <mc:Choice Requires="x14">
        <control shapeId="13357" r:id="rId51" name="CheckBox46">
          <controlPr defaultSize="0" autoLine="0" r:id="rId7">
            <anchor moveWithCells="1">
              <from>
                <xdr:col>19</xdr:col>
                <xdr:colOff>617220</xdr:colOff>
                <xdr:row>41</xdr:row>
                <xdr:rowOff>0</xdr:rowOff>
              </from>
              <to>
                <xdr:col>19</xdr:col>
                <xdr:colOff>906780</xdr:colOff>
                <xdr:row>41</xdr:row>
                <xdr:rowOff>259080</xdr:rowOff>
              </to>
            </anchor>
          </controlPr>
        </control>
      </mc:Choice>
      <mc:Fallback>
        <control shapeId="13357" r:id="rId51" name="CheckBox46"/>
      </mc:Fallback>
    </mc:AlternateContent>
    <mc:AlternateContent xmlns:mc="http://schemas.openxmlformats.org/markup-compatibility/2006">
      <mc:Choice Requires="x14">
        <control shapeId="13358" r:id="rId52" name="Check Box 46">
          <controlPr defaultSize="0" autoFill="0" autoLine="0" autoPict="0">
            <anchor moveWithCells="1">
              <from>
                <xdr:col>19</xdr:col>
                <xdr:colOff>579120</xdr:colOff>
                <xdr:row>11</xdr:row>
                <xdr:rowOff>388620</xdr:rowOff>
              </from>
              <to>
                <xdr:col>19</xdr:col>
                <xdr:colOff>883920</xdr:colOff>
                <xdr:row>11</xdr:row>
                <xdr:rowOff>609600</xdr:rowOff>
              </to>
            </anchor>
          </controlPr>
        </control>
      </mc:Choice>
    </mc:AlternateContent>
  </controls>
  <extLst>
    <ext xmlns:x14="http://schemas.microsoft.com/office/spreadsheetml/2009/9/main" uri="{78C0D931-6437-407d-A8EE-F0AAD7539E65}">
      <x14:conditionalFormattings>
        <x14:conditionalFormatting xmlns:xm="http://schemas.microsoft.com/office/excel/2006/main">
          <x14:cfRule type="dataBar" id="{25CA53A1-B13D-47FC-A7AA-C23B820230F3}">
            <x14:dataBar minLength="0" maxLength="100" border="1" negativeBarBorderColorSameAsPositive="0">
              <x14:cfvo type="autoMin"/>
              <x14:cfvo type="autoMax"/>
              <x14:borderColor rgb="FFFFB628"/>
              <x14:negativeFillColor rgb="FFFF0000"/>
              <x14:negativeBorderColor rgb="FFFF0000"/>
              <x14:axisColor rgb="FF000000"/>
            </x14:dataBar>
          </x14:cfRule>
          <xm:sqref>Z15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31"/>
  <sheetViews>
    <sheetView zoomScale="70" zoomScaleNormal="70" workbookViewId="0">
      <selection activeCell="O11" sqref="O11"/>
    </sheetView>
  </sheetViews>
  <sheetFormatPr baseColWidth="10" defaultColWidth="11.44140625" defaultRowHeight="13.8" x14ac:dyDescent="0.25"/>
  <cols>
    <col min="1" max="1" width="12.5546875" style="110" customWidth="1"/>
    <col min="2" max="2" width="13.88671875" style="110" customWidth="1"/>
    <col min="3" max="3" width="18.6640625" style="110" customWidth="1"/>
    <col min="4" max="4" width="17.88671875" style="110" customWidth="1"/>
    <col min="5" max="5" width="4.33203125" style="110" bestFit="1" customWidth="1"/>
    <col min="6" max="6" width="51.33203125" style="110" customWidth="1"/>
    <col min="7" max="7" width="21.44140625" style="110" customWidth="1"/>
    <col min="8" max="8" width="15.5546875" style="110" customWidth="1"/>
    <col min="9" max="9" width="19.33203125" style="110" customWidth="1"/>
    <col min="10" max="10" width="24.88671875" style="110" customWidth="1"/>
    <col min="11" max="16384" width="11.44140625" style="110"/>
  </cols>
  <sheetData>
    <row r="1" spans="1:14" ht="15" customHeight="1" x14ac:dyDescent="0.25">
      <c r="A1" s="658"/>
      <c r="B1" s="658"/>
      <c r="C1" s="288" t="str">
        <f>+Contexto!B1</f>
        <v>PROCESO: SISTEMA INTEGRADO DE GESTIÓN Y MIPG</v>
      </c>
      <c r="D1" s="288"/>
      <c r="E1" s="288"/>
      <c r="F1" s="288"/>
      <c r="G1" s="288"/>
      <c r="H1" s="336" t="s">
        <v>260</v>
      </c>
      <c r="I1" s="337"/>
      <c r="J1" s="338"/>
      <c r="K1" s="109"/>
      <c r="N1" s="287"/>
    </row>
    <row r="2" spans="1:14" ht="15" customHeight="1" x14ac:dyDescent="0.25">
      <c r="A2" s="658"/>
      <c r="B2" s="658"/>
      <c r="C2" s="288"/>
      <c r="D2" s="288"/>
      <c r="E2" s="288"/>
      <c r="F2" s="288"/>
      <c r="G2" s="288"/>
      <c r="H2" s="341" t="s">
        <v>256</v>
      </c>
      <c r="I2" s="342"/>
      <c r="J2" s="339"/>
      <c r="K2" s="109"/>
      <c r="N2" s="287"/>
    </row>
    <row r="3" spans="1:14" ht="15" customHeight="1" x14ac:dyDescent="0.25">
      <c r="A3" s="658"/>
      <c r="B3" s="658"/>
      <c r="C3" s="288" t="s">
        <v>242</v>
      </c>
      <c r="D3" s="288"/>
      <c r="E3" s="288"/>
      <c r="F3" s="288"/>
      <c r="G3" s="288"/>
      <c r="H3" s="341" t="s">
        <v>257</v>
      </c>
      <c r="I3" s="342"/>
      <c r="J3" s="339"/>
      <c r="K3" s="109"/>
      <c r="N3" s="287"/>
    </row>
    <row r="4" spans="1:14" ht="15.75" customHeight="1" x14ac:dyDescent="0.25">
      <c r="A4" s="658"/>
      <c r="B4" s="658"/>
      <c r="C4" s="288"/>
      <c r="D4" s="288"/>
      <c r="E4" s="288"/>
      <c r="F4" s="288"/>
      <c r="G4" s="288"/>
      <c r="H4" s="341" t="s">
        <v>258</v>
      </c>
      <c r="I4" s="342"/>
      <c r="J4" s="340"/>
      <c r="K4" s="109"/>
      <c r="N4" s="287"/>
    </row>
    <row r="5" spans="1:14" ht="15.75" customHeight="1" x14ac:dyDescent="0.25">
      <c r="A5" s="343"/>
      <c r="B5" s="344"/>
      <c r="C5" s="344"/>
      <c r="D5" s="344"/>
      <c r="E5" s="344"/>
      <c r="F5" s="344"/>
      <c r="G5" s="344"/>
      <c r="H5" s="344"/>
      <c r="I5" s="344"/>
      <c r="J5" s="345"/>
      <c r="K5" s="109"/>
      <c r="N5" s="111"/>
    </row>
    <row r="6" spans="1:14" ht="15" customHeight="1" x14ac:dyDescent="0.25">
      <c r="A6" s="346" t="str">
        <f>[3]CONTEXTO!A8</f>
        <v xml:space="preserve">PROCESO: </v>
      </c>
      <c r="B6" s="347"/>
      <c r="C6" s="347"/>
      <c r="D6" s="347"/>
      <c r="E6" s="347"/>
      <c r="F6" s="347"/>
      <c r="G6" s="347"/>
      <c r="H6" s="347"/>
      <c r="I6" s="347"/>
      <c r="J6" s="348"/>
    </row>
    <row r="7" spans="1:14" ht="32.25" customHeight="1" thickBot="1" x14ac:dyDescent="0.3">
      <c r="A7" s="349"/>
      <c r="B7" s="350"/>
      <c r="C7" s="350"/>
      <c r="D7" s="350"/>
      <c r="E7" s="350"/>
      <c r="F7" s="350"/>
      <c r="G7" s="350"/>
      <c r="H7" s="350"/>
      <c r="I7" s="350"/>
      <c r="J7" s="351"/>
    </row>
    <row r="8" spans="1:14" ht="23.25" customHeight="1" x14ac:dyDescent="0.25">
      <c r="A8" s="352" t="s">
        <v>243</v>
      </c>
      <c r="B8" s="353"/>
      <c r="C8" s="353"/>
      <c r="D8" s="354"/>
      <c r="E8" s="361" t="s">
        <v>214</v>
      </c>
      <c r="F8" s="362"/>
      <c r="G8" s="362"/>
      <c r="H8" s="362"/>
      <c r="I8" s="362"/>
      <c r="J8" s="363"/>
    </row>
    <row r="9" spans="1:14" ht="23.25" customHeight="1" x14ac:dyDescent="0.25">
      <c r="A9" s="355"/>
      <c r="B9" s="356"/>
      <c r="C9" s="356"/>
      <c r="D9" s="357"/>
      <c r="E9" s="364" t="s">
        <v>244</v>
      </c>
      <c r="F9" s="365"/>
      <c r="G9" s="364" t="s">
        <v>245</v>
      </c>
      <c r="H9" s="366"/>
      <c r="I9" s="366"/>
      <c r="J9" s="365"/>
    </row>
    <row r="10" spans="1:14" ht="23.25" customHeight="1" x14ac:dyDescent="0.3">
      <c r="A10" s="355"/>
      <c r="B10" s="356"/>
      <c r="C10" s="356"/>
      <c r="D10" s="357"/>
      <c r="E10" s="367" t="s">
        <v>246</v>
      </c>
      <c r="F10" s="368"/>
      <c r="G10" s="369" t="s">
        <v>247</v>
      </c>
      <c r="H10" s="370"/>
      <c r="I10" s="370"/>
      <c r="J10" s="371"/>
    </row>
    <row r="11" spans="1:14" ht="43.5" customHeight="1" x14ac:dyDescent="0.25">
      <c r="A11" s="355"/>
      <c r="B11" s="356"/>
      <c r="C11" s="356"/>
      <c r="D11" s="357"/>
      <c r="E11" s="188">
        <v>1</v>
      </c>
      <c r="F11" s="331" t="str">
        <f>'[4]PRIORIZACIÓN DE CAUSA'!B15</f>
        <v xml:space="preserve">Personal insuficiente para adelantar las labores de proceso administrativo y contractual. </v>
      </c>
      <c r="G11" s="333"/>
      <c r="H11" s="331" t="s">
        <v>304</v>
      </c>
      <c r="I11" s="331"/>
      <c r="J11" s="331"/>
    </row>
    <row r="12" spans="1:14" ht="43.5" customHeight="1" x14ac:dyDescent="0.25">
      <c r="A12" s="355"/>
      <c r="B12" s="356"/>
      <c r="C12" s="356"/>
      <c r="D12" s="357"/>
      <c r="E12" s="188">
        <v>2</v>
      </c>
      <c r="F12" s="331" t="str">
        <f>'[4]PRIORIZACIÓN DE CAUSA'!B16</f>
        <v xml:space="preserve">Falta de Etica y valores  y de aplicación del código de integridad y buen gobierno. </v>
      </c>
      <c r="G12" s="333"/>
      <c r="H12" s="331" t="s">
        <v>305</v>
      </c>
      <c r="I12" s="331"/>
      <c r="J12" s="331"/>
    </row>
    <row r="13" spans="1:14" ht="43.5" customHeight="1" x14ac:dyDescent="0.25">
      <c r="A13" s="355"/>
      <c r="B13" s="356"/>
      <c r="C13" s="356"/>
      <c r="D13" s="357"/>
      <c r="E13" s="188">
        <v>3</v>
      </c>
      <c r="F13" s="331" t="str">
        <f>'[4]PRIORIZACIÓN DE CAUSA'!B17</f>
        <v xml:space="preserve">Dificultad en la unificación de criterios para la realización de los procesos contractuales </v>
      </c>
      <c r="G13" s="333"/>
      <c r="H13" s="331" t="s">
        <v>306</v>
      </c>
      <c r="I13" s="331"/>
      <c r="J13" s="331"/>
    </row>
    <row r="14" spans="1:14" ht="43.5" customHeight="1" x14ac:dyDescent="0.25">
      <c r="A14" s="355"/>
      <c r="B14" s="356"/>
      <c r="C14" s="356"/>
      <c r="D14" s="357"/>
      <c r="E14" s="188">
        <v>4</v>
      </c>
      <c r="F14" s="331" t="str">
        <f>'[4]PRIORIZACIÓN DE CAUSA'!B18</f>
        <v>Falta de articulación entre las Secretarías ejecutoras, Secretaría de Planeación  y oficina de Contratación</v>
      </c>
      <c r="G14" s="333"/>
      <c r="H14" s="331" t="s">
        <v>307</v>
      </c>
      <c r="I14" s="331"/>
      <c r="J14" s="331"/>
    </row>
    <row r="15" spans="1:14" ht="49.5" customHeight="1" x14ac:dyDescent="0.25">
      <c r="A15" s="355"/>
      <c r="B15" s="356"/>
      <c r="C15" s="356"/>
      <c r="D15" s="357"/>
      <c r="E15" s="188">
        <v>5</v>
      </c>
      <c r="F15" s="331" t="str">
        <f>'[4]PRIORIZACIÓN DE CAUSA'!B19</f>
        <v xml:space="preserve">Equipos tecnológicos obsoletos, Sistemas de Información no integrados. </v>
      </c>
      <c r="G15" s="333"/>
      <c r="H15" s="331" t="s">
        <v>308</v>
      </c>
      <c r="I15" s="331"/>
      <c r="J15" s="331"/>
    </row>
    <row r="16" spans="1:14" ht="71.25" customHeight="1" x14ac:dyDescent="0.25">
      <c r="A16" s="355"/>
      <c r="B16" s="356"/>
      <c r="C16" s="356"/>
      <c r="D16" s="357"/>
      <c r="E16" s="188">
        <v>6</v>
      </c>
      <c r="F16" s="331" t="str">
        <f>'[4]PRIORIZACIÓN DE CAUSA'!B21</f>
        <v>Unidades administrativas ubicadas en diferentes sitios de la ciudad (Ibagué).</v>
      </c>
      <c r="G16" s="333"/>
      <c r="H16" s="331" t="s">
        <v>309</v>
      </c>
      <c r="I16" s="331"/>
      <c r="J16" s="331"/>
    </row>
    <row r="17" spans="1:10" ht="54.75" customHeight="1" x14ac:dyDescent="0.25">
      <c r="A17" s="355"/>
      <c r="B17" s="356"/>
      <c r="C17" s="356"/>
      <c r="D17" s="357"/>
      <c r="E17" s="188">
        <v>7</v>
      </c>
      <c r="F17" s="331" t="str">
        <f>'[4]PRIORIZACIÓN DE CAUSA'!B23</f>
        <v xml:space="preserve">Desactualización de la caracterización del proceso. </v>
      </c>
      <c r="G17" s="333"/>
      <c r="H17" s="331" t="s">
        <v>310</v>
      </c>
      <c r="I17" s="331"/>
      <c r="J17" s="331"/>
    </row>
    <row r="18" spans="1:10" ht="48.75" customHeight="1" x14ac:dyDescent="0.25">
      <c r="A18" s="355"/>
      <c r="B18" s="356"/>
      <c r="C18" s="356"/>
      <c r="D18" s="357"/>
      <c r="E18" s="188">
        <v>8</v>
      </c>
      <c r="F18" s="331" t="str">
        <f>'[4]PRIORIZACIÓN DE CAUSA'!B24</f>
        <v>Demoras en la recepción de la información contractual por parte de las secretarias ejecutoras.</v>
      </c>
      <c r="G18" s="333"/>
      <c r="H18" s="331" t="s">
        <v>311</v>
      </c>
      <c r="I18" s="331"/>
      <c r="J18" s="331"/>
    </row>
    <row r="19" spans="1:10" ht="54.75" customHeight="1" x14ac:dyDescent="0.25">
      <c r="A19" s="355"/>
      <c r="B19" s="356"/>
      <c r="C19" s="356"/>
      <c r="D19" s="357"/>
      <c r="E19" s="188">
        <v>9</v>
      </c>
      <c r="F19" s="331" t="str">
        <f>'[4]PRIORIZACIÓN DE CAUSA'!B25</f>
        <v xml:space="preserve">Desconocimiento de la caracterización, manuales, procedimientos, instructivos, guías, formatos y demas documentos propios del proceso por parte del personal nuevo. </v>
      </c>
      <c r="G19" s="333"/>
      <c r="H19" s="331" t="s">
        <v>312</v>
      </c>
      <c r="I19" s="331"/>
      <c r="J19" s="331"/>
    </row>
    <row r="20" spans="1:10" ht="59.25" customHeight="1" x14ac:dyDescent="0.25">
      <c r="A20" s="355"/>
      <c r="B20" s="356"/>
      <c r="C20" s="356"/>
      <c r="D20" s="357"/>
      <c r="E20" s="188">
        <v>10</v>
      </c>
      <c r="F20" s="331" t="str">
        <f>'[4]PRIORIZACIÓN DE CAUSA'!B26</f>
        <v>Falta de compromiso de los líderes de los procesos en la implementación de mejora, asociadas a los planes de mejoramiento</v>
      </c>
      <c r="G20" s="333"/>
      <c r="H20" s="331"/>
      <c r="I20" s="331"/>
      <c r="J20" s="331"/>
    </row>
    <row r="21" spans="1:10" ht="49.5" customHeight="1" x14ac:dyDescent="0.25">
      <c r="A21" s="355"/>
      <c r="B21" s="356"/>
      <c r="C21" s="356"/>
      <c r="D21" s="357"/>
      <c r="E21" s="188">
        <v>11</v>
      </c>
      <c r="F21" s="331" t="str">
        <f>'[4]PRIORIZACIÓN DE CAUSA'!B27</f>
        <v xml:space="preserve">Desconocimiento del estatuto contractual y sus decretos reglamentarios </v>
      </c>
      <c r="G21" s="333"/>
      <c r="H21" s="331" t="s">
        <v>313</v>
      </c>
      <c r="I21" s="331"/>
      <c r="J21" s="331"/>
    </row>
    <row r="22" spans="1:10" ht="49.5" customHeight="1" x14ac:dyDescent="0.25">
      <c r="A22" s="355"/>
      <c r="B22" s="356"/>
      <c r="C22" s="356"/>
      <c r="D22" s="357"/>
      <c r="E22" s="188">
        <v>12</v>
      </c>
      <c r="F22" s="331" t="str">
        <f>[4]CONTEXTO!D14</f>
        <v xml:space="preserve">Dificultad en la unificación de criterios para la realización de los procesos contractuales </v>
      </c>
      <c r="G22" s="333"/>
      <c r="H22" s="331"/>
      <c r="I22" s="331"/>
      <c r="J22" s="331"/>
    </row>
    <row r="23" spans="1:10" ht="49.5" customHeight="1" x14ac:dyDescent="0.25">
      <c r="A23" s="355"/>
      <c r="B23" s="356"/>
      <c r="C23" s="356"/>
      <c r="D23" s="357"/>
      <c r="E23" s="188">
        <v>13</v>
      </c>
      <c r="F23" s="332" t="s">
        <v>284</v>
      </c>
      <c r="G23" s="333"/>
      <c r="H23" s="331"/>
      <c r="I23" s="331"/>
      <c r="J23" s="331"/>
    </row>
    <row r="24" spans="1:10" ht="49.5" customHeight="1" x14ac:dyDescent="0.25">
      <c r="A24" s="355"/>
      <c r="B24" s="356"/>
      <c r="C24" s="356"/>
      <c r="D24" s="357"/>
      <c r="E24" s="188">
        <v>14</v>
      </c>
      <c r="F24" s="332" t="s">
        <v>287</v>
      </c>
      <c r="G24" s="333"/>
      <c r="H24" s="331"/>
      <c r="I24" s="331"/>
      <c r="J24" s="331"/>
    </row>
    <row r="25" spans="1:10" ht="86.25" customHeight="1" x14ac:dyDescent="0.25">
      <c r="A25" s="355"/>
      <c r="B25" s="356"/>
      <c r="C25" s="356"/>
      <c r="D25" s="357"/>
      <c r="E25" s="188">
        <v>15</v>
      </c>
      <c r="F25" s="332" t="s">
        <v>357</v>
      </c>
      <c r="G25" s="333"/>
      <c r="H25" s="331"/>
      <c r="I25" s="331"/>
      <c r="J25" s="331"/>
    </row>
    <row r="26" spans="1:10" ht="49.5" customHeight="1" x14ac:dyDescent="0.25">
      <c r="A26" s="355"/>
      <c r="B26" s="356"/>
      <c r="C26" s="356"/>
      <c r="D26" s="357"/>
      <c r="E26" s="188">
        <v>16</v>
      </c>
      <c r="F26" s="332" t="s">
        <v>293</v>
      </c>
      <c r="G26" s="333"/>
      <c r="H26" s="331"/>
      <c r="I26" s="331"/>
      <c r="J26" s="331"/>
    </row>
    <row r="27" spans="1:10" ht="66.75" customHeight="1" x14ac:dyDescent="0.25">
      <c r="A27" s="355"/>
      <c r="B27" s="356"/>
      <c r="C27" s="356"/>
      <c r="D27" s="357"/>
      <c r="E27" s="188">
        <v>17</v>
      </c>
      <c r="F27" s="331" t="s">
        <v>314</v>
      </c>
      <c r="G27" s="333"/>
      <c r="H27" s="331"/>
      <c r="I27" s="331"/>
      <c r="J27" s="331"/>
    </row>
    <row r="28" spans="1:10" ht="72" customHeight="1" x14ac:dyDescent="0.25">
      <c r="A28" s="358"/>
      <c r="B28" s="359"/>
      <c r="C28" s="359"/>
      <c r="D28" s="360"/>
      <c r="E28" s="188">
        <v>18</v>
      </c>
      <c r="F28" s="334" t="s">
        <v>315</v>
      </c>
      <c r="G28" s="335"/>
      <c r="H28" s="331"/>
      <c r="I28" s="331"/>
      <c r="J28" s="331"/>
    </row>
    <row r="29" spans="1:10" ht="49.5" customHeight="1" x14ac:dyDescent="0.25">
      <c r="A29" s="372" t="s">
        <v>212</v>
      </c>
      <c r="B29" s="373" t="s">
        <v>245</v>
      </c>
      <c r="C29" s="367" t="s">
        <v>248</v>
      </c>
      <c r="D29" s="368"/>
      <c r="E29" s="364" t="s">
        <v>249</v>
      </c>
      <c r="F29" s="365"/>
      <c r="G29" s="364" t="s">
        <v>250</v>
      </c>
      <c r="H29" s="366"/>
      <c r="I29" s="366"/>
      <c r="J29" s="365"/>
    </row>
    <row r="30" spans="1:10" ht="81.75" customHeight="1" x14ac:dyDescent="0.25">
      <c r="A30" s="372"/>
      <c r="B30" s="374"/>
      <c r="C30" s="376" t="s">
        <v>316</v>
      </c>
      <c r="D30" s="325"/>
      <c r="E30" s="324" t="s">
        <v>317</v>
      </c>
      <c r="F30" s="325"/>
      <c r="G30" s="324" t="s">
        <v>318</v>
      </c>
      <c r="H30" s="385"/>
      <c r="I30" s="385"/>
      <c r="J30" s="325"/>
    </row>
    <row r="31" spans="1:10" ht="72.75" customHeight="1" x14ac:dyDescent="0.25">
      <c r="A31" s="372"/>
      <c r="B31" s="374"/>
      <c r="C31" s="376" t="s">
        <v>319</v>
      </c>
      <c r="D31" s="325"/>
      <c r="E31" s="324" t="s">
        <v>320</v>
      </c>
      <c r="F31" s="325"/>
      <c r="G31" s="324" t="s">
        <v>321</v>
      </c>
      <c r="H31" s="385"/>
      <c r="I31" s="385"/>
      <c r="J31" s="325"/>
    </row>
    <row r="32" spans="1:10" ht="90" customHeight="1" x14ac:dyDescent="0.25">
      <c r="A32" s="372"/>
      <c r="B32" s="374"/>
      <c r="C32" s="386" t="s">
        <v>322</v>
      </c>
      <c r="D32" s="325"/>
      <c r="E32" s="324" t="s">
        <v>323</v>
      </c>
      <c r="F32" s="325"/>
      <c r="G32" s="324" t="s">
        <v>324</v>
      </c>
      <c r="H32" s="385"/>
      <c r="I32" s="385"/>
      <c r="J32" s="325"/>
    </row>
    <row r="33" spans="1:10" ht="88.5" customHeight="1" x14ac:dyDescent="0.3">
      <c r="A33" s="372"/>
      <c r="B33" s="374"/>
      <c r="C33" s="377" t="s">
        <v>325</v>
      </c>
      <c r="D33" s="325"/>
      <c r="E33" s="324" t="s">
        <v>326</v>
      </c>
      <c r="F33" s="325"/>
      <c r="G33" s="378"/>
      <c r="H33" s="379"/>
      <c r="I33" s="379"/>
      <c r="J33" s="380"/>
    </row>
    <row r="34" spans="1:10" ht="123.75" customHeight="1" x14ac:dyDescent="0.25">
      <c r="A34" s="372"/>
      <c r="B34" s="374"/>
      <c r="C34" s="381" t="s">
        <v>327</v>
      </c>
      <c r="D34" s="325"/>
      <c r="E34" s="324" t="s">
        <v>328</v>
      </c>
      <c r="F34" s="325"/>
      <c r="G34" s="382"/>
      <c r="H34" s="383"/>
      <c r="I34" s="383"/>
      <c r="J34" s="384"/>
    </row>
    <row r="35" spans="1:10" ht="66.75" customHeight="1" x14ac:dyDescent="0.25">
      <c r="A35" s="372"/>
      <c r="B35" s="374"/>
      <c r="C35" s="376" t="s">
        <v>329</v>
      </c>
      <c r="D35" s="325"/>
      <c r="E35" s="324" t="s">
        <v>330</v>
      </c>
      <c r="F35" s="325"/>
      <c r="G35" s="382"/>
      <c r="H35" s="383"/>
      <c r="I35" s="383"/>
      <c r="J35" s="384"/>
    </row>
    <row r="36" spans="1:10" ht="89.25" customHeight="1" x14ac:dyDescent="0.25">
      <c r="A36" s="372"/>
      <c r="B36" s="374"/>
      <c r="C36" s="376" t="s">
        <v>331</v>
      </c>
      <c r="D36" s="325"/>
      <c r="E36" s="324" t="s">
        <v>332</v>
      </c>
      <c r="F36" s="325"/>
      <c r="G36" s="382"/>
      <c r="H36" s="383"/>
      <c r="I36" s="383"/>
      <c r="J36" s="384"/>
    </row>
    <row r="37" spans="1:10" ht="95.25" customHeight="1" x14ac:dyDescent="0.25">
      <c r="A37" s="372"/>
      <c r="B37" s="374"/>
      <c r="C37" s="381" t="s">
        <v>333</v>
      </c>
      <c r="D37" s="325"/>
      <c r="E37" s="324" t="s">
        <v>334</v>
      </c>
      <c r="F37" s="325"/>
      <c r="G37" s="382"/>
      <c r="H37" s="383"/>
      <c r="I37" s="383"/>
      <c r="J37" s="384"/>
    </row>
    <row r="38" spans="1:10" ht="70.5" customHeight="1" x14ac:dyDescent="0.25">
      <c r="A38" s="372"/>
      <c r="B38" s="374"/>
      <c r="C38" s="376" t="s">
        <v>335</v>
      </c>
      <c r="D38" s="325"/>
      <c r="E38" s="324" t="s">
        <v>336</v>
      </c>
      <c r="F38" s="387"/>
      <c r="G38" s="382"/>
      <c r="H38" s="383"/>
      <c r="I38" s="383"/>
      <c r="J38" s="384"/>
    </row>
    <row r="39" spans="1:10" ht="52.5" customHeight="1" x14ac:dyDescent="0.25">
      <c r="A39" s="372"/>
      <c r="B39" s="374"/>
      <c r="C39" s="322" t="s">
        <v>337</v>
      </c>
      <c r="D39" s="323"/>
      <c r="E39" s="324" t="s">
        <v>338</v>
      </c>
      <c r="F39" s="325"/>
      <c r="G39" s="169"/>
      <c r="H39" s="168"/>
      <c r="I39" s="168"/>
      <c r="J39" s="167"/>
    </row>
    <row r="40" spans="1:10" ht="52.5" customHeight="1" x14ac:dyDescent="0.25">
      <c r="A40" s="372"/>
      <c r="B40" s="374"/>
      <c r="C40" s="322" t="s">
        <v>339</v>
      </c>
      <c r="D40" s="323"/>
      <c r="E40" s="324" t="s">
        <v>340</v>
      </c>
      <c r="F40" s="325"/>
      <c r="G40" s="169"/>
      <c r="H40" s="168"/>
      <c r="I40" s="168"/>
      <c r="J40" s="167"/>
    </row>
    <row r="41" spans="1:10" ht="91.5" customHeight="1" x14ac:dyDescent="0.25">
      <c r="A41" s="372"/>
      <c r="B41" s="374"/>
      <c r="C41" s="322" t="s">
        <v>341</v>
      </c>
      <c r="D41" s="323"/>
      <c r="E41" s="324" t="s">
        <v>342</v>
      </c>
      <c r="F41" s="325"/>
      <c r="G41" s="169"/>
      <c r="H41" s="168"/>
      <c r="I41" s="168"/>
      <c r="J41" s="167"/>
    </row>
    <row r="42" spans="1:10" ht="72.75" customHeight="1" x14ac:dyDescent="0.25">
      <c r="A42" s="372"/>
      <c r="B42" s="374"/>
      <c r="C42" s="165"/>
      <c r="D42" s="166"/>
      <c r="E42" s="326" t="s">
        <v>343</v>
      </c>
      <c r="F42" s="325"/>
      <c r="G42" s="169"/>
      <c r="H42" s="168"/>
      <c r="I42" s="168"/>
      <c r="J42" s="167"/>
    </row>
    <row r="43" spans="1:10" ht="82.5" customHeight="1" x14ac:dyDescent="0.25">
      <c r="A43" s="372"/>
      <c r="B43" s="374"/>
      <c r="C43" s="165"/>
      <c r="D43" s="166"/>
      <c r="E43" s="324" t="s">
        <v>344</v>
      </c>
      <c r="F43" s="327"/>
      <c r="G43" s="169"/>
      <c r="H43" s="168"/>
      <c r="I43" s="168"/>
      <c r="J43" s="167"/>
    </row>
    <row r="44" spans="1:10" ht="64.5" customHeight="1" x14ac:dyDescent="0.25">
      <c r="A44" s="372"/>
      <c r="B44" s="374"/>
      <c r="C44" s="165"/>
      <c r="D44" s="166"/>
      <c r="E44" s="328" t="s">
        <v>345</v>
      </c>
      <c r="F44" s="329"/>
      <c r="G44" s="169"/>
      <c r="H44" s="168"/>
      <c r="I44" s="168"/>
      <c r="J44" s="167"/>
    </row>
    <row r="45" spans="1:10" ht="52.5" customHeight="1" x14ac:dyDescent="0.25">
      <c r="A45" s="372"/>
      <c r="B45" s="374"/>
      <c r="C45" s="165"/>
      <c r="D45" s="166"/>
      <c r="E45" s="330" t="s">
        <v>346</v>
      </c>
      <c r="F45" s="330"/>
      <c r="G45" s="169"/>
      <c r="H45" s="168"/>
      <c r="I45" s="168"/>
      <c r="J45" s="167"/>
    </row>
    <row r="46" spans="1:10" ht="51" customHeight="1" x14ac:dyDescent="0.25">
      <c r="A46" s="372"/>
      <c r="B46" s="375"/>
      <c r="C46" s="382"/>
      <c r="D46" s="384"/>
      <c r="E46" s="382"/>
      <c r="F46" s="384"/>
      <c r="G46" s="382"/>
      <c r="H46" s="383"/>
      <c r="I46" s="383"/>
      <c r="J46" s="384"/>
    </row>
    <row r="47" spans="1:10" ht="101.25" customHeight="1" x14ac:dyDescent="0.25">
      <c r="A47" s="372"/>
      <c r="B47" s="372" t="s">
        <v>244</v>
      </c>
      <c r="C47" s="367" t="s">
        <v>251</v>
      </c>
      <c r="D47" s="368"/>
      <c r="E47" s="364" t="s">
        <v>252</v>
      </c>
      <c r="F47" s="365"/>
      <c r="G47" s="364" t="s">
        <v>253</v>
      </c>
      <c r="H47" s="366"/>
      <c r="I47" s="366"/>
      <c r="J47" s="365"/>
    </row>
    <row r="48" spans="1:10" ht="64.5" customHeight="1" x14ac:dyDescent="0.25">
      <c r="A48" s="372"/>
      <c r="B48" s="372"/>
      <c r="C48" s="388" t="s">
        <v>263</v>
      </c>
      <c r="D48" s="389"/>
      <c r="E48" s="324" t="s">
        <v>347</v>
      </c>
      <c r="F48" s="325"/>
      <c r="G48" s="324" t="s">
        <v>348</v>
      </c>
      <c r="H48" s="385"/>
      <c r="I48" s="385"/>
      <c r="J48" s="325"/>
    </row>
    <row r="49" spans="1:10" ht="97.5" customHeight="1" x14ac:dyDescent="0.25">
      <c r="A49" s="372"/>
      <c r="B49" s="372"/>
      <c r="C49" s="388" t="s">
        <v>269</v>
      </c>
      <c r="D49" s="389" t="s">
        <v>269</v>
      </c>
      <c r="E49" s="324" t="s">
        <v>349</v>
      </c>
      <c r="F49" s="325"/>
      <c r="G49" s="324" t="s">
        <v>350</v>
      </c>
      <c r="H49" s="385"/>
      <c r="I49" s="385"/>
      <c r="J49" s="325"/>
    </row>
    <row r="50" spans="1:10" ht="94.5" customHeight="1" x14ac:dyDescent="0.25">
      <c r="A50" s="372"/>
      <c r="B50" s="372"/>
      <c r="C50" s="388" t="s">
        <v>274</v>
      </c>
      <c r="D50" s="389" t="s">
        <v>274</v>
      </c>
      <c r="E50" s="324" t="s">
        <v>351</v>
      </c>
      <c r="F50" s="325"/>
      <c r="G50" s="324" t="s">
        <v>352</v>
      </c>
      <c r="H50" s="385"/>
      <c r="I50" s="385"/>
      <c r="J50" s="325"/>
    </row>
    <row r="51" spans="1:10" ht="75" customHeight="1" x14ac:dyDescent="0.25">
      <c r="A51" s="372"/>
      <c r="B51" s="372"/>
      <c r="C51" s="388" t="s">
        <v>353</v>
      </c>
      <c r="D51" s="389" t="s">
        <v>353</v>
      </c>
      <c r="E51" s="324" t="s">
        <v>354</v>
      </c>
      <c r="F51" s="387"/>
      <c r="G51" s="382"/>
      <c r="H51" s="383"/>
      <c r="I51" s="383"/>
      <c r="J51" s="384"/>
    </row>
    <row r="52" spans="1:10" ht="67.5" customHeight="1" x14ac:dyDescent="0.25">
      <c r="A52" s="372"/>
      <c r="B52" s="372"/>
      <c r="C52" s="388" t="s">
        <v>355</v>
      </c>
      <c r="D52" s="389" t="s">
        <v>355</v>
      </c>
      <c r="E52" s="390" t="s">
        <v>356</v>
      </c>
      <c r="F52" s="391"/>
      <c r="G52" s="382"/>
      <c r="H52" s="383"/>
      <c r="I52" s="383"/>
      <c r="J52" s="384"/>
    </row>
    <row r="53" spans="1:10" ht="67.5" customHeight="1" x14ac:dyDescent="0.25">
      <c r="A53" s="372"/>
      <c r="B53" s="372"/>
      <c r="C53" s="382"/>
      <c r="D53" s="384"/>
      <c r="E53" s="382"/>
      <c r="F53" s="384"/>
      <c r="G53" s="382"/>
      <c r="H53" s="383"/>
      <c r="I53" s="383"/>
      <c r="J53" s="384"/>
    </row>
    <row r="54" spans="1:10" x14ac:dyDescent="0.25">
      <c r="E54" s="392"/>
      <c r="F54" s="392"/>
      <c r="G54" s="392"/>
      <c r="H54" s="392"/>
      <c r="I54" s="392"/>
      <c r="J54" s="392"/>
    </row>
    <row r="55" spans="1:10" x14ac:dyDescent="0.25">
      <c r="E55" s="392"/>
      <c r="F55" s="392"/>
      <c r="G55" s="392"/>
      <c r="H55" s="392"/>
      <c r="I55" s="392"/>
      <c r="J55" s="392"/>
    </row>
    <row r="56" spans="1:10" x14ac:dyDescent="0.25">
      <c r="E56" s="392"/>
      <c r="F56" s="392"/>
      <c r="G56" s="392"/>
      <c r="H56" s="392"/>
      <c r="I56" s="392"/>
      <c r="J56" s="392"/>
    </row>
    <row r="57" spans="1:10" x14ac:dyDescent="0.25">
      <c r="E57" s="392"/>
      <c r="F57" s="392"/>
      <c r="G57" s="392"/>
      <c r="H57" s="392"/>
      <c r="I57" s="392"/>
      <c r="J57" s="392"/>
    </row>
    <row r="58" spans="1:10" x14ac:dyDescent="0.25">
      <c r="E58" s="392"/>
      <c r="F58" s="392"/>
      <c r="G58" s="392"/>
      <c r="H58" s="392"/>
      <c r="I58" s="392"/>
      <c r="J58" s="392"/>
    </row>
    <row r="59" spans="1:10" x14ac:dyDescent="0.25">
      <c r="E59" s="392"/>
      <c r="F59" s="392"/>
      <c r="G59" s="392"/>
      <c r="H59" s="392"/>
      <c r="I59" s="392"/>
      <c r="J59" s="392"/>
    </row>
    <row r="60" spans="1:10" x14ac:dyDescent="0.25">
      <c r="E60" s="392"/>
      <c r="F60" s="392"/>
      <c r="G60" s="392"/>
      <c r="H60" s="392"/>
      <c r="I60" s="392"/>
      <c r="J60" s="392"/>
    </row>
    <row r="61" spans="1:10" x14ac:dyDescent="0.25">
      <c r="E61" s="392"/>
      <c r="F61" s="392"/>
      <c r="G61" s="392"/>
      <c r="H61" s="392"/>
      <c r="I61" s="392"/>
      <c r="J61" s="392"/>
    </row>
    <row r="62" spans="1:10" x14ac:dyDescent="0.25">
      <c r="E62" s="392"/>
      <c r="F62" s="392"/>
      <c r="G62" s="392"/>
      <c r="H62" s="392"/>
      <c r="I62" s="392"/>
      <c r="J62" s="392"/>
    </row>
    <row r="63" spans="1:10" x14ac:dyDescent="0.25">
      <c r="E63" s="392"/>
      <c r="F63" s="392"/>
      <c r="G63" s="392"/>
      <c r="H63" s="392"/>
      <c r="I63" s="392"/>
      <c r="J63" s="392"/>
    </row>
    <row r="64" spans="1:10" x14ac:dyDescent="0.25">
      <c r="E64" s="392"/>
      <c r="F64" s="392"/>
      <c r="G64" s="392"/>
      <c r="H64" s="392"/>
      <c r="I64" s="392"/>
      <c r="J64" s="392"/>
    </row>
    <row r="65" spans="5:10" x14ac:dyDescent="0.25">
      <c r="E65" s="392"/>
      <c r="F65" s="392"/>
      <c r="G65" s="392"/>
      <c r="H65" s="392"/>
      <c r="I65" s="392"/>
      <c r="J65" s="392"/>
    </row>
    <row r="66" spans="5:10" x14ac:dyDescent="0.25">
      <c r="E66" s="392"/>
      <c r="F66" s="392"/>
      <c r="G66" s="392"/>
      <c r="H66" s="392"/>
      <c r="I66" s="392"/>
      <c r="J66" s="392"/>
    </row>
    <row r="67" spans="5:10" x14ac:dyDescent="0.25">
      <c r="E67" s="392"/>
      <c r="F67" s="392"/>
      <c r="G67" s="392"/>
      <c r="H67" s="392"/>
      <c r="I67" s="392"/>
      <c r="J67" s="392"/>
    </row>
    <row r="68" spans="5:10" x14ac:dyDescent="0.25">
      <c r="E68" s="392"/>
      <c r="F68" s="392"/>
      <c r="G68" s="392"/>
      <c r="H68" s="392"/>
      <c r="I68" s="392"/>
      <c r="J68" s="392"/>
    </row>
    <row r="69" spans="5:10" x14ac:dyDescent="0.25">
      <c r="E69" s="392"/>
      <c r="F69" s="392"/>
      <c r="G69" s="392"/>
      <c r="H69" s="392"/>
      <c r="I69" s="392"/>
      <c r="J69" s="392"/>
    </row>
    <row r="70" spans="5:10" x14ac:dyDescent="0.25">
      <c r="E70" s="392"/>
      <c r="F70" s="392"/>
      <c r="G70" s="392"/>
      <c r="H70" s="392"/>
      <c r="I70" s="392"/>
      <c r="J70" s="392"/>
    </row>
    <row r="71" spans="5:10" x14ac:dyDescent="0.25">
      <c r="E71" s="392"/>
      <c r="F71" s="392"/>
      <c r="G71" s="392"/>
      <c r="H71" s="392"/>
      <c r="I71" s="392"/>
      <c r="J71" s="392"/>
    </row>
    <row r="72" spans="5:10" x14ac:dyDescent="0.25">
      <c r="E72" s="392"/>
      <c r="F72" s="392"/>
      <c r="G72" s="392"/>
      <c r="H72" s="392"/>
      <c r="I72" s="392"/>
      <c r="J72" s="392"/>
    </row>
    <row r="73" spans="5:10" x14ac:dyDescent="0.25">
      <c r="E73" s="392"/>
      <c r="F73" s="392"/>
      <c r="G73" s="392"/>
      <c r="H73" s="392"/>
      <c r="I73" s="392"/>
      <c r="J73" s="392"/>
    </row>
    <row r="74" spans="5:10" x14ac:dyDescent="0.25">
      <c r="E74" s="392"/>
      <c r="F74" s="392"/>
      <c r="G74" s="392"/>
      <c r="H74" s="392"/>
      <c r="I74" s="392"/>
      <c r="J74" s="392"/>
    </row>
    <row r="75" spans="5:10" x14ac:dyDescent="0.25">
      <c r="E75" s="392"/>
      <c r="F75" s="392"/>
      <c r="G75" s="392"/>
      <c r="H75" s="392"/>
      <c r="I75" s="392"/>
      <c r="J75" s="392"/>
    </row>
    <row r="76" spans="5:10" x14ac:dyDescent="0.25">
      <c r="E76" s="392"/>
      <c r="F76" s="392"/>
      <c r="G76" s="392"/>
      <c r="H76" s="392"/>
      <c r="I76" s="392"/>
      <c r="J76" s="392"/>
    </row>
    <row r="77" spans="5:10" x14ac:dyDescent="0.25">
      <c r="E77" s="392"/>
      <c r="F77" s="392"/>
      <c r="G77" s="392"/>
      <c r="H77" s="392"/>
      <c r="I77" s="392"/>
      <c r="J77" s="392"/>
    </row>
    <row r="78" spans="5:10" x14ac:dyDescent="0.25">
      <c r="E78" s="392"/>
      <c r="F78" s="392"/>
      <c r="G78" s="392"/>
      <c r="H78" s="392"/>
      <c r="I78" s="392"/>
      <c r="J78" s="392"/>
    </row>
    <row r="79" spans="5:10" x14ac:dyDescent="0.25">
      <c r="E79" s="392"/>
      <c r="F79" s="392"/>
      <c r="G79" s="392"/>
      <c r="H79" s="392"/>
      <c r="I79" s="392"/>
      <c r="J79" s="392"/>
    </row>
    <row r="80" spans="5:10" x14ac:dyDescent="0.25">
      <c r="E80" s="392"/>
      <c r="F80" s="392"/>
      <c r="G80" s="392"/>
      <c r="H80" s="392"/>
      <c r="I80" s="392"/>
      <c r="J80" s="392"/>
    </row>
    <row r="81" spans="5:10" x14ac:dyDescent="0.25">
      <c r="E81" s="392"/>
      <c r="F81" s="392"/>
      <c r="G81" s="392"/>
      <c r="H81" s="392"/>
      <c r="I81" s="392"/>
      <c r="J81" s="392"/>
    </row>
    <row r="82" spans="5:10" x14ac:dyDescent="0.25">
      <c r="E82" s="392"/>
      <c r="F82" s="392"/>
      <c r="G82" s="392"/>
      <c r="H82" s="392"/>
      <c r="I82" s="392"/>
      <c r="J82" s="392"/>
    </row>
    <row r="83" spans="5:10" x14ac:dyDescent="0.25">
      <c r="E83" s="392"/>
      <c r="F83" s="392"/>
      <c r="G83" s="392"/>
      <c r="H83" s="392"/>
      <c r="I83" s="392"/>
      <c r="J83" s="392"/>
    </row>
    <row r="84" spans="5:10" x14ac:dyDescent="0.25">
      <c r="E84" s="392"/>
      <c r="F84" s="392"/>
      <c r="G84" s="392"/>
      <c r="H84" s="392"/>
      <c r="I84" s="392"/>
      <c r="J84" s="392"/>
    </row>
    <row r="85" spans="5:10" x14ac:dyDescent="0.25">
      <c r="E85" s="392"/>
      <c r="F85" s="392"/>
      <c r="G85" s="392"/>
      <c r="H85" s="392"/>
      <c r="I85" s="392"/>
      <c r="J85" s="392"/>
    </row>
    <row r="86" spans="5:10" x14ac:dyDescent="0.25">
      <c r="E86" s="392"/>
      <c r="F86" s="392"/>
      <c r="G86" s="392"/>
      <c r="H86" s="392"/>
      <c r="I86" s="392"/>
      <c r="J86" s="392"/>
    </row>
    <row r="87" spans="5:10" x14ac:dyDescent="0.25">
      <c r="E87" s="392"/>
      <c r="F87" s="392"/>
      <c r="G87" s="392"/>
      <c r="H87" s="392"/>
      <c r="I87" s="392"/>
      <c r="J87" s="392"/>
    </row>
    <row r="88" spans="5:10" x14ac:dyDescent="0.25">
      <c r="E88" s="392"/>
      <c r="F88" s="392"/>
      <c r="G88" s="392"/>
      <c r="H88" s="392"/>
      <c r="I88" s="392"/>
      <c r="J88" s="392"/>
    </row>
    <row r="89" spans="5:10" x14ac:dyDescent="0.25">
      <c r="E89" s="392"/>
      <c r="F89" s="392"/>
      <c r="G89" s="392"/>
      <c r="H89" s="392"/>
      <c r="I89" s="392"/>
      <c r="J89" s="392"/>
    </row>
    <row r="90" spans="5:10" x14ac:dyDescent="0.25">
      <c r="E90" s="392"/>
      <c r="F90" s="392"/>
      <c r="G90" s="392"/>
      <c r="H90" s="392"/>
      <c r="I90" s="392"/>
      <c r="J90" s="392"/>
    </row>
    <row r="91" spans="5:10" x14ac:dyDescent="0.25">
      <c r="E91" s="392"/>
      <c r="F91" s="392"/>
      <c r="G91" s="392"/>
      <c r="H91" s="392"/>
      <c r="I91" s="392"/>
      <c r="J91" s="392"/>
    </row>
    <row r="92" spans="5:10" x14ac:dyDescent="0.25">
      <c r="E92" s="392"/>
      <c r="F92" s="392"/>
      <c r="G92" s="392"/>
      <c r="H92" s="392"/>
      <c r="I92" s="392"/>
      <c r="J92" s="392"/>
    </row>
    <row r="93" spans="5:10" x14ac:dyDescent="0.25">
      <c r="E93" s="392"/>
      <c r="F93" s="392"/>
      <c r="G93" s="392"/>
      <c r="H93" s="392"/>
      <c r="I93" s="392"/>
      <c r="J93" s="392"/>
    </row>
    <row r="94" spans="5:10" x14ac:dyDescent="0.25">
      <c r="E94" s="392"/>
      <c r="F94" s="392"/>
      <c r="G94" s="392"/>
      <c r="H94" s="392"/>
      <c r="I94" s="392"/>
      <c r="J94" s="392"/>
    </row>
    <row r="95" spans="5:10" x14ac:dyDescent="0.25">
      <c r="E95" s="392"/>
      <c r="F95" s="392"/>
      <c r="G95" s="392"/>
      <c r="H95" s="392"/>
      <c r="I95" s="392"/>
      <c r="J95" s="392"/>
    </row>
    <row r="96" spans="5:10" x14ac:dyDescent="0.25">
      <c r="E96" s="392"/>
      <c r="F96" s="392"/>
      <c r="G96" s="392"/>
      <c r="H96" s="392"/>
      <c r="I96" s="392"/>
      <c r="J96" s="392"/>
    </row>
    <row r="97" spans="5:10" x14ac:dyDescent="0.25">
      <c r="E97" s="392"/>
      <c r="F97" s="392"/>
      <c r="G97" s="392"/>
      <c r="H97" s="392"/>
      <c r="I97" s="392"/>
      <c r="J97" s="392"/>
    </row>
    <row r="98" spans="5:10" x14ac:dyDescent="0.25">
      <c r="E98" s="392"/>
      <c r="F98" s="392"/>
      <c r="G98" s="392"/>
      <c r="H98" s="392"/>
      <c r="I98" s="392"/>
      <c r="J98" s="392"/>
    </row>
    <row r="99" spans="5:10" x14ac:dyDescent="0.25">
      <c r="E99" s="392"/>
      <c r="F99" s="392"/>
      <c r="G99" s="392"/>
      <c r="H99" s="392"/>
      <c r="I99" s="392"/>
      <c r="J99" s="392"/>
    </row>
    <row r="100" spans="5:10" x14ac:dyDescent="0.25">
      <c r="E100" s="392"/>
      <c r="F100" s="392"/>
      <c r="G100" s="392"/>
      <c r="H100" s="392"/>
      <c r="I100" s="392"/>
      <c r="J100" s="392"/>
    </row>
    <row r="101" spans="5:10" x14ac:dyDescent="0.25">
      <c r="E101" s="392"/>
      <c r="F101" s="392"/>
      <c r="G101" s="392"/>
      <c r="H101" s="392"/>
      <c r="I101" s="392"/>
      <c r="J101" s="392"/>
    </row>
    <row r="102" spans="5:10" x14ac:dyDescent="0.25">
      <c r="E102" s="392"/>
      <c r="F102" s="392"/>
      <c r="G102" s="392"/>
      <c r="H102" s="392"/>
      <c r="I102" s="392"/>
      <c r="J102" s="392"/>
    </row>
    <row r="103" spans="5:10" x14ac:dyDescent="0.25">
      <c r="E103" s="392"/>
      <c r="F103" s="392"/>
      <c r="G103" s="392"/>
      <c r="H103" s="392"/>
      <c r="I103" s="392"/>
      <c r="J103" s="392"/>
    </row>
    <row r="104" spans="5:10" x14ac:dyDescent="0.25">
      <c r="E104" s="392"/>
      <c r="F104" s="392"/>
      <c r="G104" s="392"/>
      <c r="H104" s="392"/>
      <c r="I104" s="392"/>
      <c r="J104" s="392"/>
    </row>
    <row r="105" spans="5:10" x14ac:dyDescent="0.25">
      <c r="E105" s="392"/>
      <c r="F105" s="392"/>
      <c r="G105" s="392"/>
      <c r="H105" s="392"/>
      <c r="I105" s="392"/>
      <c r="J105" s="392"/>
    </row>
    <row r="106" spans="5:10" x14ac:dyDescent="0.25">
      <c r="E106" s="392"/>
      <c r="F106" s="392"/>
      <c r="G106" s="392"/>
      <c r="H106" s="392"/>
      <c r="I106" s="392"/>
      <c r="J106" s="392"/>
    </row>
    <row r="107" spans="5:10" x14ac:dyDescent="0.25">
      <c r="E107" s="392"/>
      <c r="F107" s="392"/>
      <c r="G107" s="392"/>
      <c r="H107" s="392"/>
      <c r="I107" s="392"/>
      <c r="J107" s="392"/>
    </row>
    <row r="108" spans="5:10" x14ac:dyDescent="0.25">
      <c r="E108" s="392"/>
      <c r="F108" s="392"/>
      <c r="G108" s="392"/>
      <c r="H108" s="392"/>
      <c r="I108" s="392"/>
      <c r="J108" s="392"/>
    </row>
    <row r="109" spans="5:10" x14ac:dyDescent="0.25">
      <c r="E109" s="392"/>
      <c r="F109" s="392"/>
      <c r="G109" s="392"/>
      <c r="H109" s="392"/>
      <c r="I109" s="392"/>
      <c r="J109" s="392"/>
    </row>
    <row r="110" spans="5:10" x14ac:dyDescent="0.25">
      <c r="E110" s="392"/>
      <c r="F110" s="392"/>
      <c r="G110" s="392"/>
      <c r="H110" s="392"/>
      <c r="I110" s="392"/>
      <c r="J110" s="392"/>
    </row>
    <row r="111" spans="5:10" x14ac:dyDescent="0.25">
      <c r="E111" s="392"/>
      <c r="F111" s="392"/>
      <c r="G111" s="392"/>
      <c r="H111" s="392"/>
      <c r="I111" s="392"/>
      <c r="J111" s="392"/>
    </row>
    <row r="112" spans="5:10" x14ac:dyDescent="0.25">
      <c r="E112" s="392"/>
      <c r="F112" s="392"/>
      <c r="G112" s="392"/>
      <c r="H112" s="392"/>
      <c r="I112" s="392"/>
      <c r="J112" s="392"/>
    </row>
    <row r="113" spans="5:10" x14ac:dyDescent="0.25">
      <c r="E113" s="392"/>
      <c r="F113" s="392"/>
      <c r="G113" s="392"/>
      <c r="H113" s="392"/>
      <c r="I113" s="392"/>
      <c r="J113" s="392"/>
    </row>
    <row r="114" spans="5:10" x14ac:dyDescent="0.25">
      <c r="E114" s="392"/>
      <c r="F114" s="392"/>
      <c r="G114" s="392"/>
      <c r="H114" s="392"/>
      <c r="I114" s="392"/>
      <c r="J114" s="392"/>
    </row>
    <row r="115" spans="5:10" x14ac:dyDescent="0.25">
      <c r="E115" s="392"/>
      <c r="F115" s="392"/>
      <c r="G115" s="392"/>
      <c r="H115" s="392"/>
      <c r="I115" s="392"/>
      <c r="J115" s="392"/>
    </row>
    <row r="116" spans="5:10" x14ac:dyDescent="0.25">
      <c r="E116" s="392"/>
      <c r="F116" s="392"/>
      <c r="G116" s="392"/>
      <c r="H116" s="392"/>
      <c r="I116" s="392"/>
      <c r="J116" s="392"/>
    </row>
    <row r="117" spans="5:10" x14ac:dyDescent="0.25">
      <c r="E117" s="392"/>
      <c r="F117" s="392"/>
      <c r="G117" s="392"/>
      <c r="H117" s="392"/>
      <c r="I117" s="392"/>
      <c r="J117" s="392"/>
    </row>
    <row r="118" spans="5:10" x14ac:dyDescent="0.25">
      <c r="E118" s="392"/>
      <c r="F118" s="392"/>
      <c r="G118" s="392"/>
      <c r="H118" s="392"/>
      <c r="I118" s="392"/>
      <c r="J118" s="392"/>
    </row>
    <row r="119" spans="5:10" x14ac:dyDescent="0.25">
      <c r="E119" s="392"/>
      <c r="F119" s="392"/>
      <c r="G119" s="392"/>
      <c r="H119" s="392"/>
      <c r="I119" s="392"/>
      <c r="J119" s="392"/>
    </row>
    <row r="120" spans="5:10" x14ac:dyDescent="0.25">
      <c r="E120" s="392"/>
      <c r="F120" s="392"/>
      <c r="G120" s="392"/>
      <c r="H120" s="392"/>
      <c r="I120" s="392"/>
      <c r="J120" s="392"/>
    </row>
    <row r="121" spans="5:10" x14ac:dyDescent="0.25">
      <c r="E121" s="392"/>
      <c r="F121" s="392"/>
      <c r="G121" s="392"/>
      <c r="H121" s="392"/>
      <c r="I121" s="392"/>
      <c r="J121" s="392"/>
    </row>
    <row r="122" spans="5:10" x14ac:dyDescent="0.25">
      <c r="E122" s="392"/>
      <c r="F122" s="392"/>
      <c r="G122" s="392"/>
      <c r="H122" s="392"/>
      <c r="I122" s="392"/>
      <c r="J122" s="392"/>
    </row>
    <row r="123" spans="5:10" x14ac:dyDescent="0.25">
      <c r="E123" s="392"/>
      <c r="F123" s="392"/>
      <c r="G123" s="392"/>
      <c r="H123" s="392"/>
      <c r="I123" s="392"/>
      <c r="J123" s="392"/>
    </row>
    <row r="124" spans="5:10" x14ac:dyDescent="0.25">
      <c r="E124" s="392"/>
      <c r="F124" s="392"/>
      <c r="G124" s="392"/>
      <c r="H124" s="392"/>
      <c r="I124" s="392"/>
      <c r="J124" s="392"/>
    </row>
    <row r="125" spans="5:10" x14ac:dyDescent="0.25">
      <c r="E125" s="392"/>
      <c r="F125" s="392"/>
      <c r="G125" s="392"/>
      <c r="H125" s="392"/>
      <c r="I125" s="392"/>
      <c r="J125" s="392"/>
    </row>
    <row r="126" spans="5:10" x14ac:dyDescent="0.25">
      <c r="E126" s="392"/>
      <c r="F126" s="392"/>
      <c r="G126" s="392"/>
      <c r="H126" s="392"/>
      <c r="I126" s="392"/>
      <c r="J126" s="392"/>
    </row>
    <row r="127" spans="5:10" x14ac:dyDescent="0.25">
      <c r="E127" s="392"/>
      <c r="F127" s="392"/>
      <c r="G127" s="392"/>
      <c r="H127" s="392"/>
      <c r="I127" s="392"/>
      <c r="J127" s="392"/>
    </row>
    <row r="128" spans="5:10" x14ac:dyDescent="0.25">
      <c r="E128" s="392"/>
      <c r="F128" s="392"/>
      <c r="G128" s="392"/>
      <c r="H128" s="392"/>
      <c r="I128" s="392"/>
      <c r="J128" s="392"/>
    </row>
    <row r="129" spans="5:10" x14ac:dyDescent="0.25">
      <c r="E129" s="392"/>
      <c r="F129" s="392"/>
      <c r="G129" s="392"/>
      <c r="H129" s="392"/>
      <c r="I129" s="392"/>
      <c r="J129" s="392"/>
    </row>
    <row r="130" spans="5:10" x14ac:dyDescent="0.25">
      <c r="E130" s="392"/>
      <c r="F130" s="392"/>
      <c r="G130" s="392"/>
      <c r="H130" s="392"/>
      <c r="I130" s="392"/>
      <c r="J130" s="392"/>
    </row>
    <row r="131" spans="5:10" x14ac:dyDescent="0.25">
      <c r="E131" s="392"/>
      <c r="F131" s="392"/>
      <c r="G131" s="392"/>
      <c r="H131" s="392"/>
      <c r="I131" s="392"/>
      <c r="J131" s="392"/>
    </row>
  </sheetData>
  <mergeCells count="276">
    <mergeCell ref="C1:G2"/>
    <mergeCell ref="C3:G4"/>
    <mergeCell ref="A1:B4"/>
    <mergeCell ref="E129:F129"/>
    <mergeCell ref="G129:J129"/>
    <mergeCell ref="E130:F130"/>
    <mergeCell ref="G130:J130"/>
    <mergeCell ref="E131:F131"/>
    <mergeCell ref="G131:J131"/>
    <mergeCell ref="E126:F126"/>
    <mergeCell ref="G126:J126"/>
    <mergeCell ref="E127:F127"/>
    <mergeCell ref="G127:J127"/>
    <mergeCell ref="E128:F128"/>
    <mergeCell ref="G128:J128"/>
    <mergeCell ref="E123:F123"/>
    <mergeCell ref="G123:J123"/>
    <mergeCell ref="E124:F124"/>
    <mergeCell ref="G124:J124"/>
    <mergeCell ref="E125:F125"/>
    <mergeCell ref="G125:J125"/>
    <mergeCell ref="E120:F120"/>
    <mergeCell ref="G120:J120"/>
    <mergeCell ref="E121:F121"/>
    <mergeCell ref="G121:J121"/>
    <mergeCell ref="E122:F122"/>
    <mergeCell ref="G122:J122"/>
    <mergeCell ref="E117:F117"/>
    <mergeCell ref="G117:J117"/>
    <mergeCell ref="E118:F118"/>
    <mergeCell ref="G118:J118"/>
    <mergeCell ref="E119:F119"/>
    <mergeCell ref="G119:J119"/>
    <mergeCell ref="E114:F114"/>
    <mergeCell ref="G114:J114"/>
    <mergeCell ref="E115:F115"/>
    <mergeCell ref="G115:J115"/>
    <mergeCell ref="E116:F116"/>
    <mergeCell ref="G116:J116"/>
    <mergeCell ref="E111:F111"/>
    <mergeCell ref="G111:J111"/>
    <mergeCell ref="E112:F112"/>
    <mergeCell ref="G112:J112"/>
    <mergeCell ref="E113:F113"/>
    <mergeCell ref="G113:J113"/>
    <mergeCell ref="E108:F108"/>
    <mergeCell ref="G108:J108"/>
    <mergeCell ref="E109:F109"/>
    <mergeCell ref="G109:J109"/>
    <mergeCell ref="E110:F110"/>
    <mergeCell ref="G110:J110"/>
    <mergeCell ref="E105:F105"/>
    <mergeCell ref="G105:J105"/>
    <mergeCell ref="E106:F106"/>
    <mergeCell ref="G106:J106"/>
    <mergeCell ref="E107:F107"/>
    <mergeCell ref="G107:J107"/>
    <mergeCell ref="E102:F102"/>
    <mergeCell ref="G102:J102"/>
    <mergeCell ref="E103:F103"/>
    <mergeCell ref="G103:J103"/>
    <mergeCell ref="E104:F104"/>
    <mergeCell ref="G104:J104"/>
    <mergeCell ref="E99:F99"/>
    <mergeCell ref="G99:J99"/>
    <mergeCell ref="E100:F100"/>
    <mergeCell ref="G100:J100"/>
    <mergeCell ref="E101:F101"/>
    <mergeCell ref="G101:J101"/>
    <mergeCell ref="E96:F96"/>
    <mergeCell ref="G96:J96"/>
    <mergeCell ref="E97:F97"/>
    <mergeCell ref="G97:J97"/>
    <mergeCell ref="E98:F98"/>
    <mergeCell ref="G98:J98"/>
    <mergeCell ref="E93:F93"/>
    <mergeCell ref="G93:J93"/>
    <mergeCell ref="E94:F94"/>
    <mergeCell ref="G94:J94"/>
    <mergeCell ref="E95:F95"/>
    <mergeCell ref="G95:J95"/>
    <mergeCell ref="E90:F90"/>
    <mergeCell ref="G90:J90"/>
    <mergeCell ref="E91:F91"/>
    <mergeCell ref="G91:J91"/>
    <mergeCell ref="E92:F92"/>
    <mergeCell ref="G92:J92"/>
    <mergeCell ref="E87:F87"/>
    <mergeCell ref="G87:J87"/>
    <mergeCell ref="E88:F88"/>
    <mergeCell ref="G88:J88"/>
    <mergeCell ref="E89:F89"/>
    <mergeCell ref="G89:J89"/>
    <mergeCell ref="E84:F84"/>
    <mergeCell ref="G84:J84"/>
    <mergeCell ref="E85:F85"/>
    <mergeCell ref="G85:J85"/>
    <mergeCell ref="E86:F86"/>
    <mergeCell ref="G86:J86"/>
    <mergeCell ref="E81:F81"/>
    <mergeCell ref="G81:J81"/>
    <mergeCell ref="E82:F82"/>
    <mergeCell ref="G82:J82"/>
    <mergeCell ref="E83:F83"/>
    <mergeCell ref="G83:J83"/>
    <mergeCell ref="E78:F78"/>
    <mergeCell ref="G78:J78"/>
    <mergeCell ref="E79:F79"/>
    <mergeCell ref="G79:J79"/>
    <mergeCell ref="E80:F80"/>
    <mergeCell ref="G80:J80"/>
    <mergeCell ref="E75:F75"/>
    <mergeCell ref="G75:J75"/>
    <mergeCell ref="E76:F76"/>
    <mergeCell ref="G76:J76"/>
    <mergeCell ref="E77:F77"/>
    <mergeCell ref="G77:J77"/>
    <mergeCell ref="E72:F72"/>
    <mergeCell ref="G72:J72"/>
    <mergeCell ref="E73:F73"/>
    <mergeCell ref="G73:J73"/>
    <mergeCell ref="E74:F74"/>
    <mergeCell ref="G74:J74"/>
    <mergeCell ref="E69:F69"/>
    <mergeCell ref="G69:J69"/>
    <mergeCell ref="E70:F70"/>
    <mergeCell ref="G70:J70"/>
    <mergeCell ref="E71:F71"/>
    <mergeCell ref="G71:J71"/>
    <mergeCell ref="E66:F66"/>
    <mergeCell ref="G66:J66"/>
    <mergeCell ref="E67:F67"/>
    <mergeCell ref="G67:J67"/>
    <mergeCell ref="E68:F68"/>
    <mergeCell ref="G68:J68"/>
    <mergeCell ref="E63:F63"/>
    <mergeCell ref="G63:J63"/>
    <mergeCell ref="E64:F64"/>
    <mergeCell ref="G64:J64"/>
    <mergeCell ref="E65:F65"/>
    <mergeCell ref="G65:J65"/>
    <mergeCell ref="E60:F60"/>
    <mergeCell ref="G60:J60"/>
    <mergeCell ref="E61:F61"/>
    <mergeCell ref="G61:J61"/>
    <mergeCell ref="E62:F62"/>
    <mergeCell ref="G62:J62"/>
    <mergeCell ref="E54:F54"/>
    <mergeCell ref="G54:J54"/>
    <mergeCell ref="E57:F57"/>
    <mergeCell ref="G57:J57"/>
    <mergeCell ref="E58:F58"/>
    <mergeCell ref="G58:J58"/>
    <mergeCell ref="E59:F59"/>
    <mergeCell ref="G59:J59"/>
    <mergeCell ref="E55:F55"/>
    <mergeCell ref="G55:J55"/>
    <mergeCell ref="E56:F56"/>
    <mergeCell ref="G56:J56"/>
    <mergeCell ref="C46:D46"/>
    <mergeCell ref="E46:F46"/>
    <mergeCell ref="G46:J46"/>
    <mergeCell ref="C53:D53"/>
    <mergeCell ref="E53:F53"/>
    <mergeCell ref="G53:J53"/>
    <mergeCell ref="C51:D51"/>
    <mergeCell ref="E51:F51"/>
    <mergeCell ref="G51:J51"/>
    <mergeCell ref="C52:D52"/>
    <mergeCell ref="E52:F52"/>
    <mergeCell ref="G52:J52"/>
    <mergeCell ref="B47:B53"/>
    <mergeCell ref="C47:D47"/>
    <mergeCell ref="E47:F47"/>
    <mergeCell ref="G47:J47"/>
    <mergeCell ref="C48:D48"/>
    <mergeCell ref="E48:F48"/>
    <mergeCell ref="G48:J48"/>
    <mergeCell ref="C49:D49"/>
    <mergeCell ref="E49:F49"/>
    <mergeCell ref="G49:J49"/>
    <mergeCell ref="C50:D50"/>
    <mergeCell ref="E50:F50"/>
    <mergeCell ref="G50:J50"/>
    <mergeCell ref="C37:D37"/>
    <mergeCell ref="E37:F37"/>
    <mergeCell ref="G37:J37"/>
    <mergeCell ref="C38:D38"/>
    <mergeCell ref="E38:F38"/>
    <mergeCell ref="G38:J38"/>
    <mergeCell ref="C35:D35"/>
    <mergeCell ref="E35:F35"/>
    <mergeCell ref="G35:J35"/>
    <mergeCell ref="C36:D36"/>
    <mergeCell ref="E36:F36"/>
    <mergeCell ref="G36:J36"/>
    <mergeCell ref="H18:J18"/>
    <mergeCell ref="H19:J19"/>
    <mergeCell ref="H20:J20"/>
    <mergeCell ref="H21:J21"/>
    <mergeCell ref="A29:A53"/>
    <mergeCell ref="B29:B46"/>
    <mergeCell ref="C29:D29"/>
    <mergeCell ref="E29:F29"/>
    <mergeCell ref="G29:J29"/>
    <mergeCell ref="C30:D30"/>
    <mergeCell ref="C33:D33"/>
    <mergeCell ref="E33:F33"/>
    <mergeCell ref="G33:J33"/>
    <mergeCell ref="C34:D34"/>
    <mergeCell ref="E34:F34"/>
    <mergeCell ref="G34:J34"/>
    <mergeCell ref="E30:F30"/>
    <mergeCell ref="G30:J30"/>
    <mergeCell ref="C31:D31"/>
    <mergeCell ref="E31:F31"/>
    <mergeCell ref="G31:J31"/>
    <mergeCell ref="C32:D32"/>
    <mergeCell ref="E32:F32"/>
    <mergeCell ref="G32:J32"/>
    <mergeCell ref="F11:G11"/>
    <mergeCell ref="F12:G12"/>
    <mergeCell ref="H11:J11"/>
    <mergeCell ref="H12:J12"/>
    <mergeCell ref="H1:I1"/>
    <mergeCell ref="J1:J4"/>
    <mergeCell ref="N1:N4"/>
    <mergeCell ref="H2:I2"/>
    <mergeCell ref="H3:I3"/>
    <mergeCell ref="H4:I4"/>
    <mergeCell ref="A5:J5"/>
    <mergeCell ref="A6:J7"/>
    <mergeCell ref="A8:D28"/>
    <mergeCell ref="E8:J8"/>
    <mergeCell ref="E9:F9"/>
    <mergeCell ref="G9:J9"/>
    <mergeCell ref="E10:F10"/>
    <mergeCell ref="G10:J10"/>
    <mergeCell ref="F18:G18"/>
    <mergeCell ref="F19:G19"/>
    <mergeCell ref="F20:G20"/>
    <mergeCell ref="F21:G21"/>
    <mergeCell ref="F13:G13"/>
    <mergeCell ref="F14:G14"/>
    <mergeCell ref="F15:G15"/>
    <mergeCell ref="F16:G16"/>
    <mergeCell ref="F17:G17"/>
    <mergeCell ref="H13:J13"/>
    <mergeCell ref="H14:J14"/>
    <mergeCell ref="H15:J15"/>
    <mergeCell ref="H16:J16"/>
    <mergeCell ref="H17:J17"/>
    <mergeCell ref="C41:D41"/>
    <mergeCell ref="E39:F39"/>
    <mergeCell ref="E40:F40"/>
    <mergeCell ref="E41:F41"/>
    <mergeCell ref="E42:F42"/>
    <mergeCell ref="E43:F43"/>
    <mergeCell ref="E44:F44"/>
    <mergeCell ref="E45:F45"/>
    <mergeCell ref="H22:J22"/>
    <mergeCell ref="H23:J23"/>
    <mergeCell ref="H24:J24"/>
    <mergeCell ref="H25:J25"/>
    <mergeCell ref="H26:J26"/>
    <mergeCell ref="H27:J27"/>
    <mergeCell ref="H28:J28"/>
    <mergeCell ref="C39:D39"/>
    <mergeCell ref="C40:D40"/>
    <mergeCell ref="F24:G24"/>
    <mergeCell ref="F25:G25"/>
    <mergeCell ref="F26:G26"/>
    <mergeCell ref="F27:G27"/>
    <mergeCell ref="F28:G28"/>
    <mergeCell ref="F22:G22"/>
    <mergeCell ref="F23:G23"/>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sheetPr>
  <dimension ref="A1:BR72"/>
  <sheetViews>
    <sheetView tabSelected="1" zoomScale="90" zoomScaleNormal="90" workbookViewId="0">
      <selection sqref="A1:AL21"/>
    </sheetView>
  </sheetViews>
  <sheetFormatPr baseColWidth="10" defaultColWidth="11.44140625" defaultRowHeight="15" x14ac:dyDescent="0.25"/>
  <cols>
    <col min="1" max="1" width="4" style="246" bestFit="1" customWidth="1"/>
    <col min="2" max="2" width="14.109375" style="246" customWidth="1"/>
    <col min="3" max="3" width="13.109375" style="246" customWidth="1"/>
    <col min="4" max="4" width="16.109375" style="246" customWidth="1"/>
    <col min="5" max="5" width="30.33203125" style="246" customWidth="1"/>
    <col min="6" max="8" width="35" style="206" customWidth="1"/>
    <col min="9" max="9" width="18.109375" style="247" customWidth="1"/>
    <col min="10" max="10" width="14.33203125" style="206" customWidth="1"/>
    <col min="11" max="11" width="12" style="206" customWidth="1"/>
    <col min="12" max="12" width="6.33203125" style="206" bestFit="1" customWidth="1"/>
    <col min="13" max="13" width="24.44140625" style="206" bestFit="1" customWidth="1"/>
    <col min="14" max="14" width="28.33203125" style="206" hidden="1" customWidth="1"/>
    <col min="15" max="15" width="17.5546875" style="206" customWidth="1"/>
    <col min="16" max="16" width="6.33203125" style="206" bestFit="1" customWidth="1"/>
    <col min="17" max="17" width="16" style="206" customWidth="1"/>
    <col min="18" max="18" width="5.88671875" style="206" customWidth="1"/>
    <col min="19" max="19" width="55" style="206" customWidth="1"/>
    <col min="20" max="20" width="15.109375" style="206" bestFit="1" customWidth="1"/>
    <col min="21" max="21" width="6.88671875" style="206" customWidth="1"/>
    <col min="22" max="22" width="5" style="206" customWidth="1"/>
    <col min="23" max="23" width="5.5546875" style="206" customWidth="1"/>
    <col min="24" max="24" width="7.109375" style="206" customWidth="1"/>
    <col min="25" max="25" width="6.6640625" style="206" customWidth="1"/>
    <col min="26" max="26" width="4.6640625" style="206" bestFit="1" customWidth="1"/>
    <col min="27" max="27" width="38.5546875" style="206" bestFit="1" customWidth="1"/>
    <col min="28" max="28" width="8.6640625" style="206" customWidth="1"/>
    <col min="29" max="29" width="10.44140625" style="206" customWidth="1"/>
    <col min="30" max="30" width="9.33203125" style="206" customWidth="1"/>
    <col min="31" max="31" width="9.109375" style="206" customWidth="1"/>
    <col min="32" max="32" width="8.44140625" style="206" customWidth="1"/>
    <col min="33" max="33" width="7.33203125" style="206" customWidth="1"/>
    <col min="34" max="34" width="17.6640625" style="206" bestFit="1" customWidth="1"/>
    <col min="35" max="35" width="15.6640625" style="206" bestFit="1" customWidth="1"/>
    <col min="36" max="36" width="30.109375" style="206" bestFit="1" customWidth="1"/>
    <col min="37" max="37" width="26.33203125" style="206" bestFit="1" customWidth="1"/>
    <col min="38" max="38" width="9" style="206" bestFit="1" customWidth="1"/>
    <col min="39" max="16384" width="11.44140625" style="206"/>
  </cols>
  <sheetData>
    <row r="1" spans="1:70" ht="16.5" customHeight="1" x14ac:dyDescent="0.25">
      <c r="A1" s="474" t="s">
        <v>134</v>
      </c>
      <c r="B1" s="475"/>
      <c r="C1" s="475"/>
      <c r="D1" s="475"/>
      <c r="E1" s="475"/>
      <c r="F1" s="475"/>
      <c r="G1" s="475"/>
      <c r="H1" s="475"/>
      <c r="I1" s="475"/>
      <c r="J1" s="475"/>
      <c r="K1" s="475"/>
      <c r="L1" s="475"/>
      <c r="M1" s="475"/>
      <c r="N1" s="475"/>
      <c r="O1" s="475"/>
      <c r="P1" s="475"/>
      <c r="Q1" s="475"/>
      <c r="R1" s="475"/>
      <c r="S1" s="475"/>
      <c r="T1" s="475"/>
      <c r="U1" s="475"/>
      <c r="V1" s="475"/>
      <c r="W1" s="475"/>
      <c r="X1" s="475"/>
      <c r="Y1" s="475"/>
      <c r="Z1" s="475"/>
      <c r="AA1" s="475"/>
      <c r="AB1" s="475"/>
      <c r="AC1" s="475"/>
      <c r="AD1" s="475"/>
      <c r="AE1" s="475"/>
      <c r="AF1" s="475"/>
      <c r="AG1" s="475"/>
      <c r="AH1" s="475"/>
      <c r="AI1" s="475"/>
      <c r="AJ1" s="475"/>
      <c r="AK1" s="475"/>
      <c r="AL1" s="475"/>
      <c r="AM1" s="205"/>
      <c r="AN1" s="205"/>
      <c r="AO1" s="205"/>
      <c r="AP1" s="205"/>
      <c r="AQ1" s="205"/>
      <c r="AR1" s="205"/>
      <c r="AS1" s="205"/>
      <c r="AT1" s="205"/>
      <c r="AU1" s="205"/>
      <c r="AV1" s="205"/>
      <c r="AW1" s="205"/>
      <c r="AX1" s="205"/>
      <c r="AY1" s="205"/>
      <c r="AZ1" s="205"/>
      <c r="BA1" s="205"/>
      <c r="BB1" s="205"/>
      <c r="BC1" s="205"/>
      <c r="BD1" s="205"/>
      <c r="BE1" s="205"/>
      <c r="BF1" s="205"/>
      <c r="BG1" s="205"/>
      <c r="BH1" s="205"/>
      <c r="BI1" s="205"/>
      <c r="BJ1" s="205"/>
      <c r="BK1" s="205"/>
      <c r="BL1" s="205"/>
      <c r="BM1" s="205"/>
      <c r="BN1" s="205"/>
      <c r="BO1" s="205"/>
      <c r="BP1" s="205"/>
      <c r="BQ1" s="205"/>
      <c r="BR1" s="205"/>
    </row>
    <row r="2" spans="1:70" ht="24" customHeight="1" x14ac:dyDescent="0.25">
      <c r="A2" s="476"/>
      <c r="B2" s="477"/>
      <c r="C2" s="477"/>
      <c r="D2" s="477"/>
      <c r="E2" s="477"/>
      <c r="F2" s="477"/>
      <c r="G2" s="477"/>
      <c r="H2" s="477"/>
      <c r="I2" s="477"/>
      <c r="J2" s="477"/>
      <c r="K2" s="477"/>
      <c r="L2" s="477"/>
      <c r="M2" s="477"/>
      <c r="N2" s="477"/>
      <c r="O2" s="477"/>
      <c r="P2" s="477"/>
      <c r="Q2" s="477"/>
      <c r="R2" s="477"/>
      <c r="S2" s="477"/>
      <c r="T2" s="477"/>
      <c r="U2" s="477"/>
      <c r="V2" s="477"/>
      <c r="W2" s="477"/>
      <c r="X2" s="477"/>
      <c r="Y2" s="477"/>
      <c r="Z2" s="477"/>
      <c r="AA2" s="477"/>
      <c r="AB2" s="477"/>
      <c r="AC2" s="477"/>
      <c r="AD2" s="477"/>
      <c r="AE2" s="477"/>
      <c r="AF2" s="477"/>
      <c r="AG2" s="477"/>
      <c r="AH2" s="477"/>
      <c r="AI2" s="477"/>
      <c r="AJ2" s="477"/>
      <c r="AK2" s="477"/>
      <c r="AL2" s="477"/>
      <c r="AM2" s="205"/>
      <c r="AN2" s="205"/>
      <c r="AO2" s="205"/>
      <c r="AP2" s="205"/>
      <c r="AQ2" s="205"/>
      <c r="AR2" s="205"/>
      <c r="AS2" s="205"/>
      <c r="AT2" s="205"/>
      <c r="AU2" s="205"/>
      <c r="AV2" s="205"/>
      <c r="AW2" s="205"/>
      <c r="AX2" s="205"/>
      <c r="AY2" s="205"/>
      <c r="AZ2" s="205"/>
      <c r="BA2" s="205"/>
      <c r="BB2" s="205"/>
      <c r="BC2" s="205"/>
      <c r="BD2" s="205"/>
      <c r="BE2" s="205"/>
      <c r="BF2" s="205"/>
      <c r="BG2" s="205"/>
      <c r="BH2" s="205"/>
      <c r="BI2" s="205"/>
      <c r="BJ2" s="205"/>
      <c r="BK2" s="205"/>
      <c r="BL2" s="205"/>
      <c r="BM2" s="205"/>
      <c r="BN2" s="205"/>
      <c r="BO2" s="205"/>
      <c r="BP2" s="205"/>
      <c r="BQ2" s="205"/>
      <c r="BR2" s="205"/>
    </row>
    <row r="3" spans="1:70" x14ac:dyDescent="0.25">
      <c r="A3" s="207"/>
      <c r="B3" s="208"/>
      <c r="C3" s="207"/>
      <c r="D3" s="207"/>
      <c r="E3" s="207"/>
      <c r="F3" s="205"/>
      <c r="G3" s="205"/>
      <c r="H3" s="205"/>
      <c r="I3" s="209"/>
      <c r="J3" s="205"/>
      <c r="K3" s="205"/>
      <c r="L3" s="205"/>
      <c r="M3" s="205"/>
      <c r="N3" s="205"/>
      <c r="O3" s="205"/>
      <c r="P3" s="205"/>
      <c r="Q3" s="205"/>
      <c r="R3" s="205"/>
      <c r="S3" s="205"/>
      <c r="T3" s="205"/>
      <c r="U3" s="205"/>
      <c r="V3" s="205"/>
      <c r="W3" s="205"/>
      <c r="X3" s="205"/>
      <c r="Y3" s="205"/>
      <c r="Z3" s="205"/>
      <c r="AA3" s="205"/>
      <c r="AB3" s="205"/>
      <c r="AC3" s="205"/>
      <c r="AD3" s="205"/>
      <c r="AE3" s="205"/>
      <c r="AF3" s="205"/>
      <c r="AG3" s="205"/>
      <c r="AH3" s="205"/>
      <c r="AI3" s="205"/>
      <c r="AJ3" s="205"/>
      <c r="AK3" s="205"/>
      <c r="AL3" s="205"/>
      <c r="AM3" s="205"/>
      <c r="AN3" s="205"/>
      <c r="AO3" s="205"/>
      <c r="AP3" s="205"/>
      <c r="AQ3" s="205"/>
      <c r="AR3" s="205"/>
      <c r="AS3" s="205"/>
      <c r="AT3" s="205"/>
      <c r="AU3" s="205"/>
      <c r="AV3" s="205"/>
      <c r="AW3" s="205"/>
      <c r="AX3" s="205"/>
      <c r="AY3" s="205"/>
      <c r="AZ3" s="205"/>
      <c r="BA3" s="205"/>
      <c r="BB3" s="205"/>
      <c r="BC3" s="205"/>
      <c r="BD3" s="205"/>
      <c r="BE3" s="205"/>
      <c r="BF3" s="205"/>
      <c r="BG3" s="205"/>
      <c r="BH3" s="205"/>
      <c r="BI3" s="205"/>
      <c r="BJ3" s="205"/>
      <c r="BK3" s="205"/>
      <c r="BL3" s="205"/>
      <c r="BM3" s="205"/>
      <c r="BN3" s="205"/>
      <c r="BO3" s="205"/>
      <c r="BP3" s="205"/>
      <c r="BQ3" s="205"/>
      <c r="BR3" s="205"/>
    </row>
    <row r="4" spans="1:70" ht="26.25" customHeight="1" x14ac:dyDescent="0.25">
      <c r="A4" s="481" t="s">
        <v>39</v>
      </c>
      <c r="B4" s="482"/>
      <c r="C4" s="483" t="s">
        <v>377</v>
      </c>
      <c r="D4" s="484"/>
      <c r="E4" s="484"/>
      <c r="F4" s="484"/>
      <c r="G4" s="484"/>
      <c r="H4" s="484"/>
      <c r="I4" s="484"/>
      <c r="J4" s="484"/>
      <c r="K4" s="484"/>
      <c r="L4" s="484"/>
      <c r="M4" s="484"/>
      <c r="N4" s="484"/>
      <c r="O4" s="484"/>
      <c r="P4" s="484"/>
      <c r="Q4" s="484"/>
      <c r="R4" s="484"/>
      <c r="S4" s="484"/>
      <c r="T4" s="484"/>
      <c r="U4" s="484"/>
      <c r="V4" s="484"/>
      <c r="W4" s="484"/>
      <c r="X4" s="484"/>
      <c r="Y4" s="484"/>
      <c r="Z4" s="484"/>
      <c r="AA4" s="484"/>
      <c r="AB4" s="484"/>
      <c r="AC4" s="484"/>
      <c r="AD4" s="484"/>
      <c r="AE4" s="484"/>
      <c r="AF4" s="484"/>
      <c r="AG4" s="484"/>
      <c r="AH4" s="484"/>
      <c r="AI4" s="484"/>
      <c r="AJ4" s="484"/>
      <c r="AK4" s="484"/>
      <c r="AL4" s="484"/>
      <c r="AM4" s="205"/>
      <c r="AN4" s="205"/>
      <c r="AO4" s="205"/>
      <c r="AP4" s="205"/>
      <c r="AQ4" s="205"/>
      <c r="AR4" s="205"/>
      <c r="AS4" s="205"/>
      <c r="AT4" s="205"/>
      <c r="AU4" s="205"/>
      <c r="AV4" s="205"/>
      <c r="AW4" s="205"/>
      <c r="AX4" s="205"/>
      <c r="AY4" s="205"/>
      <c r="AZ4" s="205"/>
      <c r="BA4" s="205"/>
      <c r="BB4" s="205"/>
      <c r="BC4" s="205"/>
      <c r="BD4" s="205"/>
      <c r="BE4" s="205"/>
      <c r="BF4" s="205"/>
      <c r="BG4" s="205"/>
      <c r="BH4" s="205"/>
      <c r="BI4" s="205"/>
      <c r="BJ4" s="205"/>
      <c r="BK4" s="205"/>
      <c r="BL4" s="205"/>
      <c r="BM4" s="205"/>
      <c r="BN4" s="205"/>
      <c r="BO4" s="205"/>
      <c r="BP4" s="205"/>
      <c r="BQ4" s="205"/>
      <c r="BR4" s="205"/>
    </row>
    <row r="5" spans="1:70" ht="30" customHeight="1" x14ac:dyDescent="0.25">
      <c r="A5" s="481" t="s">
        <v>121</v>
      </c>
      <c r="B5" s="482"/>
      <c r="C5" s="485" t="s">
        <v>378</v>
      </c>
      <c r="D5" s="485"/>
      <c r="E5" s="485"/>
      <c r="F5" s="485"/>
      <c r="G5" s="485"/>
      <c r="H5" s="485"/>
      <c r="I5" s="485"/>
      <c r="J5" s="485"/>
      <c r="K5" s="485"/>
      <c r="L5" s="485"/>
      <c r="M5" s="485"/>
      <c r="N5" s="485"/>
      <c r="O5" s="485"/>
      <c r="P5" s="485"/>
      <c r="Q5" s="485"/>
      <c r="R5" s="485"/>
      <c r="S5" s="485"/>
      <c r="T5" s="485"/>
      <c r="U5" s="485"/>
      <c r="V5" s="485"/>
      <c r="W5" s="485"/>
      <c r="X5" s="485"/>
      <c r="Y5" s="485"/>
      <c r="Z5" s="485"/>
      <c r="AA5" s="485"/>
      <c r="AB5" s="485"/>
      <c r="AC5" s="485"/>
      <c r="AD5" s="485"/>
      <c r="AE5" s="485"/>
      <c r="AF5" s="485"/>
      <c r="AG5" s="485"/>
      <c r="AH5" s="485"/>
      <c r="AI5" s="485"/>
      <c r="AJ5" s="485"/>
      <c r="AK5" s="485"/>
      <c r="AL5" s="485"/>
      <c r="AM5" s="205"/>
      <c r="AN5" s="205"/>
      <c r="AO5" s="205"/>
      <c r="AP5" s="205"/>
      <c r="AQ5" s="205"/>
      <c r="AR5" s="205"/>
      <c r="AS5" s="205"/>
      <c r="AT5" s="205"/>
      <c r="AU5" s="205"/>
      <c r="AV5" s="205"/>
      <c r="AW5" s="205"/>
      <c r="AX5" s="205"/>
      <c r="AY5" s="205"/>
      <c r="AZ5" s="205"/>
      <c r="BA5" s="205"/>
      <c r="BB5" s="205"/>
      <c r="BC5" s="205"/>
      <c r="BD5" s="205"/>
      <c r="BE5" s="205"/>
      <c r="BF5" s="205"/>
      <c r="BG5" s="205"/>
      <c r="BH5" s="205"/>
      <c r="BI5" s="205"/>
      <c r="BJ5" s="205"/>
      <c r="BK5" s="205"/>
      <c r="BL5" s="205"/>
      <c r="BM5" s="205"/>
      <c r="BN5" s="205"/>
      <c r="BO5" s="205"/>
      <c r="BP5" s="205"/>
      <c r="BQ5" s="205"/>
      <c r="BR5" s="205"/>
    </row>
    <row r="6" spans="1:70" ht="49.5" customHeight="1" x14ac:dyDescent="0.25">
      <c r="A6" s="481" t="s">
        <v>40</v>
      </c>
      <c r="B6" s="482"/>
      <c r="C6" s="486" t="s">
        <v>379</v>
      </c>
      <c r="D6" s="486"/>
      <c r="E6" s="486"/>
      <c r="F6" s="486"/>
      <c r="G6" s="486"/>
      <c r="H6" s="486"/>
      <c r="I6" s="486"/>
      <c r="J6" s="486"/>
      <c r="K6" s="486"/>
      <c r="L6" s="486"/>
      <c r="M6" s="486"/>
      <c r="N6" s="486"/>
      <c r="O6" s="486"/>
      <c r="P6" s="486"/>
      <c r="Q6" s="486"/>
      <c r="R6" s="486"/>
      <c r="S6" s="486"/>
      <c r="T6" s="486"/>
      <c r="U6" s="486"/>
      <c r="V6" s="486"/>
      <c r="W6" s="486"/>
      <c r="X6" s="486"/>
      <c r="Y6" s="486"/>
      <c r="Z6" s="486"/>
      <c r="AA6" s="486"/>
      <c r="AB6" s="486"/>
      <c r="AC6" s="486"/>
      <c r="AD6" s="486"/>
      <c r="AE6" s="486"/>
      <c r="AF6" s="486"/>
      <c r="AG6" s="486"/>
      <c r="AH6" s="486"/>
      <c r="AI6" s="486"/>
      <c r="AJ6" s="486"/>
      <c r="AK6" s="486"/>
      <c r="AL6" s="486"/>
      <c r="AM6" s="205"/>
      <c r="AN6" s="205"/>
      <c r="AO6" s="205"/>
      <c r="AP6" s="205"/>
      <c r="AQ6" s="205"/>
      <c r="AR6" s="205"/>
      <c r="AS6" s="205"/>
      <c r="AT6" s="205"/>
      <c r="AU6" s="205"/>
      <c r="AV6" s="205"/>
      <c r="AW6" s="205"/>
      <c r="AX6" s="205"/>
      <c r="AY6" s="205"/>
      <c r="AZ6" s="205"/>
      <c r="BA6" s="205"/>
      <c r="BB6" s="205"/>
      <c r="BC6" s="205"/>
      <c r="BD6" s="205"/>
      <c r="BE6" s="205"/>
      <c r="BF6" s="205"/>
      <c r="BG6" s="205"/>
      <c r="BH6" s="205"/>
      <c r="BI6" s="205"/>
      <c r="BJ6" s="205"/>
      <c r="BK6" s="205"/>
      <c r="BL6" s="205"/>
      <c r="BM6" s="205"/>
      <c r="BN6" s="205"/>
      <c r="BO6" s="205"/>
      <c r="BP6" s="205"/>
      <c r="BQ6" s="205"/>
      <c r="BR6" s="205"/>
    </row>
    <row r="7" spans="1:70" ht="15.6" x14ac:dyDescent="0.25">
      <c r="A7" s="478" t="s">
        <v>129</v>
      </c>
      <c r="B7" s="479"/>
      <c r="C7" s="477"/>
      <c r="D7" s="477"/>
      <c r="E7" s="477"/>
      <c r="F7" s="477"/>
      <c r="G7" s="477"/>
      <c r="H7" s="477"/>
      <c r="I7" s="477"/>
      <c r="J7" s="480"/>
      <c r="K7" s="476" t="s">
        <v>130</v>
      </c>
      <c r="L7" s="477"/>
      <c r="M7" s="477"/>
      <c r="N7" s="477"/>
      <c r="O7" s="477"/>
      <c r="P7" s="477"/>
      <c r="Q7" s="480"/>
      <c r="R7" s="476" t="s">
        <v>131</v>
      </c>
      <c r="S7" s="477"/>
      <c r="T7" s="477"/>
      <c r="U7" s="477"/>
      <c r="V7" s="477"/>
      <c r="W7" s="477"/>
      <c r="X7" s="477"/>
      <c r="Y7" s="477"/>
      <c r="Z7" s="480"/>
      <c r="AA7" s="476" t="s">
        <v>132</v>
      </c>
      <c r="AB7" s="477"/>
      <c r="AC7" s="477"/>
      <c r="AD7" s="477"/>
      <c r="AE7" s="477"/>
      <c r="AF7" s="477"/>
      <c r="AG7" s="480"/>
      <c r="AH7" s="502" t="s">
        <v>384</v>
      </c>
      <c r="AI7" s="503"/>
      <c r="AJ7" s="503"/>
      <c r="AK7" s="503"/>
      <c r="AL7" s="503"/>
      <c r="AM7" s="205"/>
      <c r="AN7" s="205"/>
      <c r="AO7" s="205"/>
      <c r="AP7" s="205"/>
      <c r="AQ7" s="205"/>
      <c r="AR7" s="205"/>
      <c r="AS7" s="205"/>
      <c r="AT7" s="205"/>
      <c r="AU7" s="205"/>
      <c r="AV7" s="205"/>
      <c r="AW7" s="205"/>
      <c r="AX7" s="205"/>
      <c r="AY7" s="205"/>
      <c r="AZ7" s="205"/>
      <c r="BA7" s="205"/>
      <c r="BB7" s="205"/>
      <c r="BC7" s="205"/>
      <c r="BD7" s="205"/>
      <c r="BE7" s="205"/>
      <c r="BF7" s="205"/>
      <c r="BG7" s="205"/>
      <c r="BH7" s="205"/>
      <c r="BI7" s="205"/>
      <c r="BJ7" s="205"/>
      <c r="BK7" s="205"/>
      <c r="BL7" s="205"/>
      <c r="BM7" s="205"/>
      <c r="BN7" s="205"/>
      <c r="BO7" s="205"/>
      <c r="BP7" s="205"/>
      <c r="BQ7" s="205"/>
      <c r="BR7" s="205"/>
    </row>
    <row r="8" spans="1:70" ht="16.5" customHeight="1" x14ac:dyDescent="0.25">
      <c r="A8" s="401" t="s">
        <v>0</v>
      </c>
      <c r="B8" s="403" t="s">
        <v>2</v>
      </c>
      <c r="C8" s="422" t="s">
        <v>3</v>
      </c>
      <c r="D8" s="422" t="s">
        <v>38</v>
      </c>
      <c r="E8" s="393" t="s">
        <v>198</v>
      </c>
      <c r="F8" s="470" t="s">
        <v>1</v>
      </c>
      <c r="G8" s="210"/>
      <c r="H8" s="210"/>
      <c r="I8" s="393" t="s">
        <v>46</v>
      </c>
      <c r="J8" s="422" t="s">
        <v>125</v>
      </c>
      <c r="K8" s="394" t="s">
        <v>33</v>
      </c>
      <c r="L8" s="487" t="s">
        <v>5</v>
      </c>
      <c r="M8" s="393" t="s">
        <v>82</v>
      </c>
      <c r="N8" s="393" t="s">
        <v>87</v>
      </c>
      <c r="O8" s="488" t="s">
        <v>41</v>
      </c>
      <c r="P8" s="487" t="s">
        <v>5</v>
      </c>
      <c r="Q8" s="422" t="s">
        <v>44</v>
      </c>
      <c r="R8" s="447" t="s">
        <v>11</v>
      </c>
      <c r="S8" s="450" t="s">
        <v>147</v>
      </c>
      <c r="T8" s="393" t="s">
        <v>12</v>
      </c>
      <c r="U8" s="450" t="s">
        <v>8</v>
      </c>
      <c r="V8" s="450"/>
      <c r="W8" s="450"/>
      <c r="X8" s="450"/>
      <c r="Y8" s="450"/>
      <c r="Z8" s="450"/>
      <c r="AA8" s="449" t="s">
        <v>128</v>
      </c>
      <c r="AB8" s="449" t="s">
        <v>42</v>
      </c>
      <c r="AC8" s="449" t="s">
        <v>5</v>
      </c>
      <c r="AD8" s="449" t="s">
        <v>43</v>
      </c>
      <c r="AE8" s="449" t="s">
        <v>5</v>
      </c>
      <c r="AF8" s="449" t="s">
        <v>45</v>
      </c>
      <c r="AG8" s="447" t="s">
        <v>29</v>
      </c>
      <c r="AH8" s="393" t="s">
        <v>384</v>
      </c>
      <c r="AI8" s="393" t="s">
        <v>34</v>
      </c>
      <c r="AJ8" s="393" t="s">
        <v>385</v>
      </c>
      <c r="AK8" s="393" t="s">
        <v>386</v>
      </c>
      <c r="AL8" s="393" t="s">
        <v>35</v>
      </c>
      <c r="AM8" s="205"/>
      <c r="AN8" s="205"/>
      <c r="AO8" s="205"/>
      <c r="AP8" s="205"/>
      <c r="AQ8" s="205"/>
      <c r="AR8" s="205"/>
      <c r="AS8" s="205"/>
      <c r="AT8" s="205"/>
      <c r="AU8" s="205"/>
      <c r="AV8" s="205"/>
      <c r="AW8" s="205"/>
      <c r="AX8" s="205"/>
      <c r="AY8" s="205"/>
      <c r="AZ8" s="205"/>
      <c r="BA8" s="205"/>
      <c r="BB8" s="205"/>
      <c r="BC8" s="205"/>
      <c r="BD8" s="205"/>
      <c r="BE8" s="205"/>
      <c r="BF8" s="205"/>
      <c r="BG8" s="205"/>
      <c r="BH8" s="205"/>
      <c r="BI8" s="205"/>
      <c r="BJ8" s="205"/>
      <c r="BK8" s="205"/>
      <c r="BL8" s="205"/>
      <c r="BM8" s="205"/>
      <c r="BN8" s="205"/>
      <c r="BO8" s="205"/>
      <c r="BP8" s="205"/>
      <c r="BQ8" s="205"/>
      <c r="BR8" s="205"/>
    </row>
    <row r="9" spans="1:70" s="213" customFormat="1" ht="94.5" customHeight="1" x14ac:dyDescent="0.3">
      <c r="A9" s="402"/>
      <c r="B9" s="403"/>
      <c r="C9" s="450"/>
      <c r="D9" s="450"/>
      <c r="E9" s="394"/>
      <c r="F9" s="471"/>
      <c r="G9" s="210" t="s">
        <v>254</v>
      </c>
      <c r="H9" s="210" t="s">
        <v>199</v>
      </c>
      <c r="I9" s="422"/>
      <c r="J9" s="450"/>
      <c r="K9" s="422"/>
      <c r="L9" s="476"/>
      <c r="M9" s="422"/>
      <c r="N9" s="422"/>
      <c r="O9" s="476"/>
      <c r="P9" s="476"/>
      <c r="Q9" s="450"/>
      <c r="R9" s="448"/>
      <c r="S9" s="450"/>
      <c r="T9" s="422"/>
      <c r="U9" s="211" t="s">
        <v>13</v>
      </c>
      <c r="V9" s="211" t="s">
        <v>17</v>
      </c>
      <c r="W9" s="211" t="s">
        <v>28</v>
      </c>
      <c r="X9" s="211" t="s">
        <v>18</v>
      </c>
      <c r="Y9" s="211" t="s">
        <v>21</v>
      </c>
      <c r="Z9" s="211" t="s">
        <v>24</v>
      </c>
      <c r="AA9" s="449"/>
      <c r="AB9" s="449"/>
      <c r="AC9" s="449"/>
      <c r="AD9" s="449"/>
      <c r="AE9" s="449"/>
      <c r="AF9" s="449"/>
      <c r="AG9" s="448"/>
      <c r="AH9" s="422"/>
      <c r="AI9" s="422"/>
      <c r="AJ9" s="422"/>
      <c r="AK9" s="422"/>
      <c r="AL9" s="422"/>
      <c r="AM9" s="212"/>
      <c r="AN9" s="212"/>
      <c r="AO9" s="212"/>
      <c r="AP9" s="212"/>
      <c r="AQ9" s="212"/>
      <c r="AR9" s="212"/>
      <c r="AS9" s="212"/>
      <c r="AT9" s="212"/>
      <c r="AU9" s="212"/>
      <c r="AV9" s="212"/>
      <c r="AW9" s="212"/>
      <c r="AX9" s="212"/>
      <c r="AY9" s="212"/>
      <c r="AZ9" s="212"/>
      <c r="BA9" s="212"/>
      <c r="BB9" s="212"/>
      <c r="BC9" s="212"/>
      <c r="BD9" s="212"/>
      <c r="BE9" s="212"/>
      <c r="BF9" s="212"/>
      <c r="BG9" s="212"/>
      <c r="BH9" s="212"/>
      <c r="BI9" s="212"/>
      <c r="BJ9" s="212"/>
      <c r="BK9" s="212"/>
      <c r="BL9" s="212"/>
      <c r="BM9" s="212"/>
      <c r="BN9" s="212"/>
      <c r="BO9" s="212"/>
      <c r="BP9" s="212"/>
      <c r="BQ9" s="212"/>
      <c r="BR9" s="212"/>
    </row>
    <row r="10" spans="1:70" s="190" customFormat="1" ht="78.599999999999994" x14ac:dyDescent="0.3">
      <c r="A10" s="395">
        <v>1</v>
      </c>
      <c r="B10" s="404" t="s">
        <v>124</v>
      </c>
      <c r="C10" s="404" t="s">
        <v>358</v>
      </c>
      <c r="D10" s="404" t="s">
        <v>359</v>
      </c>
      <c r="E10" s="404" t="s">
        <v>360</v>
      </c>
      <c r="F10" s="418" t="s">
        <v>361</v>
      </c>
      <c r="G10" s="418" t="s">
        <v>381</v>
      </c>
      <c r="H10" s="418" t="s">
        <v>362</v>
      </c>
      <c r="I10" s="404" t="s">
        <v>114</v>
      </c>
      <c r="J10" s="492">
        <v>500</v>
      </c>
      <c r="K10" s="420" t="str">
        <f>IF(J10&lt;=0,"",IF(J10&lt;=2,"Muy Baja",IF(J10&lt;=24,"Baja",IF(J10&lt;=500,"Media",IF(J10&lt;=5000,"Alta","Muy Alta")))))</f>
        <v>Media</v>
      </c>
      <c r="L10" s="412">
        <f>IF(K10="","",IF(K10="Muy Baja",0.2,IF(K10="Baja",0.4,IF(K10="Media",0.6,IF(K10="Alta",0.8,IF(K10="Muy Alta",1,))))))</f>
        <v>0.6</v>
      </c>
      <c r="M10" s="436" t="s">
        <v>363</v>
      </c>
      <c r="N10" s="412" t="str">
        <f>IF(NOT(ISERROR(MATCH(M10,'[5]Tabla Impacto'!$B$221:$B$223,0))),'[5]Tabla Impacto'!$F$223&amp;"Por favor no seleccionar los criterios de impacto(Afectación Económica o presupuestal y Pérdida Reputacional)",M10)</f>
        <v xml:space="preserve">     Entre 50 y 100 SMLMV </v>
      </c>
      <c r="O10" s="420" t="str">
        <f>IF(OR(N10='[5]Tabla Impacto'!$C$11,N10='[5]Tabla Impacto'!$D$11),"Leve",IF(OR(N10='[5]Tabla Impacto'!$C$12,N10='[5]Tabla Impacto'!$D$12),"Menor",IF(OR(N10='[5]Tabla Impacto'!$C$13,N10='[5]Tabla Impacto'!$D$13),"Moderado",IF(OR(N10='[5]Tabla Impacto'!$C$14,N10='[5]Tabla Impacto'!$D$14),"Mayor",IF(OR(N10='[5]Tabla Impacto'!$C$15,N10='[5]Tabla Impacto'!$D$15),"Catastrófico","")))))</f>
        <v>Moderado</v>
      </c>
      <c r="P10" s="412">
        <f>IF(O10="","",IF(O10="Leve",0.2,IF(O10="Menor",0.4,IF(O10="Moderado",0.6,IF(O10="Mayor",0.8,IF(O10="Catastrófico",1,))))))</f>
        <v>0.6</v>
      </c>
      <c r="Q10" s="409" t="str">
        <f>IF(OR(AND(K10="Muy Baja",O10="Leve"),AND(K10="Muy Baja",O10="Menor"),AND(K10="Baja",O10="Leve")),"Bajo",IF(OR(AND(K10="Muy baja",O10="Moderado"),AND(K10="Baja",O10="Menor"),AND(K10="Baja",O10="Moderado"),AND(K10="Media",O10="Leve"),AND(K10="Media",O10="Menor"),AND(K10="Media",O10="Moderado"),AND(K10="Alta",O10="Leve"),AND(K10="Alta",O10="Menor")),"Moderado",IF(OR(AND(K10="Muy Baja",O10="Mayor"),AND(K10="Baja",O10="Mayor"),AND(K10="Media",O10="Mayor"),AND(K10="Alta",O10="Moderado"),AND(K10="Alta",O10="Mayor"),AND(K10="Muy Alta",O10="Leve"),AND(K10="Muy Alta",O10="Menor"),AND(K10="Muy Alta",O10="Moderado"),AND(K10="Muy Alta",O10="Mayor")),"Alto",IF(OR(AND(K10="Muy Baja",O10="Catastrófico"),AND(K10="Baja",O10="Catastrófico"),AND(K10="Media",O10="Catastrófico"),AND(K10="Alta",O10="Catastrófico"),AND(K10="Muy Alta",O10="Catastrófico")),"Extremo",""))))</f>
        <v>Moderado</v>
      </c>
      <c r="R10" s="214">
        <v>1</v>
      </c>
      <c r="S10" s="215" t="s">
        <v>364</v>
      </c>
      <c r="T10" s="216" t="str">
        <f>IF(OR(U10="Preventivo",U10="Detectivo"),"Probabilidad",IF(U10="Correctivo","Impacto",""))</f>
        <v>Probabilidad</v>
      </c>
      <c r="U10" s="192" t="s">
        <v>14</v>
      </c>
      <c r="V10" s="192" t="s">
        <v>9</v>
      </c>
      <c r="W10" s="193" t="str">
        <f>IF(AND(U10="Preventivo",V10="Automático"),"50%",IF(AND(U10="Preventivo",V10="Manual"),"40%",IF(AND(U10="Detectivo",V10="Automático"),"40%",IF(AND(U10="Detectivo",V10="Manual"),"30%",IF(AND(U10="Correctivo",V10="Automático"),"35%",IF(AND(U10="Correctivo",V10="Manual"),"25%",""))))))</f>
        <v>40%</v>
      </c>
      <c r="X10" s="192" t="s">
        <v>19</v>
      </c>
      <c r="Y10" s="192" t="s">
        <v>22</v>
      </c>
      <c r="Z10" s="192" t="s">
        <v>110</v>
      </c>
      <c r="AA10" s="217">
        <f>IFERROR(IF(T10="Probabilidad",(L10-(+L10*W10)),IF(T10="Impacto",L10,"")),"")</f>
        <v>0.36</v>
      </c>
      <c r="AB10" s="194" t="str">
        <f>IFERROR(IF(AA10="","",IF(AA10&lt;=0.2,"Muy Baja",IF(AA10&lt;=0.4,"Baja",IF(AA10&lt;=0.6,"Media",IF(AA10&lt;=0.8,"Alta","Muy Alta"))))),"")</f>
        <v>Baja</v>
      </c>
      <c r="AC10" s="195">
        <f>+AA10</f>
        <v>0.36</v>
      </c>
      <c r="AD10" s="194" t="str">
        <f>IFERROR(IF(AE10="","",IF(AE10&lt;=0.2,"Leve",IF(AE10&lt;=0.4,"Menor",IF(AE10&lt;=0.6,"Moderado",IF(AE10&lt;=0.8,"Mayor","Catastrófico"))))),"")</f>
        <v>Moderado</v>
      </c>
      <c r="AE10" s="195">
        <f>IFERROR(IF(T10="Impacto",(P10-(+P10*W10)),IF(T10="Probabilidad",P10,"")),"")</f>
        <v>0.6</v>
      </c>
      <c r="AF10" s="196" t="str">
        <f>IFERROR(IF(OR(AND(AB10="Muy Baja",AD10="Leve"),AND(AB10="Muy Baja",AD10="Menor"),AND(AB10="Baja",AD10="Leve")),"Bajo",IF(OR(AND(AB10="Muy baja",AD10="Moderado"),AND(AB10="Baja",AD10="Menor"),AND(AB10="Baja",AD10="Moderado"),AND(AB10="Media",AD10="Leve"),AND(AB10="Media",AD10="Menor"),AND(AB10="Media",AD10="Moderado"),AND(AB10="Alta",AD10="Leve"),AND(AB10="Alta",AD10="Menor")),"Moderado",IF(OR(AND(AB10="Muy Baja",AD10="Mayor"),AND(AB10="Baja",AD10="Mayor"),AND(AB10="Media",AD10="Mayor"),AND(AB10="Alta",AD10="Moderado"),AND(AB10="Alta",AD10="Mayor"),AND(AB10="Muy Alta",AD10="Leve"),AND(AB10="Muy Alta",AD10="Menor"),AND(AB10="Muy Alta",AD10="Moderado"),AND(AB10="Muy Alta",AD10="Mayor")),"Alto",IF(OR(AND(AB10="Muy Baja",AD10="Catastrófico"),AND(AB10="Baja",AD10="Catastrófico"),AND(AB10="Media",AD10="Catastrófico"),AND(AB10="Alta",AD10="Catastrófico"),AND(AB10="Muy Alta",AD10="Catastrófico")),"Extremo","")))),"")</f>
        <v>Moderado</v>
      </c>
      <c r="AG10" s="197" t="s">
        <v>31</v>
      </c>
      <c r="AH10" s="191"/>
      <c r="AI10" s="198"/>
      <c r="AJ10" s="198"/>
      <c r="AK10" s="198"/>
      <c r="AL10" s="198"/>
      <c r="AM10" s="218"/>
      <c r="AN10" s="218"/>
      <c r="AO10" s="218"/>
      <c r="AP10" s="218"/>
      <c r="AQ10" s="218"/>
      <c r="AR10" s="218"/>
      <c r="AS10" s="218"/>
      <c r="AT10" s="218"/>
      <c r="AU10" s="218"/>
      <c r="AV10" s="218"/>
      <c r="AW10" s="218"/>
      <c r="AX10" s="218"/>
      <c r="AY10" s="218"/>
      <c r="AZ10" s="218"/>
      <c r="BA10" s="218"/>
      <c r="BB10" s="218"/>
      <c r="BC10" s="218"/>
      <c r="BD10" s="218"/>
      <c r="BE10" s="218"/>
      <c r="BF10" s="218"/>
      <c r="BG10" s="218"/>
      <c r="BH10" s="218"/>
      <c r="BI10" s="218"/>
      <c r="BJ10" s="218"/>
      <c r="BK10" s="218"/>
      <c r="BL10" s="218"/>
      <c r="BM10" s="218"/>
      <c r="BN10" s="218"/>
      <c r="BO10" s="218"/>
      <c r="BP10" s="218"/>
      <c r="BQ10" s="218"/>
      <c r="BR10" s="218"/>
    </row>
    <row r="11" spans="1:70" ht="18" customHeight="1" x14ac:dyDescent="0.25">
      <c r="A11" s="396"/>
      <c r="B11" s="405"/>
      <c r="C11" s="405"/>
      <c r="D11" s="405"/>
      <c r="E11" s="405"/>
      <c r="F11" s="419"/>
      <c r="G11" s="419"/>
      <c r="H11" s="419"/>
      <c r="I11" s="405"/>
      <c r="J11" s="493"/>
      <c r="K11" s="421"/>
      <c r="L11" s="413"/>
      <c r="M11" s="437"/>
      <c r="N11" s="413">
        <f>IF(NOT(ISERROR(MATCH(M11,_xlfn.ANCHORARRAY(#REF!),0))),#REF!&amp;"Por favor no seleccionar los criterios de impacto",M11)</f>
        <v>0</v>
      </c>
      <c r="O11" s="421"/>
      <c r="P11" s="413"/>
      <c r="Q11" s="410"/>
      <c r="R11" s="395">
        <v>2</v>
      </c>
      <c r="S11" s="418" t="s">
        <v>365</v>
      </c>
      <c r="T11" s="494" t="str">
        <f>IF(OR(U11="Preventivo",U11="Detectivo"),"Probabilidad",IF(U11="Correctivo","Impacto",""))</f>
        <v>Probabilidad</v>
      </c>
      <c r="U11" s="489" t="s">
        <v>14</v>
      </c>
      <c r="V11" s="489" t="s">
        <v>9</v>
      </c>
      <c r="W11" s="451" t="str">
        <f t="shared" ref="W11" si="0">IF(AND(U11="Preventivo",V11="Automático"),"50%",IF(AND(U11="Preventivo",V11="Manual"),"40%",IF(AND(U11="Detectivo",V11="Automático"),"40%",IF(AND(U11="Detectivo",V11="Manual"),"30%",IF(AND(U11="Correctivo",V11="Automático"),"35%",IF(AND(U11="Correctivo",V11="Manual"),"25%",""))))))</f>
        <v>40%</v>
      </c>
      <c r="X11" s="489" t="s">
        <v>19</v>
      </c>
      <c r="Y11" s="489" t="s">
        <v>22</v>
      </c>
      <c r="Z11" s="489" t="s">
        <v>110</v>
      </c>
      <c r="AA11" s="454">
        <f>IFERROR(IF(AND(T10="Probabilidad",T11="Probabilidad"),(AC10-(+AC10*W11)),IF(T11="Probabilidad",(L10-(+L10*W11)),IF(T11="Impacto",AC10,""))),"")</f>
        <v>0.216</v>
      </c>
      <c r="AB11" s="409" t="str">
        <f t="shared" ref="AB11" si="1">IFERROR(IF(AA11="","",IF(AA11&lt;=0.2,"Muy Baja",IF(AA11&lt;=0.4,"Baja",IF(AA11&lt;=0.6,"Media",IF(AA11&lt;=0.8,"Alta","Muy Alta"))))),"")</f>
        <v>Baja</v>
      </c>
      <c r="AC11" s="457">
        <f t="shared" ref="AC11" si="2">+AA11</f>
        <v>0.216</v>
      </c>
      <c r="AD11" s="460" t="str">
        <f t="shared" ref="AD11" si="3">IFERROR(IF(AE11="","",IF(AE11&lt;=0.2,"Leve",IF(AE11&lt;=0.4,"Menor",IF(AE11&lt;=0.6,"Moderado",IF(AE11&lt;=0.8,"Mayor","Catastrófico"))))),"")</f>
        <v>Moderado</v>
      </c>
      <c r="AE11" s="451">
        <f>IFERROR(IF(AND(T10="Impacto",T11="Impacto"),(AE10-(+AE10*W11)),IF(T11="Impacto",(P10-(+P10*W11)),IF(T11="Probabilidad",AE10,""))),"")</f>
        <v>0.6</v>
      </c>
      <c r="AF11" s="467" t="str">
        <f t="shared" ref="AF11" si="4">IFERROR(IF(OR(AND(AB11="Muy Baja",AD11="Leve"),AND(AB11="Muy Baja",AD11="Menor"),AND(AB11="Baja",AD11="Leve")),"Bajo",IF(OR(AND(AB11="Muy baja",AD11="Moderado"),AND(AB11="Baja",AD11="Menor"),AND(AB11="Baja",AD11="Moderado"),AND(AB11="Media",AD11="Leve"),AND(AB11="Media",AD11="Menor"),AND(AB11="Media",AD11="Moderado"),AND(AB11="Alta",AD11="Leve"),AND(AB11="Alta",AD11="Menor")),"Moderado",IF(OR(AND(AB11="Muy Baja",AD11="Mayor"),AND(AB11="Baja",AD11="Mayor"),AND(AB11="Media",AD11="Mayor"),AND(AB11="Alta",AD11="Moderado"),AND(AB11="Alta",AD11="Mayor"),AND(AB11="Muy Alta",AD11="Leve"),AND(AB11="Muy Alta",AD11="Menor"),AND(AB11="Muy Alta",AD11="Moderado"),AND(AB11="Muy Alta",AD11="Mayor")),"Alto",IF(OR(AND(AB11="Muy Baja",AD11="Catastrófico"),AND(AB11="Baja",AD11="Catastrófico"),AND(AB11="Media",AD11="Catastrófico"),AND(AB11="Alta",AD11="Catastrófico"),AND(AB11="Muy Alta",AD11="Catastrófico")),"Extremo","")))),"")</f>
        <v>Moderado</v>
      </c>
      <c r="AG11" s="489" t="s">
        <v>31</v>
      </c>
      <c r="AH11" s="504"/>
      <c r="AI11" s="405"/>
      <c r="AJ11" s="405"/>
      <c r="AK11" s="405"/>
      <c r="AL11" s="405"/>
      <c r="AM11" s="205"/>
      <c r="AN11" s="205"/>
      <c r="AO11" s="205"/>
      <c r="AP11" s="205"/>
      <c r="AQ11" s="205"/>
      <c r="AR11" s="205"/>
      <c r="AS11" s="205"/>
      <c r="AT11" s="205"/>
      <c r="AU11" s="205"/>
      <c r="AV11" s="205"/>
      <c r="AW11" s="205"/>
      <c r="AX11" s="205"/>
      <c r="AY11" s="205"/>
      <c r="AZ11" s="205"/>
      <c r="BA11" s="205"/>
      <c r="BB11" s="205"/>
      <c r="BC11" s="205"/>
      <c r="BD11" s="205"/>
      <c r="BE11" s="205"/>
      <c r="BF11" s="205"/>
      <c r="BG11" s="205"/>
      <c r="BH11" s="205"/>
      <c r="BI11" s="205"/>
      <c r="BJ11" s="205"/>
      <c r="BK11" s="205"/>
      <c r="BL11" s="205"/>
      <c r="BM11" s="205"/>
      <c r="BN11" s="205"/>
      <c r="BO11" s="205"/>
      <c r="BP11" s="205"/>
      <c r="BQ11" s="205"/>
      <c r="BR11" s="205"/>
    </row>
    <row r="12" spans="1:70" x14ac:dyDescent="0.25">
      <c r="A12" s="396"/>
      <c r="B12" s="405"/>
      <c r="C12" s="405"/>
      <c r="D12" s="405"/>
      <c r="E12" s="405" t="s">
        <v>366</v>
      </c>
      <c r="F12" s="419"/>
      <c r="G12" s="419"/>
      <c r="H12" s="419"/>
      <c r="I12" s="405"/>
      <c r="J12" s="493"/>
      <c r="K12" s="421"/>
      <c r="L12" s="413"/>
      <c r="M12" s="437"/>
      <c r="N12" s="413">
        <f>IF(NOT(ISERROR(MATCH(M12,_xlfn.ANCHORARRAY(#REF!),0))),#REF!&amp;"Por favor no seleccionar los criterios de impacto",M12)</f>
        <v>0</v>
      </c>
      <c r="O12" s="421"/>
      <c r="P12" s="413"/>
      <c r="Q12" s="410"/>
      <c r="R12" s="396"/>
      <c r="S12" s="419"/>
      <c r="T12" s="495"/>
      <c r="U12" s="490"/>
      <c r="V12" s="490"/>
      <c r="W12" s="452"/>
      <c r="X12" s="490"/>
      <c r="Y12" s="490"/>
      <c r="Z12" s="490"/>
      <c r="AA12" s="455"/>
      <c r="AB12" s="410"/>
      <c r="AC12" s="458"/>
      <c r="AD12" s="461"/>
      <c r="AE12" s="452"/>
      <c r="AF12" s="468"/>
      <c r="AG12" s="490"/>
      <c r="AH12" s="504"/>
      <c r="AI12" s="405"/>
      <c r="AJ12" s="405"/>
      <c r="AK12" s="405"/>
      <c r="AL12" s="405"/>
      <c r="AM12" s="205"/>
      <c r="AN12" s="205"/>
      <c r="AO12" s="205"/>
      <c r="AP12" s="205"/>
      <c r="AQ12" s="205"/>
      <c r="AR12" s="205"/>
      <c r="AS12" s="205"/>
      <c r="AT12" s="205"/>
      <c r="AU12" s="205"/>
      <c r="AV12" s="205"/>
      <c r="AW12" s="205"/>
      <c r="AX12" s="205"/>
      <c r="AY12" s="205"/>
      <c r="AZ12" s="205"/>
      <c r="BA12" s="205"/>
      <c r="BB12" s="205"/>
      <c r="BC12" s="205"/>
      <c r="BD12" s="205"/>
      <c r="BE12" s="205"/>
      <c r="BF12" s="205"/>
      <c r="BG12" s="205"/>
      <c r="BH12" s="205"/>
      <c r="BI12" s="205"/>
      <c r="BJ12" s="205"/>
      <c r="BK12" s="205"/>
      <c r="BL12" s="205"/>
      <c r="BM12" s="205"/>
      <c r="BN12" s="205"/>
      <c r="BO12" s="205"/>
      <c r="BP12" s="205"/>
      <c r="BQ12" s="205"/>
      <c r="BR12" s="205"/>
    </row>
    <row r="13" spans="1:70" ht="150.75" customHeight="1" x14ac:dyDescent="0.25">
      <c r="A13" s="396"/>
      <c r="B13" s="405"/>
      <c r="C13" s="405"/>
      <c r="D13" s="405"/>
      <c r="E13" s="435"/>
      <c r="F13" s="419"/>
      <c r="G13" s="466"/>
      <c r="H13" s="466"/>
      <c r="I13" s="405"/>
      <c r="J13" s="493"/>
      <c r="K13" s="421"/>
      <c r="L13" s="413"/>
      <c r="M13" s="437"/>
      <c r="N13" s="413">
        <f>IF(NOT(ISERROR(MATCH(M13,_xlfn.ANCHORARRAY(#REF!),0))),#REF!&amp;"Por favor no seleccionar los criterios de impacto",M13)</f>
        <v>0</v>
      </c>
      <c r="O13" s="421"/>
      <c r="P13" s="413"/>
      <c r="Q13" s="410"/>
      <c r="R13" s="397"/>
      <c r="S13" s="466"/>
      <c r="T13" s="496"/>
      <c r="U13" s="491"/>
      <c r="V13" s="491"/>
      <c r="W13" s="453"/>
      <c r="X13" s="491"/>
      <c r="Y13" s="491"/>
      <c r="Z13" s="491"/>
      <c r="AA13" s="456"/>
      <c r="AB13" s="411"/>
      <c r="AC13" s="459"/>
      <c r="AD13" s="462"/>
      <c r="AE13" s="453"/>
      <c r="AF13" s="469"/>
      <c r="AG13" s="491"/>
      <c r="AH13" s="505"/>
      <c r="AI13" s="435"/>
      <c r="AJ13" s="435"/>
      <c r="AK13" s="435"/>
      <c r="AL13" s="435"/>
      <c r="AM13" s="205"/>
      <c r="AN13" s="205"/>
      <c r="AO13" s="205"/>
      <c r="AP13" s="205"/>
      <c r="AQ13" s="205"/>
      <c r="AR13" s="205"/>
      <c r="AS13" s="205"/>
      <c r="AT13" s="205"/>
      <c r="AU13" s="205"/>
      <c r="AV13" s="205"/>
      <c r="AW13" s="205"/>
      <c r="AX13" s="205"/>
      <c r="AY13" s="205"/>
      <c r="AZ13" s="205"/>
      <c r="BA13" s="205"/>
      <c r="BB13" s="205"/>
      <c r="BC13" s="205"/>
      <c r="BD13" s="205"/>
      <c r="BE13" s="205"/>
      <c r="BF13" s="205"/>
      <c r="BG13" s="205"/>
      <c r="BH13" s="205"/>
      <c r="BI13" s="205"/>
      <c r="BJ13" s="205"/>
      <c r="BK13" s="205"/>
      <c r="BL13" s="205"/>
      <c r="BM13" s="205"/>
      <c r="BN13" s="205"/>
      <c r="BO13" s="205"/>
      <c r="BP13" s="205"/>
      <c r="BQ13" s="205"/>
      <c r="BR13" s="205"/>
    </row>
    <row r="14" spans="1:70" ht="78.599999999999994" x14ac:dyDescent="0.25">
      <c r="A14" s="219">
        <v>2</v>
      </c>
      <c r="B14" s="404" t="s">
        <v>123</v>
      </c>
      <c r="C14" s="404" t="s">
        <v>358</v>
      </c>
      <c r="D14" s="418" t="s">
        <v>367</v>
      </c>
      <c r="E14" s="220" t="s">
        <v>283</v>
      </c>
      <c r="F14" s="418" t="s">
        <v>368</v>
      </c>
      <c r="G14" s="418" t="s">
        <v>382</v>
      </c>
      <c r="H14" s="418" t="s">
        <v>369</v>
      </c>
      <c r="I14" s="404" t="s">
        <v>114</v>
      </c>
      <c r="J14" s="492">
        <v>24</v>
      </c>
      <c r="K14" s="420" t="str">
        <f>IF(J14&lt;=0,"",IF(J14&lt;=2,"Muy Baja",IF(J14&lt;=24,"Baja",IF(J14&lt;=500,"Media",IF(J14&lt;=5000,"Alta","Muy Alta")))))</f>
        <v>Baja</v>
      </c>
      <c r="L14" s="412">
        <f>IF(K14="","",IF(K14="Muy Baja",0.2,IF(K14="Baja",0.4,IF(K14="Media",0.6,IF(K14="Alta",0.8,IF(K14="Muy Alta",1,))))))</f>
        <v>0.4</v>
      </c>
      <c r="M14" s="436" t="s">
        <v>370</v>
      </c>
      <c r="N14" s="412" t="str">
        <f>IF(NOT(ISERROR(MATCH(M14,'[5]Tabla Impacto'!$B$221:$B$223,0))),'[5]Tabla Impacto'!$F$223&amp;"Por favor no seleccionar los criterios de impacto(Afectación Económica o presupuestal y Pérdida Reputacional)",M14)</f>
        <v xml:space="preserve">     Entre 10 y 50 SMLMV </v>
      </c>
      <c r="O14" s="420" t="str">
        <f>IF(OR(N14='[5]Tabla Impacto'!$C$11,N14='[5]Tabla Impacto'!$D$11),"Leve",IF(OR(N14='[5]Tabla Impacto'!$C$12,N14='[5]Tabla Impacto'!$D$12),"Menor",IF(OR(N14='[5]Tabla Impacto'!$C$13,N14='[5]Tabla Impacto'!$D$13),"Moderado",IF(OR(N14='[5]Tabla Impacto'!$C$14,N14='[5]Tabla Impacto'!$D$14),"Mayor",IF(OR(N14='[5]Tabla Impacto'!$C$15,N14='[5]Tabla Impacto'!$D$15),"Catastrófico","")))))</f>
        <v>Menor</v>
      </c>
      <c r="P14" s="412">
        <f>IF(O14="","",IF(O14="Leve",0.2,IF(O14="Menor",0.4,IF(O14="Moderado",0.6,IF(O14="Mayor",0.8,IF(O14="Catastrófico",1,))))))</f>
        <v>0.4</v>
      </c>
      <c r="Q14" s="409" t="str">
        <f>IF(OR(AND(K14="Muy Baja",O14="Leve"),AND(K14="Muy Baja",O14="Menor"),AND(K14="Baja",O14="Leve")),"Bajo",IF(OR(AND(K14="Muy baja",O14="Moderado"),AND(K14="Baja",O14="Menor"),AND(K14="Baja",O14="Moderado"),AND(K14="Media",O14="Leve"),AND(K14="Media",O14="Menor"),AND(K14="Media",O14="Moderado"),AND(K14="Alta",O14="Leve"),AND(K14="Alta",O14="Menor")),"Moderado",IF(OR(AND(K14="Muy Baja",O14="Mayor"),AND(K14="Baja",O14="Mayor"),AND(K14="Media",O14="Mayor"),AND(K14="Alta",O14="Moderado"),AND(K14="Alta",O14="Mayor"),AND(K14="Muy Alta",O14="Leve"),AND(K14="Muy Alta",O14="Menor"),AND(K14="Muy Alta",O14="Moderado"),AND(K14="Muy Alta",O14="Mayor")),"Alto",IF(OR(AND(K14="Muy Baja",O14="Catastrófico"),AND(K14="Baja",O14="Catastrófico"),AND(K14="Media",O14="Catastrófico"),AND(K14="Alta",O14="Catastrófico"),AND(K14="Muy Alta",O14="Catastrófico")),"Extremo",""))))</f>
        <v>Moderado</v>
      </c>
      <c r="R14" s="395">
        <v>1</v>
      </c>
      <c r="S14" s="221" t="s">
        <v>371</v>
      </c>
      <c r="T14" s="222" t="str">
        <f>IF(OR(U14="Preventivo",U14="Detectivo"),"Probabilidad",IF(U14="Correctivo","Impacto",""))</f>
        <v>Probabilidad</v>
      </c>
      <c r="U14" s="192" t="s">
        <v>14</v>
      </c>
      <c r="V14" s="223" t="s">
        <v>9</v>
      </c>
      <c r="W14" s="223" t="str">
        <f>IF(AND(U14="Preventivo",V14="Automático"),"50%",IF(AND(U14="Preventivo",V14="Manual"),"40%",IF(AND(U14="Detectivo",V14="Automático"),"40%",IF(AND(U14="Detectivo",V14="Manual"),"30%",IF(AND(U14="Correctivo",V14="Automático"),"35%",IF(AND(U14="Correctivo",V14="Manual"),"25%",""))))))</f>
        <v>40%</v>
      </c>
      <c r="X14" s="223" t="s">
        <v>19</v>
      </c>
      <c r="Y14" s="223" t="s">
        <v>22</v>
      </c>
      <c r="Z14" s="223" t="s">
        <v>110</v>
      </c>
      <c r="AA14" s="217">
        <f>IFERROR(IF(T14="Probabilidad",(L14-(+L14*W14)),IF(T14="Impacto",L14,"")),"")</f>
        <v>0.24</v>
      </c>
      <c r="AB14" s="224" t="str">
        <f>IFERROR(IF(AA14="","",IF(AA14&lt;=0.2,"Muy Baja",IF(AA14&lt;=0.4,"Baja",IF(AA14&lt;=0.6,"Media",IF(AA14&lt;=0.8,"Alta","Muy Alta"))))),"")</f>
        <v>Baja</v>
      </c>
      <c r="AC14" s="225">
        <f>+AA14</f>
        <v>0.24</v>
      </c>
      <c r="AD14" s="224" t="str">
        <f>IFERROR(IF(AE14="","",IF(AE14&lt;=0.2,"Leve",IF(AE14&lt;=0.4,"Menor",IF(AE14&lt;=0.6,"Moderado",IF(AE14&lt;=0.8,"Mayor","Catastrófico"))))),"")</f>
        <v>Menor</v>
      </c>
      <c r="AE14" s="225">
        <f>IFERROR(IF(T14="Impacto",(P14-(+P14*W14)),IF(T14="Probabilidad",P14,"")),"")</f>
        <v>0.4</v>
      </c>
      <c r="AF14" s="226" t="str">
        <f>IFERROR(IF(OR(AND(AB14="Muy Baja",AD14="Leve"),AND(AB14="Muy Baja",AD14="Menor"),AND(AB14="Baja",AD14="Leve")),"Bajo",IF(OR(AND(AB14="Muy baja",AD14="Moderado"),AND(AB14="Baja",AD14="Menor"),AND(AB14="Baja",AD14="Moderado"),AND(AB14="Media",AD14="Leve"),AND(AB14="Media",AD14="Menor"),AND(AB14="Media",AD14="Moderado"),AND(AB14="Alta",AD14="Leve"),AND(AB14="Alta",AD14="Menor")),"Moderado",IF(OR(AND(AB14="Muy Baja",AD14="Mayor"),AND(AB14="Baja",AD14="Mayor"),AND(AB14="Media",AD14="Mayor"),AND(AB14="Alta",AD14="Moderado"),AND(AB14="Alta",AD14="Mayor"),AND(AB14="Muy Alta",AD14="Leve"),AND(AB14="Muy Alta",AD14="Menor"),AND(AB14="Muy Alta",AD14="Moderado"),AND(AB14="Muy Alta",AD14="Mayor")),"Alto",IF(OR(AND(AB14="Muy Baja",AD14="Catastrófico"),AND(AB14="Baja",AD14="Catastrófico"),AND(AB14="Media",AD14="Catastrófico"),AND(AB14="Alta",AD14="Catastrófico"),AND(AB14="Muy Alta",AD14="Catastrófico")),"Extremo","")))),"")</f>
        <v>Moderado</v>
      </c>
      <c r="AG14" s="223" t="s">
        <v>31</v>
      </c>
      <c r="AH14" s="191"/>
      <c r="AI14" s="198"/>
      <c r="AJ14" s="198"/>
      <c r="AK14" s="198"/>
      <c r="AL14" s="198"/>
      <c r="AM14" s="205"/>
      <c r="AN14" s="205"/>
      <c r="AO14" s="205"/>
      <c r="AP14" s="205"/>
      <c r="AQ14" s="205"/>
      <c r="AR14" s="205"/>
      <c r="AS14" s="205"/>
      <c r="AT14" s="205"/>
      <c r="AU14" s="205"/>
      <c r="AV14" s="205"/>
      <c r="AW14" s="205"/>
      <c r="AX14" s="205"/>
      <c r="AY14" s="205"/>
      <c r="AZ14" s="205"/>
      <c r="BA14" s="205"/>
      <c r="BB14" s="205"/>
      <c r="BC14" s="205"/>
      <c r="BD14" s="205"/>
      <c r="BE14" s="205"/>
      <c r="BF14" s="205"/>
      <c r="BG14" s="205"/>
      <c r="BH14" s="205"/>
      <c r="BI14" s="205"/>
      <c r="BJ14" s="205"/>
      <c r="BK14" s="205"/>
      <c r="BL14" s="205"/>
      <c r="BM14" s="205"/>
      <c r="BN14" s="205"/>
      <c r="BO14" s="205"/>
      <c r="BP14" s="205"/>
      <c r="BQ14" s="205"/>
      <c r="BR14" s="205"/>
    </row>
    <row r="15" spans="1:70" ht="42.75" customHeight="1" x14ac:dyDescent="0.25">
      <c r="A15" s="227"/>
      <c r="B15" s="405"/>
      <c r="C15" s="405"/>
      <c r="D15" s="419"/>
      <c r="E15" s="419" t="s">
        <v>372</v>
      </c>
      <c r="F15" s="419"/>
      <c r="G15" s="419"/>
      <c r="H15" s="419"/>
      <c r="I15" s="405"/>
      <c r="J15" s="493"/>
      <c r="K15" s="421"/>
      <c r="L15" s="413"/>
      <c r="M15" s="437"/>
      <c r="N15" s="413">
        <f>IF(NOT(ISERROR(MATCH(M15,_xlfn.ANCHORARRAY(#REF!),0))),#REF!&amp;"Por favor no seleccionar los criterios de impacto",M15)</f>
        <v>0</v>
      </c>
      <c r="O15" s="421"/>
      <c r="P15" s="413"/>
      <c r="Q15" s="410"/>
      <c r="R15" s="397"/>
      <c r="S15" s="228" t="s">
        <v>373</v>
      </c>
      <c r="T15" s="497" t="str">
        <f>IF(OR(U15="Preventivo",U15="Detectivo"),"Probabilidad",IF(U15="Correctivo","Impacto",""))</f>
        <v>Probabilidad</v>
      </c>
      <c r="U15" s="489" t="s">
        <v>14</v>
      </c>
      <c r="V15" s="489" t="s">
        <v>9</v>
      </c>
      <c r="W15" s="489" t="str">
        <f>IF(AND(U15="Preventivo",V15="Automático"),"50%",IF(AND(U15="Preventivo",V15="Manual"),"40%",IF(AND(U15="Detectivo",V15="Automático"),"40%",IF(AND(U15="Detectivo",V15="Manual"),"30%",IF(AND(U15="Correctivo",V15="Automático"),"35%",IF(AND(U15="Correctivo",V15="Manual"),"25%",""))))))</f>
        <v>40%</v>
      </c>
      <c r="X15" s="489" t="s">
        <v>19</v>
      </c>
      <c r="Y15" s="489" t="s">
        <v>22</v>
      </c>
      <c r="Z15" s="489" t="s">
        <v>110</v>
      </c>
      <c r="AA15" s="454">
        <f>IFERROR(IF(T15="Probabilidad",(L15-(+L15*W15)),IF(T15="Impacto",L15,"")),"")</f>
        <v>0</v>
      </c>
      <c r="AB15" s="460" t="str">
        <f t="shared" ref="AB15" si="5">IFERROR(IF(AA15="","",IF(AA15&lt;=0.2,"Muy Baja",IF(AA15&lt;=0.4,"Baja",IF(AA15&lt;=0.6,"Media",IF(AA15&lt;=0.8,"Alta","Muy Alta"))))),"")</f>
        <v>Muy Baja</v>
      </c>
      <c r="AC15" s="451">
        <f t="shared" ref="AC15" si="6">+AA15</f>
        <v>0</v>
      </c>
      <c r="AD15" s="460" t="str">
        <f t="shared" ref="AD15" si="7">IFERROR(IF(AE15="","",IF(AE15&lt;=0.2,"Leve",IF(AE15&lt;=0.4,"Menor",IF(AE15&lt;=0.6,"Moderado",IF(AE15&lt;=0.8,"Mayor","Catastrófico"))))),"")</f>
        <v>Leve</v>
      </c>
      <c r="AE15" s="451">
        <f t="shared" ref="AE15" si="8">IFERROR(IF(T15="Impacto",(P15-(+P15*W15)),IF(T15="Probabilidad",P15,"")),"")</f>
        <v>0</v>
      </c>
      <c r="AF15" s="467" t="str">
        <f t="shared" ref="AF15" si="9">IFERROR(IF(OR(AND(AB15="Muy Baja",AD15="Leve"),AND(AB15="Muy Baja",AD15="Menor"),AND(AB15="Baja",AD15="Leve")),"Bajo",IF(OR(AND(AB15="Muy baja",AD15="Moderado"),AND(AB15="Baja",AD15="Menor"),AND(AB15="Baja",AD15="Moderado"),AND(AB15="Media",AD15="Leve"),AND(AB15="Media",AD15="Menor"),AND(AB15="Media",AD15="Moderado"),AND(AB15="Alta",AD15="Leve"),AND(AB15="Alta",AD15="Menor")),"Moderado",IF(OR(AND(AB15="Muy Baja",AD15="Mayor"),AND(AB15="Baja",AD15="Mayor"),AND(AB15="Media",AD15="Mayor"),AND(AB15="Alta",AD15="Moderado"),AND(AB15="Alta",AD15="Mayor"),AND(AB15="Muy Alta",AD15="Leve"),AND(AB15="Muy Alta",AD15="Menor"),AND(AB15="Muy Alta",AD15="Moderado"),AND(AB15="Muy Alta",AD15="Mayor")),"Alto",IF(OR(AND(AB15="Muy Baja",AD15="Catastrófico"),AND(AB15="Baja",AD15="Catastrófico"),AND(AB15="Media",AD15="Catastrófico"),AND(AB15="Alta",AD15="Catastrófico"),AND(AB15="Muy Alta",AD15="Catastrófico")),"Extremo","")))),"")</f>
        <v>Bajo</v>
      </c>
      <c r="AG15" s="489" t="s">
        <v>31</v>
      </c>
      <c r="AH15" s="504"/>
      <c r="AI15" s="405"/>
      <c r="AJ15" s="405"/>
      <c r="AK15" s="405"/>
      <c r="AL15" s="405"/>
      <c r="AM15" s="205"/>
      <c r="AN15" s="205"/>
      <c r="AO15" s="205"/>
      <c r="AP15" s="205"/>
      <c r="AQ15" s="205"/>
      <c r="AR15" s="205"/>
      <c r="AS15" s="205"/>
      <c r="AT15" s="205"/>
      <c r="AU15" s="205"/>
      <c r="AV15" s="205"/>
      <c r="AW15" s="205"/>
      <c r="AX15" s="205"/>
      <c r="AY15" s="205"/>
      <c r="AZ15" s="205"/>
      <c r="BA15" s="205"/>
      <c r="BB15" s="205"/>
      <c r="BC15" s="205"/>
      <c r="BD15" s="205"/>
      <c r="BE15" s="205"/>
      <c r="BF15" s="205"/>
      <c r="BG15" s="205"/>
      <c r="BH15" s="205"/>
      <c r="BI15" s="205"/>
      <c r="BJ15" s="205"/>
      <c r="BK15" s="205"/>
      <c r="BL15" s="205"/>
      <c r="BM15" s="205"/>
      <c r="BN15" s="205"/>
      <c r="BO15" s="205"/>
      <c r="BP15" s="205"/>
      <c r="BQ15" s="205"/>
      <c r="BR15" s="205"/>
    </row>
    <row r="16" spans="1:70" ht="71.25" customHeight="1" x14ac:dyDescent="0.25">
      <c r="A16" s="229"/>
      <c r="B16" s="405"/>
      <c r="C16" s="405"/>
      <c r="D16" s="419"/>
      <c r="E16" s="419"/>
      <c r="F16" s="419"/>
      <c r="G16" s="419"/>
      <c r="H16" s="419"/>
      <c r="I16" s="405"/>
      <c r="J16" s="493"/>
      <c r="K16" s="421"/>
      <c r="L16" s="413"/>
      <c r="M16" s="437"/>
      <c r="N16" s="230"/>
      <c r="O16" s="421"/>
      <c r="P16" s="413"/>
      <c r="Q16" s="410"/>
      <c r="R16" s="395">
        <v>2</v>
      </c>
      <c r="S16" s="221" t="s">
        <v>374</v>
      </c>
      <c r="T16" s="498"/>
      <c r="U16" s="490"/>
      <c r="V16" s="490"/>
      <c r="W16" s="490"/>
      <c r="X16" s="490"/>
      <c r="Y16" s="490"/>
      <c r="Z16" s="490"/>
      <c r="AA16" s="455"/>
      <c r="AB16" s="461"/>
      <c r="AC16" s="452"/>
      <c r="AD16" s="461"/>
      <c r="AE16" s="452"/>
      <c r="AF16" s="468"/>
      <c r="AG16" s="490"/>
      <c r="AH16" s="504"/>
      <c r="AI16" s="405"/>
      <c r="AJ16" s="405"/>
      <c r="AK16" s="405"/>
      <c r="AL16" s="405"/>
      <c r="AM16" s="205"/>
      <c r="AN16" s="205"/>
      <c r="AO16" s="205"/>
      <c r="AP16" s="205"/>
      <c r="AQ16" s="205"/>
      <c r="AR16" s="205"/>
      <c r="AS16" s="205"/>
      <c r="AT16" s="205"/>
      <c r="AU16" s="205"/>
      <c r="AV16" s="205"/>
      <c r="AW16" s="205"/>
      <c r="AX16" s="205"/>
      <c r="AY16" s="205"/>
      <c r="AZ16" s="205"/>
      <c r="BA16" s="205"/>
      <c r="BB16" s="205"/>
      <c r="BC16" s="205"/>
      <c r="BD16" s="205"/>
      <c r="BE16" s="205"/>
      <c r="BF16" s="205"/>
      <c r="BG16" s="205"/>
      <c r="BH16" s="205"/>
      <c r="BI16" s="205"/>
      <c r="BJ16" s="205"/>
      <c r="BK16" s="205"/>
      <c r="BL16" s="205"/>
      <c r="BM16" s="205"/>
      <c r="BN16" s="205"/>
      <c r="BO16" s="205"/>
      <c r="BP16" s="205"/>
      <c r="BQ16" s="205"/>
      <c r="BR16" s="205"/>
    </row>
    <row r="17" spans="1:70" ht="30" customHeight="1" x14ac:dyDescent="0.25">
      <c r="A17" s="229"/>
      <c r="B17" s="435"/>
      <c r="C17" s="405"/>
      <c r="D17" s="466"/>
      <c r="E17" s="466"/>
      <c r="F17" s="466"/>
      <c r="G17" s="466"/>
      <c r="H17" s="466"/>
      <c r="I17" s="435"/>
      <c r="J17" s="500"/>
      <c r="K17" s="439"/>
      <c r="L17" s="414"/>
      <c r="M17" s="438"/>
      <c r="N17" s="230"/>
      <c r="O17" s="439"/>
      <c r="P17" s="414"/>
      <c r="Q17" s="411"/>
      <c r="R17" s="397"/>
      <c r="S17" s="228"/>
      <c r="T17" s="499"/>
      <c r="U17" s="491"/>
      <c r="V17" s="491"/>
      <c r="W17" s="491"/>
      <c r="X17" s="491"/>
      <c r="Y17" s="491"/>
      <c r="Z17" s="491"/>
      <c r="AA17" s="456"/>
      <c r="AB17" s="462"/>
      <c r="AC17" s="453"/>
      <c r="AD17" s="462"/>
      <c r="AE17" s="453"/>
      <c r="AF17" s="469"/>
      <c r="AG17" s="491"/>
      <c r="AH17" s="505"/>
      <c r="AI17" s="435"/>
      <c r="AJ17" s="435"/>
      <c r="AK17" s="435"/>
      <c r="AL17" s="435"/>
      <c r="AM17" s="205"/>
      <c r="AN17" s="205"/>
      <c r="AO17" s="205"/>
      <c r="AP17" s="205"/>
      <c r="AQ17" s="205"/>
      <c r="AR17" s="205"/>
      <c r="AS17" s="205"/>
      <c r="AT17" s="205"/>
      <c r="AU17" s="205"/>
      <c r="AV17" s="205"/>
      <c r="AW17" s="205"/>
      <c r="AX17" s="205"/>
      <c r="AY17" s="205"/>
      <c r="AZ17" s="205"/>
      <c r="BA17" s="205"/>
      <c r="BB17" s="205"/>
      <c r="BC17" s="205"/>
      <c r="BD17" s="205"/>
      <c r="BE17" s="205"/>
      <c r="BF17" s="205"/>
      <c r="BG17" s="205"/>
      <c r="BH17" s="205"/>
      <c r="BI17" s="205"/>
      <c r="BJ17" s="205"/>
      <c r="BK17" s="205"/>
      <c r="BL17" s="205"/>
      <c r="BM17" s="205"/>
      <c r="BN17" s="205"/>
      <c r="BO17" s="205"/>
      <c r="BP17" s="205"/>
      <c r="BQ17" s="205"/>
      <c r="BR17" s="205"/>
    </row>
    <row r="18" spans="1:70" ht="25.5" customHeight="1" x14ac:dyDescent="0.25">
      <c r="A18" s="219">
        <v>3</v>
      </c>
      <c r="B18" s="404" t="s">
        <v>123</v>
      </c>
      <c r="C18" s="404" t="s">
        <v>358</v>
      </c>
      <c r="D18" s="404" t="s">
        <v>375</v>
      </c>
      <c r="E18" s="404" t="s">
        <v>117</v>
      </c>
      <c r="F18" s="418" t="s">
        <v>383</v>
      </c>
      <c r="G18" s="418" t="s">
        <v>381</v>
      </c>
      <c r="H18" s="418" t="s">
        <v>369</v>
      </c>
      <c r="I18" s="404" t="s">
        <v>114</v>
      </c>
      <c r="J18" s="492">
        <v>2</v>
      </c>
      <c r="K18" s="420" t="str">
        <f>IF(J18&lt;=0,"",IF(J18&lt;=2,"Muy Baja",IF(J18&lt;=24,"Baja",IF(J18&lt;=500,"Media",IF(J18&lt;=5000,"Alta","Muy Alta")))))</f>
        <v>Muy Baja</v>
      </c>
      <c r="L18" s="412">
        <f>IF(K18="","",IF(K18="Muy Baja",0.2,IF(K18="Baja",0.4,IF(K18="Media",0.6,IF(K18="Alta",0.8,IF(K18="Muy Alta",1,))))))</f>
        <v>0.2</v>
      </c>
      <c r="M18" s="436" t="s">
        <v>376</v>
      </c>
      <c r="N18" s="412" t="str">
        <f>IF(NOT(ISERROR(MATCH(M18,'[5]Tabla Impacto'!$B$221:$B$223,0))),'[5]Tabla Impacto'!$F$223&amp;"Por favor no seleccionar los criterios de impacto(Afectación Económica o presupuestal y Pérdida Reputacional)",M18)</f>
        <v xml:space="preserve">     Afectación menor a 10 SMLMV .</v>
      </c>
      <c r="O18" s="420" t="str">
        <f>IF(OR(N18='[5]Tabla Impacto'!$C$11,N18='[5]Tabla Impacto'!$D$11),"Leve",IF(OR(N18='[5]Tabla Impacto'!$C$12,N18='[5]Tabla Impacto'!$D$12),"Menor",IF(OR(N18='[5]Tabla Impacto'!$C$13,N18='[5]Tabla Impacto'!$D$13),"Moderado",IF(OR(N18='[5]Tabla Impacto'!$C$14,N18='[5]Tabla Impacto'!$D$14),"Mayor",IF(OR(N18='[5]Tabla Impacto'!$C$15,N18='[5]Tabla Impacto'!$D$15),"Catastrófico","")))))</f>
        <v>Leve</v>
      </c>
      <c r="P18" s="412">
        <f>IF(O18="","",IF(O18="Leve",0.2,IF(O18="Menor",0.4,IF(O18="Moderado",0.6,IF(O18="Mayor",0.8,IF(O18="Catastrófico",1,))))))</f>
        <v>0.2</v>
      </c>
      <c r="Q18" s="409" t="str">
        <f>IF(OR(AND(K18="Muy Baja",O18="Leve"),AND(K18="Muy Baja",O18="Menor"),AND(K18="Baja",O18="Leve")),"Bajo",IF(OR(AND(K18="Muy baja",O18="Moderado"),AND(K18="Baja",O18="Menor"),AND(K18="Baja",O18="Moderado"),AND(K18="Media",O18="Leve"),AND(K18="Media",O18="Menor"),AND(K18="Media",O18="Moderado"),AND(K18="Alta",O18="Leve"),AND(K18="Alta",O18="Menor")),"Moderado",IF(OR(AND(K18="Muy Baja",O18="Mayor"),AND(K18="Baja",O18="Mayor"),AND(K18="Media",O18="Mayor"),AND(K18="Alta",O18="Moderado"),AND(K18="Alta",O18="Mayor"),AND(K18="Muy Alta",O18="Leve"),AND(K18="Muy Alta",O18="Menor"),AND(K18="Muy Alta",O18="Moderado"),AND(K18="Muy Alta",O18="Mayor")),"Alto",IF(OR(AND(K18="Muy Baja",O18="Catastrófico"),AND(K18="Baja",O18="Catastrófico"),AND(K18="Media",O18="Catastrófico"),AND(K18="Alta",O18="Catastrófico"),AND(K18="Muy Alta",O18="Catastrófico")),"Extremo",""))))</f>
        <v>Bajo</v>
      </c>
      <c r="R18" s="214">
        <v>1</v>
      </c>
      <c r="S18" s="404" t="s">
        <v>380</v>
      </c>
      <c r="T18" s="497" t="str">
        <f>IF(OR(U18="Preventivo",U18="Detectivo"),"Probabilidad",IF(U18="Correctivo","Impacto",""))</f>
        <v>Probabilidad</v>
      </c>
      <c r="U18" s="489" t="s">
        <v>14</v>
      </c>
      <c r="V18" s="489" t="s">
        <v>9</v>
      </c>
      <c r="W18" s="489" t="str">
        <f>IF(AND(U18="Preventivo",V18="Automático"),"50%",IF(AND(U18="Preventivo",V18="Manual"),"40%",IF(AND(U18="Detectivo",V18="Automático"),"40%",IF(AND(U18="Detectivo",V18="Manual"),"30%",IF(AND(U18="Correctivo",V18="Automático"),"35%",IF(AND(U18="Correctivo",V18="Manual"),"25%",""))))))</f>
        <v>40%</v>
      </c>
      <c r="X18" s="489" t="s">
        <v>19</v>
      </c>
      <c r="Y18" s="489" t="s">
        <v>22</v>
      </c>
      <c r="Z18" s="489" t="s">
        <v>110</v>
      </c>
      <c r="AA18" s="454">
        <f>IFERROR(IF(T18="Probabilidad",(L18-(+L18*W18)),IF(T18="Impacto",L18,"")),"")</f>
        <v>0.12</v>
      </c>
      <c r="AB18" s="460" t="str">
        <f>IFERROR(IF(AA18="","",IF(AA18&lt;=0.2,"Muy Baja",IF(AA18&lt;=0.4,"Baja",IF(AA18&lt;=0.6,"Media",IF(AA18&lt;=0.8,"Alta","Muy Alta"))))),"")</f>
        <v>Muy Baja</v>
      </c>
      <c r="AC18" s="451">
        <f>+AA18</f>
        <v>0.12</v>
      </c>
      <c r="AD18" s="460" t="str">
        <f>IFERROR(IF(AE18="","",IF(AE18&lt;=0.2,"Leve",IF(AE18&lt;=0.4,"Menor",IF(AE18&lt;=0.6,"Moderado",IF(AE18&lt;=0.8,"Mayor","Catastrófico"))))),"")</f>
        <v>Leve</v>
      </c>
      <c r="AE18" s="451">
        <f>IFERROR(IF(T18="Impacto",(P18-(+P18*W18)),IF(T18="Probabilidad",P18,"")),"")</f>
        <v>0.2</v>
      </c>
      <c r="AF18" s="467" t="str">
        <f>IFERROR(IF(OR(AND(AB18="Muy Baja",AD18="Leve"),AND(AB18="Muy Baja",AD18="Menor"),AND(AB18="Baja",AD18="Leve")),"Bajo",IF(OR(AND(AB18="Muy baja",AD18="Moderado"),AND(AB18="Baja",AD18="Menor"),AND(AB18="Baja",AD18="Moderado"),AND(AB18="Media",AD18="Leve"),AND(AB18="Media",AD18="Menor"),AND(AB18="Media",AD18="Moderado"),AND(AB18="Alta",AD18="Leve"),AND(AB18="Alta",AD18="Menor")),"Moderado",IF(OR(AND(AB18="Muy Baja",AD18="Mayor"),AND(AB18="Baja",AD18="Mayor"),AND(AB18="Media",AD18="Mayor"),AND(AB18="Alta",AD18="Moderado"),AND(AB18="Alta",AD18="Mayor"),AND(AB18="Muy Alta",AD18="Leve"),AND(AB18="Muy Alta",AD18="Menor"),AND(AB18="Muy Alta",AD18="Moderado"),AND(AB18="Muy Alta",AD18="Mayor")),"Alto",IF(OR(AND(AB18="Muy Baja",AD18="Catastrófico"),AND(AB18="Baja",AD18="Catastrófico"),AND(AB18="Media",AD18="Catastrófico"),AND(AB18="Alta",AD18="Catastrófico"),AND(AB18="Muy Alta",AD18="Catastrófico")),"Extremo","")))),"")</f>
        <v>Bajo</v>
      </c>
      <c r="AG18" s="489" t="s">
        <v>31</v>
      </c>
      <c r="AH18" s="506"/>
      <c r="AI18" s="404"/>
      <c r="AJ18" s="404"/>
      <c r="AK18" s="404"/>
      <c r="AL18" s="404"/>
      <c r="AM18" s="205"/>
      <c r="AN18" s="205"/>
      <c r="AO18" s="205"/>
      <c r="AP18" s="205"/>
      <c r="AQ18" s="205"/>
      <c r="AR18" s="205"/>
      <c r="AS18" s="205"/>
      <c r="AT18" s="205"/>
      <c r="AU18" s="205"/>
      <c r="AV18" s="205"/>
      <c r="AW18" s="205"/>
      <c r="AX18" s="205"/>
      <c r="AY18" s="205"/>
      <c r="AZ18" s="205"/>
      <c r="BA18" s="205"/>
      <c r="BB18" s="205"/>
      <c r="BC18" s="205"/>
      <c r="BD18" s="205"/>
      <c r="BE18" s="205"/>
      <c r="BF18" s="205"/>
      <c r="BG18" s="205"/>
      <c r="BH18" s="205"/>
      <c r="BI18" s="205"/>
      <c r="BJ18" s="205"/>
      <c r="BK18" s="205"/>
      <c r="BL18" s="205"/>
      <c r="BM18" s="205"/>
      <c r="BN18" s="205"/>
      <c r="BO18" s="205"/>
      <c r="BP18" s="205"/>
      <c r="BQ18" s="205"/>
      <c r="BR18" s="205"/>
    </row>
    <row r="19" spans="1:70" ht="25.5" customHeight="1" x14ac:dyDescent="0.25">
      <c r="A19" s="227"/>
      <c r="B19" s="405"/>
      <c r="C19" s="405"/>
      <c r="D19" s="405"/>
      <c r="E19" s="405"/>
      <c r="F19" s="419"/>
      <c r="G19" s="419"/>
      <c r="H19" s="419"/>
      <c r="I19" s="405"/>
      <c r="J19" s="493"/>
      <c r="K19" s="421"/>
      <c r="L19" s="413"/>
      <c r="M19" s="437"/>
      <c r="N19" s="413"/>
      <c r="O19" s="421"/>
      <c r="P19" s="413"/>
      <c r="Q19" s="410"/>
      <c r="R19" s="214"/>
      <c r="S19" s="405"/>
      <c r="T19" s="498"/>
      <c r="U19" s="490"/>
      <c r="V19" s="490"/>
      <c r="W19" s="490"/>
      <c r="X19" s="490"/>
      <c r="Y19" s="490"/>
      <c r="Z19" s="490"/>
      <c r="AA19" s="455"/>
      <c r="AB19" s="461"/>
      <c r="AC19" s="452"/>
      <c r="AD19" s="461"/>
      <c r="AE19" s="452"/>
      <c r="AF19" s="468"/>
      <c r="AG19" s="490"/>
      <c r="AH19" s="507"/>
      <c r="AI19" s="405"/>
      <c r="AJ19" s="405"/>
      <c r="AK19" s="405"/>
      <c r="AL19" s="405"/>
      <c r="AM19" s="205"/>
      <c r="AN19" s="205"/>
      <c r="AO19" s="205"/>
      <c r="AP19" s="205"/>
      <c r="AQ19" s="205"/>
      <c r="AR19" s="205"/>
      <c r="AS19" s="205"/>
      <c r="AT19" s="205"/>
      <c r="AU19" s="205"/>
      <c r="AV19" s="205"/>
      <c r="AW19" s="205"/>
      <c r="AX19" s="205"/>
      <c r="AY19" s="205"/>
      <c r="AZ19" s="205"/>
      <c r="BA19" s="205"/>
      <c r="BB19" s="205"/>
      <c r="BC19" s="205"/>
      <c r="BD19" s="205"/>
      <c r="BE19" s="205"/>
      <c r="BF19" s="205"/>
      <c r="BG19" s="205"/>
      <c r="BH19" s="205"/>
      <c r="BI19" s="205"/>
      <c r="BJ19" s="205"/>
      <c r="BK19" s="205"/>
      <c r="BL19" s="205"/>
      <c r="BM19" s="205"/>
      <c r="BN19" s="205"/>
      <c r="BO19" s="205"/>
      <c r="BP19" s="205"/>
      <c r="BQ19" s="205"/>
      <c r="BR19" s="205"/>
    </row>
    <row r="20" spans="1:70" ht="24" customHeight="1" x14ac:dyDescent="0.25">
      <c r="A20" s="229"/>
      <c r="B20" s="405"/>
      <c r="C20" s="405"/>
      <c r="D20" s="405"/>
      <c r="E20" s="405"/>
      <c r="F20" s="419"/>
      <c r="G20" s="419"/>
      <c r="H20" s="419"/>
      <c r="I20" s="405"/>
      <c r="J20" s="493"/>
      <c r="K20" s="421"/>
      <c r="L20" s="413"/>
      <c r="M20" s="437"/>
      <c r="N20" s="413"/>
      <c r="O20" s="421"/>
      <c r="P20" s="413"/>
      <c r="Q20" s="410"/>
      <c r="R20" s="214"/>
      <c r="S20" s="405"/>
      <c r="T20" s="498"/>
      <c r="U20" s="490"/>
      <c r="V20" s="490"/>
      <c r="W20" s="490"/>
      <c r="X20" s="490"/>
      <c r="Y20" s="490"/>
      <c r="Z20" s="490"/>
      <c r="AA20" s="455"/>
      <c r="AB20" s="461"/>
      <c r="AC20" s="452"/>
      <c r="AD20" s="461"/>
      <c r="AE20" s="452"/>
      <c r="AF20" s="468"/>
      <c r="AG20" s="490"/>
      <c r="AH20" s="507"/>
      <c r="AI20" s="405"/>
      <c r="AJ20" s="405"/>
      <c r="AK20" s="405"/>
      <c r="AL20" s="405"/>
      <c r="AM20" s="205"/>
      <c r="AN20" s="205"/>
      <c r="AO20" s="205"/>
      <c r="AP20" s="205"/>
      <c r="AQ20" s="205"/>
      <c r="AR20" s="205"/>
      <c r="AS20" s="205"/>
      <c r="AT20" s="205"/>
      <c r="AU20" s="205"/>
      <c r="AV20" s="205"/>
      <c r="AW20" s="205"/>
      <c r="AX20" s="205"/>
      <c r="AY20" s="205"/>
      <c r="AZ20" s="205"/>
      <c r="BA20" s="205"/>
      <c r="BB20" s="205"/>
      <c r="BC20" s="205"/>
      <c r="BD20" s="205"/>
      <c r="BE20" s="205"/>
      <c r="BF20" s="205"/>
      <c r="BG20" s="205"/>
      <c r="BH20" s="205"/>
      <c r="BI20" s="205"/>
      <c r="BJ20" s="205"/>
      <c r="BK20" s="205"/>
      <c r="BL20" s="205"/>
      <c r="BM20" s="205"/>
      <c r="BN20" s="205"/>
      <c r="BO20" s="205"/>
      <c r="BP20" s="205"/>
      <c r="BQ20" s="205"/>
      <c r="BR20" s="205"/>
    </row>
    <row r="21" spans="1:70" ht="78" customHeight="1" x14ac:dyDescent="0.25">
      <c r="A21" s="229"/>
      <c r="B21" s="435"/>
      <c r="C21" s="405"/>
      <c r="D21" s="435"/>
      <c r="E21" s="435"/>
      <c r="F21" s="466"/>
      <c r="G21" s="501"/>
      <c r="H21" s="466"/>
      <c r="I21" s="435"/>
      <c r="J21" s="500"/>
      <c r="K21" s="439"/>
      <c r="L21" s="414"/>
      <c r="M21" s="438"/>
      <c r="N21" s="414"/>
      <c r="O21" s="439"/>
      <c r="P21" s="414"/>
      <c r="Q21" s="411"/>
      <c r="R21" s="214"/>
      <c r="S21" s="435"/>
      <c r="T21" s="499"/>
      <c r="U21" s="491"/>
      <c r="V21" s="491"/>
      <c r="W21" s="491"/>
      <c r="X21" s="491"/>
      <c r="Y21" s="491"/>
      <c r="Z21" s="491"/>
      <c r="AA21" s="456"/>
      <c r="AB21" s="462"/>
      <c r="AC21" s="453"/>
      <c r="AD21" s="462"/>
      <c r="AE21" s="453"/>
      <c r="AF21" s="469"/>
      <c r="AG21" s="491"/>
      <c r="AH21" s="508"/>
      <c r="AI21" s="435"/>
      <c r="AJ21" s="435"/>
      <c r="AK21" s="435"/>
      <c r="AL21" s="435"/>
      <c r="AM21" s="205"/>
      <c r="AN21" s="205"/>
      <c r="AO21" s="205"/>
      <c r="AP21" s="205"/>
      <c r="AQ21" s="205"/>
      <c r="AR21" s="205"/>
      <c r="AS21" s="205"/>
      <c r="AT21" s="205"/>
      <c r="AU21" s="205"/>
      <c r="AV21" s="205"/>
      <c r="AW21" s="205"/>
      <c r="AX21" s="205"/>
      <c r="AY21" s="205"/>
      <c r="AZ21" s="205"/>
      <c r="BA21" s="205"/>
      <c r="BB21" s="205"/>
      <c r="BC21" s="205"/>
      <c r="BD21" s="205"/>
      <c r="BE21" s="205"/>
      <c r="BF21" s="205"/>
      <c r="BG21" s="205"/>
      <c r="BH21" s="205"/>
      <c r="BI21" s="205"/>
      <c r="BJ21" s="205"/>
      <c r="BK21" s="205"/>
      <c r="BL21" s="205"/>
      <c r="BM21" s="205"/>
      <c r="BN21" s="205"/>
      <c r="BO21" s="205"/>
      <c r="BP21" s="205"/>
      <c r="BQ21" s="205"/>
      <c r="BR21" s="205"/>
    </row>
    <row r="22" spans="1:70" ht="30.75" customHeight="1" x14ac:dyDescent="0.25">
      <c r="A22" s="395">
        <v>3</v>
      </c>
      <c r="B22" s="398"/>
      <c r="C22" s="398"/>
      <c r="D22" s="406"/>
      <c r="E22" s="231"/>
      <c r="F22" s="440"/>
      <c r="G22" s="441"/>
      <c r="H22" s="232"/>
      <c r="I22" s="444"/>
      <c r="J22" s="463"/>
      <c r="K22" s="432" t="str">
        <f t="shared" ref="K22" si="10">IF(J22&lt;=0,"",IF(J22&lt;=2,"Muy Baja",IF(J22&lt;=24,"Baja",IF(J22&lt;=500,"Media",IF(J22&lt;=5000,"Alta","Muy Alta")))))</f>
        <v/>
      </c>
      <c r="L22" s="426" t="str">
        <f t="shared" ref="L22" si="11">IF(K22="","",IF(K22="Muy Baja",0.2,IF(K22="Baja",0.4,IF(K22="Media",0.6,IF(K22="Alta",0.8,IF(K22="Muy Alta",1,))))))</f>
        <v/>
      </c>
      <c r="M22" s="429"/>
      <c r="N22" s="426">
        <f>IF(NOT(ISERROR(MATCH(M22,'Tabla Impacto'!$B$221:$B$223,0))),'Tabla Impacto'!$F$223&amp;"Por favor no seleccionar los criterios de impacto(Afectación Económica o presupuestal y Pérdida Reputacional)",M22)</f>
        <v>0</v>
      </c>
      <c r="O22" s="432" t="str">
        <f>IF(OR(N22='Tabla Impacto'!$C$11,N22='Tabla Impacto'!$D$11),"Leve",IF(OR(N22='Tabla Impacto'!$C$12,N22='Tabla Impacto'!$D$12),"Menor",IF(OR(N22='Tabla Impacto'!$C$13,N22='Tabla Impacto'!$D$13),"Moderado",IF(OR(N22='Tabla Impacto'!$C$14,N22='Tabla Impacto'!$D$14),"Mayor",IF(OR(N22='Tabla Impacto'!$C$15,N22='Tabla Impacto'!$D$15),"Catastrófico","")))))</f>
        <v/>
      </c>
      <c r="P22" s="426" t="str">
        <f t="shared" ref="P22" si="12">IF(O22="","",IF(O22="Leve",0.2,IF(O22="Menor",0.4,IF(O22="Moderado",0.6,IF(O22="Mayor",0.8,IF(O22="Catastrófico",1,))))))</f>
        <v/>
      </c>
      <c r="Q22" s="423" t="str">
        <f t="shared" ref="Q22" si="13">IF(OR(AND(K22="Muy Baja",O22="Leve"),AND(K22="Muy Baja",O22="Menor"),AND(K22="Baja",O22="Leve")),"Bajo",IF(OR(AND(K22="Muy baja",O22="Moderado"),AND(K22="Baja",O22="Menor"),AND(K22="Baja",O22="Moderado"),AND(K22="Media",O22="Leve"),AND(K22="Media",O22="Menor"),AND(K22="Media",O22="Moderado"),AND(K22="Alta",O22="Leve"),AND(K22="Alta",O22="Menor")),"Moderado",IF(OR(AND(K22="Muy Baja",O22="Mayor"),AND(K22="Baja",O22="Mayor"),AND(K22="Media",O22="Mayor"),AND(K22="Alta",O22="Moderado"),AND(K22="Alta",O22="Mayor"),AND(K22="Muy Alta",O22="Leve"),AND(K22="Muy Alta",O22="Menor"),AND(K22="Muy Alta",O22="Moderado"),AND(K22="Muy Alta",O22="Mayor")),"Alto",IF(OR(AND(K22="Muy Baja",O22="Catastrófico"),AND(K22="Baja",O22="Catastrófico"),AND(K22="Media",O22="Catastrófico"),AND(K22="Alta",O22="Catastrófico"),AND(K22="Muy Alta",O22="Catastrófico")),"Extremo",""))))</f>
        <v/>
      </c>
      <c r="R22" s="233">
        <v>1</v>
      </c>
      <c r="S22" s="234"/>
      <c r="T22" s="235" t="str">
        <f>IF(OR(U22="Preventivo",U22="Detectivo"),"Probabilidad",IF(U22="Correctivo","Impacto",""))</f>
        <v/>
      </c>
      <c r="U22" s="199"/>
      <c r="V22" s="199"/>
      <c r="W22" s="200" t="str">
        <f>IF(AND(U22="Preventivo",V22="Automático"),"50%",IF(AND(U22="Preventivo",V22="Manual"),"40%",IF(AND(U22="Detectivo",V22="Automático"),"40%",IF(AND(U22="Detectivo",V22="Manual"),"30%",IF(AND(U22="Correctivo",V22="Automático"),"35%",IF(AND(U22="Correctivo",V22="Manual"),"25%",""))))))</f>
        <v/>
      </c>
      <c r="X22" s="199"/>
      <c r="Y22" s="199"/>
      <c r="Z22" s="199"/>
      <c r="AA22" s="236" t="str">
        <f>IFERROR(IF(T22="Probabilidad",(L22-(+L22*W22)),IF(T22="Impacto",L22,"")),"")</f>
        <v/>
      </c>
      <c r="AB22" s="201" t="str">
        <f>IFERROR(IF(AA22="","",IF(AA22&lt;=0.2,"Muy Baja",IF(AA22&lt;=0.4,"Baja",IF(AA22&lt;=0.6,"Media",IF(AA22&lt;=0.8,"Alta","Muy Alta"))))),"")</f>
        <v/>
      </c>
      <c r="AC22" s="202" t="str">
        <f>+AA22</f>
        <v/>
      </c>
      <c r="AD22" s="201" t="str">
        <f>IFERROR(IF(AE22="","",IF(AE22&lt;=0.2,"Leve",IF(AE22&lt;=0.4,"Menor",IF(AE22&lt;=0.6,"Moderado",IF(AE22&lt;=0.8,"Mayor","Catastrófico"))))),"")</f>
        <v/>
      </c>
      <c r="AE22" s="202" t="str">
        <f>IFERROR(IF(T22="Impacto",(P22-(+P22*W22)),IF(T22="Probabilidad",P22,"")),"")</f>
        <v/>
      </c>
      <c r="AF22" s="203" t="str">
        <f>IFERROR(IF(OR(AND(AB22="Muy Baja",AD22="Leve"),AND(AB22="Muy Baja",AD22="Menor"),AND(AB22="Baja",AD22="Leve")),"Bajo",IF(OR(AND(AB22="Muy baja",AD22="Moderado"),AND(AB22="Baja",AD22="Menor"),AND(AB22="Baja",AD22="Moderado"),AND(AB22="Media",AD22="Leve"),AND(AB22="Media",AD22="Menor"),AND(AB22="Media",AD22="Moderado"),AND(AB22="Alta",AD22="Leve"),AND(AB22="Alta",AD22="Menor")),"Moderado",IF(OR(AND(AB22="Muy Baja",AD22="Mayor"),AND(AB22="Baja",AD22="Mayor"),AND(AB22="Media",AD22="Mayor"),AND(AB22="Alta",AD22="Moderado"),AND(AB22="Alta",AD22="Mayor"),AND(AB22="Muy Alta",AD22="Leve"),AND(AB22="Muy Alta",AD22="Menor"),AND(AB22="Muy Alta",AD22="Moderado"),AND(AB22="Muy Alta",AD22="Mayor")),"Alto",IF(OR(AND(AB22="Muy Baja",AD22="Catastrófico"),AND(AB22="Baja",AD22="Catastrófico"),AND(AB22="Media",AD22="Catastrófico"),AND(AB22="Alta",AD22="Catastrófico"),AND(AB22="Muy Alta",AD22="Catastrófico")),"Extremo","")))),"")</f>
        <v/>
      </c>
      <c r="AG22" s="204"/>
      <c r="AH22" s="237" t="str">
        <f>IFERROR(IF(OR(AND(AD22="Muy Baja",AF22="Leve"),AND(AD22="Muy Baja",AF22="Menor"),AND(AD22="Baja",AF22="Leve")),"Bajo",IF(OR(AND(AD22="Muy baja",AF22="Moderado"),AND(AD22="Baja",AF22="Menor"),AND(AD22="Baja",AF22="Moderado"),AND(AD22="Media",AF22="Leve"),AND(AD22="Media",AF22="Menor"),AND(AD22="Media",AF22="Moderado"),AND(AD22="Alta",AF22="Leve"),AND(AD22="Alta",AF22="Menor")),"Moderado",IF(OR(AND(AD22="Muy Baja",AF22="Mayor"),AND(AD22="Baja",AF22="Mayor"),AND(AD22="Media",AF22="Mayor"),AND(AD22="Alta",AF22="Moderado"),AND(AD22="Alta",AF22="Mayor"),AND(AD22="Muy Alta",AF22="Leve"),AND(AD22="Muy Alta",AF22="Menor"),AND(AD22="Muy Alta",AF22="Moderado"),AND(AD22="Muy Alta",AF22="Mayor")),"Alto",IF(OR(AND(AD22="Muy Baja",AF22="Catastrófico"),AND(AD22="Baja",AF22="Catastrófico"),AND(AD22="Media",AF22="Catastrófico"),AND(AD22="Alta",AF22="Catastrófico"),AND(AD22="Muy Alta",AF22="Catastrófico")),"Extremo","")))),"")</f>
        <v/>
      </c>
      <c r="AI22" s="237" t="str">
        <f>IFERROR(IF(OR(AND(AE22="Muy Baja",AG22="Leve"),AND(AE22="Muy Baja",AG22="Menor"),AND(AE22="Baja",AG22="Leve")),"Bajo",IF(OR(AND(AE22="Muy baja",AG22="Moderado"),AND(AE22="Baja",AG22="Menor"),AND(AE22="Baja",AG22="Moderado"),AND(AE22="Media",AG22="Leve"),AND(AE22="Media",AG22="Menor"),AND(AE22="Media",AG22="Moderado"),AND(AE22="Alta",AG22="Leve"),AND(AE22="Alta",AG22="Menor")),"Moderado",IF(OR(AND(AE22="Muy Baja",AG22="Mayor"),AND(AE22="Baja",AG22="Mayor"),AND(AE22="Media",AG22="Mayor"),AND(AE22="Alta",AG22="Moderado"),AND(AE22="Alta",AG22="Mayor"),AND(AE22="Muy Alta",AG22="Leve"),AND(AE22="Muy Alta",AG22="Menor"),AND(AE22="Muy Alta",AG22="Moderado"),AND(AE22="Muy Alta",AG22="Mayor")),"Alto",IF(OR(AND(AE22="Muy Baja",AG22="Catastrófico"),AND(AE22="Baja",AG22="Catastrófico"),AND(AE22="Media",AG22="Catastrófico"),AND(AE22="Alta",AG22="Catastrófico"),AND(AE22="Muy Alta",AG22="Catastrófico")),"Extremo","")))),"")</f>
        <v/>
      </c>
      <c r="AJ22" s="237" t="str">
        <f>IFERROR(IF(OR(AND(AF22="Muy Baja",AH22="Leve"),AND(AF22="Muy Baja",AH22="Menor"),AND(AF22="Baja",AH22="Leve")),"Bajo",IF(OR(AND(AF22="Muy baja",AH22="Moderado"),AND(AF22="Baja",AH22="Menor"),AND(AF22="Baja",AH22="Moderado"),AND(AF22="Media",AH22="Leve"),AND(AF22="Media",AH22="Menor"),AND(AF22="Media",AH22="Moderado"),AND(AF22="Alta",AH22="Leve"),AND(AF22="Alta",AH22="Menor")),"Moderado",IF(OR(AND(AF22="Muy Baja",AH22="Mayor"),AND(AF22="Baja",AH22="Mayor"),AND(AF22="Media",AH22="Mayor"),AND(AF22="Alta",AH22="Moderado"),AND(AF22="Alta",AH22="Mayor"),AND(AF22="Muy Alta",AH22="Leve"),AND(AF22="Muy Alta",AH22="Menor"),AND(AF22="Muy Alta",AH22="Moderado"),AND(AF22="Muy Alta",AH22="Mayor")),"Alto",IF(OR(AND(AF22="Muy Baja",AH22="Catastrófico"),AND(AF22="Baja",AH22="Catastrófico"),AND(AF22="Media",AH22="Catastrófico"),AND(AF22="Alta",AH22="Catastrófico"),AND(AF22="Muy Alta",AH22="Catastrófico")),"Extremo","")))),"")</f>
        <v/>
      </c>
      <c r="AK22" s="237" t="str">
        <f>IFERROR(IF(OR(AND(AG22="Muy Baja",AI22="Leve"),AND(AG22="Muy Baja",AI22="Menor"),AND(AG22="Baja",AI22="Leve")),"Bajo",IF(OR(AND(AG22="Muy baja",AI22="Moderado"),AND(AG22="Baja",AI22="Menor"),AND(AG22="Baja",AI22="Moderado"),AND(AG22="Media",AI22="Leve"),AND(AG22="Media",AI22="Menor"),AND(AG22="Media",AI22="Moderado"),AND(AG22="Alta",AI22="Leve"),AND(AG22="Alta",AI22="Menor")),"Moderado",IF(OR(AND(AG22="Muy Baja",AI22="Mayor"),AND(AG22="Baja",AI22="Mayor"),AND(AG22="Media",AI22="Mayor"),AND(AG22="Alta",AI22="Moderado"),AND(AG22="Alta",AI22="Mayor"),AND(AG22="Muy Alta",AI22="Leve"),AND(AG22="Muy Alta",AI22="Menor"),AND(AG22="Muy Alta",AI22="Moderado"),AND(AG22="Muy Alta",AI22="Mayor")),"Alto",IF(OR(AND(AG22="Muy Baja",AI22="Catastrófico"),AND(AG22="Baja",AI22="Catastrófico"),AND(AG22="Media",AI22="Catastrófico"),AND(AG22="Alta",AI22="Catastrófico"),AND(AG22="Muy Alta",AI22="Catastrófico")),"Extremo","")))),"")</f>
        <v/>
      </c>
      <c r="AL22" s="237" t="str">
        <f>IFERROR(IF(OR(AND(AH22="Muy Baja",AJ22="Leve"),AND(AH22="Muy Baja",AJ22="Menor"),AND(AH22="Baja",AJ22="Leve")),"Bajo",IF(OR(AND(AH22="Muy baja",AJ22="Moderado"),AND(AH22="Baja",AJ22="Menor"),AND(AH22="Baja",AJ22="Moderado"),AND(AH22="Media",AJ22="Leve"),AND(AH22="Media",AJ22="Menor"),AND(AH22="Media",AJ22="Moderado"),AND(AH22="Alta",AJ22="Leve"),AND(AH22="Alta",AJ22="Menor")),"Moderado",IF(OR(AND(AH22="Muy Baja",AJ22="Mayor"),AND(AH22="Baja",AJ22="Mayor"),AND(AH22="Media",AJ22="Mayor"),AND(AH22="Alta",AJ22="Moderado"),AND(AH22="Alta",AJ22="Mayor"),AND(AH22="Muy Alta",AJ22="Leve"),AND(AH22="Muy Alta",AJ22="Menor"),AND(AH22="Muy Alta",AJ22="Moderado"),AND(AH22="Muy Alta",AJ22="Mayor")),"Alto",IF(OR(AND(AH22="Muy Baja",AJ22="Catastrófico"),AND(AH22="Baja",AJ22="Catastrófico"),AND(AH22="Media",AJ22="Catastrófico"),AND(AH22="Alta",AJ22="Catastrófico"),AND(AH22="Muy Alta",AJ22="Catastrófico")),"Extremo","")))),"")</f>
        <v/>
      </c>
      <c r="AM22" s="205"/>
      <c r="AN22" s="205"/>
      <c r="AO22" s="205"/>
      <c r="AP22" s="205"/>
      <c r="AQ22" s="205"/>
      <c r="AR22" s="205"/>
      <c r="AS22" s="205"/>
      <c r="AT22" s="205"/>
      <c r="AU22" s="205"/>
      <c r="AV22" s="205"/>
      <c r="AW22" s="205"/>
      <c r="AX22" s="205"/>
      <c r="AY22" s="205"/>
      <c r="AZ22" s="205"/>
      <c r="BA22" s="205"/>
      <c r="BB22" s="205"/>
      <c r="BC22" s="205"/>
      <c r="BD22" s="205"/>
      <c r="BE22" s="205"/>
      <c r="BF22" s="205"/>
      <c r="BG22" s="205"/>
      <c r="BH22" s="205"/>
      <c r="BI22" s="205"/>
      <c r="BJ22" s="205"/>
      <c r="BK22" s="205"/>
      <c r="BL22" s="205"/>
      <c r="BM22" s="205"/>
      <c r="BN22" s="205"/>
      <c r="BO22" s="205"/>
      <c r="BP22" s="205"/>
      <c r="BQ22" s="205"/>
      <c r="BR22" s="205"/>
    </row>
    <row r="23" spans="1:70" ht="26.25" customHeight="1" x14ac:dyDescent="0.25">
      <c r="A23" s="396"/>
      <c r="B23" s="399"/>
      <c r="C23" s="399"/>
      <c r="D23" s="407"/>
      <c r="E23" s="231"/>
      <c r="F23" s="440"/>
      <c r="G23" s="442"/>
      <c r="H23" s="232"/>
      <c r="I23" s="445"/>
      <c r="J23" s="464"/>
      <c r="K23" s="433"/>
      <c r="L23" s="427"/>
      <c r="M23" s="430"/>
      <c r="N23" s="427">
        <f>IF(NOT(ISERROR(MATCH(M23,_xlfn.ANCHORARRAY(F34),0))),L36&amp;"Por favor no seleccionar los criterios de impacto",M23)</f>
        <v>0</v>
      </c>
      <c r="O23" s="433"/>
      <c r="P23" s="427"/>
      <c r="Q23" s="424"/>
      <c r="R23" s="233">
        <v>2</v>
      </c>
      <c r="S23" s="234"/>
      <c r="T23" s="235" t="str">
        <f>IF(OR(U23="Preventivo",U23="Detectivo"),"Probabilidad",IF(U23="Correctivo","Impacto",""))</f>
        <v/>
      </c>
      <c r="U23" s="199"/>
      <c r="V23" s="199"/>
      <c r="W23" s="200" t="str">
        <f t="shared" ref="W23:W27" si="14">IF(AND(U23="Preventivo",V23="Automático"),"50%",IF(AND(U23="Preventivo",V23="Manual"),"40%",IF(AND(U23="Detectivo",V23="Automático"),"40%",IF(AND(U23="Detectivo",V23="Manual"),"30%",IF(AND(U23="Correctivo",V23="Automático"),"35%",IF(AND(U23="Correctivo",V23="Manual"),"25%",""))))))</f>
        <v/>
      </c>
      <c r="X23" s="199"/>
      <c r="Y23" s="199"/>
      <c r="Z23" s="199"/>
      <c r="AA23" s="236" t="str">
        <f>IFERROR(IF(AND(T22="Probabilidad",T23="Probabilidad"),(AC22-(+AC22*W23)),IF(AND(T22="Impacto",T23="Probabilidad"),(L22-(+L22*W23)),IF(T23="Impacto",AC22,""))),"")</f>
        <v/>
      </c>
      <c r="AB23" s="201" t="str">
        <f t="shared" ref="AB23:AB27" si="15">IFERROR(IF(AA23="","",IF(AA23&lt;=0.2,"Muy Baja",IF(AA23&lt;=0.4,"Baja",IF(AA23&lt;=0.6,"Media",IF(AA23&lt;=0.8,"Alta","Muy Alta"))))),"")</f>
        <v/>
      </c>
      <c r="AC23" s="202" t="str">
        <f>+AA23</f>
        <v/>
      </c>
      <c r="AD23" s="201" t="str">
        <f t="shared" ref="AD23:AD27" si="16">IFERROR(IF(AE23="","",IF(AE23&lt;=0.2,"Leve",IF(AE23&lt;=0.4,"Menor",IF(AE23&lt;=0.6,"Moderado",IF(AE23&lt;=0.8,"Mayor","Catastrófico"))))),"")</f>
        <v/>
      </c>
      <c r="AE23" s="202" t="str">
        <f>IFERROR(IF(AND(T22="Impacto",T23="Impacto"),(AE22-(+AE22*W23)),IF(AND(T22="Probabilidad",T23="Impacto"),(P22-(+P22*W23)),IF(T23="Probabilidad",AE22,""))),"")</f>
        <v/>
      </c>
      <c r="AF23" s="203" t="str">
        <f t="shared" ref="AF23:AI27" si="17">IFERROR(IF(OR(AND(AB23="Muy Baja",AD23="Leve"),AND(AB23="Muy Baja",AD23="Menor"),AND(AB23="Baja",AD23="Leve")),"Bajo",IF(OR(AND(AB23="Muy baja",AD23="Moderado"),AND(AB23="Baja",AD23="Menor"),AND(AB23="Baja",AD23="Moderado"),AND(AB23="Media",AD23="Leve"),AND(AB23="Media",AD23="Menor"),AND(AB23="Media",AD23="Moderado"),AND(AB23="Alta",AD23="Leve"),AND(AB23="Alta",AD23="Menor")),"Moderado",IF(OR(AND(AB23="Muy Baja",AD23="Mayor"),AND(AB23="Baja",AD23="Mayor"),AND(AB23="Media",AD23="Mayor"),AND(AB23="Alta",AD23="Moderado"),AND(AB23="Alta",AD23="Mayor"),AND(AB23="Muy Alta",AD23="Leve"),AND(AB23="Muy Alta",AD23="Menor"),AND(AB23="Muy Alta",AD23="Moderado"),AND(AB23="Muy Alta",AD23="Mayor")),"Alto",IF(OR(AND(AB23="Muy Baja",AD23="Catastrófico"),AND(AB23="Baja",AD23="Catastrófico"),AND(AB23="Media",AD23="Catastrófico"),AND(AB23="Alta",AD23="Catastrófico"),AND(AB23="Muy Alta",AD23="Catastrófico")),"Extremo","")))),"")</f>
        <v/>
      </c>
      <c r="AG23" s="204"/>
      <c r="AH23" s="237" t="str">
        <f t="shared" si="17"/>
        <v/>
      </c>
      <c r="AI23" s="237" t="str">
        <f t="shared" si="17"/>
        <v/>
      </c>
      <c r="AJ23" s="237" t="str">
        <f t="shared" ref="AJ23:AJ27" si="18">IFERROR(IF(OR(AND(AF23="Muy Baja",AH23="Leve"),AND(AF23="Muy Baja",AH23="Menor"),AND(AF23="Baja",AH23="Leve")),"Bajo",IF(OR(AND(AF23="Muy baja",AH23="Moderado"),AND(AF23="Baja",AH23="Menor"),AND(AF23="Baja",AH23="Moderado"),AND(AF23="Media",AH23="Leve"),AND(AF23="Media",AH23="Menor"),AND(AF23="Media",AH23="Moderado"),AND(AF23="Alta",AH23="Leve"),AND(AF23="Alta",AH23="Menor")),"Moderado",IF(OR(AND(AF23="Muy Baja",AH23="Mayor"),AND(AF23="Baja",AH23="Mayor"),AND(AF23="Media",AH23="Mayor"),AND(AF23="Alta",AH23="Moderado"),AND(AF23="Alta",AH23="Mayor"),AND(AF23="Muy Alta",AH23="Leve"),AND(AF23="Muy Alta",AH23="Menor"),AND(AF23="Muy Alta",AH23="Moderado"),AND(AF23="Muy Alta",AH23="Mayor")),"Alto",IF(OR(AND(AF23="Muy Baja",AH23="Catastrófico"),AND(AF23="Baja",AH23="Catastrófico"),AND(AF23="Media",AH23="Catastrófico"),AND(AF23="Alta",AH23="Catastrófico"),AND(AF23="Muy Alta",AH23="Catastrófico")),"Extremo","")))),"")</f>
        <v/>
      </c>
      <c r="AK23" s="237" t="str">
        <f t="shared" ref="AK23:AL27" si="19">IFERROR(IF(OR(AND(AG23="Muy Baja",AI23="Leve"),AND(AG23="Muy Baja",AI23="Menor"),AND(AG23="Baja",AI23="Leve")),"Bajo",IF(OR(AND(AG23="Muy baja",AI23="Moderado"),AND(AG23="Baja",AI23="Menor"),AND(AG23="Baja",AI23="Moderado"),AND(AG23="Media",AI23="Leve"),AND(AG23="Media",AI23="Menor"),AND(AG23="Media",AI23="Moderado"),AND(AG23="Alta",AI23="Leve"),AND(AG23="Alta",AI23="Menor")),"Moderado",IF(OR(AND(AG23="Muy Baja",AI23="Mayor"),AND(AG23="Baja",AI23="Mayor"),AND(AG23="Media",AI23="Mayor"),AND(AG23="Alta",AI23="Moderado"),AND(AG23="Alta",AI23="Mayor"),AND(AG23="Muy Alta",AI23="Leve"),AND(AG23="Muy Alta",AI23="Menor"),AND(AG23="Muy Alta",AI23="Moderado"),AND(AG23="Muy Alta",AI23="Mayor")),"Alto",IF(OR(AND(AG23="Muy Baja",AI23="Catastrófico"),AND(AG23="Baja",AI23="Catastrófico"),AND(AG23="Media",AI23="Catastrófico"),AND(AG23="Alta",AI23="Catastrófico"),AND(AG23="Muy Alta",AI23="Catastrófico")),"Extremo","")))),"")</f>
        <v/>
      </c>
      <c r="AL23" s="237" t="str">
        <f t="shared" si="19"/>
        <v/>
      </c>
      <c r="AM23" s="205"/>
      <c r="AN23" s="205"/>
      <c r="AO23" s="205"/>
      <c r="AP23" s="205"/>
      <c r="AQ23" s="205"/>
      <c r="AR23" s="205"/>
      <c r="AS23" s="205"/>
      <c r="AT23" s="205"/>
      <c r="AU23" s="205"/>
      <c r="AV23" s="205"/>
      <c r="AW23" s="205"/>
      <c r="AX23" s="205"/>
      <c r="AY23" s="205"/>
      <c r="AZ23" s="205"/>
      <c r="BA23" s="205"/>
      <c r="BB23" s="205"/>
      <c r="BC23" s="205"/>
      <c r="BD23" s="205"/>
      <c r="BE23" s="205"/>
      <c r="BF23" s="205"/>
      <c r="BG23" s="205"/>
      <c r="BH23" s="205"/>
      <c r="BI23" s="205"/>
      <c r="BJ23" s="205"/>
      <c r="BK23" s="205"/>
      <c r="BL23" s="205"/>
      <c r="BM23" s="205"/>
      <c r="BN23" s="205"/>
      <c r="BO23" s="205"/>
      <c r="BP23" s="205"/>
      <c r="BQ23" s="205"/>
      <c r="BR23" s="205"/>
    </row>
    <row r="24" spans="1:70" ht="26.25" customHeight="1" x14ac:dyDescent="0.25">
      <c r="A24" s="396"/>
      <c r="B24" s="399"/>
      <c r="C24" s="399"/>
      <c r="D24" s="407"/>
      <c r="E24" s="231"/>
      <c r="F24" s="440"/>
      <c r="G24" s="442"/>
      <c r="H24" s="232"/>
      <c r="I24" s="445"/>
      <c r="J24" s="464"/>
      <c r="K24" s="433"/>
      <c r="L24" s="427"/>
      <c r="M24" s="430"/>
      <c r="N24" s="427">
        <f>IF(NOT(ISERROR(MATCH(M24,_xlfn.ANCHORARRAY(F35),0))),L37&amp;"Por favor no seleccionar los criterios de impacto",M24)</f>
        <v>0</v>
      </c>
      <c r="O24" s="433"/>
      <c r="P24" s="427"/>
      <c r="Q24" s="424"/>
      <c r="R24" s="233">
        <v>3</v>
      </c>
      <c r="S24" s="238"/>
      <c r="T24" s="235" t="str">
        <f t="shared" ref="T24:T27" si="20">IF(OR(U24="Preventivo",U24="Detectivo"),"Probabilidad",IF(U24="Correctivo","Impacto",""))</f>
        <v/>
      </c>
      <c r="U24" s="199"/>
      <c r="V24" s="199"/>
      <c r="W24" s="200" t="str">
        <f t="shared" si="14"/>
        <v/>
      </c>
      <c r="X24" s="199"/>
      <c r="Y24" s="199"/>
      <c r="Z24" s="199"/>
      <c r="AA24" s="236" t="str">
        <f>IFERROR(IF(AND(T23="Probabilidad",T24="Probabilidad"),(AC23-(+AC23*W24)),IF(AND(T23="Impacto",T24="Probabilidad"),(AC22-(+AC22*W24)),IF(T24="Impacto",AC23,""))),"")</f>
        <v/>
      </c>
      <c r="AB24" s="201" t="str">
        <f t="shared" si="15"/>
        <v/>
      </c>
      <c r="AC24" s="202" t="str">
        <f t="shared" ref="AC24:AC27" si="21">+AA24</f>
        <v/>
      </c>
      <c r="AD24" s="201" t="str">
        <f t="shared" si="16"/>
        <v/>
      </c>
      <c r="AE24" s="202" t="str">
        <f t="shared" ref="AE24:AE27" si="22">IFERROR(IF(AND(T23="Impacto",T24="Impacto"),(AE23-(+AE23*W24)),IF(AND(T23="Probabilidad",T24="Impacto"),(AE22-(+AE22*W24)),IF(T24="Probabilidad",AE23,""))),"")</f>
        <v/>
      </c>
      <c r="AF24" s="203" t="str">
        <f t="shared" si="17"/>
        <v/>
      </c>
      <c r="AG24" s="204"/>
      <c r="AH24" s="237" t="str">
        <f t="shared" si="17"/>
        <v/>
      </c>
      <c r="AI24" s="237" t="str">
        <f t="shared" si="17"/>
        <v/>
      </c>
      <c r="AJ24" s="237" t="str">
        <f t="shared" si="18"/>
        <v/>
      </c>
      <c r="AK24" s="237" t="str">
        <f t="shared" si="19"/>
        <v/>
      </c>
      <c r="AL24" s="237" t="str">
        <f t="shared" si="19"/>
        <v/>
      </c>
      <c r="AM24" s="205"/>
      <c r="AN24" s="205"/>
      <c r="AO24" s="205"/>
      <c r="AP24" s="205"/>
      <c r="AQ24" s="205"/>
      <c r="AR24" s="205"/>
      <c r="AS24" s="205"/>
      <c r="AT24" s="205"/>
      <c r="AU24" s="205"/>
      <c r="AV24" s="205"/>
      <c r="AW24" s="205"/>
      <c r="AX24" s="205"/>
      <c r="AY24" s="205"/>
      <c r="AZ24" s="205"/>
      <c r="BA24" s="205"/>
      <c r="BB24" s="205"/>
      <c r="BC24" s="205"/>
      <c r="BD24" s="205"/>
      <c r="BE24" s="205"/>
      <c r="BF24" s="205"/>
      <c r="BG24" s="205"/>
      <c r="BH24" s="205"/>
      <c r="BI24" s="205"/>
      <c r="BJ24" s="205"/>
      <c r="BK24" s="205"/>
      <c r="BL24" s="205"/>
      <c r="BM24" s="205"/>
      <c r="BN24" s="205"/>
      <c r="BO24" s="205"/>
      <c r="BP24" s="205"/>
      <c r="BQ24" s="205"/>
      <c r="BR24" s="205"/>
    </row>
    <row r="25" spans="1:70" ht="26.25" customHeight="1" x14ac:dyDescent="0.25">
      <c r="A25" s="396"/>
      <c r="B25" s="399"/>
      <c r="C25" s="399"/>
      <c r="D25" s="407"/>
      <c r="E25" s="231"/>
      <c r="F25" s="440"/>
      <c r="G25" s="442"/>
      <c r="H25" s="232"/>
      <c r="I25" s="445"/>
      <c r="J25" s="464"/>
      <c r="K25" s="433"/>
      <c r="L25" s="427"/>
      <c r="M25" s="430"/>
      <c r="N25" s="427">
        <f>IF(NOT(ISERROR(MATCH(M25,_xlfn.ANCHORARRAY(F36),0))),L38&amp;"Por favor no seleccionar los criterios de impacto",M25)</f>
        <v>0</v>
      </c>
      <c r="O25" s="433"/>
      <c r="P25" s="427"/>
      <c r="Q25" s="424"/>
      <c r="R25" s="233">
        <v>4</v>
      </c>
      <c r="S25" s="234"/>
      <c r="T25" s="235" t="str">
        <f t="shared" si="20"/>
        <v/>
      </c>
      <c r="U25" s="199"/>
      <c r="V25" s="199"/>
      <c r="W25" s="200" t="str">
        <f t="shared" si="14"/>
        <v/>
      </c>
      <c r="X25" s="199"/>
      <c r="Y25" s="199"/>
      <c r="Z25" s="199"/>
      <c r="AA25" s="236" t="str">
        <f t="shared" ref="AA25:AA27" si="23">IFERROR(IF(AND(T24="Probabilidad",T25="Probabilidad"),(AC24-(+AC24*W25)),IF(AND(T24="Impacto",T25="Probabilidad"),(AC23-(+AC23*W25)),IF(T25="Impacto",AC24,""))),"")</f>
        <v/>
      </c>
      <c r="AB25" s="201" t="str">
        <f t="shared" si="15"/>
        <v/>
      </c>
      <c r="AC25" s="202" t="str">
        <f t="shared" si="21"/>
        <v/>
      </c>
      <c r="AD25" s="201" t="str">
        <f t="shared" si="16"/>
        <v/>
      </c>
      <c r="AE25" s="202" t="str">
        <f t="shared" si="22"/>
        <v/>
      </c>
      <c r="AF25" s="203" t="str">
        <f t="shared" si="17"/>
        <v/>
      </c>
      <c r="AG25" s="204"/>
      <c r="AH25" s="237" t="str">
        <f t="shared" si="17"/>
        <v/>
      </c>
      <c r="AI25" s="237" t="str">
        <f t="shared" si="17"/>
        <v/>
      </c>
      <c r="AJ25" s="237" t="str">
        <f t="shared" si="18"/>
        <v/>
      </c>
      <c r="AK25" s="237" t="str">
        <f t="shared" si="19"/>
        <v/>
      </c>
      <c r="AL25" s="237" t="str">
        <f t="shared" si="19"/>
        <v/>
      </c>
      <c r="AM25" s="205"/>
      <c r="AN25" s="205"/>
      <c r="AO25" s="205"/>
      <c r="AP25" s="205"/>
      <c r="AQ25" s="205"/>
      <c r="AR25" s="205"/>
      <c r="AS25" s="205"/>
      <c r="AT25" s="205"/>
      <c r="AU25" s="205"/>
      <c r="AV25" s="205"/>
      <c r="AW25" s="205"/>
      <c r="AX25" s="205"/>
      <c r="AY25" s="205"/>
      <c r="AZ25" s="205"/>
      <c r="BA25" s="205"/>
      <c r="BB25" s="205"/>
      <c r="BC25" s="205"/>
      <c r="BD25" s="205"/>
      <c r="BE25" s="205"/>
      <c r="BF25" s="205"/>
      <c r="BG25" s="205"/>
      <c r="BH25" s="205"/>
      <c r="BI25" s="205"/>
      <c r="BJ25" s="205"/>
      <c r="BK25" s="205"/>
      <c r="BL25" s="205"/>
      <c r="BM25" s="205"/>
      <c r="BN25" s="205"/>
      <c r="BO25" s="205"/>
      <c r="BP25" s="205"/>
      <c r="BQ25" s="205"/>
      <c r="BR25" s="205"/>
    </row>
    <row r="26" spans="1:70" ht="26.25" customHeight="1" x14ac:dyDescent="0.25">
      <c r="A26" s="396"/>
      <c r="B26" s="399"/>
      <c r="C26" s="399"/>
      <c r="D26" s="407"/>
      <c r="E26" s="231"/>
      <c r="F26" s="440"/>
      <c r="G26" s="442"/>
      <c r="H26" s="232"/>
      <c r="I26" s="445"/>
      <c r="J26" s="464"/>
      <c r="K26" s="433"/>
      <c r="L26" s="427"/>
      <c r="M26" s="430"/>
      <c r="N26" s="427">
        <f>IF(NOT(ISERROR(MATCH(M26,_xlfn.ANCHORARRAY(F37),0))),L39&amp;"Por favor no seleccionar los criterios de impacto",M26)</f>
        <v>0</v>
      </c>
      <c r="O26" s="433"/>
      <c r="P26" s="427"/>
      <c r="Q26" s="424"/>
      <c r="R26" s="233">
        <v>5</v>
      </c>
      <c r="S26" s="234"/>
      <c r="T26" s="235" t="str">
        <f t="shared" si="20"/>
        <v/>
      </c>
      <c r="U26" s="199"/>
      <c r="V26" s="199"/>
      <c r="W26" s="200" t="str">
        <f t="shared" si="14"/>
        <v/>
      </c>
      <c r="X26" s="199"/>
      <c r="Y26" s="199"/>
      <c r="Z26" s="199"/>
      <c r="AA26" s="236" t="str">
        <f t="shared" si="23"/>
        <v/>
      </c>
      <c r="AB26" s="201" t="str">
        <f t="shared" si="15"/>
        <v/>
      </c>
      <c r="AC26" s="202" t="str">
        <f t="shared" si="21"/>
        <v/>
      </c>
      <c r="AD26" s="201" t="str">
        <f t="shared" si="16"/>
        <v/>
      </c>
      <c r="AE26" s="202" t="str">
        <f t="shared" si="22"/>
        <v/>
      </c>
      <c r="AF26" s="203" t="str">
        <f t="shared" si="17"/>
        <v/>
      </c>
      <c r="AG26" s="204"/>
      <c r="AH26" s="237" t="str">
        <f t="shared" si="17"/>
        <v/>
      </c>
      <c r="AI26" s="237" t="str">
        <f t="shared" si="17"/>
        <v/>
      </c>
      <c r="AJ26" s="237" t="str">
        <f t="shared" si="18"/>
        <v/>
      </c>
      <c r="AK26" s="237" t="str">
        <f t="shared" si="19"/>
        <v/>
      </c>
      <c r="AL26" s="237" t="str">
        <f t="shared" si="19"/>
        <v/>
      </c>
      <c r="AM26" s="205"/>
      <c r="AN26" s="205"/>
      <c r="AO26" s="205"/>
      <c r="AP26" s="205"/>
      <c r="AQ26" s="205"/>
      <c r="AR26" s="205"/>
      <c r="AS26" s="205"/>
      <c r="AT26" s="205"/>
      <c r="AU26" s="205"/>
      <c r="AV26" s="205"/>
      <c r="AW26" s="205"/>
      <c r="AX26" s="205"/>
      <c r="AY26" s="205"/>
      <c r="AZ26" s="205"/>
      <c r="BA26" s="205"/>
      <c r="BB26" s="205"/>
      <c r="BC26" s="205"/>
      <c r="BD26" s="205"/>
      <c r="BE26" s="205"/>
      <c r="BF26" s="205"/>
      <c r="BG26" s="205"/>
      <c r="BH26" s="205"/>
      <c r="BI26" s="205"/>
      <c r="BJ26" s="205"/>
      <c r="BK26" s="205"/>
      <c r="BL26" s="205"/>
      <c r="BM26" s="205"/>
      <c r="BN26" s="205"/>
      <c r="BO26" s="205"/>
      <c r="BP26" s="205"/>
      <c r="BQ26" s="205"/>
      <c r="BR26" s="205"/>
    </row>
    <row r="27" spans="1:70" ht="26.25" customHeight="1" x14ac:dyDescent="0.25">
      <c r="A27" s="397"/>
      <c r="B27" s="400"/>
      <c r="C27" s="400"/>
      <c r="D27" s="408"/>
      <c r="E27" s="231"/>
      <c r="F27" s="440"/>
      <c r="G27" s="443"/>
      <c r="H27" s="232"/>
      <c r="I27" s="446"/>
      <c r="J27" s="465"/>
      <c r="K27" s="434"/>
      <c r="L27" s="428"/>
      <c r="M27" s="431"/>
      <c r="N27" s="428">
        <f>IF(NOT(ISERROR(MATCH(M27,_xlfn.ANCHORARRAY(F38),0))),L40&amp;"Por favor no seleccionar los criterios de impacto",M27)</f>
        <v>0</v>
      </c>
      <c r="O27" s="434"/>
      <c r="P27" s="428"/>
      <c r="Q27" s="425"/>
      <c r="R27" s="233">
        <v>6</v>
      </c>
      <c r="S27" s="234"/>
      <c r="T27" s="235" t="str">
        <f t="shared" si="20"/>
        <v/>
      </c>
      <c r="U27" s="199"/>
      <c r="V27" s="199"/>
      <c r="W27" s="200" t="str">
        <f t="shared" si="14"/>
        <v/>
      </c>
      <c r="X27" s="199"/>
      <c r="Y27" s="199"/>
      <c r="Z27" s="199"/>
      <c r="AA27" s="236" t="str">
        <f t="shared" si="23"/>
        <v/>
      </c>
      <c r="AB27" s="201" t="str">
        <f t="shared" si="15"/>
        <v/>
      </c>
      <c r="AC27" s="202" t="str">
        <f t="shared" si="21"/>
        <v/>
      </c>
      <c r="AD27" s="201" t="str">
        <f t="shared" si="16"/>
        <v/>
      </c>
      <c r="AE27" s="202" t="str">
        <f t="shared" si="22"/>
        <v/>
      </c>
      <c r="AF27" s="203" t="str">
        <f t="shared" si="17"/>
        <v/>
      </c>
      <c r="AG27" s="204"/>
      <c r="AH27" s="237" t="str">
        <f t="shared" si="17"/>
        <v/>
      </c>
      <c r="AI27" s="237" t="str">
        <f t="shared" si="17"/>
        <v/>
      </c>
      <c r="AJ27" s="237" t="str">
        <f t="shared" si="18"/>
        <v/>
      </c>
      <c r="AK27" s="237" t="str">
        <f t="shared" si="19"/>
        <v/>
      </c>
      <c r="AL27" s="237" t="str">
        <f t="shared" si="19"/>
        <v/>
      </c>
      <c r="AM27" s="205"/>
      <c r="AN27" s="205"/>
      <c r="AO27" s="205"/>
      <c r="AP27" s="205"/>
      <c r="AQ27" s="205"/>
      <c r="AR27" s="205"/>
      <c r="AS27" s="205"/>
      <c r="AT27" s="205"/>
      <c r="AU27" s="205"/>
      <c r="AV27" s="205"/>
      <c r="AW27" s="205"/>
      <c r="AX27" s="205"/>
      <c r="AY27" s="205"/>
      <c r="AZ27" s="205"/>
      <c r="BA27" s="205"/>
      <c r="BB27" s="205"/>
      <c r="BC27" s="205"/>
      <c r="BD27" s="205"/>
      <c r="BE27" s="205"/>
      <c r="BF27" s="205"/>
      <c r="BG27" s="205"/>
      <c r="BH27" s="205"/>
      <c r="BI27" s="205"/>
      <c r="BJ27" s="205"/>
      <c r="BK27" s="205"/>
      <c r="BL27" s="205"/>
      <c r="BM27" s="205"/>
      <c r="BN27" s="205"/>
      <c r="BO27" s="205"/>
      <c r="BP27" s="205"/>
      <c r="BQ27" s="205"/>
      <c r="BR27" s="205"/>
    </row>
    <row r="28" spans="1:70" ht="26.25" customHeight="1" x14ac:dyDescent="0.25">
      <c r="A28" s="395">
        <v>4</v>
      </c>
      <c r="B28" s="398"/>
      <c r="C28" s="398"/>
      <c r="D28" s="406"/>
      <c r="E28" s="231"/>
      <c r="F28" s="440"/>
      <c r="G28" s="441"/>
      <c r="H28" s="232"/>
      <c r="I28" s="444"/>
      <c r="J28" s="463"/>
      <c r="K28" s="432" t="str">
        <f t="shared" ref="K28" si="24">IF(J28&lt;=0,"",IF(J28&lt;=2,"Muy Baja",IF(J28&lt;=24,"Baja",IF(J28&lt;=500,"Media",IF(J28&lt;=5000,"Alta","Muy Alta")))))</f>
        <v/>
      </c>
      <c r="L28" s="426" t="str">
        <f t="shared" ref="L28" si="25">IF(K28="","",IF(K28="Muy Baja",0.2,IF(K28="Baja",0.4,IF(K28="Media",0.6,IF(K28="Alta",0.8,IF(K28="Muy Alta",1,))))))</f>
        <v/>
      </c>
      <c r="M28" s="429"/>
      <c r="N28" s="426">
        <f>IF(NOT(ISERROR(MATCH(M28,'Tabla Impacto'!$B$221:$B$223,0))),'Tabla Impacto'!$F$223&amp;"Por favor no seleccionar los criterios de impacto(Afectación Económica o presupuestal y Pérdida Reputacional)",M28)</f>
        <v>0</v>
      </c>
      <c r="O28" s="432" t="str">
        <f>IF(OR(N28='Tabla Impacto'!$C$11,N28='Tabla Impacto'!$D$11),"Leve",IF(OR(N28='Tabla Impacto'!$C$12,N28='Tabla Impacto'!$D$12),"Menor",IF(OR(N28='Tabla Impacto'!$C$13,N28='Tabla Impacto'!$D$13),"Moderado",IF(OR(N28='Tabla Impacto'!$C$14,N28='Tabla Impacto'!$D$14),"Mayor",IF(OR(N28='Tabla Impacto'!$C$15,N28='Tabla Impacto'!$D$15),"Catastrófico","")))))</f>
        <v/>
      </c>
      <c r="P28" s="426" t="str">
        <f t="shared" ref="P28" si="26">IF(O28="","",IF(O28="Leve",0.2,IF(O28="Menor",0.4,IF(O28="Moderado",0.6,IF(O28="Mayor",0.8,IF(O28="Catastrófico",1,))))))</f>
        <v/>
      </c>
      <c r="Q28" s="423" t="str">
        <f t="shared" ref="Q28" si="27">IF(OR(AND(K28="Muy Baja",O28="Leve"),AND(K28="Muy Baja",O28="Menor"),AND(K28="Baja",O28="Leve")),"Bajo",IF(OR(AND(K28="Muy baja",O28="Moderado"),AND(K28="Baja",O28="Menor"),AND(K28="Baja",O28="Moderado"),AND(K28="Media",O28="Leve"),AND(K28="Media",O28="Menor"),AND(K28="Media",O28="Moderado"),AND(K28="Alta",O28="Leve"),AND(K28="Alta",O28="Menor")),"Moderado",IF(OR(AND(K28="Muy Baja",O28="Mayor"),AND(K28="Baja",O28="Mayor"),AND(K28="Media",O28="Mayor"),AND(K28="Alta",O28="Moderado"),AND(K28="Alta",O28="Mayor"),AND(K28="Muy Alta",O28="Leve"),AND(K28="Muy Alta",O28="Menor"),AND(K28="Muy Alta",O28="Moderado"),AND(K28="Muy Alta",O28="Mayor")),"Alto",IF(OR(AND(K28="Muy Baja",O28="Catastrófico"),AND(K28="Baja",O28="Catastrófico"),AND(K28="Media",O28="Catastrófico"),AND(K28="Alta",O28="Catastrófico"),AND(K28="Muy Alta",O28="Catastrófico")),"Extremo",""))))</f>
        <v/>
      </c>
      <c r="R28" s="233">
        <v>1</v>
      </c>
      <c r="S28" s="234"/>
      <c r="T28" s="235" t="str">
        <f>IF(OR(U28="Preventivo",U28="Detectivo"),"Probabilidad",IF(U28="Correctivo","Impacto",""))</f>
        <v/>
      </c>
      <c r="U28" s="199"/>
      <c r="V28" s="199"/>
      <c r="W28" s="200" t="str">
        <f>IF(AND(U28="Preventivo",V28="Automático"),"50%",IF(AND(U28="Preventivo",V28="Manual"),"40%",IF(AND(U28="Detectivo",V28="Automático"),"40%",IF(AND(U28="Detectivo",V28="Manual"),"30%",IF(AND(U28="Correctivo",V28="Automático"),"35%",IF(AND(U28="Correctivo",V28="Manual"),"25%",""))))))</f>
        <v/>
      </c>
      <c r="X28" s="199"/>
      <c r="Y28" s="199"/>
      <c r="Z28" s="199"/>
      <c r="AA28" s="236" t="str">
        <f>IFERROR(IF(T28="Probabilidad",(L28-(+L28*W28)),IF(T28="Impacto",L28,"")),"")</f>
        <v/>
      </c>
      <c r="AB28" s="201" t="str">
        <f>IFERROR(IF(AA28="","",IF(AA28&lt;=0.2,"Muy Baja",IF(AA28&lt;=0.4,"Baja",IF(AA28&lt;=0.6,"Media",IF(AA28&lt;=0.8,"Alta","Muy Alta"))))),"")</f>
        <v/>
      </c>
      <c r="AC28" s="202" t="str">
        <f>+AA28</f>
        <v/>
      </c>
      <c r="AD28" s="201" t="str">
        <f>IFERROR(IF(AE28="","",IF(AE28&lt;=0.2,"Leve",IF(AE28&lt;=0.4,"Menor",IF(AE28&lt;=0.6,"Moderado",IF(AE28&lt;=0.8,"Mayor","Catastrófico"))))),"")</f>
        <v/>
      </c>
      <c r="AE28" s="202" t="str">
        <f>IFERROR(IF(T28="Impacto",(P28-(+P28*W28)),IF(T28="Probabilidad",P28,"")),"")</f>
        <v/>
      </c>
      <c r="AF28" s="203" t="str">
        <f>IFERROR(IF(OR(AND(AB28="Muy Baja",AD28="Leve"),AND(AB28="Muy Baja",AD28="Menor"),AND(AB28="Baja",AD28="Leve")),"Bajo",IF(OR(AND(AB28="Muy baja",AD28="Moderado"),AND(AB28="Baja",AD28="Menor"),AND(AB28="Baja",AD28="Moderado"),AND(AB28="Media",AD28="Leve"),AND(AB28="Media",AD28="Menor"),AND(AB28="Media",AD28="Moderado"),AND(AB28="Alta",AD28="Leve"),AND(AB28="Alta",AD28="Menor")),"Moderado",IF(OR(AND(AB28="Muy Baja",AD28="Mayor"),AND(AB28="Baja",AD28="Mayor"),AND(AB28="Media",AD28="Mayor"),AND(AB28="Alta",AD28="Moderado"),AND(AB28="Alta",AD28="Mayor"),AND(AB28="Muy Alta",AD28="Leve"),AND(AB28="Muy Alta",AD28="Menor"),AND(AB28="Muy Alta",AD28="Moderado"),AND(AB28="Muy Alta",AD28="Mayor")),"Alto",IF(OR(AND(AB28="Muy Baja",AD28="Catastrófico"),AND(AB28="Baja",AD28="Catastrófico"),AND(AB28="Media",AD28="Catastrófico"),AND(AB28="Alta",AD28="Catastrófico"),AND(AB28="Muy Alta",AD28="Catastrófico")),"Extremo","")))),"")</f>
        <v/>
      </c>
      <c r="AG28" s="204"/>
      <c r="AH28" s="237" t="str">
        <f>IFERROR(IF(OR(AND(AD28="Muy Baja",AF28="Leve"),AND(AD28="Muy Baja",AF28="Menor"),AND(AD28="Baja",AF28="Leve")),"Bajo",IF(OR(AND(AD28="Muy baja",AF28="Moderado"),AND(AD28="Baja",AF28="Menor"),AND(AD28="Baja",AF28="Moderado"),AND(AD28="Media",AF28="Leve"),AND(AD28="Media",AF28="Menor"),AND(AD28="Media",AF28="Moderado"),AND(AD28="Alta",AF28="Leve"),AND(AD28="Alta",AF28="Menor")),"Moderado",IF(OR(AND(AD28="Muy Baja",AF28="Mayor"),AND(AD28="Baja",AF28="Mayor"),AND(AD28="Media",AF28="Mayor"),AND(AD28="Alta",AF28="Moderado"),AND(AD28="Alta",AF28="Mayor"),AND(AD28="Muy Alta",AF28="Leve"),AND(AD28="Muy Alta",AF28="Menor"),AND(AD28="Muy Alta",AF28="Moderado"),AND(AD28="Muy Alta",AF28="Mayor")),"Alto",IF(OR(AND(AD28="Muy Baja",AF28="Catastrófico"),AND(AD28="Baja",AF28="Catastrófico"),AND(AD28="Media",AF28="Catastrófico"),AND(AD28="Alta",AF28="Catastrófico"),AND(AD28="Muy Alta",AF28="Catastrófico")),"Extremo","")))),"")</f>
        <v/>
      </c>
      <c r="AI28" s="237" t="str">
        <f>IFERROR(IF(OR(AND(AE28="Muy Baja",AG28="Leve"),AND(AE28="Muy Baja",AG28="Menor"),AND(AE28="Baja",AG28="Leve")),"Bajo",IF(OR(AND(AE28="Muy baja",AG28="Moderado"),AND(AE28="Baja",AG28="Menor"),AND(AE28="Baja",AG28="Moderado"),AND(AE28="Media",AG28="Leve"),AND(AE28="Media",AG28="Menor"),AND(AE28="Media",AG28="Moderado"),AND(AE28="Alta",AG28="Leve"),AND(AE28="Alta",AG28="Menor")),"Moderado",IF(OR(AND(AE28="Muy Baja",AG28="Mayor"),AND(AE28="Baja",AG28="Mayor"),AND(AE28="Media",AG28="Mayor"),AND(AE28="Alta",AG28="Moderado"),AND(AE28="Alta",AG28="Mayor"),AND(AE28="Muy Alta",AG28="Leve"),AND(AE28="Muy Alta",AG28="Menor"),AND(AE28="Muy Alta",AG28="Moderado"),AND(AE28="Muy Alta",AG28="Mayor")),"Alto",IF(OR(AND(AE28="Muy Baja",AG28="Catastrófico"),AND(AE28="Baja",AG28="Catastrófico"),AND(AE28="Media",AG28="Catastrófico"),AND(AE28="Alta",AG28="Catastrófico"),AND(AE28="Muy Alta",AG28="Catastrófico")),"Extremo","")))),"")</f>
        <v/>
      </c>
      <c r="AJ28" s="237" t="str">
        <f>IFERROR(IF(OR(AND(AF28="Muy Baja",AH28="Leve"),AND(AF28="Muy Baja",AH28="Menor"),AND(AF28="Baja",AH28="Leve")),"Bajo",IF(OR(AND(AF28="Muy baja",AH28="Moderado"),AND(AF28="Baja",AH28="Menor"),AND(AF28="Baja",AH28="Moderado"),AND(AF28="Media",AH28="Leve"),AND(AF28="Media",AH28="Menor"),AND(AF28="Media",AH28="Moderado"),AND(AF28="Alta",AH28="Leve"),AND(AF28="Alta",AH28="Menor")),"Moderado",IF(OR(AND(AF28="Muy Baja",AH28="Mayor"),AND(AF28="Baja",AH28="Mayor"),AND(AF28="Media",AH28="Mayor"),AND(AF28="Alta",AH28="Moderado"),AND(AF28="Alta",AH28="Mayor"),AND(AF28="Muy Alta",AH28="Leve"),AND(AF28="Muy Alta",AH28="Menor"),AND(AF28="Muy Alta",AH28="Moderado"),AND(AF28="Muy Alta",AH28="Mayor")),"Alto",IF(OR(AND(AF28="Muy Baja",AH28="Catastrófico"),AND(AF28="Baja",AH28="Catastrófico"),AND(AF28="Media",AH28="Catastrófico"),AND(AF28="Alta",AH28="Catastrófico"),AND(AF28="Muy Alta",AH28="Catastrófico")),"Extremo","")))),"")</f>
        <v/>
      </c>
      <c r="AK28" s="237" t="str">
        <f>IFERROR(IF(OR(AND(AG28="Muy Baja",AI28="Leve"),AND(AG28="Muy Baja",AI28="Menor"),AND(AG28="Baja",AI28="Leve")),"Bajo",IF(OR(AND(AG28="Muy baja",AI28="Moderado"),AND(AG28="Baja",AI28="Menor"),AND(AG28="Baja",AI28="Moderado"),AND(AG28="Media",AI28="Leve"),AND(AG28="Media",AI28="Menor"),AND(AG28="Media",AI28="Moderado"),AND(AG28="Alta",AI28="Leve"),AND(AG28="Alta",AI28="Menor")),"Moderado",IF(OR(AND(AG28="Muy Baja",AI28="Mayor"),AND(AG28="Baja",AI28="Mayor"),AND(AG28="Media",AI28="Mayor"),AND(AG28="Alta",AI28="Moderado"),AND(AG28="Alta",AI28="Mayor"),AND(AG28="Muy Alta",AI28="Leve"),AND(AG28="Muy Alta",AI28="Menor"),AND(AG28="Muy Alta",AI28="Moderado"),AND(AG28="Muy Alta",AI28="Mayor")),"Alto",IF(OR(AND(AG28="Muy Baja",AI28="Catastrófico"),AND(AG28="Baja",AI28="Catastrófico"),AND(AG28="Media",AI28="Catastrófico"),AND(AG28="Alta",AI28="Catastrófico"),AND(AG28="Muy Alta",AI28="Catastrófico")),"Extremo","")))),"")</f>
        <v/>
      </c>
      <c r="AL28" s="237" t="str">
        <f>IFERROR(IF(OR(AND(AH28="Muy Baja",AJ28="Leve"),AND(AH28="Muy Baja",AJ28="Menor"),AND(AH28="Baja",AJ28="Leve")),"Bajo",IF(OR(AND(AH28="Muy baja",AJ28="Moderado"),AND(AH28="Baja",AJ28="Menor"),AND(AH28="Baja",AJ28="Moderado"),AND(AH28="Media",AJ28="Leve"),AND(AH28="Media",AJ28="Menor"),AND(AH28="Media",AJ28="Moderado"),AND(AH28="Alta",AJ28="Leve"),AND(AH28="Alta",AJ28="Menor")),"Moderado",IF(OR(AND(AH28="Muy Baja",AJ28="Mayor"),AND(AH28="Baja",AJ28="Mayor"),AND(AH28="Media",AJ28="Mayor"),AND(AH28="Alta",AJ28="Moderado"),AND(AH28="Alta",AJ28="Mayor"),AND(AH28="Muy Alta",AJ28="Leve"),AND(AH28="Muy Alta",AJ28="Menor"),AND(AH28="Muy Alta",AJ28="Moderado"),AND(AH28="Muy Alta",AJ28="Mayor")),"Alto",IF(OR(AND(AH28="Muy Baja",AJ28="Catastrófico"),AND(AH28="Baja",AJ28="Catastrófico"),AND(AH28="Media",AJ28="Catastrófico"),AND(AH28="Alta",AJ28="Catastrófico"),AND(AH28="Muy Alta",AJ28="Catastrófico")),"Extremo","")))),"")</f>
        <v/>
      </c>
      <c r="AM28" s="205"/>
      <c r="AN28" s="205"/>
      <c r="AO28" s="205"/>
      <c r="AP28" s="205"/>
      <c r="AQ28" s="205"/>
      <c r="AR28" s="205"/>
      <c r="AS28" s="205"/>
      <c r="AT28" s="205"/>
      <c r="AU28" s="205"/>
      <c r="AV28" s="205"/>
      <c r="AW28" s="205"/>
      <c r="AX28" s="205"/>
      <c r="AY28" s="205"/>
      <c r="AZ28" s="205"/>
      <c r="BA28" s="205"/>
      <c r="BB28" s="205"/>
      <c r="BC28" s="205"/>
      <c r="BD28" s="205"/>
      <c r="BE28" s="205"/>
      <c r="BF28" s="205"/>
      <c r="BG28" s="205"/>
      <c r="BH28" s="205"/>
      <c r="BI28" s="205"/>
      <c r="BJ28" s="205"/>
      <c r="BK28" s="205"/>
      <c r="BL28" s="205"/>
      <c r="BM28" s="205"/>
      <c r="BN28" s="205"/>
      <c r="BO28" s="205"/>
      <c r="BP28" s="205"/>
      <c r="BQ28" s="205"/>
      <c r="BR28" s="205"/>
    </row>
    <row r="29" spans="1:70" ht="26.25" customHeight="1" x14ac:dyDescent="0.25">
      <c r="A29" s="396"/>
      <c r="B29" s="399"/>
      <c r="C29" s="399"/>
      <c r="D29" s="407"/>
      <c r="E29" s="231"/>
      <c r="F29" s="440"/>
      <c r="G29" s="442"/>
      <c r="H29" s="232"/>
      <c r="I29" s="445"/>
      <c r="J29" s="464"/>
      <c r="K29" s="433"/>
      <c r="L29" s="427"/>
      <c r="M29" s="430"/>
      <c r="N29" s="427">
        <f>IF(NOT(ISERROR(MATCH(M29,_xlfn.ANCHORARRAY(F40),0))),L42&amp;"Por favor no seleccionar los criterios de impacto",M29)</f>
        <v>0</v>
      </c>
      <c r="O29" s="433"/>
      <c r="P29" s="427"/>
      <c r="Q29" s="424"/>
      <c r="R29" s="233">
        <v>2</v>
      </c>
      <c r="S29" s="234"/>
      <c r="T29" s="235" t="str">
        <f>IF(OR(U29="Preventivo",U29="Detectivo"),"Probabilidad",IF(U29="Correctivo","Impacto",""))</f>
        <v/>
      </c>
      <c r="U29" s="199"/>
      <c r="V29" s="199"/>
      <c r="W29" s="200" t="str">
        <f t="shared" ref="W29:W33" si="28">IF(AND(U29="Preventivo",V29="Automático"),"50%",IF(AND(U29="Preventivo",V29="Manual"),"40%",IF(AND(U29="Detectivo",V29="Automático"),"40%",IF(AND(U29="Detectivo",V29="Manual"),"30%",IF(AND(U29="Correctivo",V29="Automático"),"35%",IF(AND(U29="Correctivo",V29="Manual"),"25%",""))))))</f>
        <v/>
      </c>
      <c r="X29" s="199"/>
      <c r="Y29" s="199"/>
      <c r="Z29" s="199"/>
      <c r="AA29" s="236" t="str">
        <f>IFERROR(IF(AND(T28="Probabilidad",T29="Probabilidad"),(AC28-(+AC28*W29)),IF(AND(T28="Impacto",T29="Probabilidad"),(L28-(+L28*W29)),IF(T29="Impacto",AC28,""))),"")</f>
        <v/>
      </c>
      <c r="AB29" s="201" t="str">
        <f t="shared" ref="AB29:AB33" si="29">IFERROR(IF(AA29="","",IF(AA29&lt;=0.2,"Muy Baja",IF(AA29&lt;=0.4,"Baja",IF(AA29&lt;=0.6,"Media",IF(AA29&lt;=0.8,"Alta","Muy Alta"))))),"")</f>
        <v/>
      </c>
      <c r="AC29" s="202" t="str">
        <f>+AA29</f>
        <v/>
      </c>
      <c r="AD29" s="201" t="str">
        <f t="shared" ref="AD29:AD33" si="30">IFERROR(IF(AE29="","",IF(AE29&lt;=0.2,"Leve",IF(AE29&lt;=0.4,"Menor",IF(AE29&lt;=0.6,"Moderado",IF(AE29&lt;=0.8,"Mayor","Catastrófico"))))),"")</f>
        <v/>
      </c>
      <c r="AE29" s="202" t="str">
        <f>IFERROR(IF(AND(T28="Impacto",T29="Impacto"),(AE28-(+AE28*W29)),IF(AND(T28="Probabilidad",T29="Impacto"),(P28-(+P28*W29)),IF(T29="Probabilidad",AE28,""))),"")</f>
        <v/>
      </c>
      <c r="AF29" s="203" t="str">
        <f t="shared" ref="AF29:AI33" si="31">IFERROR(IF(OR(AND(AB29="Muy Baja",AD29="Leve"),AND(AB29="Muy Baja",AD29="Menor"),AND(AB29="Baja",AD29="Leve")),"Bajo",IF(OR(AND(AB29="Muy baja",AD29="Moderado"),AND(AB29="Baja",AD29="Menor"),AND(AB29="Baja",AD29="Moderado"),AND(AB29="Media",AD29="Leve"),AND(AB29="Media",AD29="Menor"),AND(AB29="Media",AD29="Moderado"),AND(AB29="Alta",AD29="Leve"),AND(AB29="Alta",AD29="Menor")),"Moderado",IF(OR(AND(AB29="Muy Baja",AD29="Mayor"),AND(AB29="Baja",AD29="Mayor"),AND(AB29="Media",AD29="Mayor"),AND(AB29="Alta",AD29="Moderado"),AND(AB29="Alta",AD29="Mayor"),AND(AB29="Muy Alta",AD29="Leve"),AND(AB29="Muy Alta",AD29="Menor"),AND(AB29="Muy Alta",AD29="Moderado"),AND(AB29="Muy Alta",AD29="Mayor")),"Alto",IF(OR(AND(AB29="Muy Baja",AD29="Catastrófico"),AND(AB29="Baja",AD29="Catastrófico"),AND(AB29="Media",AD29="Catastrófico"),AND(AB29="Alta",AD29="Catastrófico"),AND(AB29="Muy Alta",AD29="Catastrófico")),"Extremo","")))),"")</f>
        <v/>
      </c>
      <c r="AG29" s="204"/>
      <c r="AH29" s="237" t="str">
        <f t="shared" si="31"/>
        <v/>
      </c>
      <c r="AI29" s="237" t="str">
        <f t="shared" si="31"/>
        <v/>
      </c>
      <c r="AJ29" s="237" t="str">
        <f t="shared" ref="AJ29:AJ33" si="32">IFERROR(IF(OR(AND(AF29="Muy Baja",AH29="Leve"),AND(AF29="Muy Baja",AH29="Menor"),AND(AF29="Baja",AH29="Leve")),"Bajo",IF(OR(AND(AF29="Muy baja",AH29="Moderado"),AND(AF29="Baja",AH29="Menor"),AND(AF29="Baja",AH29="Moderado"),AND(AF29="Media",AH29="Leve"),AND(AF29="Media",AH29="Menor"),AND(AF29="Media",AH29="Moderado"),AND(AF29="Alta",AH29="Leve"),AND(AF29="Alta",AH29="Menor")),"Moderado",IF(OR(AND(AF29="Muy Baja",AH29="Mayor"),AND(AF29="Baja",AH29="Mayor"),AND(AF29="Media",AH29="Mayor"),AND(AF29="Alta",AH29="Moderado"),AND(AF29="Alta",AH29="Mayor"),AND(AF29="Muy Alta",AH29="Leve"),AND(AF29="Muy Alta",AH29="Menor"),AND(AF29="Muy Alta",AH29="Moderado"),AND(AF29="Muy Alta",AH29="Mayor")),"Alto",IF(OR(AND(AF29="Muy Baja",AH29="Catastrófico"),AND(AF29="Baja",AH29="Catastrófico"),AND(AF29="Media",AH29="Catastrófico"),AND(AF29="Alta",AH29="Catastrófico"),AND(AF29="Muy Alta",AH29="Catastrófico")),"Extremo","")))),"")</f>
        <v/>
      </c>
      <c r="AK29" s="237" t="str">
        <f t="shared" ref="AK29:AL33" si="33">IFERROR(IF(OR(AND(AG29="Muy Baja",AI29="Leve"),AND(AG29="Muy Baja",AI29="Menor"),AND(AG29="Baja",AI29="Leve")),"Bajo",IF(OR(AND(AG29="Muy baja",AI29="Moderado"),AND(AG29="Baja",AI29="Menor"),AND(AG29="Baja",AI29="Moderado"),AND(AG29="Media",AI29="Leve"),AND(AG29="Media",AI29="Menor"),AND(AG29="Media",AI29="Moderado"),AND(AG29="Alta",AI29="Leve"),AND(AG29="Alta",AI29="Menor")),"Moderado",IF(OR(AND(AG29="Muy Baja",AI29="Mayor"),AND(AG29="Baja",AI29="Mayor"),AND(AG29="Media",AI29="Mayor"),AND(AG29="Alta",AI29="Moderado"),AND(AG29="Alta",AI29="Mayor"),AND(AG29="Muy Alta",AI29="Leve"),AND(AG29="Muy Alta",AI29="Menor"),AND(AG29="Muy Alta",AI29="Moderado"),AND(AG29="Muy Alta",AI29="Mayor")),"Alto",IF(OR(AND(AG29="Muy Baja",AI29="Catastrófico"),AND(AG29="Baja",AI29="Catastrófico"),AND(AG29="Media",AI29="Catastrófico"),AND(AG29="Alta",AI29="Catastrófico"),AND(AG29="Muy Alta",AI29="Catastrófico")),"Extremo","")))),"")</f>
        <v/>
      </c>
      <c r="AL29" s="237" t="str">
        <f t="shared" si="33"/>
        <v/>
      </c>
      <c r="AM29" s="205"/>
      <c r="AN29" s="205"/>
      <c r="AO29" s="205"/>
      <c r="AP29" s="205"/>
      <c r="AQ29" s="205"/>
      <c r="AR29" s="205"/>
      <c r="AS29" s="205"/>
      <c r="AT29" s="205"/>
      <c r="AU29" s="205"/>
      <c r="AV29" s="205"/>
      <c r="AW29" s="205"/>
      <c r="AX29" s="205"/>
      <c r="AY29" s="205"/>
      <c r="AZ29" s="205"/>
      <c r="BA29" s="205"/>
      <c r="BB29" s="205"/>
      <c r="BC29" s="205"/>
      <c r="BD29" s="205"/>
      <c r="BE29" s="205"/>
      <c r="BF29" s="205"/>
      <c r="BG29" s="205"/>
      <c r="BH29" s="205"/>
      <c r="BI29" s="205"/>
      <c r="BJ29" s="205"/>
      <c r="BK29" s="205"/>
      <c r="BL29" s="205"/>
      <c r="BM29" s="205"/>
      <c r="BN29" s="205"/>
      <c r="BO29" s="205"/>
      <c r="BP29" s="205"/>
      <c r="BQ29" s="205"/>
      <c r="BR29" s="205"/>
    </row>
    <row r="30" spans="1:70" ht="26.25" customHeight="1" x14ac:dyDescent="0.25">
      <c r="A30" s="396"/>
      <c r="B30" s="399"/>
      <c r="C30" s="399"/>
      <c r="D30" s="407"/>
      <c r="E30" s="231"/>
      <c r="F30" s="440"/>
      <c r="G30" s="442"/>
      <c r="H30" s="232"/>
      <c r="I30" s="445"/>
      <c r="J30" s="464"/>
      <c r="K30" s="433"/>
      <c r="L30" s="427"/>
      <c r="M30" s="430"/>
      <c r="N30" s="427">
        <f>IF(NOT(ISERROR(MATCH(M30,_xlfn.ANCHORARRAY(F41),0))),L43&amp;"Por favor no seleccionar los criterios de impacto",M30)</f>
        <v>0</v>
      </c>
      <c r="O30" s="433"/>
      <c r="P30" s="427"/>
      <c r="Q30" s="424"/>
      <c r="R30" s="233">
        <v>3</v>
      </c>
      <c r="S30" s="238"/>
      <c r="T30" s="235" t="str">
        <f t="shared" ref="T30:T33" si="34">IF(OR(U30="Preventivo",U30="Detectivo"),"Probabilidad",IF(U30="Correctivo","Impacto",""))</f>
        <v/>
      </c>
      <c r="U30" s="199"/>
      <c r="V30" s="199"/>
      <c r="W30" s="200" t="str">
        <f t="shared" si="28"/>
        <v/>
      </c>
      <c r="X30" s="199"/>
      <c r="Y30" s="199"/>
      <c r="Z30" s="199"/>
      <c r="AA30" s="236" t="str">
        <f>IFERROR(IF(AND(T29="Probabilidad",T30="Probabilidad"),(AC29-(+AC29*W30)),IF(AND(T29="Impacto",T30="Probabilidad"),(AC28-(+AC28*W30)),IF(T30="Impacto",AC29,""))),"")</f>
        <v/>
      </c>
      <c r="AB30" s="201" t="str">
        <f t="shared" si="29"/>
        <v/>
      </c>
      <c r="AC30" s="202" t="str">
        <f t="shared" ref="AC30:AC33" si="35">+AA30</f>
        <v/>
      </c>
      <c r="AD30" s="201" t="str">
        <f t="shared" si="30"/>
        <v/>
      </c>
      <c r="AE30" s="202" t="str">
        <f t="shared" ref="AE30:AE33" si="36">IFERROR(IF(AND(T29="Impacto",T30="Impacto"),(AE29-(+AE29*W30)),IF(AND(T29="Probabilidad",T30="Impacto"),(AE28-(+AE28*W30)),IF(T30="Probabilidad",AE29,""))),"")</f>
        <v/>
      </c>
      <c r="AF30" s="203" t="str">
        <f t="shared" si="31"/>
        <v/>
      </c>
      <c r="AG30" s="204"/>
      <c r="AH30" s="237" t="str">
        <f t="shared" si="31"/>
        <v/>
      </c>
      <c r="AI30" s="237" t="str">
        <f t="shared" si="31"/>
        <v/>
      </c>
      <c r="AJ30" s="237" t="str">
        <f t="shared" si="32"/>
        <v/>
      </c>
      <c r="AK30" s="237" t="str">
        <f t="shared" si="33"/>
        <v/>
      </c>
      <c r="AL30" s="237" t="str">
        <f t="shared" si="33"/>
        <v/>
      </c>
      <c r="AM30" s="205"/>
      <c r="AN30" s="205"/>
      <c r="AO30" s="205"/>
      <c r="AP30" s="205"/>
      <c r="AQ30" s="205"/>
      <c r="AR30" s="205"/>
      <c r="AS30" s="205"/>
      <c r="AT30" s="205"/>
      <c r="AU30" s="205"/>
      <c r="AV30" s="205"/>
      <c r="AW30" s="205"/>
      <c r="AX30" s="205"/>
      <c r="AY30" s="205"/>
      <c r="AZ30" s="205"/>
      <c r="BA30" s="205"/>
      <c r="BB30" s="205"/>
      <c r="BC30" s="205"/>
      <c r="BD30" s="205"/>
      <c r="BE30" s="205"/>
      <c r="BF30" s="205"/>
      <c r="BG30" s="205"/>
      <c r="BH30" s="205"/>
      <c r="BI30" s="205"/>
      <c r="BJ30" s="205"/>
      <c r="BK30" s="205"/>
      <c r="BL30" s="205"/>
      <c r="BM30" s="205"/>
      <c r="BN30" s="205"/>
      <c r="BO30" s="205"/>
      <c r="BP30" s="205"/>
      <c r="BQ30" s="205"/>
      <c r="BR30" s="205"/>
    </row>
    <row r="31" spans="1:70" ht="26.25" customHeight="1" x14ac:dyDescent="0.25">
      <c r="A31" s="396"/>
      <c r="B31" s="399"/>
      <c r="C31" s="399"/>
      <c r="D31" s="407"/>
      <c r="E31" s="231"/>
      <c r="F31" s="440"/>
      <c r="G31" s="442"/>
      <c r="H31" s="232"/>
      <c r="I31" s="445"/>
      <c r="J31" s="464"/>
      <c r="K31" s="433"/>
      <c r="L31" s="427"/>
      <c r="M31" s="430"/>
      <c r="N31" s="427">
        <f>IF(NOT(ISERROR(MATCH(M31,_xlfn.ANCHORARRAY(F42),0))),L44&amp;"Por favor no seleccionar los criterios de impacto",M31)</f>
        <v>0</v>
      </c>
      <c r="O31" s="433"/>
      <c r="P31" s="427"/>
      <c r="Q31" s="424"/>
      <c r="R31" s="233">
        <v>4</v>
      </c>
      <c r="S31" s="234"/>
      <c r="T31" s="235" t="str">
        <f t="shared" si="34"/>
        <v/>
      </c>
      <c r="U31" s="199"/>
      <c r="V31" s="199"/>
      <c r="W31" s="200" t="str">
        <f t="shared" si="28"/>
        <v/>
      </c>
      <c r="X31" s="199"/>
      <c r="Y31" s="199"/>
      <c r="Z31" s="199"/>
      <c r="AA31" s="236" t="str">
        <f t="shared" ref="AA31:AA33" si="37">IFERROR(IF(AND(T30="Probabilidad",T31="Probabilidad"),(AC30-(+AC30*W31)),IF(AND(T30="Impacto",T31="Probabilidad"),(AC29-(+AC29*W31)),IF(T31="Impacto",AC30,""))),"")</f>
        <v/>
      </c>
      <c r="AB31" s="201" t="str">
        <f t="shared" si="29"/>
        <v/>
      </c>
      <c r="AC31" s="202" t="str">
        <f t="shared" si="35"/>
        <v/>
      </c>
      <c r="AD31" s="201" t="str">
        <f t="shared" si="30"/>
        <v/>
      </c>
      <c r="AE31" s="202" t="str">
        <f t="shared" si="36"/>
        <v/>
      </c>
      <c r="AF31" s="203" t="str">
        <f t="shared" si="31"/>
        <v/>
      </c>
      <c r="AG31" s="204"/>
      <c r="AH31" s="237" t="str">
        <f t="shared" si="31"/>
        <v/>
      </c>
      <c r="AI31" s="237" t="str">
        <f t="shared" si="31"/>
        <v/>
      </c>
      <c r="AJ31" s="237" t="str">
        <f t="shared" si="32"/>
        <v/>
      </c>
      <c r="AK31" s="237" t="str">
        <f t="shared" si="33"/>
        <v/>
      </c>
      <c r="AL31" s="237" t="str">
        <f t="shared" si="33"/>
        <v/>
      </c>
      <c r="AM31" s="205"/>
      <c r="AN31" s="205"/>
      <c r="AO31" s="205"/>
      <c r="AP31" s="205"/>
      <c r="AQ31" s="205"/>
      <c r="AR31" s="205"/>
      <c r="AS31" s="205"/>
      <c r="AT31" s="205"/>
      <c r="AU31" s="205"/>
      <c r="AV31" s="205"/>
      <c r="AW31" s="205"/>
      <c r="AX31" s="205"/>
      <c r="AY31" s="205"/>
      <c r="AZ31" s="205"/>
      <c r="BA31" s="205"/>
      <c r="BB31" s="205"/>
      <c r="BC31" s="205"/>
      <c r="BD31" s="205"/>
      <c r="BE31" s="205"/>
      <c r="BF31" s="205"/>
      <c r="BG31" s="205"/>
      <c r="BH31" s="205"/>
      <c r="BI31" s="205"/>
      <c r="BJ31" s="205"/>
      <c r="BK31" s="205"/>
      <c r="BL31" s="205"/>
      <c r="BM31" s="205"/>
      <c r="BN31" s="205"/>
      <c r="BO31" s="205"/>
      <c r="BP31" s="205"/>
      <c r="BQ31" s="205"/>
      <c r="BR31" s="205"/>
    </row>
    <row r="32" spans="1:70" ht="26.25" customHeight="1" x14ac:dyDescent="0.25">
      <c r="A32" s="396"/>
      <c r="B32" s="399"/>
      <c r="C32" s="399"/>
      <c r="D32" s="407"/>
      <c r="E32" s="231"/>
      <c r="F32" s="440"/>
      <c r="G32" s="442"/>
      <c r="H32" s="232"/>
      <c r="I32" s="445"/>
      <c r="J32" s="464"/>
      <c r="K32" s="433"/>
      <c r="L32" s="427"/>
      <c r="M32" s="430"/>
      <c r="N32" s="427">
        <f>IF(NOT(ISERROR(MATCH(M32,_xlfn.ANCHORARRAY(F43),0))),L45&amp;"Por favor no seleccionar los criterios de impacto",M32)</f>
        <v>0</v>
      </c>
      <c r="O32" s="433"/>
      <c r="P32" s="427"/>
      <c r="Q32" s="424"/>
      <c r="R32" s="233">
        <v>5</v>
      </c>
      <c r="S32" s="234"/>
      <c r="T32" s="235" t="str">
        <f t="shared" si="34"/>
        <v/>
      </c>
      <c r="U32" s="199"/>
      <c r="V32" s="199"/>
      <c r="W32" s="200" t="str">
        <f t="shared" si="28"/>
        <v/>
      </c>
      <c r="X32" s="199"/>
      <c r="Y32" s="199"/>
      <c r="Z32" s="199"/>
      <c r="AA32" s="236" t="str">
        <f t="shared" si="37"/>
        <v/>
      </c>
      <c r="AB32" s="201" t="str">
        <f t="shared" si="29"/>
        <v/>
      </c>
      <c r="AC32" s="202" t="str">
        <f t="shared" si="35"/>
        <v/>
      </c>
      <c r="AD32" s="201" t="str">
        <f t="shared" si="30"/>
        <v/>
      </c>
      <c r="AE32" s="202" t="str">
        <f t="shared" si="36"/>
        <v/>
      </c>
      <c r="AF32" s="203" t="str">
        <f t="shared" si="31"/>
        <v/>
      </c>
      <c r="AG32" s="204"/>
      <c r="AH32" s="237" t="str">
        <f t="shared" si="31"/>
        <v/>
      </c>
      <c r="AI32" s="237" t="str">
        <f t="shared" si="31"/>
        <v/>
      </c>
      <c r="AJ32" s="237" t="str">
        <f t="shared" si="32"/>
        <v/>
      </c>
      <c r="AK32" s="237" t="str">
        <f t="shared" si="33"/>
        <v/>
      </c>
      <c r="AL32" s="237" t="str">
        <f t="shared" si="33"/>
        <v/>
      </c>
      <c r="AM32" s="205"/>
      <c r="AN32" s="205"/>
      <c r="AO32" s="205"/>
      <c r="AP32" s="205"/>
      <c r="AQ32" s="205"/>
      <c r="AR32" s="205"/>
      <c r="AS32" s="205"/>
      <c r="AT32" s="205"/>
      <c r="AU32" s="205"/>
      <c r="AV32" s="205"/>
      <c r="AW32" s="205"/>
      <c r="AX32" s="205"/>
      <c r="AY32" s="205"/>
      <c r="AZ32" s="205"/>
      <c r="BA32" s="205"/>
      <c r="BB32" s="205"/>
      <c r="BC32" s="205"/>
      <c r="BD32" s="205"/>
      <c r="BE32" s="205"/>
      <c r="BF32" s="205"/>
      <c r="BG32" s="205"/>
      <c r="BH32" s="205"/>
      <c r="BI32" s="205"/>
      <c r="BJ32" s="205"/>
      <c r="BK32" s="205"/>
      <c r="BL32" s="205"/>
      <c r="BM32" s="205"/>
      <c r="BN32" s="205"/>
      <c r="BO32" s="205"/>
      <c r="BP32" s="205"/>
      <c r="BQ32" s="205"/>
      <c r="BR32" s="205"/>
    </row>
    <row r="33" spans="1:70" ht="26.25" customHeight="1" x14ac:dyDescent="0.25">
      <c r="A33" s="397"/>
      <c r="B33" s="400"/>
      <c r="C33" s="400"/>
      <c r="D33" s="408"/>
      <c r="E33" s="231"/>
      <c r="F33" s="440"/>
      <c r="G33" s="443"/>
      <c r="H33" s="232"/>
      <c r="I33" s="446"/>
      <c r="J33" s="465"/>
      <c r="K33" s="434"/>
      <c r="L33" s="428"/>
      <c r="M33" s="431"/>
      <c r="N33" s="428">
        <f>IF(NOT(ISERROR(MATCH(M33,_xlfn.ANCHORARRAY(F44),0))),L46&amp;"Por favor no seleccionar los criterios de impacto",M33)</f>
        <v>0</v>
      </c>
      <c r="O33" s="434"/>
      <c r="P33" s="428"/>
      <c r="Q33" s="425"/>
      <c r="R33" s="233">
        <v>6</v>
      </c>
      <c r="S33" s="234"/>
      <c r="T33" s="235" t="str">
        <f t="shared" si="34"/>
        <v/>
      </c>
      <c r="U33" s="199"/>
      <c r="V33" s="199"/>
      <c r="W33" s="200" t="str">
        <f t="shared" si="28"/>
        <v/>
      </c>
      <c r="X33" s="199"/>
      <c r="Y33" s="199"/>
      <c r="Z33" s="199"/>
      <c r="AA33" s="236" t="str">
        <f t="shared" si="37"/>
        <v/>
      </c>
      <c r="AB33" s="201" t="str">
        <f t="shared" si="29"/>
        <v/>
      </c>
      <c r="AC33" s="202" t="str">
        <f t="shared" si="35"/>
        <v/>
      </c>
      <c r="AD33" s="201" t="str">
        <f t="shared" si="30"/>
        <v/>
      </c>
      <c r="AE33" s="202" t="str">
        <f t="shared" si="36"/>
        <v/>
      </c>
      <c r="AF33" s="203" t="str">
        <f t="shared" si="31"/>
        <v/>
      </c>
      <c r="AG33" s="204"/>
      <c r="AH33" s="237" t="str">
        <f t="shared" si="31"/>
        <v/>
      </c>
      <c r="AI33" s="237" t="str">
        <f t="shared" si="31"/>
        <v/>
      </c>
      <c r="AJ33" s="237" t="str">
        <f t="shared" si="32"/>
        <v/>
      </c>
      <c r="AK33" s="237" t="str">
        <f t="shared" si="33"/>
        <v/>
      </c>
      <c r="AL33" s="237" t="str">
        <f t="shared" si="33"/>
        <v/>
      </c>
      <c r="AM33" s="205"/>
      <c r="AN33" s="205"/>
      <c r="AO33" s="205"/>
      <c r="AP33" s="205"/>
      <c r="AQ33" s="205"/>
      <c r="AR33" s="205"/>
      <c r="AS33" s="205"/>
      <c r="AT33" s="205"/>
      <c r="AU33" s="205"/>
      <c r="AV33" s="205"/>
      <c r="AW33" s="205"/>
      <c r="AX33" s="205"/>
      <c r="AY33" s="205"/>
      <c r="AZ33" s="205"/>
      <c r="BA33" s="205"/>
      <c r="BB33" s="205"/>
      <c r="BC33" s="205"/>
      <c r="BD33" s="205"/>
      <c r="BE33" s="205"/>
      <c r="BF33" s="205"/>
      <c r="BG33" s="205"/>
      <c r="BH33" s="205"/>
      <c r="BI33" s="205"/>
      <c r="BJ33" s="205"/>
      <c r="BK33" s="205"/>
      <c r="BL33" s="205"/>
      <c r="BM33" s="205"/>
      <c r="BN33" s="205"/>
      <c r="BO33" s="205"/>
      <c r="BP33" s="205"/>
      <c r="BQ33" s="205"/>
      <c r="BR33" s="205"/>
    </row>
    <row r="34" spans="1:70" ht="26.25" customHeight="1" x14ac:dyDescent="0.25">
      <c r="A34" s="395">
        <v>5</v>
      </c>
      <c r="B34" s="398"/>
      <c r="C34" s="398"/>
      <c r="D34" s="406"/>
      <c r="E34" s="231"/>
      <c r="F34" s="440"/>
      <c r="G34" s="441"/>
      <c r="H34" s="232"/>
      <c r="I34" s="444"/>
      <c r="J34" s="463"/>
      <c r="K34" s="432" t="str">
        <f t="shared" ref="K34" si="38">IF(J34&lt;=0,"",IF(J34&lt;=2,"Muy Baja",IF(J34&lt;=24,"Baja",IF(J34&lt;=500,"Media",IF(J34&lt;=5000,"Alta","Muy Alta")))))</f>
        <v/>
      </c>
      <c r="L34" s="426" t="str">
        <f t="shared" ref="L34" si="39">IF(K34="","",IF(K34="Muy Baja",0.2,IF(K34="Baja",0.4,IF(K34="Media",0.6,IF(K34="Alta",0.8,IF(K34="Muy Alta",1,))))))</f>
        <v/>
      </c>
      <c r="M34" s="429"/>
      <c r="N34" s="426">
        <f>IF(NOT(ISERROR(MATCH(M34,'Tabla Impacto'!$B$221:$B$223,0))),'Tabla Impacto'!$F$223&amp;"Por favor no seleccionar los criterios de impacto(Afectación Económica o presupuestal y Pérdida Reputacional)",M34)</f>
        <v>0</v>
      </c>
      <c r="O34" s="432" t="str">
        <f>IF(OR(N34='Tabla Impacto'!$C$11,N34='Tabla Impacto'!$D$11),"Leve",IF(OR(N34='Tabla Impacto'!$C$12,N34='Tabla Impacto'!$D$12),"Menor",IF(OR(N34='Tabla Impacto'!$C$13,N34='Tabla Impacto'!$D$13),"Moderado",IF(OR(N34='Tabla Impacto'!$C$14,N34='Tabla Impacto'!$D$14),"Mayor",IF(OR(N34='Tabla Impacto'!$C$15,N34='Tabla Impacto'!$D$15),"Catastrófico","")))))</f>
        <v/>
      </c>
      <c r="P34" s="426" t="str">
        <f t="shared" ref="P34" si="40">IF(O34="","",IF(O34="Leve",0.2,IF(O34="Menor",0.4,IF(O34="Moderado",0.6,IF(O34="Mayor",0.8,IF(O34="Catastrófico",1,))))))</f>
        <v/>
      </c>
      <c r="Q34" s="423" t="str">
        <f t="shared" ref="Q34" si="41">IF(OR(AND(K34="Muy Baja",O34="Leve"),AND(K34="Muy Baja",O34="Menor"),AND(K34="Baja",O34="Leve")),"Bajo",IF(OR(AND(K34="Muy baja",O34="Moderado"),AND(K34="Baja",O34="Menor"),AND(K34="Baja",O34="Moderado"),AND(K34="Media",O34="Leve"),AND(K34="Media",O34="Menor"),AND(K34="Media",O34="Moderado"),AND(K34="Alta",O34="Leve"),AND(K34="Alta",O34="Menor")),"Moderado",IF(OR(AND(K34="Muy Baja",O34="Mayor"),AND(K34="Baja",O34="Mayor"),AND(K34="Media",O34="Mayor"),AND(K34="Alta",O34="Moderado"),AND(K34="Alta",O34="Mayor"),AND(K34="Muy Alta",O34="Leve"),AND(K34="Muy Alta",O34="Menor"),AND(K34="Muy Alta",O34="Moderado"),AND(K34="Muy Alta",O34="Mayor")),"Alto",IF(OR(AND(K34="Muy Baja",O34="Catastrófico"),AND(K34="Baja",O34="Catastrófico"),AND(K34="Media",O34="Catastrófico"),AND(K34="Alta",O34="Catastrófico"),AND(K34="Muy Alta",O34="Catastrófico")),"Extremo",""))))</f>
        <v/>
      </c>
      <c r="R34" s="233">
        <v>1</v>
      </c>
      <c r="S34" s="234"/>
      <c r="T34" s="235" t="str">
        <f>IF(OR(U34="Preventivo",U34="Detectivo"),"Probabilidad",IF(U34="Correctivo","Impacto",""))</f>
        <v/>
      </c>
      <c r="U34" s="199"/>
      <c r="V34" s="199"/>
      <c r="W34" s="200" t="str">
        <f>IF(AND(U34="Preventivo",V34="Automático"),"50%",IF(AND(U34="Preventivo",V34="Manual"),"40%",IF(AND(U34="Detectivo",V34="Automático"),"40%",IF(AND(U34="Detectivo",V34="Manual"),"30%",IF(AND(U34="Correctivo",V34="Automático"),"35%",IF(AND(U34="Correctivo",V34="Manual"),"25%",""))))))</f>
        <v/>
      </c>
      <c r="X34" s="199"/>
      <c r="Y34" s="199"/>
      <c r="Z34" s="199"/>
      <c r="AA34" s="236" t="str">
        <f>IFERROR(IF(T34="Probabilidad",(L34-(+L34*W34)),IF(T34="Impacto",L34,"")),"")</f>
        <v/>
      </c>
      <c r="AB34" s="201" t="str">
        <f>IFERROR(IF(AA34="","",IF(AA34&lt;=0.2,"Muy Baja",IF(AA34&lt;=0.4,"Baja",IF(AA34&lt;=0.6,"Media",IF(AA34&lt;=0.8,"Alta","Muy Alta"))))),"")</f>
        <v/>
      </c>
      <c r="AC34" s="202" t="str">
        <f>+AA34</f>
        <v/>
      </c>
      <c r="AD34" s="201" t="str">
        <f>IFERROR(IF(AE34="","",IF(AE34&lt;=0.2,"Leve",IF(AE34&lt;=0.4,"Menor",IF(AE34&lt;=0.6,"Moderado",IF(AE34&lt;=0.8,"Mayor","Catastrófico"))))),"")</f>
        <v/>
      </c>
      <c r="AE34" s="202" t="str">
        <f>IFERROR(IF(T34="Impacto",(P34-(+P34*W34)),IF(T34="Probabilidad",P34,"")),"")</f>
        <v/>
      </c>
      <c r="AF34" s="203" t="str">
        <f>IFERROR(IF(OR(AND(AB34="Muy Baja",AD34="Leve"),AND(AB34="Muy Baja",AD34="Menor"),AND(AB34="Baja",AD34="Leve")),"Bajo",IF(OR(AND(AB34="Muy baja",AD34="Moderado"),AND(AB34="Baja",AD34="Menor"),AND(AB34="Baja",AD34="Moderado"),AND(AB34="Media",AD34="Leve"),AND(AB34="Media",AD34="Menor"),AND(AB34="Media",AD34="Moderado"),AND(AB34="Alta",AD34="Leve"),AND(AB34="Alta",AD34="Menor")),"Moderado",IF(OR(AND(AB34="Muy Baja",AD34="Mayor"),AND(AB34="Baja",AD34="Mayor"),AND(AB34="Media",AD34="Mayor"),AND(AB34="Alta",AD34="Moderado"),AND(AB34="Alta",AD34="Mayor"),AND(AB34="Muy Alta",AD34="Leve"),AND(AB34="Muy Alta",AD34="Menor"),AND(AB34="Muy Alta",AD34="Moderado"),AND(AB34="Muy Alta",AD34="Mayor")),"Alto",IF(OR(AND(AB34="Muy Baja",AD34="Catastrófico"),AND(AB34="Baja",AD34="Catastrófico"),AND(AB34="Media",AD34="Catastrófico"),AND(AB34="Alta",AD34="Catastrófico"),AND(AB34="Muy Alta",AD34="Catastrófico")),"Extremo","")))),"")</f>
        <v/>
      </c>
      <c r="AG34" s="204"/>
      <c r="AH34" s="237" t="str">
        <f>IFERROR(IF(OR(AND(AD34="Muy Baja",AF34="Leve"),AND(AD34="Muy Baja",AF34="Menor"),AND(AD34="Baja",AF34="Leve")),"Bajo",IF(OR(AND(AD34="Muy baja",AF34="Moderado"),AND(AD34="Baja",AF34="Menor"),AND(AD34="Baja",AF34="Moderado"),AND(AD34="Media",AF34="Leve"),AND(AD34="Media",AF34="Menor"),AND(AD34="Media",AF34="Moderado"),AND(AD34="Alta",AF34="Leve"),AND(AD34="Alta",AF34="Menor")),"Moderado",IF(OR(AND(AD34="Muy Baja",AF34="Mayor"),AND(AD34="Baja",AF34="Mayor"),AND(AD34="Media",AF34="Mayor"),AND(AD34="Alta",AF34="Moderado"),AND(AD34="Alta",AF34="Mayor"),AND(AD34="Muy Alta",AF34="Leve"),AND(AD34="Muy Alta",AF34="Menor"),AND(AD34="Muy Alta",AF34="Moderado"),AND(AD34="Muy Alta",AF34="Mayor")),"Alto",IF(OR(AND(AD34="Muy Baja",AF34="Catastrófico"),AND(AD34="Baja",AF34="Catastrófico"),AND(AD34="Media",AF34="Catastrófico"),AND(AD34="Alta",AF34="Catastrófico"),AND(AD34="Muy Alta",AF34="Catastrófico")),"Extremo","")))),"")</f>
        <v/>
      </c>
      <c r="AI34" s="237" t="str">
        <f>IFERROR(IF(OR(AND(AE34="Muy Baja",AG34="Leve"),AND(AE34="Muy Baja",AG34="Menor"),AND(AE34="Baja",AG34="Leve")),"Bajo",IF(OR(AND(AE34="Muy baja",AG34="Moderado"),AND(AE34="Baja",AG34="Menor"),AND(AE34="Baja",AG34="Moderado"),AND(AE34="Media",AG34="Leve"),AND(AE34="Media",AG34="Menor"),AND(AE34="Media",AG34="Moderado"),AND(AE34="Alta",AG34="Leve"),AND(AE34="Alta",AG34="Menor")),"Moderado",IF(OR(AND(AE34="Muy Baja",AG34="Mayor"),AND(AE34="Baja",AG34="Mayor"),AND(AE34="Media",AG34="Mayor"),AND(AE34="Alta",AG34="Moderado"),AND(AE34="Alta",AG34="Mayor"),AND(AE34="Muy Alta",AG34="Leve"),AND(AE34="Muy Alta",AG34="Menor"),AND(AE34="Muy Alta",AG34="Moderado"),AND(AE34="Muy Alta",AG34="Mayor")),"Alto",IF(OR(AND(AE34="Muy Baja",AG34="Catastrófico"),AND(AE34="Baja",AG34="Catastrófico"),AND(AE34="Media",AG34="Catastrófico"),AND(AE34="Alta",AG34="Catastrófico"),AND(AE34="Muy Alta",AG34="Catastrófico")),"Extremo","")))),"")</f>
        <v/>
      </c>
      <c r="AJ34" s="237" t="str">
        <f>IFERROR(IF(OR(AND(AF34="Muy Baja",AH34="Leve"),AND(AF34="Muy Baja",AH34="Menor"),AND(AF34="Baja",AH34="Leve")),"Bajo",IF(OR(AND(AF34="Muy baja",AH34="Moderado"),AND(AF34="Baja",AH34="Menor"),AND(AF34="Baja",AH34="Moderado"),AND(AF34="Media",AH34="Leve"),AND(AF34="Media",AH34="Menor"),AND(AF34="Media",AH34="Moderado"),AND(AF34="Alta",AH34="Leve"),AND(AF34="Alta",AH34="Menor")),"Moderado",IF(OR(AND(AF34="Muy Baja",AH34="Mayor"),AND(AF34="Baja",AH34="Mayor"),AND(AF34="Media",AH34="Mayor"),AND(AF34="Alta",AH34="Moderado"),AND(AF34="Alta",AH34="Mayor"),AND(AF34="Muy Alta",AH34="Leve"),AND(AF34="Muy Alta",AH34="Menor"),AND(AF34="Muy Alta",AH34="Moderado"),AND(AF34="Muy Alta",AH34="Mayor")),"Alto",IF(OR(AND(AF34="Muy Baja",AH34="Catastrófico"),AND(AF34="Baja",AH34="Catastrófico"),AND(AF34="Media",AH34="Catastrófico"),AND(AF34="Alta",AH34="Catastrófico"),AND(AF34="Muy Alta",AH34="Catastrófico")),"Extremo","")))),"")</f>
        <v/>
      </c>
      <c r="AK34" s="237" t="str">
        <f>IFERROR(IF(OR(AND(AG34="Muy Baja",AI34="Leve"),AND(AG34="Muy Baja",AI34="Menor"),AND(AG34="Baja",AI34="Leve")),"Bajo",IF(OR(AND(AG34="Muy baja",AI34="Moderado"),AND(AG34="Baja",AI34="Menor"),AND(AG34="Baja",AI34="Moderado"),AND(AG34="Media",AI34="Leve"),AND(AG34="Media",AI34="Menor"),AND(AG34="Media",AI34="Moderado"),AND(AG34="Alta",AI34="Leve"),AND(AG34="Alta",AI34="Menor")),"Moderado",IF(OR(AND(AG34="Muy Baja",AI34="Mayor"),AND(AG34="Baja",AI34="Mayor"),AND(AG34="Media",AI34="Mayor"),AND(AG34="Alta",AI34="Moderado"),AND(AG34="Alta",AI34="Mayor"),AND(AG34="Muy Alta",AI34="Leve"),AND(AG34="Muy Alta",AI34="Menor"),AND(AG34="Muy Alta",AI34="Moderado"),AND(AG34="Muy Alta",AI34="Mayor")),"Alto",IF(OR(AND(AG34="Muy Baja",AI34="Catastrófico"),AND(AG34="Baja",AI34="Catastrófico"),AND(AG34="Media",AI34="Catastrófico"),AND(AG34="Alta",AI34="Catastrófico"),AND(AG34="Muy Alta",AI34="Catastrófico")),"Extremo","")))),"")</f>
        <v/>
      </c>
      <c r="AL34" s="237" t="str">
        <f>IFERROR(IF(OR(AND(AH34="Muy Baja",AJ34="Leve"),AND(AH34="Muy Baja",AJ34="Menor"),AND(AH34="Baja",AJ34="Leve")),"Bajo",IF(OR(AND(AH34="Muy baja",AJ34="Moderado"),AND(AH34="Baja",AJ34="Menor"),AND(AH34="Baja",AJ34="Moderado"),AND(AH34="Media",AJ34="Leve"),AND(AH34="Media",AJ34="Menor"),AND(AH34="Media",AJ34="Moderado"),AND(AH34="Alta",AJ34="Leve"),AND(AH34="Alta",AJ34="Menor")),"Moderado",IF(OR(AND(AH34="Muy Baja",AJ34="Mayor"),AND(AH34="Baja",AJ34="Mayor"),AND(AH34="Media",AJ34="Mayor"),AND(AH34="Alta",AJ34="Moderado"),AND(AH34="Alta",AJ34="Mayor"),AND(AH34="Muy Alta",AJ34="Leve"),AND(AH34="Muy Alta",AJ34="Menor"),AND(AH34="Muy Alta",AJ34="Moderado"),AND(AH34="Muy Alta",AJ34="Mayor")),"Alto",IF(OR(AND(AH34="Muy Baja",AJ34="Catastrófico"),AND(AH34="Baja",AJ34="Catastrófico"),AND(AH34="Media",AJ34="Catastrófico"),AND(AH34="Alta",AJ34="Catastrófico"),AND(AH34="Muy Alta",AJ34="Catastrófico")),"Extremo","")))),"")</f>
        <v/>
      </c>
      <c r="AM34" s="205"/>
      <c r="AN34" s="205"/>
      <c r="AO34" s="205"/>
      <c r="AP34" s="205"/>
      <c r="AQ34" s="205"/>
      <c r="AR34" s="205"/>
      <c r="AS34" s="205"/>
      <c r="AT34" s="205"/>
      <c r="AU34" s="205"/>
      <c r="AV34" s="205"/>
      <c r="AW34" s="205"/>
      <c r="AX34" s="205"/>
      <c r="AY34" s="205"/>
      <c r="AZ34" s="205"/>
      <c r="BA34" s="205"/>
      <c r="BB34" s="205"/>
      <c r="BC34" s="205"/>
      <c r="BD34" s="205"/>
      <c r="BE34" s="205"/>
      <c r="BF34" s="205"/>
      <c r="BG34" s="205"/>
      <c r="BH34" s="205"/>
      <c r="BI34" s="205"/>
      <c r="BJ34" s="205"/>
      <c r="BK34" s="205"/>
      <c r="BL34" s="205"/>
      <c r="BM34" s="205"/>
      <c r="BN34" s="205"/>
      <c r="BO34" s="205"/>
      <c r="BP34" s="205"/>
      <c r="BQ34" s="205"/>
      <c r="BR34" s="205"/>
    </row>
    <row r="35" spans="1:70" ht="26.25" customHeight="1" x14ac:dyDescent="0.25">
      <c r="A35" s="396"/>
      <c r="B35" s="399"/>
      <c r="C35" s="399"/>
      <c r="D35" s="407"/>
      <c r="E35" s="231"/>
      <c r="F35" s="440"/>
      <c r="G35" s="442"/>
      <c r="H35" s="232"/>
      <c r="I35" s="445"/>
      <c r="J35" s="464"/>
      <c r="K35" s="433"/>
      <c r="L35" s="427"/>
      <c r="M35" s="430"/>
      <c r="N35" s="427">
        <f>IF(NOT(ISERROR(MATCH(M35,_xlfn.ANCHORARRAY(F46),0))),L48&amp;"Por favor no seleccionar los criterios de impacto",M35)</f>
        <v>0</v>
      </c>
      <c r="O35" s="433"/>
      <c r="P35" s="427"/>
      <c r="Q35" s="424"/>
      <c r="R35" s="233">
        <v>2</v>
      </c>
      <c r="S35" s="234"/>
      <c r="T35" s="235" t="str">
        <f>IF(OR(U35="Preventivo",U35="Detectivo"),"Probabilidad",IF(U35="Correctivo","Impacto",""))</f>
        <v/>
      </c>
      <c r="U35" s="199"/>
      <c r="V35" s="199"/>
      <c r="W35" s="200" t="str">
        <f t="shared" ref="W35:W39" si="42">IF(AND(U35="Preventivo",V35="Automático"),"50%",IF(AND(U35="Preventivo",V35="Manual"),"40%",IF(AND(U35="Detectivo",V35="Automático"),"40%",IF(AND(U35="Detectivo",V35="Manual"),"30%",IF(AND(U35="Correctivo",V35="Automático"),"35%",IF(AND(U35="Correctivo",V35="Manual"),"25%",""))))))</f>
        <v/>
      </c>
      <c r="X35" s="199"/>
      <c r="Y35" s="199"/>
      <c r="Z35" s="199"/>
      <c r="AA35" s="236" t="str">
        <f>IFERROR(IF(AND(T34="Probabilidad",T35="Probabilidad"),(AC34-(+AC34*W35)),IF(AND(T34="Impacto",T35="Probabilidad"),(L34-(+L34*W35)),IF(T35="Impacto",AC34,""))),"")</f>
        <v/>
      </c>
      <c r="AB35" s="201" t="str">
        <f t="shared" ref="AB35:AB39" si="43">IFERROR(IF(AA35="","",IF(AA35&lt;=0.2,"Muy Baja",IF(AA35&lt;=0.4,"Baja",IF(AA35&lt;=0.6,"Media",IF(AA35&lt;=0.8,"Alta","Muy Alta"))))),"")</f>
        <v/>
      </c>
      <c r="AC35" s="202" t="str">
        <f>+AA35</f>
        <v/>
      </c>
      <c r="AD35" s="201" t="str">
        <f t="shared" ref="AD35:AD39" si="44">IFERROR(IF(AE35="","",IF(AE35&lt;=0.2,"Leve",IF(AE35&lt;=0.4,"Menor",IF(AE35&lt;=0.6,"Moderado",IF(AE35&lt;=0.8,"Mayor","Catastrófico"))))),"")</f>
        <v/>
      </c>
      <c r="AE35" s="202" t="str">
        <f>IFERROR(IF(AND(T34="Impacto",T35="Impacto"),(AE34-(+AE34*W35)),IF(AND(T34="Probabilidad",T35="Impacto"),(P34-(+P34*W35)),IF(T35="Probabilidad",AE34,""))),"")</f>
        <v/>
      </c>
      <c r="AF35" s="203" t="str">
        <f t="shared" ref="AF35:AI39" si="45">IFERROR(IF(OR(AND(AB35="Muy Baja",AD35="Leve"),AND(AB35="Muy Baja",AD35="Menor"),AND(AB35="Baja",AD35="Leve")),"Bajo",IF(OR(AND(AB35="Muy baja",AD35="Moderado"),AND(AB35="Baja",AD35="Menor"),AND(AB35="Baja",AD35="Moderado"),AND(AB35="Media",AD35="Leve"),AND(AB35="Media",AD35="Menor"),AND(AB35="Media",AD35="Moderado"),AND(AB35="Alta",AD35="Leve"),AND(AB35="Alta",AD35="Menor")),"Moderado",IF(OR(AND(AB35="Muy Baja",AD35="Mayor"),AND(AB35="Baja",AD35="Mayor"),AND(AB35="Media",AD35="Mayor"),AND(AB35="Alta",AD35="Moderado"),AND(AB35="Alta",AD35="Mayor"),AND(AB35="Muy Alta",AD35="Leve"),AND(AB35="Muy Alta",AD35="Menor"),AND(AB35="Muy Alta",AD35="Moderado"),AND(AB35="Muy Alta",AD35="Mayor")),"Alto",IF(OR(AND(AB35="Muy Baja",AD35="Catastrófico"),AND(AB35="Baja",AD35="Catastrófico"),AND(AB35="Media",AD35="Catastrófico"),AND(AB35="Alta",AD35="Catastrófico"),AND(AB35="Muy Alta",AD35="Catastrófico")),"Extremo","")))),"")</f>
        <v/>
      </c>
      <c r="AG35" s="204"/>
      <c r="AH35" s="237" t="str">
        <f t="shared" si="45"/>
        <v/>
      </c>
      <c r="AI35" s="237" t="str">
        <f t="shared" si="45"/>
        <v/>
      </c>
      <c r="AJ35" s="237" t="str">
        <f t="shared" ref="AJ35:AJ39" si="46">IFERROR(IF(OR(AND(AF35="Muy Baja",AH35="Leve"),AND(AF35="Muy Baja",AH35="Menor"),AND(AF35="Baja",AH35="Leve")),"Bajo",IF(OR(AND(AF35="Muy baja",AH35="Moderado"),AND(AF35="Baja",AH35="Menor"),AND(AF35="Baja",AH35="Moderado"),AND(AF35="Media",AH35="Leve"),AND(AF35="Media",AH35="Menor"),AND(AF35="Media",AH35="Moderado"),AND(AF35="Alta",AH35="Leve"),AND(AF35="Alta",AH35="Menor")),"Moderado",IF(OR(AND(AF35="Muy Baja",AH35="Mayor"),AND(AF35="Baja",AH35="Mayor"),AND(AF35="Media",AH35="Mayor"),AND(AF35="Alta",AH35="Moderado"),AND(AF35="Alta",AH35="Mayor"),AND(AF35="Muy Alta",AH35="Leve"),AND(AF35="Muy Alta",AH35="Menor"),AND(AF35="Muy Alta",AH35="Moderado"),AND(AF35="Muy Alta",AH35="Mayor")),"Alto",IF(OR(AND(AF35="Muy Baja",AH35="Catastrófico"),AND(AF35="Baja",AH35="Catastrófico"),AND(AF35="Media",AH35="Catastrófico"),AND(AF35="Alta",AH35="Catastrófico"),AND(AF35="Muy Alta",AH35="Catastrófico")),"Extremo","")))),"")</f>
        <v/>
      </c>
      <c r="AK35" s="237" t="str">
        <f t="shared" ref="AK35:AL39" si="47">IFERROR(IF(OR(AND(AG35="Muy Baja",AI35="Leve"),AND(AG35="Muy Baja",AI35="Menor"),AND(AG35="Baja",AI35="Leve")),"Bajo",IF(OR(AND(AG35="Muy baja",AI35="Moderado"),AND(AG35="Baja",AI35="Menor"),AND(AG35="Baja",AI35="Moderado"),AND(AG35="Media",AI35="Leve"),AND(AG35="Media",AI35="Menor"),AND(AG35="Media",AI35="Moderado"),AND(AG35="Alta",AI35="Leve"),AND(AG35="Alta",AI35="Menor")),"Moderado",IF(OR(AND(AG35="Muy Baja",AI35="Mayor"),AND(AG35="Baja",AI35="Mayor"),AND(AG35="Media",AI35="Mayor"),AND(AG35="Alta",AI35="Moderado"),AND(AG35="Alta",AI35="Mayor"),AND(AG35="Muy Alta",AI35="Leve"),AND(AG35="Muy Alta",AI35="Menor"),AND(AG35="Muy Alta",AI35="Moderado"),AND(AG35="Muy Alta",AI35="Mayor")),"Alto",IF(OR(AND(AG35="Muy Baja",AI35="Catastrófico"),AND(AG35="Baja",AI35="Catastrófico"),AND(AG35="Media",AI35="Catastrófico"),AND(AG35="Alta",AI35="Catastrófico"),AND(AG35="Muy Alta",AI35="Catastrófico")),"Extremo","")))),"")</f>
        <v/>
      </c>
      <c r="AL35" s="237" t="str">
        <f t="shared" si="47"/>
        <v/>
      </c>
      <c r="AM35" s="205"/>
      <c r="AN35" s="205"/>
      <c r="AO35" s="205"/>
      <c r="AP35" s="205"/>
      <c r="AQ35" s="205"/>
      <c r="AR35" s="205"/>
      <c r="AS35" s="205"/>
      <c r="AT35" s="205"/>
      <c r="AU35" s="205"/>
      <c r="AV35" s="205"/>
      <c r="AW35" s="205"/>
      <c r="AX35" s="205"/>
      <c r="AY35" s="205"/>
      <c r="AZ35" s="205"/>
      <c r="BA35" s="205"/>
      <c r="BB35" s="205"/>
      <c r="BC35" s="205"/>
      <c r="BD35" s="205"/>
      <c r="BE35" s="205"/>
      <c r="BF35" s="205"/>
      <c r="BG35" s="205"/>
      <c r="BH35" s="205"/>
      <c r="BI35" s="205"/>
      <c r="BJ35" s="205"/>
      <c r="BK35" s="205"/>
      <c r="BL35" s="205"/>
      <c r="BM35" s="205"/>
      <c r="BN35" s="205"/>
      <c r="BO35" s="205"/>
      <c r="BP35" s="205"/>
      <c r="BQ35" s="205"/>
      <c r="BR35" s="205"/>
    </row>
    <row r="36" spans="1:70" ht="26.25" customHeight="1" x14ac:dyDescent="0.25">
      <c r="A36" s="396"/>
      <c r="B36" s="399"/>
      <c r="C36" s="399"/>
      <c r="D36" s="407"/>
      <c r="E36" s="231"/>
      <c r="F36" s="440"/>
      <c r="G36" s="442"/>
      <c r="H36" s="232"/>
      <c r="I36" s="445"/>
      <c r="J36" s="464"/>
      <c r="K36" s="433"/>
      <c r="L36" s="427"/>
      <c r="M36" s="430"/>
      <c r="N36" s="427">
        <f>IF(NOT(ISERROR(MATCH(M36,_xlfn.ANCHORARRAY(F47),0))),L49&amp;"Por favor no seleccionar los criterios de impacto",M36)</f>
        <v>0</v>
      </c>
      <c r="O36" s="433"/>
      <c r="P36" s="427"/>
      <c r="Q36" s="424"/>
      <c r="R36" s="233">
        <v>3</v>
      </c>
      <c r="S36" s="238"/>
      <c r="T36" s="235" t="str">
        <f t="shared" ref="T36:T39" si="48">IF(OR(U36="Preventivo",U36="Detectivo"),"Probabilidad",IF(U36="Correctivo","Impacto",""))</f>
        <v/>
      </c>
      <c r="U36" s="199"/>
      <c r="V36" s="199"/>
      <c r="W36" s="200" t="str">
        <f t="shared" si="42"/>
        <v/>
      </c>
      <c r="X36" s="199"/>
      <c r="Y36" s="199"/>
      <c r="Z36" s="199"/>
      <c r="AA36" s="236" t="str">
        <f>IFERROR(IF(AND(T35="Probabilidad",T36="Probabilidad"),(AC35-(+AC35*W36)),IF(AND(T35="Impacto",T36="Probabilidad"),(AC34-(+AC34*W36)),IF(T36="Impacto",AC35,""))),"")</f>
        <v/>
      </c>
      <c r="AB36" s="201" t="str">
        <f t="shared" si="43"/>
        <v/>
      </c>
      <c r="AC36" s="202" t="str">
        <f t="shared" ref="AC36:AC39" si="49">+AA36</f>
        <v/>
      </c>
      <c r="AD36" s="201" t="str">
        <f t="shared" si="44"/>
        <v/>
      </c>
      <c r="AE36" s="202" t="str">
        <f t="shared" ref="AE36:AE39" si="50">IFERROR(IF(AND(T35="Impacto",T36="Impacto"),(AE35-(+AE35*W36)),IF(AND(T35="Probabilidad",T36="Impacto"),(AE34-(+AE34*W36)),IF(T36="Probabilidad",AE35,""))),"")</f>
        <v/>
      </c>
      <c r="AF36" s="203" t="str">
        <f t="shared" si="45"/>
        <v/>
      </c>
      <c r="AG36" s="204"/>
      <c r="AH36" s="237" t="str">
        <f t="shared" si="45"/>
        <v/>
      </c>
      <c r="AI36" s="237" t="str">
        <f t="shared" si="45"/>
        <v/>
      </c>
      <c r="AJ36" s="237" t="str">
        <f t="shared" si="46"/>
        <v/>
      </c>
      <c r="AK36" s="237" t="str">
        <f t="shared" si="47"/>
        <v/>
      </c>
      <c r="AL36" s="237" t="str">
        <f t="shared" si="47"/>
        <v/>
      </c>
      <c r="AM36" s="205"/>
      <c r="AN36" s="205"/>
      <c r="AO36" s="205"/>
      <c r="AP36" s="205"/>
      <c r="AQ36" s="205"/>
      <c r="AR36" s="205"/>
      <c r="AS36" s="205"/>
      <c r="AT36" s="205"/>
      <c r="AU36" s="205"/>
      <c r="AV36" s="205"/>
      <c r="AW36" s="205"/>
      <c r="AX36" s="205"/>
      <c r="AY36" s="205"/>
      <c r="AZ36" s="205"/>
      <c r="BA36" s="205"/>
      <c r="BB36" s="205"/>
      <c r="BC36" s="205"/>
      <c r="BD36" s="205"/>
      <c r="BE36" s="205"/>
      <c r="BF36" s="205"/>
      <c r="BG36" s="205"/>
      <c r="BH36" s="205"/>
      <c r="BI36" s="205"/>
      <c r="BJ36" s="205"/>
      <c r="BK36" s="205"/>
      <c r="BL36" s="205"/>
      <c r="BM36" s="205"/>
      <c r="BN36" s="205"/>
      <c r="BO36" s="205"/>
      <c r="BP36" s="205"/>
      <c r="BQ36" s="205"/>
      <c r="BR36" s="205"/>
    </row>
    <row r="37" spans="1:70" ht="26.25" customHeight="1" x14ac:dyDescent="0.25">
      <c r="A37" s="396"/>
      <c r="B37" s="399"/>
      <c r="C37" s="399"/>
      <c r="D37" s="407"/>
      <c r="E37" s="231"/>
      <c r="F37" s="440"/>
      <c r="G37" s="442"/>
      <c r="H37" s="232"/>
      <c r="I37" s="445"/>
      <c r="J37" s="464"/>
      <c r="K37" s="433"/>
      <c r="L37" s="427"/>
      <c r="M37" s="430"/>
      <c r="N37" s="427">
        <f>IF(NOT(ISERROR(MATCH(M37,_xlfn.ANCHORARRAY(F48),0))),L50&amp;"Por favor no seleccionar los criterios de impacto",M37)</f>
        <v>0</v>
      </c>
      <c r="O37" s="433"/>
      <c r="P37" s="427"/>
      <c r="Q37" s="424"/>
      <c r="R37" s="233">
        <v>4</v>
      </c>
      <c r="S37" s="234"/>
      <c r="T37" s="235" t="str">
        <f t="shared" si="48"/>
        <v/>
      </c>
      <c r="U37" s="199"/>
      <c r="V37" s="199"/>
      <c r="W37" s="200" t="str">
        <f t="shared" si="42"/>
        <v/>
      </c>
      <c r="X37" s="199"/>
      <c r="Y37" s="199"/>
      <c r="Z37" s="199"/>
      <c r="AA37" s="236" t="str">
        <f t="shared" ref="AA37:AA39" si="51">IFERROR(IF(AND(T36="Probabilidad",T37="Probabilidad"),(AC36-(+AC36*W37)),IF(AND(T36="Impacto",T37="Probabilidad"),(AC35-(+AC35*W37)),IF(T37="Impacto",AC36,""))),"")</f>
        <v/>
      </c>
      <c r="AB37" s="201" t="str">
        <f t="shared" si="43"/>
        <v/>
      </c>
      <c r="AC37" s="202" t="str">
        <f t="shared" si="49"/>
        <v/>
      </c>
      <c r="AD37" s="201" t="str">
        <f t="shared" si="44"/>
        <v/>
      </c>
      <c r="AE37" s="202" t="str">
        <f t="shared" si="50"/>
        <v/>
      </c>
      <c r="AF37" s="203" t="str">
        <f t="shared" si="45"/>
        <v/>
      </c>
      <c r="AG37" s="204"/>
      <c r="AH37" s="237" t="str">
        <f t="shared" si="45"/>
        <v/>
      </c>
      <c r="AI37" s="237" t="str">
        <f t="shared" si="45"/>
        <v/>
      </c>
      <c r="AJ37" s="237" t="str">
        <f t="shared" si="46"/>
        <v/>
      </c>
      <c r="AK37" s="237" t="str">
        <f t="shared" si="47"/>
        <v/>
      </c>
      <c r="AL37" s="237" t="str">
        <f t="shared" si="47"/>
        <v/>
      </c>
      <c r="AM37" s="205"/>
      <c r="AN37" s="205"/>
      <c r="AO37" s="205"/>
      <c r="AP37" s="205"/>
      <c r="AQ37" s="205"/>
      <c r="AR37" s="205"/>
      <c r="AS37" s="205"/>
      <c r="AT37" s="205"/>
      <c r="AU37" s="205"/>
      <c r="AV37" s="205"/>
      <c r="AW37" s="205"/>
      <c r="AX37" s="205"/>
      <c r="AY37" s="205"/>
      <c r="AZ37" s="205"/>
      <c r="BA37" s="205"/>
      <c r="BB37" s="205"/>
      <c r="BC37" s="205"/>
      <c r="BD37" s="205"/>
      <c r="BE37" s="205"/>
      <c r="BF37" s="205"/>
      <c r="BG37" s="205"/>
      <c r="BH37" s="205"/>
      <c r="BI37" s="205"/>
      <c r="BJ37" s="205"/>
      <c r="BK37" s="205"/>
      <c r="BL37" s="205"/>
      <c r="BM37" s="205"/>
      <c r="BN37" s="205"/>
      <c r="BO37" s="205"/>
      <c r="BP37" s="205"/>
      <c r="BQ37" s="205"/>
      <c r="BR37" s="205"/>
    </row>
    <row r="38" spans="1:70" ht="26.25" customHeight="1" x14ac:dyDescent="0.25">
      <c r="A38" s="396"/>
      <c r="B38" s="399"/>
      <c r="C38" s="399"/>
      <c r="D38" s="407"/>
      <c r="E38" s="231"/>
      <c r="F38" s="440"/>
      <c r="G38" s="442"/>
      <c r="H38" s="232"/>
      <c r="I38" s="445"/>
      <c r="J38" s="464"/>
      <c r="K38" s="433"/>
      <c r="L38" s="427"/>
      <c r="M38" s="430"/>
      <c r="N38" s="427">
        <f>IF(NOT(ISERROR(MATCH(M38,_xlfn.ANCHORARRAY(F49),0))),L51&amp;"Por favor no seleccionar los criterios de impacto",M38)</f>
        <v>0</v>
      </c>
      <c r="O38" s="433"/>
      <c r="P38" s="427"/>
      <c r="Q38" s="424"/>
      <c r="R38" s="233">
        <v>5</v>
      </c>
      <c r="S38" s="234"/>
      <c r="T38" s="235" t="str">
        <f t="shared" si="48"/>
        <v/>
      </c>
      <c r="U38" s="199"/>
      <c r="V38" s="199"/>
      <c r="W38" s="200" t="str">
        <f t="shared" si="42"/>
        <v/>
      </c>
      <c r="X38" s="199"/>
      <c r="Y38" s="199"/>
      <c r="Z38" s="199"/>
      <c r="AA38" s="236" t="str">
        <f t="shared" si="51"/>
        <v/>
      </c>
      <c r="AB38" s="201" t="str">
        <f t="shared" si="43"/>
        <v/>
      </c>
      <c r="AC38" s="202" t="str">
        <f t="shared" si="49"/>
        <v/>
      </c>
      <c r="AD38" s="201" t="str">
        <f t="shared" si="44"/>
        <v/>
      </c>
      <c r="AE38" s="202" t="str">
        <f t="shared" si="50"/>
        <v/>
      </c>
      <c r="AF38" s="203" t="str">
        <f t="shared" si="45"/>
        <v/>
      </c>
      <c r="AG38" s="204"/>
      <c r="AH38" s="237" t="str">
        <f t="shared" si="45"/>
        <v/>
      </c>
      <c r="AI38" s="237" t="str">
        <f t="shared" si="45"/>
        <v/>
      </c>
      <c r="AJ38" s="237" t="str">
        <f t="shared" si="46"/>
        <v/>
      </c>
      <c r="AK38" s="237" t="str">
        <f t="shared" si="47"/>
        <v/>
      </c>
      <c r="AL38" s="237" t="str">
        <f t="shared" si="47"/>
        <v/>
      </c>
      <c r="AM38" s="205"/>
      <c r="AN38" s="205"/>
      <c r="AO38" s="205"/>
      <c r="AP38" s="205"/>
      <c r="AQ38" s="205"/>
      <c r="AR38" s="205"/>
      <c r="AS38" s="205"/>
      <c r="AT38" s="205"/>
      <c r="AU38" s="205"/>
      <c r="AV38" s="205"/>
      <c r="AW38" s="205"/>
      <c r="AX38" s="205"/>
      <c r="AY38" s="205"/>
      <c r="AZ38" s="205"/>
      <c r="BA38" s="205"/>
      <c r="BB38" s="205"/>
      <c r="BC38" s="205"/>
      <c r="BD38" s="205"/>
      <c r="BE38" s="205"/>
      <c r="BF38" s="205"/>
      <c r="BG38" s="205"/>
      <c r="BH38" s="205"/>
      <c r="BI38" s="205"/>
      <c r="BJ38" s="205"/>
      <c r="BK38" s="205"/>
      <c r="BL38" s="205"/>
      <c r="BM38" s="205"/>
      <c r="BN38" s="205"/>
      <c r="BO38" s="205"/>
      <c r="BP38" s="205"/>
      <c r="BQ38" s="205"/>
      <c r="BR38" s="205"/>
    </row>
    <row r="39" spans="1:70" ht="26.25" customHeight="1" x14ac:dyDescent="0.25">
      <c r="A39" s="397"/>
      <c r="B39" s="400"/>
      <c r="C39" s="400"/>
      <c r="D39" s="408"/>
      <c r="E39" s="231"/>
      <c r="F39" s="440"/>
      <c r="G39" s="443"/>
      <c r="H39" s="232"/>
      <c r="I39" s="446"/>
      <c r="J39" s="465"/>
      <c r="K39" s="434"/>
      <c r="L39" s="428"/>
      <c r="M39" s="431"/>
      <c r="N39" s="428">
        <f>IF(NOT(ISERROR(MATCH(M39,_xlfn.ANCHORARRAY(F50),0))),L52&amp;"Por favor no seleccionar los criterios de impacto",M39)</f>
        <v>0</v>
      </c>
      <c r="O39" s="434"/>
      <c r="P39" s="428"/>
      <c r="Q39" s="425"/>
      <c r="R39" s="233">
        <v>6</v>
      </c>
      <c r="S39" s="234"/>
      <c r="T39" s="235" t="str">
        <f t="shared" si="48"/>
        <v/>
      </c>
      <c r="U39" s="199"/>
      <c r="V39" s="199"/>
      <c r="W39" s="200" t="str">
        <f t="shared" si="42"/>
        <v/>
      </c>
      <c r="X39" s="199"/>
      <c r="Y39" s="199"/>
      <c r="Z39" s="199"/>
      <c r="AA39" s="236" t="str">
        <f t="shared" si="51"/>
        <v/>
      </c>
      <c r="AB39" s="201" t="str">
        <f t="shared" si="43"/>
        <v/>
      </c>
      <c r="AC39" s="202" t="str">
        <f t="shared" si="49"/>
        <v/>
      </c>
      <c r="AD39" s="201" t="str">
        <f t="shared" si="44"/>
        <v/>
      </c>
      <c r="AE39" s="202" t="str">
        <f t="shared" si="50"/>
        <v/>
      </c>
      <c r="AF39" s="203" t="str">
        <f t="shared" si="45"/>
        <v/>
      </c>
      <c r="AG39" s="204"/>
      <c r="AH39" s="237" t="str">
        <f t="shared" si="45"/>
        <v/>
      </c>
      <c r="AI39" s="237" t="str">
        <f t="shared" si="45"/>
        <v/>
      </c>
      <c r="AJ39" s="237" t="str">
        <f t="shared" si="46"/>
        <v/>
      </c>
      <c r="AK39" s="237" t="str">
        <f t="shared" si="47"/>
        <v/>
      </c>
      <c r="AL39" s="237" t="str">
        <f t="shared" si="47"/>
        <v/>
      </c>
      <c r="AM39" s="205"/>
      <c r="AN39" s="205"/>
      <c r="AO39" s="205"/>
      <c r="AP39" s="205"/>
      <c r="AQ39" s="205"/>
      <c r="AR39" s="205"/>
      <c r="AS39" s="205"/>
      <c r="AT39" s="205"/>
      <c r="AU39" s="205"/>
      <c r="AV39" s="205"/>
      <c r="AW39" s="205"/>
      <c r="AX39" s="205"/>
      <c r="AY39" s="205"/>
      <c r="AZ39" s="205"/>
      <c r="BA39" s="205"/>
      <c r="BB39" s="205"/>
      <c r="BC39" s="205"/>
      <c r="BD39" s="205"/>
      <c r="BE39" s="205"/>
      <c r="BF39" s="205"/>
      <c r="BG39" s="205"/>
      <c r="BH39" s="205"/>
      <c r="BI39" s="205"/>
      <c r="BJ39" s="205"/>
      <c r="BK39" s="205"/>
      <c r="BL39" s="205"/>
      <c r="BM39" s="205"/>
      <c r="BN39" s="205"/>
      <c r="BO39" s="205"/>
      <c r="BP39" s="205"/>
      <c r="BQ39" s="205"/>
      <c r="BR39" s="205"/>
    </row>
    <row r="40" spans="1:70" ht="26.25" customHeight="1" x14ac:dyDescent="0.25">
      <c r="A40" s="395">
        <v>6</v>
      </c>
      <c r="B40" s="398"/>
      <c r="C40" s="398"/>
      <c r="D40" s="406"/>
      <c r="E40" s="231"/>
      <c r="F40" s="440"/>
      <c r="G40" s="441"/>
      <c r="H40" s="232"/>
      <c r="I40" s="444"/>
      <c r="J40" s="463"/>
      <c r="K40" s="432" t="str">
        <f t="shared" ref="K40" si="52">IF(J40&lt;=0,"",IF(J40&lt;=2,"Muy Baja",IF(J40&lt;=24,"Baja",IF(J40&lt;=500,"Media",IF(J40&lt;=5000,"Alta","Muy Alta")))))</f>
        <v/>
      </c>
      <c r="L40" s="426" t="str">
        <f t="shared" ref="L40" si="53">IF(K40="","",IF(K40="Muy Baja",0.2,IF(K40="Baja",0.4,IF(K40="Media",0.6,IF(K40="Alta",0.8,IF(K40="Muy Alta",1,))))))</f>
        <v/>
      </c>
      <c r="M40" s="429"/>
      <c r="N40" s="426">
        <f>IF(NOT(ISERROR(MATCH(M40,'Tabla Impacto'!$B$221:$B$223,0))),'Tabla Impacto'!$F$223&amp;"Por favor no seleccionar los criterios de impacto(Afectación Económica o presupuestal y Pérdida Reputacional)",M40)</f>
        <v>0</v>
      </c>
      <c r="O40" s="432" t="str">
        <f>IF(OR(N40='Tabla Impacto'!$C$11,N40='Tabla Impacto'!$D$11),"Leve",IF(OR(N40='Tabla Impacto'!$C$12,N40='Tabla Impacto'!$D$12),"Menor",IF(OR(N40='Tabla Impacto'!$C$13,N40='Tabla Impacto'!$D$13),"Moderado",IF(OR(N40='Tabla Impacto'!$C$14,N40='Tabla Impacto'!$D$14),"Mayor",IF(OR(N40='Tabla Impacto'!$C$15,N40='Tabla Impacto'!$D$15),"Catastrófico","")))))</f>
        <v/>
      </c>
      <c r="P40" s="426" t="str">
        <f t="shared" ref="P40" si="54">IF(O40="","",IF(O40="Leve",0.2,IF(O40="Menor",0.4,IF(O40="Moderado",0.6,IF(O40="Mayor",0.8,IF(O40="Catastrófico",1,))))))</f>
        <v/>
      </c>
      <c r="Q40" s="423" t="str">
        <f t="shared" ref="Q40" si="55">IF(OR(AND(K40="Muy Baja",O40="Leve"),AND(K40="Muy Baja",O40="Menor"),AND(K40="Baja",O40="Leve")),"Bajo",IF(OR(AND(K40="Muy baja",O40="Moderado"),AND(K40="Baja",O40="Menor"),AND(K40="Baja",O40="Moderado"),AND(K40="Media",O40="Leve"),AND(K40="Media",O40="Menor"),AND(K40="Media",O40="Moderado"),AND(K40="Alta",O40="Leve"),AND(K40="Alta",O40="Menor")),"Moderado",IF(OR(AND(K40="Muy Baja",O40="Mayor"),AND(K40="Baja",O40="Mayor"),AND(K40="Media",O40="Mayor"),AND(K40="Alta",O40="Moderado"),AND(K40="Alta",O40="Mayor"),AND(K40="Muy Alta",O40="Leve"),AND(K40="Muy Alta",O40="Menor"),AND(K40="Muy Alta",O40="Moderado"),AND(K40="Muy Alta",O40="Mayor")),"Alto",IF(OR(AND(K40="Muy Baja",O40="Catastrófico"),AND(K40="Baja",O40="Catastrófico"),AND(K40="Media",O40="Catastrófico"),AND(K40="Alta",O40="Catastrófico"),AND(K40="Muy Alta",O40="Catastrófico")),"Extremo",""))))</f>
        <v/>
      </c>
      <c r="R40" s="233">
        <v>1</v>
      </c>
      <c r="S40" s="234"/>
      <c r="T40" s="235" t="str">
        <f>IF(OR(U40="Preventivo",U40="Detectivo"),"Probabilidad",IF(U40="Correctivo","Impacto",""))</f>
        <v/>
      </c>
      <c r="U40" s="199"/>
      <c r="V40" s="199"/>
      <c r="W40" s="200" t="str">
        <f>IF(AND(U40="Preventivo",V40="Automático"),"50%",IF(AND(U40="Preventivo",V40="Manual"),"40%",IF(AND(U40="Detectivo",V40="Automático"),"40%",IF(AND(U40="Detectivo",V40="Manual"),"30%",IF(AND(U40="Correctivo",V40="Automático"),"35%",IF(AND(U40="Correctivo",V40="Manual"),"25%",""))))))</f>
        <v/>
      </c>
      <c r="X40" s="199"/>
      <c r="Y40" s="199"/>
      <c r="Z40" s="199"/>
      <c r="AA40" s="236" t="str">
        <f>IFERROR(IF(T40="Probabilidad",(L40-(+L40*W40)),IF(T40="Impacto",L40,"")),"")</f>
        <v/>
      </c>
      <c r="AB40" s="201" t="str">
        <f>IFERROR(IF(AA40="","",IF(AA40&lt;=0.2,"Muy Baja",IF(AA40&lt;=0.4,"Baja",IF(AA40&lt;=0.6,"Media",IF(AA40&lt;=0.8,"Alta","Muy Alta"))))),"")</f>
        <v/>
      </c>
      <c r="AC40" s="202" t="str">
        <f>+AA40</f>
        <v/>
      </c>
      <c r="AD40" s="201" t="str">
        <f>IFERROR(IF(AE40="","",IF(AE40&lt;=0.2,"Leve",IF(AE40&lt;=0.4,"Menor",IF(AE40&lt;=0.6,"Moderado",IF(AE40&lt;=0.8,"Mayor","Catastrófico"))))),"")</f>
        <v/>
      </c>
      <c r="AE40" s="202" t="str">
        <f>IFERROR(IF(T40="Impacto",(P40-(+P40*W40)),IF(T40="Probabilidad",P40,"")),"")</f>
        <v/>
      </c>
      <c r="AF40" s="203" t="str">
        <f>IFERROR(IF(OR(AND(AB40="Muy Baja",AD40="Leve"),AND(AB40="Muy Baja",AD40="Menor"),AND(AB40="Baja",AD40="Leve")),"Bajo",IF(OR(AND(AB40="Muy baja",AD40="Moderado"),AND(AB40="Baja",AD40="Menor"),AND(AB40="Baja",AD40="Moderado"),AND(AB40="Media",AD40="Leve"),AND(AB40="Media",AD40="Menor"),AND(AB40="Media",AD40="Moderado"),AND(AB40="Alta",AD40="Leve"),AND(AB40="Alta",AD40="Menor")),"Moderado",IF(OR(AND(AB40="Muy Baja",AD40="Mayor"),AND(AB40="Baja",AD40="Mayor"),AND(AB40="Media",AD40="Mayor"),AND(AB40="Alta",AD40="Moderado"),AND(AB40="Alta",AD40="Mayor"),AND(AB40="Muy Alta",AD40="Leve"),AND(AB40="Muy Alta",AD40="Menor"),AND(AB40="Muy Alta",AD40="Moderado"),AND(AB40="Muy Alta",AD40="Mayor")),"Alto",IF(OR(AND(AB40="Muy Baja",AD40="Catastrófico"),AND(AB40="Baja",AD40="Catastrófico"),AND(AB40="Media",AD40="Catastrófico"),AND(AB40="Alta",AD40="Catastrófico"),AND(AB40="Muy Alta",AD40="Catastrófico")),"Extremo","")))),"")</f>
        <v/>
      </c>
      <c r="AG40" s="204"/>
      <c r="AH40" s="237" t="str">
        <f>IFERROR(IF(OR(AND(AD40="Muy Baja",AF40="Leve"),AND(AD40="Muy Baja",AF40="Menor"),AND(AD40="Baja",AF40="Leve")),"Bajo",IF(OR(AND(AD40="Muy baja",AF40="Moderado"),AND(AD40="Baja",AF40="Menor"),AND(AD40="Baja",AF40="Moderado"),AND(AD40="Media",AF40="Leve"),AND(AD40="Media",AF40="Menor"),AND(AD40="Media",AF40="Moderado"),AND(AD40="Alta",AF40="Leve"),AND(AD40="Alta",AF40="Menor")),"Moderado",IF(OR(AND(AD40="Muy Baja",AF40="Mayor"),AND(AD40="Baja",AF40="Mayor"),AND(AD40="Media",AF40="Mayor"),AND(AD40="Alta",AF40="Moderado"),AND(AD40="Alta",AF40="Mayor"),AND(AD40="Muy Alta",AF40="Leve"),AND(AD40="Muy Alta",AF40="Menor"),AND(AD40="Muy Alta",AF40="Moderado"),AND(AD40="Muy Alta",AF40="Mayor")),"Alto",IF(OR(AND(AD40="Muy Baja",AF40="Catastrófico"),AND(AD40="Baja",AF40="Catastrófico"),AND(AD40="Media",AF40="Catastrófico"),AND(AD40="Alta",AF40="Catastrófico"),AND(AD40="Muy Alta",AF40="Catastrófico")),"Extremo","")))),"")</f>
        <v/>
      </c>
      <c r="AI40" s="237" t="str">
        <f>IFERROR(IF(OR(AND(AE40="Muy Baja",AG40="Leve"),AND(AE40="Muy Baja",AG40="Menor"),AND(AE40="Baja",AG40="Leve")),"Bajo",IF(OR(AND(AE40="Muy baja",AG40="Moderado"),AND(AE40="Baja",AG40="Menor"),AND(AE40="Baja",AG40="Moderado"),AND(AE40="Media",AG40="Leve"),AND(AE40="Media",AG40="Menor"),AND(AE40="Media",AG40="Moderado"),AND(AE40="Alta",AG40="Leve"),AND(AE40="Alta",AG40="Menor")),"Moderado",IF(OR(AND(AE40="Muy Baja",AG40="Mayor"),AND(AE40="Baja",AG40="Mayor"),AND(AE40="Media",AG40="Mayor"),AND(AE40="Alta",AG40="Moderado"),AND(AE40="Alta",AG40="Mayor"),AND(AE40="Muy Alta",AG40="Leve"),AND(AE40="Muy Alta",AG40="Menor"),AND(AE40="Muy Alta",AG40="Moderado"),AND(AE40="Muy Alta",AG40="Mayor")),"Alto",IF(OR(AND(AE40="Muy Baja",AG40="Catastrófico"),AND(AE40="Baja",AG40="Catastrófico"),AND(AE40="Media",AG40="Catastrófico"),AND(AE40="Alta",AG40="Catastrófico"),AND(AE40="Muy Alta",AG40="Catastrófico")),"Extremo","")))),"")</f>
        <v/>
      </c>
      <c r="AJ40" s="237" t="str">
        <f>IFERROR(IF(OR(AND(AF40="Muy Baja",AH40="Leve"),AND(AF40="Muy Baja",AH40="Menor"),AND(AF40="Baja",AH40="Leve")),"Bajo",IF(OR(AND(AF40="Muy baja",AH40="Moderado"),AND(AF40="Baja",AH40="Menor"),AND(AF40="Baja",AH40="Moderado"),AND(AF40="Media",AH40="Leve"),AND(AF40="Media",AH40="Menor"),AND(AF40="Media",AH40="Moderado"),AND(AF40="Alta",AH40="Leve"),AND(AF40="Alta",AH40="Menor")),"Moderado",IF(OR(AND(AF40="Muy Baja",AH40="Mayor"),AND(AF40="Baja",AH40="Mayor"),AND(AF40="Media",AH40="Mayor"),AND(AF40="Alta",AH40="Moderado"),AND(AF40="Alta",AH40="Mayor"),AND(AF40="Muy Alta",AH40="Leve"),AND(AF40="Muy Alta",AH40="Menor"),AND(AF40="Muy Alta",AH40="Moderado"),AND(AF40="Muy Alta",AH40="Mayor")),"Alto",IF(OR(AND(AF40="Muy Baja",AH40="Catastrófico"),AND(AF40="Baja",AH40="Catastrófico"),AND(AF40="Media",AH40="Catastrófico"),AND(AF40="Alta",AH40="Catastrófico"),AND(AF40="Muy Alta",AH40="Catastrófico")),"Extremo","")))),"")</f>
        <v/>
      </c>
      <c r="AK40" s="237" t="str">
        <f>IFERROR(IF(OR(AND(AG40="Muy Baja",AI40="Leve"),AND(AG40="Muy Baja",AI40="Menor"),AND(AG40="Baja",AI40="Leve")),"Bajo",IF(OR(AND(AG40="Muy baja",AI40="Moderado"),AND(AG40="Baja",AI40="Menor"),AND(AG40="Baja",AI40="Moderado"),AND(AG40="Media",AI40="Leve"),AND(AG40="Media",AI40="Menor"),AND(AG40="Media",AI40="Moderado"),AND(AG40="Alta",AI40="Leve"),AND(AG40="Alta",AI40="Menor")),"Moderado",IF(OR(AND(AG40="Muy Baja",AI40="Mayor"),AND(AG40="Baja",AI40="Mayor"),AND(AG40="Media",AI40="Mayor"),AND(AG40="Alta",AI40="Moderado"),AND(AG40="Alta",AI40="Mayor"),AND(AG40="Muy Alta",AI40="Leve"),AND(AG40="Muy Alta",AI40="Menor"),AND(AG40="Muy Alta",AI40="Moderado"),AND(AG40="Muy Alta",AI40="Mayor")),"Alto",IF(OR(AND(AG40="Muy Baja",AI40="Catastrófico"),AND(AG40="Baja",AI40="Catastrófico"),AND(AG40="Media",AI40="Catastrófico"),AND(AG40="Alta",AI40="Catastrófico"),AND(AG40="Muy Alta",AI40="Catastrófico")),"Extremo","")))),"")</f>
        <v/>
      </c>
      <c r="AL40" s="237" t="str">
        <f>IFERROR(IF(OR(AND(AH40="Muy Baja",AJ40="Leve"),AND(AH40="Muy Baja",AJ40="Menor"),AND(AH40="Baja",AJ40="Leve")),"Bajo",IF(OR(AND(AH40="Muy baja",AJ40="Moderado"),AND(AH40="Baja",AJ40="Menor"),AND(AH40="Baja",AJ40="Moderado"),AND(AH40="Media",AJ40="Leve"),AND(AH40="Media",AJ40="Menor"),AND(AH40="Media",AJ40="Moderado"),AND(AH40="Alta",AJ40="Leve"),AND(AH40="Alta",AJ40="Menor")),"Moderado",IF(OR(AND(AH40="Muy Baja",AJ40="Mayor"),AND(AH40="Baja",AJ40="Mayor"),AND(AH40="Media",AJ40="Mayor"),AND(AH40="Alta",AJ40="Moderado"),AND(AH40="Alta",AJ40="Mayor"),AND(AH40="Muy Alta",AJ40="Leve"),AND(AH40="Muy Alta",AJ40="Menor"),AND(AH40="Muy Alta",AJ40="Moderado"),AND(AH40="Muy Alta",AJ40="Mayor")),"Alto",IF(OR(AND(AH40="Muy Baja",AJ40="Catastrófico"),AND(AH40="Baja",AJ40="Catastrófico"),AND(AH40="Media",AJ40="Catastrófico"),AND(AH40="Alta",AJ40="Catastrófico"),AND(AH40="Muy Alta",AJ40="Catastrófico")),"Extremo","")))),"")</f>
        <v/>
      </c>
      <c r="AM40" s="205"/>
      <c r="AN40" s="205"/>
      <c r="AO40" s="205"/>
      <c r="AP40" s="205"/>
      <c r="AQ40" s="205"/>
      <c r="AR40" s="205"/>
      <c r="AS40" s="205"/>
      <c r="AT40" s="205"/>
      <c r="AU40" s="205"/>
      <c r="AV40" s="205"/>
      <c r="AW40" s="205"/>
      <c r="AX40" s="205"/>
      <c r="AY40" s="205"/>
      <c r="AZ40" s="205"/>
      <c r="BA40" s="205"/>
      <c r="BB40" s="205"/>
      <c r="BC40" s="205"/>
      <c r="BD40" s="205"/>
      <c r="BE40" s="205"/>
      <c r="BF40" s="205"/>
      <c r="BG40" s="205"/>
      <c r="BH40" s="205"/>
      <c r="BI40" s="205"/>
      <c r="BJ40" s="205"/>
      <c r="BK40" s="205"/>
      <c r="BL40" s="205"/>
      <c r="BM40" s="205"/>
      <c r="BN40" s="205"/>
      <c r="BO40" s="205"/>
      <c r="BP40" s="205"/>
      <c r="BQ40" s="205"/>
      <c r="BR40" s="205"/>
    </row>
    <row r="41" spans="1:70" ht="26.25" customHeight="1" x14ac:dyDescent="0.25">
      <c r="A41" s="396"/>
      <c r="B41" s="399"/>
      <c r="C41" s="399"/>
      <c r="D41" s="407"/>
      <c r="E41" s="231"/>
      <c r="F41" s="440"/>
      <c r="G41" s="442"/>
      <c r="H41" s="232"/>
      <c r="I41" s="445"/>
      <c r="J41" s="464"/>
      <c r="K41" s="433"/>
      <c r="L41" s="427"/>
      <c r="M41" s="430"/>
      <c r="N41" s="427">
        <f>IF(NOT(ISERROR(MATCH(M41,_xlfn.ANCHORARRAY(F52),0))),L54&amp;"Por favor no seleccionar los criterios de impacto",M41)</f>
        <v>0</v>
      </c>
      <c r="O41" s="433"/>
      <c r="P41" s="427"/>
      <c r="Q41" s="424"/>
      <c r="R41" s="233">
        <v>2</v>
      </c>
      <c r="S41" s="234"/>
      <c r="T41" s="235" t="str">
        <f>IF(OR(U41="Preventivo",U41="Detectivo"),"Probabilidad",IF(U41="Correctivo","Impacto",""))</f>
        <v/>
      </c>
      <c r="U41" s="199"/>
      <c r="V41" s="199"/>
      <c r="W41" s="200" t="str">
        <f t="shared" ref="W41:W45" si="56">IF(AND(U41="Preventivo",V41="Automático"),"50%",IF(AND(U41="Preventivo",V41="Manual"),"40%",IF(AND(U41="Detectivo",V41="Automático"),"40%",IF(AND(U41="Detectivo",V41="Manual"),"30%",IF(AND(U41="Correctivo",V41="Automático"),"35%",IF(AND(U41="Correctivo",V41="Manual"),"25%",""))))))</f>
        <v/>
      </c>
      <c r="X41" s="199"/>
      <c r="Y41" s="199"/>
      <c r="Z41" s="199"/>
      <c r="AA41" s="236" t="str">
        <f>IFERROR(IF(AND(T40="Probabilidad",T41="Probabilidad"),(AC40-(+AC40*W41)),IF(AND(T40="Impacto",T41="Probabilidad"),(L40-(+L40*W41)),IF(T41="Impacto",AC40,""))),"")</f>
        <v/>
      </c>
      <c r="AB41" s="201" t="str">
        <f t="shared" ref="AB41:AB45" si="57">IFERROR(IF(AA41="","",IF(AA41&lt;=0.2,"Muy Baja",IF(AA41&lt;=0.4,"Baja",IF(AA41&lt;=0.6,"Media",IF(AA41&lt;=0.8,"Alta","Muy Alta"))))),"")</f>
        <v/>
      </c>
      <c r="AC41" s="202" t="str">
        <f>+AA41</f>
        <v/>
      </c>
      <c r="AD41" s="201" t="str">
        <f t="shared" ref="AD41:AD45" si="58">IFERROR(IF(AE41="","",IF(AE41&lt;=0.2,"Leve",IF(AE41&lt;=0.4,"Menor",IF(AE41&lt;=0.6,"Moderado",IF(AE41&lt;=0.8,"Mayor","Catastrófico"))))),"")</f>
        <v/>
      </c>
      <c r="AE41" s="202" t="str">
        <f>IFERROR(IF(AND(T40="Impacto",T41="Impacto"),(AE40-(+AE40*W41)),IF(AND(T40="Probabilidad",T41="Impacto"),(P40-(+P40*W41)),IF(T41="Probabilidad",AE40,""))),"")</f>
        <v/>
      </c>
      <c r="AF41" s="203" t="str">
        <f t="shared" ref="AF41:AI45" si="59">IFERROR(IF(OR(AND(AB41="Muy Baja",AD41="Leve"),AND(AB41="Muy Baja",AD41="Menor"),AND(AB41="Baja",AD41="Leve")),"Bajo",IF(OR(AND(AB41="Muy baja",AD41="Moderado"),AND(AB41="Baja",AD41="Menor"),AND(AB41="Baja",AD41="Moderado"),AND(AB41="Media",AD41="Leve"),AND(AB41="Media",AD41="Menor"),AND(AB41="Media",AD41="Moderado"),AND(AB41="Alta",AD41="Leve"),AND(AB41="Alta",AD41="Menor")),"Moderado",IF(OR(AND(AB41="Muy Baja",AD41="Mayor"),AND(AB41="Baja",AD41="Mayor"),AND(AB41="Media",AD41="Mayor"),AND(AB41="Alta",AD41="Moderado"),AND(AB41="Alta",AD41="Mayor"),AND(AB41="Muy Alta",AD41="Leve"),AND(AB41="Muy Alta",AD41="Menor"),AND(AB41="Muy Alta",AD41="Moderado"),AND(AB41="Muy Alta",AD41="Mayor")),"Alto",IF(OR(AND(AB41="Muy Baja",AD41="Catastrófico"),AND(AB41="Baja",AD41="Catastrófico"),AND(AB41="Media",AD41="Catastrófico"),AND(AB41="Alta",AD41="Catastrófico"),AND(AB41="Muy Alta",AD41="Catastrófico")),"Extremo","")))),"")</f>
        <v/>
      </c>
      <c r="AG41" s="204"/>
      <c r="AH41" s="237" t="str">
        <f t="shared" si="59"/>
        <v/>
      </c>
      <c r="AI41" s="237" t="str">
        <f t="shared" si="59"/>
        <v/>
      </c>
      <c r="AJ41" s="237" t="str">
        <f t="shared" ref="AJ41:AJ45" si="60">IFERROR(IF(OR(AND(AF41="Muy Baja",AH41="Leve"),AND(AF41="Muy Baja",AH41="Menor"),AND(AF41="Baja",AH41="Leve")),"Bajo",IF(OR(AND(AF41="Muy baja",AH41="Moderado"),AND(AF41="Baja",AH41="Menor"),AND(AF41="Baja",AH41="Moderado"),AND(AF41="Media",AH41="Leve"),AND(AF41="Media",AH41="Menor"),AND(AF41="Media",AH41="Moderado"),AND(AF41="Alta",AH41="Leve"),AND(AF41="Alta",AH41="Menor")),"Moderado",IF(OR(AND(AF41="Muy Baja",AH41="Mayor"),AND(AF41="Baja",AH41="Mayor"),AND(AF41="Media",AH41="Mayor"),AND(AF41="Alta",AH41="Moderado"),AND(AF41="Alta",AH41="Mayor"),AND(AF41="Muy Alta",AH41="Leve"),AND(AF41="Muy Alta",AH41="Menor"),AND(AF41="Muy Alta",AH41="Moderado"),AND(AF41="Muy Alta",AH41="Mayor")),"Alto",IF(OR(AND(AF41="Muy Baja",AH41="Catastrófico"),AND(AF41="Baja",AH41="Catastrófico"),AND(AF41="Media",AH41="Catastrófico"),AND(AF41="Alta",AH41="Catastrófico"),AND(AF41="Muy Alta",AH41="Catastrófico")),"Extremo","")))),"")</f>
        <v/>
      </c>
      <c r="AK41" s="237" t="str">
        <f t="shared" ref="AK41:AL45" si="61">IFERROR(IF(OR(AND(AG41="Muy Baja",AI41="Leve"),AND(AG41="Muy Baja",AI41="Menor"),AND(AG41="Baja",AI41="Leve")),"Bajo",IF(OR(AND(AG41="Muy baja",AI41="Moderado"),AND(AG41="Baja",AI41="Menor"),AND(AG41="Baja",AI41="Moderado"),AND(AG41="Media",AI41="Leve"),AND(AG41="Media",AI41="Menor"),AND(AG41="Media",AI41="Moderado"),AND(AG41="Alta",AI41="Leve"),AND(AG41="Alta",AI41="Menor")),"Moderado",IF(OR(AND(AG41="Muy Baja",AI41="Mayor"),AND(AG41="Baja",AI41="Mayor"),AND(AG41="Media",AI41="Mayor"),AND(AG41="Alta",AI41="Moderado"),AND(AG41="Alta",AI41="Mayor"),AND(AG41="Muy Alta",AI41="Leve"),AND(AG41="Muy Alta",AI41="Menor"),AND(AG41="Muy Alta",AI41="Moderado"),AND(AG41="Muy Alta",AI41="Mayor")),"Alto",IF(OR(AND(AG41="Muy Baja",AI41="Catastrófico"),AND(AG41="Baja",AI41="Catastrófico"),AND(AG41="Media",AI41="Catastrófico"),AND(AG41="Alta",AI41="Catastrófico"),AND(AG41="Muy Alta",AI41="Catastrófico")),"Extremo","")))),"")</f>
        <v/>
      </c>
      <c r="AL41" s="237" t="str">
        <f t="shared" si="61"/>
        <v/>
      </c>
      <c r="AM41" s="205"/>
      <c r="AN41" s="205"/>
      <c r="AO41" s="205"/>
      <c r="AP41" s="205"/>
      <c r="AQ41" s="205"/>
      <c r="AR41" s="205"/>
      <c r="AS41" s="205"/>
      <c r="AT41" s="205"/>
      <c r="AU41" s="205"/>
      <c r="AV41" s="205"/>
      <c r="AW41" s="205"/>
      <c r="AX41" s="205"/>
      <c r="AY41" s="205"/>
      <c r="AZ41" s="205"/>
      <c r="BA41" s="205"/>
      <c r="BB41" s="205"/>
      <c r="BC41" s="205"/>
      <c r="BD41" s="205"/>
      <c r="BE41" s="205"/>
      <c r="BF41" s="205"/>
      <c r="BG41" s="205"/>
      <c r="BH41" s="205"/>
      <c r="BI41" s="205"/>
      <c r="BJ41" s="205"/>
      <c r="BK41" s="205"/>
      <c r="BL41" s="205"/>
      <c r="BM41" s="205"/>
      <c r="BN41" s="205"/>
      <c r="BO41" s="205"/>
      <c r="BP41" s="205"/>
      <c r="BQ41" s="205"/>
      <c r="BR41" s="205"/>
    </row>
    <row r="42" spans="1:70" ht="26.25" customHeight="1" x14ac:dyDescent="0.25">
      <c r="A42" s="396"/>
      <c r="B42" s="399"/>
      <c r="C42" s="399"/>
      <c r="D42" s="407"/>
      <c r="E42" s="231"/>
      <c r="F42" s="440"/>
      <c r="G42" s="442"/>
      <c r="H42" s="232"/>
      <c r="I42" s="445"/>
      <c r="J42" s="464"/>
      <c r="K42" s="433"/>
      <c r="L42" s="427"/>
      <c r="M42" s="430"/>
      <c r="N42" s="427">
        <f>IF(NOT(ISERROR(MATCH(M42,_xlfn.ANCHORARRAY(F53),0))),L55&amp;"Por favor no seleccionar los criterios de impacto",M42)</f>
        <v>0</v>
      </c>
      <c r="O42" s="433"/>
      <c r="P42" s="427"/>
      <c r="Q42" s="424"/>
      <c r="R42" s="233">
        <v>3</v>
      </c>
      <c r="S42" s="238"/>
      <c r="T42" s="235" t="str">
        <f t="shared" ref="T42:T45" si="62">IF(OR(U42="Preventivo",U42="Detectivo"),"Probabilidad",IF(U42="Correctivo","Impacto",""))</f>
        <v/>
      </c>
      <c r="U42" s="199"/>
      <c r="V42" s="199"/>
      <c r="W42" s="200" t="str">
        <f t="shared" si="56"/>
        <v/>
      </c>
      <c r="X42" s="199"/>
      <c r="Y42" s="199"/>
      <c r="Z42" s="199"/>
      <c r="AA42" s="236" t="str">
        <f>IFERROR(IF(AND(T41="Probabilidad",T42="Probabilidad"),(AC41-(+AC41*W42)),IF(AND(T41="Impacto",T42="Probabilidad"),(AC40-(+AC40*W42)),IF(T42="Impacto",AC41,""))),"")</f>
        <v/>
      </c>
      <c r="AB42" s="201" t="str">
        <f t="shared" si="57"/>
        <v/>
      </c>
      <c r="AC42" s="202" t="str">
        <f t="shared" ref="AC42:AC45" si="63">+AA42</f>
        <v/>
      </c>
      <c r="AD42" s="201" t="str">
        <f t="shared" si="58"/>
        <v/>
      </c>
      <c r="AE42" s="202" t="str">
        <f t="shared" ref="AE42:AE45" si="64">IFERROR(IF(AND(T41="Impacto",T42="Impacto"),(AE41-(+AE41*W42)),IF(AND(T41="Probabilidad",T42="Impacto"),(AE40-(+AE40*W42)),IF(T42="Probabilidad",AE41,""))),"")</f>
        <v/>
      </c>
      <c r="AF42" s="203" t="str">
        <f t="shared" si="59"/>
        <v/>
      </c>
      <c r="AG42" s="204"/>
      <c r="AH42" s="237" t="str">
        <f t="shared" si="59"/>
        <v/>
      </c>
      <c r="AI42" s="237" t="str">
        <f t="shared" si="59"/>
        <v/>
      </c>
      <c r="AJ42" s="237" t="str">
        <f t="shared" si="60"/>
        <v/>
      </c>
      <c r="AK42" s="237" t="str">
        <f t="shared" si="61"/>
        <v/>
      </c>
      <c r="AL42" s="237" t="str">
        <f t="shared" si="61"/>
        <v/>
      </c>
      <c r="AM42" s="205"/>
      <c r="AN42" s="205"/>
      <c r="AO42" s="205"/>
      <c r="AP42" s="205"/>
      <c r="AQ42" s="205"/>
      <c r="AR42" s="205"/>
      <c r="AS42" s="205"/>
      <c r="AT42" s="205"/>
      <c r="AU42" s="205"/>
      <c r="AV42" s="205"/>
      <c r="AW42" s="205"/>
      <c r="AX42" s="205"/>
      <c r="AY42" s="205"/>
      <c r="AZ42" s="205"/>
      <c r="BA42" s="205"/>
      <c r="BB42" s="205"/>
      <c r="BC42" s="205"/>
      <c r="BD42" s="205"/>
      <c r="BE42" s="205"/>
      <c r="BF42" s="205"/>
      <c r="BG42" s="205"/>
      <c r="BH42" s="205"/>
      <c r="BI42" s="205"/>
      <c r="BJ42" s="205"/>
      <c r="BK42" s="205"/>
      <c r="BL42" s="205"/>
      <c r="BM42" s="205"/>
      <c r="BN42" s="205"/>
      <c r="BO42" s="205"/>
      <c r="BP42" s="205"/>
      <c r="BQ42" s="205"/>
      <c r="BR42" s="205"/>
    </row>
    <row r="43" spans="1:70" ht="26.25" customHeight="1" x14ac:dyDescent="0.25">
      <c r="A43" s="396"/>
      <c r="B43" s="399"/>
      <c r="C43" s="399"/>
      <c r="D43" s="407"/>
      <c r="E43" s="231"/>
      <c r="F43" s="440"/>
      <c r="G43" s="442"/>
      <c r="H43" s="232"/>
      <c r="I43" s="445"/>
      <c r="J43" s="464"/>
      <c r="K43" s="433"/>
      <c r="L43" s="427"/>
      <c r="M43" s="430"/>
      <c r="N43" s="427">
        <f>IF(NOT(ISERROR(MATCH(M43,_xlfn.ANCHORARRAY(F54),0))),L56&amp;"Por favor no seleccionar los criterios de impacto",M43)</f>
        <v>0</v>
      </c>
      <c r="O43" s="433"/>
      <c r="P43" s="427"/>
      <c r="Q43" s="424"/>
      <c r="R43" s="233">
        <v>4</v>
      </c>
      <c r="S43" s="234"/>
      <c r="T43" s="235" t="str">
        <f t="shared" si="62"/>
        <v/>
      </c>
      <c r="U43" s="199"/>
      <c r="V43" s="199"/>
      <c r="W43" s="200" t="str">
        <f t="shared" si="56"/>
        <v/>
      </c>
      <c r="X43" s="199"/>
      <c r="Y43" s="199"/>
      <c r="Z43" s="199"/>
      <c r="AA43" s="236" t="str">
        <f t="shared" ref="AA43:AA45" si="65">IFERROR(IF(AND(T42="Probabilidad",T43="Probabilidad"),(AC42-(+AC42*W43)),IF(AND(T42="Impacto",T43="Probabilidad"),(AC41-(+AC41*W43)),IF(T43="Impacto",AC42,""))),"")</f>
        <v/>
      </c>
      <c r="AB43" s="201" t="str">
        <f t="shared" si="57"/>
        <v/>
      </c>
      <c r="AC43" s="202" t="str">
        <f t="shared" si="63"/>
        <v/>
      </c>
      <c r="AD43" s="201" t="str">
        <f t="shared" si="58"/>
        <v/>
      </c>
      <c r="AE43" s="202" t="str">
        <f t="shared" si="64"/>
        <v/>
      </c>
      <c r="AF43" s="203" t="str">
        <f t="shared" si="59"/>
        <v/>
      </c>
      <c r="AG43" s="204"/>
      <c r="AH43" s="237" t="str">
        <f t="shared" si="59"/>
        <v/>
      </c>
      <c r="AI43" s="237" t="str">
        <f t="shared" si="59"/>
        <v/>
      </c>
      <c r="AJ43" s="237" t="str">
        <f t="shared" si="60"/>
        <v/>
      </c>
      <c r="AK43" s="237" t="str">
        <f t="shared" si="61"/>
        <v/>
      </c>
      <c r="AL43" s="237" t="str">
        <f t="shared" si="61"/>
        <v/>
      </c>
      <c r="AM43" s="205"/>
      <c r="AN43" s="205"/>
      <c r="AO43" s="205"/>
      <c r="AP43" s="205"/>
      <c r="AQ43" s="205"/>
      <c r="AR43" s="205"/>
      <c r="AS43" s="205"/>
      <c r="AT43" s="205"/>
      <c r="AU43" s="205"/>
      <c r="AV43" s="205"/>
      <c r="AW43" s="205"/>
      <c r="AX43" s="205"/>
      <c r="AY43" s="205"/>
      <c r="AZ43" s="205"/>
      <c r="BA43" s="205"/>
      <c r="BB43" s="205"/>
      <c r="BC43" s="205"/>
      <c r="BD43" s="205"/>
      <c r="BE43" s="205"/>
      <c r="BF43" s="205"/>
      <c r="BG43" s="205"/>
      <c r="BH43" s="205"/>
      <c r="BI43" s="205"/>
      <c r="BJ43" s="205"/>
      <c r="BK43" s="205"/>
      <c r="BL43" s="205"/>
      <c r="BM43" s="205"/>
      <c r="BN43" s="205"/>
      <c r="BO43" s="205"/>
      <c r="BP43" s="205"/>
      <c r="BQ43" s="205"/>
      <c r="BR43" s="205"/>
    </row>
    <row r="44" spans="1:70" ht="26.25" customHeight="1" x14ac:dyDescent="0.25">
      <c r="A44" s="396"/>
      <c r="B44" s="399"/>
      <c r="C44" s="399"/>
      <c r="D44" s="407"/>
      <c r="E44" s="231"/>
      <c r="F44" s="440"/>
      <c r="G44" s="442"/>
      <c r="H44" s="232"/>
      <c r="I44" s="445"/>
      <c r="J44" s="464"/>
      <c r="K44" s="433"/>
      <c r="L44" s="427"/>
      <c r="M44" s="430"/>
      <c r="N44" s="427">
        <f>IF(NOT(ISERROR(MATCH(M44,_xlfn.ANCHORARRAY(F55),0))),L57&amp;"Por favor no seleccionar los criterios de impacto",M44)</f>
        <v>0</v>
      </c>
      <c r="O44" s="433"/>
      <c r="P44" s="427"/>
      <c r="Q44" s="424"/>
      <c r="R44" s="233">
        <v>5</v>
      </c>
      <c r="S44" s="234"/>
      <c r="T44" s="235" t="str">
        <f t="shared" si="62"/>
        <v/>
      </c>
      <c r="U44" s="199"/>
      <c r="V44" s="199"/>
      <c r="W44" s="200" t="str">
        <f t="shared" si="56"/>
        <v/>
      </c>
      <c r="X44" s="199"/>
      <c r="Y44" s="199"/>
      <c r="Z44" s="199"/>
      <c r="AA44" s="236" t="str">
        <f t="shared" si="65"/>
        <v/>
      </c>
      <c r="AB44" s="201" t="str">
        <f t="shared" si="57"/>
        <v/>
      </c>
      <c r="AC44" s="202" t="str">
        <f t="shared" si="63"/>
        <v/>
      </c>
      <c r="AD44" s="201" t="str">
        <f t="shared" si="58"/>
        <v/>
      </c>
      <c r="AE44" s="202" t="str">
        <f t="shared" si="64"/>
        <v/>
      </c>
      <c r="AF44" s="203" t="str">
        <f t="shared" si="59"/>
        <v/>
      </c>
      <c r="AG44" s="204"/>
      <c r="AH44" s="237" t="str">
        <f t="shared" si="59"/>
        <v/>
      </c>
      <c r="AI44" s="237" t="str">
        <f t="shared" si="59"/>
        <v/>
      </c>
      <c r="AJ44" s="237" t="str">
        <f t="shared" si="60"/>
        <v/>
      </c>
      <c r="AK44" s="237" t="str">
        <f t="shared" si="61"/>
        <v/>
      </c>
      <c r="AL44" s="237" t="str">
        <f t="shared" si="61"/>
        <v/>
      </c>
      <c r="AM44" s="205"/>
      <c r="AN44" s="205"/>
      <c r="AO44" s="205"/>
      <c r="AP44" s="205"/>
      <c r="AQ44" s="205"/>
      <c r="AR44" s="205"/>
      <c r="AS44" s="205"/>
      <c r="AT44" s="205"/>
      <c r="AU44" s="205"/>
      <c r="AV44" s="205"/>
      <c r="AW44" s="205"/>
      <c r="AX44" s="205"/>
      <c r="AY44" s="205"/>
      <c r="AZ44" s="205"/>
      <c r="BA44" s="205"/>
      <c r="BB44" s="205"/>
      <c r="BC44" s="205"/>
      <c r="BD44" s="205"/>
      <c r="BE44" s="205"/>
      <c r="BF44" s="205"/>
      <c r="BG44" s="205"/>
      <c r="BH44" s="205"/>
      <c r="BI44" s="205"/>
      <c r="BJ44" s="205"/>
      <c r="BK44" s="205"/>
      <c r="BL44" s="205"/>
      <c r="BM44" s="205"/>
      <c r="BN44" s="205"/>
      <c r="BO44" s="205"/>
      <c r="BP44" s="205"/>
      <c r="BQ44" s="205"/>
      <c r="BR44" s="205"/>
    </row>
    <row r="45" spans="1:70" ht="26.25" customHeight="1" x14ac:dyDescent="0.25">
      <c r="A45" s="397"/>
      <c r="B45" s="400"/>
      <c r="C45" s="400"/>
      <c r="D45" s="408"/>
      <c r="E45" s="231"/>
      <c r="F45" s="440"/>
      <c r="G45" s="443"/>
      <c r="H45" s="232"/>
      <c r="I45" s="446"/>
      <c r="J45" s="465"/>
      <c r="K45" s="434"/>
      <c r="L45" s="428"/>
      <c r="M45" s="431"/>
      <c r="N45" s="428">
        <f>IF(NOT(ISERROR(MATCH(M45,_xlfn.ANCHORARRAY(F56),0))),L58&amp;"Por favor no seleccionar los criterios de impacto",M45)</f>
        <v>0</v>
      </c>
      <c r="O45" s="434"/>
      <c r="P45" s="428"/>
      <c r="Q45" s="425"/>
      <c r="R45" s="233">
        <v>6</v>
      </c>
      <c r="S45" s="234"/>
      <c r="T45" s="235" t="str">
        <f t="shared" si="62"/>
        <v/>
      </c>
      <c r="U45" s="199"/>
      <c r="V45" s="199"/>
      <c r="W45" s="200" t="str">
        <f t="shared" si="56"/>
        <v/>
      </c>
      <c r="X45" s="199"/>
      <c r="Y45" s="199"/>
      <c r="Z45" s="199"/>
      <c r="AA45" s="236" t="str">
        <f t="shared" si="65"/>
        <v/>
      </c>
      <c r="AB45" s="201" t="str">
        <f t="shared" si="57"/>
        <v/>
      </c>
      <c r="AC45" s="202" t="str">
        <f t="shared" si="63"/>
        <v/>
      </c>
      <c r="AD45" s="201" t="str">
        <f t="shared" si="58"/>
        <v/>
      </c>
      <c r="AE45" s="202" t="str">
        <f t="shared" si="64"/>
        <v/>
      </c>
      <c r="AF45" s="203" t="str">
        <f t="shared" si="59"/>
        <v/>
      </c>
      <c r="AG45" s="204"/>
      <c r="AH45" s="237" t="str">
        <f t="shared" si="59"/>
        <v/>
      </c>
      <c r="AI45" s="237" t="str">
        <f t="shared" si="59"/>
        <v/>
      </c>
      <c r="AJ45" s="237" t="str">
        <f t="shared" si="60"/>
        <v/>
      </c>
      <c r="AK45" s="237" t="str">
        <f t="shared" si="61"/>
        <v/>
      </c>
      <c r="AL45" s="237" t="str">
        <f t="shared" si="61"/>
        <v/>
      </c>
      <c r="AM45" s="205"/>
      <c r="AN45" s="205"/>
      <c r="AO45" s="205"/>
      <c r="AP45" s="205"/>
      <c r="AQ45" s="205"/>
      <c r="AR45" s="205"/>
      <c r="AS45" s="205"/>
      <c r="AT45" s="205"/>
      <c r="AU45" s="205"/>
      <c r="AV45" s="205"/>
      <c r="AW45" s="205"/>
      <c r="AX45" s="205"/>
      <c r="AY45" s="205"/>
      <c r="AZ45" s="205"/>
      <c r="BA45" s="205"/>
      <c r="BB45" s="205"/>
      <c r="BC45" s="205"/>
      <c r="BD45" s="205"/>
      <c r="BE45" s="205"/>
      <c r="BF45" s="205"/>
      <c r="BG45" s="205"/>
      <c r="BH45" s="205"/>
      <c r="BI45" s="205"/>
      <c r="BJ45" s="205"/>
      <c r="BK45" s="205"/>
      <c r="BL45" s="205"/>
      <c r="BM45" s="205"/>
      <c r="BN45" s="205"/>
      <c r="BO45" s="205"/>
      <c r="BP45" s="205"/>
      <c r="BQ45" s="205"/>
      <c r="BR45" s="205"/>
    </row>
    <row r="46" spans="1:70" ht="26.25" customHeight="1" x14ac:dyDescent="0.25">
      <c r="A46" s="395">
        <v>7</v>
      </c>
      <c r="B46" s="398"/>
      <c r="C46" s="398"/>
      <c r="D46" s="398"/>
      <c r="E46" s="239"/>
      <c r="F46" s="416"/>
      <c r="G46" s="441"/>
      <c r="H46" s="240"/>
      <c r="I46" s="398"/>
      <c r="J46" s="463"/>
      <c r="K46" s="432" t="str">
        <f t="shared" ref="K46" si="66">IF(J46&lt;=0,"",IF(J46&lt;=2,"Muy Baja",IF(J46&lt;=24,"Baja",IF(J46&lt;=500,"Media",IF(J46&lt;=5000,"Alta","Muy Alta")))))</f>
        <v/>
      </c>
      <c r="L46" s="426" t="str">
        <f t="shared" ref="L46" si="67">IF(K46="","",IF(K46="Muy Baja",0.2,IF(K46="Baja",0.4,IF(K46="Media",0.6,IF(K46="Alta",0.8,IF(K46="Muy Alta",1,))))))</f>
        <v/>
      </c>
      <c r="M46" s="429"/>
      <c r="N46" s="426">
        <f>IF(NOT(ISERROR(MATCH(M46,'Tabla Impacto'!$B$221:$B$223,0))),'Tabla Impacto'!$F$223&amp;"Por favor no seleccionar los criterios de impacto(Afectación Económica o presupuestal y Pérdida Reputacional)",M46)</f>
        <v>0</v>
      </c>
      <c r="O46" s="432" t="str">
        <f>IF(OR(N46='Tabla Impacto'!$C$11,N46='Tabla Impacto'!$D$11),"Leve",IF(OR(N46='Tabla Impacto'!$C$12,N46='Tabla Impacto'!$D$12),"Menor",IF(OR(N46='Tabla Impacto'!$C$13,N46='Tabla Impacto'!$D$13),"Moderado",IF(OR(N46='Tabla Impacto'!$C$14,N46='Tabla Impacto'!$D$14),"Mayor",IF(OR(N46='Tabla Impacto'!$C$15,N46='Tabla Impacto'!$D$15),"Catastrófico","")))))</f>
        <v/>
      </c>
      <c r="P46" s="426" t="str">
        <f t="shared" ref="P46" si="68">IF(O46="","",IF(O46="Leve",0.2,IF(O46="Menor",0.4,IF(O46="Moderado",0.6,IF(O46="Mayor",0.8,IF(O46="Catastrófico",1,))))))</f>
        <v/>
      </c>
      <c r="Q46" s="423" t="str">
        <f t="shared" ref="Q46" si="69">IF(OR(AND(K46="Muy Baja",O46="Leve"),AND(K46="Muy Baja",O46="Menor"),AND(K46="Baja",O46="Leve")),"Bajo",IF(OR(AND(K46="Muy baja",O46="Moderado"),AND(K46="Baja",O46="Menor"),AND(K46="Baja",O46="Moderado"),AND(K46="Media",O46="Leve"),AND(K46="Media",O46="Menor"),AND(K46="Media",O46="Moderado"),AND(K46="Alta",O46="Leve"),AND(K46="Alta",O46="Menor")),"Moderado",IF(OR(AND(K46="Muy Baja",O46="Mayor"),AND(K46="Baja",O46="Mayor"),AND(K46="Media",O46="Mayor"),AND(K46="Alta",O46="Moderado"),AND(K46="Alta",O46="Mayor"),AND(K46="Muy Alta",O46="Leve"),AND(K46="Muy Alta",O46="Menor"),AND(K46="Muy Alta",O46="Moderado"),AND(K46="Muy Alta",O46="Mayor")),"Alto",IF(OR(AND(K46="Muy Baja",O46="Catastrófico"),AND(K46="Baja",O46="Catastrófico"),AND(K46="Media",O46="Catastrófico"),AND(K46="Alta",O46="Catastrófico"),AND(K46="Muy Alta",O46="Catastrófico")),"Extremo",""))))</f>
        <v/>
      </c>
      <c r="R46" s="233">
        <v>1</v>
      </c>
      <c r="S46" s="234"/>
      <c r="T46" s="235" t="str">
        <f>IF(OR(U46="Preventivo",U46="Detectivo"),"Probabilidad",IF(U46="Correctivo","Impacto",""))</f>
        <v/>
      </c>
      <c r="U46" s="199"/>
      <c r="V46" s="199"/>
      <c r="W46" s="200" t="str">
        <f>IF(AND(U46="Preventivo",V46="Automático"),"50%",IF(AND(U46="Preventivo",V46="Manual"),"40%",IF(AND(U46="Detectivo",V46="Automático"),"40%",IF(AND(U46="Detectivo",V46="Manual"),"30%",IF(AND(U46="Correctivo",V46="Automático"),"35%",IF(AND(U46="Correctivo",V46="Manual"),"25%",""))))))</f>
        <v/>
      </c>
      <c r="X46" s="199"/>
      <c r="Y46" s="199"/>
      <c r="Z46" s="199"/>
      <c r="AA46" s="236" t="str">
        <f>IFERROR(IF(T46="Probabilidad",(L46-(+L46*W46)),IF(T46="Impacto",L46,"")),"")</f>
        <v/>
      </c>
      <c r="AB46" s="201" t="str">
        <f>IFERROR(IF(AA46="","",IF(AA46&lt;=0.2,"Muy Baja",IF(AA46&lt;=0.4,"Baja",IF(AA46&lt;=0.6,"Media",IF(AA46&lt;=0.8,"Alta","Muy Alta"))))),"")</f>
        <v/>
      </c>
      <c r="AC46" s="202" t="str">
        <f>+AA46</f>
        <v/>
      </c>
      <c r="AD46" s="201" t="str">
        <f>IFERROR(IF(AE46="","",IF(AE46&lt;=0.2,"Leve",IF(AE46&lt;=0.4,"Menor",IF(AE46&lt;=0.6,"Moderado",IF(AE46&lt;=0.8,"Mayor","Catastrófico"))))),"")</f>
        <v/>
      </c>
      <c r="AE46" s="202" t="str">
        <f>IFERROR(IF(T46="Impacto",(P46-(+P46*W46)),IF(T46="Probabilidad",P46,"")),"")</f>
        <v/>
      </c>
      <c r="AF46" s="203" t="str">
        <f>IFERROR(IF(OR(AND(AB46="Muy Baja",AD46="Leve"),AND(AB46="Muy Baja",AD46="Menor"),AND(AB46="Baja",AD46="Leve")),"Bajo",IF(OR(AND(AB46="Muy baja",AD46="Moderado"),AND(AB46="Baja",AD46="Menor"),AND(AB46="Baja",AD46="Moderado"),AND(AB46="Media",AD46="Leve"),AND(AB46="Media",AD46="Menor"),AND(AB46="Media",AD46="Moderado"),AND(AB46="Alta",AD46="Leve"),AND(AB46="Alta",AD46="Menor")),"Moderado",IF(OR(AND(AB46="Muy Baja",AD46="Mayor"),AND(AB46="Baja",AD46="Mayor"),AND(AB46="Media",AD46="Mayor"),AND(AB46="Alta",AD46="Moderado"),AND(AB46="Alta",AD46="Mayor"),AND(AB46="Muy Alta",AD46="Leve"),AND(AB46="Muy Alta",AD46="Menor"),AND(AB46="Muy Alta",AD46="Moderado"),AND(AB46="Muy Alta",AD46="Mayor")),"Alto",IF(OR(AND(AB46="Muy Baja",AD46="Catastrófico"),AND(AB46="Baja",AD46="Catastrófico"),AND(AB46="Media",AD46="Catastrófico"),AND(AB46="Alta",AD46="Catastrófico"),AND(AB46="Muy Alta",AD46="Catastrófico")),"Extremo","")))),"")</f>
        <v/>
      </c>
      <c r="AG46" s="204"/>
      <c r="AH46" s="237" t="str">
        <f>IFERROR(IF(OR(AND(AD46="Muy Baja",AF46="Leve"),AND(AD46="Muy Baja",AF46="Menor"),AND(AD46="Baja",AF46="Leve")),"Bajo",IF(OR(AND(AD46="Muy baja",AF46="Moderado"),AND(AD46="Baja",AF46="Menor"),AND(AD46="Baja",AF46="Moderado"),AND(AD46="Media",AF46="Leve"),AND(AD46="Media",AF46="Menor"),AND(AD46="Media",AF46="Moderado"),AND(AD46="Alta",AF46="Leve"),AND(AD46="Alta",AF46="Menor")),"Moderado",IF(OR(AND(AD46="Muy Baja",AF46="Mayor"),AND(AD46="Baja",AF46="Mayor"),AND(AD46="Media",AF46="Mayor"),AND(AD46="Alta",AF46="Moderado"),AND(AD46="Alta",AF46="Mayor"),AND(AD46="Muy Alta",AF46="Leve"),AND(AD46="Muy Alta",AF46="Menor"),AND(AD46="Muy Alta",AF46="Moderado"),AND(AD46="Muy Alta",AF46="Mayor")),"Alto",IF(OR(AND(AD46="Muy Baja",AF46="Catastrófico"),AND(AD46="Baja",AF46="Catastrófico"),AND(AD46="Media",AF46="Catastrófico"),AND(AD46="Alta",AF46="Catastrófico"),AND(AD46="Muy Alta",AF46="Catastrófico")),"Extremo","")))),"")</f>
        <v/>
      </c>
      <c r="AI46" s="237" t="str">
        <f>IFERROR(IF(OR(AND(AE46="Muy Baja",AG46="Leve"),AND(AE46="Muy Baja",AG46="Menor"),AND(AE46="Baja",AG46="Leve")),"Bajo",IF(OR(AND(AE46="Muy baja",AG46="Moderado"),AND(AE46="Baja",AG46="Menor"),AND(AE46="Baja",AG46="Moderado"),AND(AE46="Media",AG46="Leve"),AND(AE46="Media",AG46="Menor"),AND(AE46="Media",AG46="Moderado"),AND(AE46="Alta",AG46="Leve"),AND(AE46="Alta",AG46="Menor")),"Moderado",IF(OR(AND(AE46="Muy Baja",AG46="Mayor"),AND(AE46="Baja",AG46="Mayor"),AND(AE46="Media",AG46="Mayor"),AND(AE46="Alta",AG46="Moderado"),AND(AE46="Alta",AG46="Mayor"),AND(AE46="Muy Alta",AG46="Leve"),AND(AE46="Muy Alta",AG46="Menor"),AND(AE46="Muy Alta",AG46="Moderado"),AND(AE46="Muy Alta",AG46="Mayor")),"Alto",IF(OR(AND(AE46="Muy Baja",AG46="Catastrófico"),AND(AE46="Baja",AG46="Catastrófico"),AND(AE46="Media",AG46="Catastrófico"),AND(AE46="Alta",AG46="Catastrófico"),AND(AE46="Muy Alta",AG46="Catastrófico")),"Extremo","")))),"")</f>
        <v/>
      </c>
      <c r="AJ46" s="237" t="str">
        <f>IFERROR(IF(OR(AND(AF46="Muy Baja",AH46="Leve"),AND(AF46="Muy Baja",AH46="Menor"),AND(AF46="Baja",AH46="Leve")),"Bajo",IF(OR(AND(AF46="Muy baja",AH46="Moderado"),AND(AF46="Baja",AH46="Menor"),AND(AF46="Baja",AH46="Moderado"),AND(AF46="Media",AH46="Leve"),AND(AF46="Media",AH46="Menor"),AND(AF46="Media",AH46="Moderado"),AND(AF46="Alta",AH46="Leve"),AND(AF46="Alta",AH46="Menor")),"Moderado",IF(OR(AND(AF46="Muy Baja",AH46="Mayor"),AND(AF46="Baja",AH46="Mayor"),AND(AF46="Media",AH46="Mayor"),AND(AF46="Alta",AH46="Moderado"),AND(AF46="Alta",AH46="Mayor"),AND(AF46="Muy Alta",AH46="Leve"),AND(AF46="Muy Alta",AH46="Menor"),AND(AF46="Muy Alta",AH46="Moderado"),AND(AF46="Muy Alta",AH46="Mayor")),"Alto",IF(OR(AND(AF46="Muy Baja",AH46="Catastrófico"),AND(AF46="Baja",AH46="Catastrófico"),AND(AF46="Media",AH46="Catastrófico"),AND(AF46="Alta",AH46="Catastrófico"),AND(AF46="Muy Alta",AH46="Catastrófico")),"Extremo","")))),"")</f>
        <v/>
      </c>
      <c r="AK46" s="237" t="str">
        <f>IFERROR(IF(OR(AND(AG46="Muy Baja",AI46="Leve"),AND(AG46="Muy Baja",AI46="Menor"),AND(AG46="Baja",AI46="Leve")),"Bajo",IF(OR(AND(AG46="Muy baja",AI46="Moderado"),AND(AG46="Baja",AI46="Menor"),AND(AG46="Baja",AI46="Moderado"),AND(AG46="Media",AI46="Leve"),AND(AG46="Media",AI46="Menor"),AND(AG46="Media",AI46="Moderado"),AND(AG46="Alta",AI46="Leve"),AND(AG46="Alta",AI46="Menor")),"Moderado",IF(OR(AND(AG46="Muy Baja",AI46="Mayor"),AND(AG46="Baja",AI46="Mayor"),AND(AG46="Media",AI46="Mayor"),AND(AG46="Alta",AI46="Moderado"),AND(AG46="Alta",AI46="Mayor"),AND(AG46="Muy Alta",AI46="Leve"),AND(AG46="Muy Alta",AI46="Menor"),AND(AG46="Muy Alta",AI46="Moderado"),AND(AG46="Muy Alta",AI46="Mayor")),"Alto",IF(OR(AND(AG46="Muy Baja",AI46="Catastrófico"),AND(AG46="Baja",AI46="Catastrófico"),AND(AG46="Media",AI46="Catastrófico"),AND(AG46="Alta",AI46="Catastrófico"),AND(AG46="Muy Alta",AI46="Catastrófico")),"Extremo","")))),"")</f>
        <v/>
      </c>
      <c r="AL46" s="237" t="str">
        <f>IFERROR(IF(OR(AND(AH46="Muy Baja",AJ46="Leve"),AND(AH46="Muy Baja",AJ46="Menor"),AND(AH46="Baja",AJ46="Leve")),"Bajo",IF(OR(AND(AH46="Muy baja",AJ46="Moderado"),AND(AH46="Baja",AJ46="Menor"),AND(AH46="Baja",AJ46="Moderado"),AND(AH46="Media",AJ46="Leve"),AND(AH46="Media",AJ46="Menor"),AND(AH46="Media",AJ46="Moderado"),AND(AH46="Alta",AJ46="Leve"),AND(AH46="Alta",AJ46="Menor")),"Moderado",IF(OR(AND(AH46="Muy Baja",AJ46="Mayor"),AND(AH46="Baja",AJ46="Mayor"),AND(AH46="Media",AJ46="Mayor"),AND(AH46="Alta",AJ46="Moderado"),AND(AH46="Alta",AJ46="Mayor"),AND(AH46="Muy Alta",AJ46="Leve"),AND(AH46="Muy Alta",AJ46="Menor"),AND(AH46="Muy Alta",AJ46="Moderado"),AND(AH46="Muy Alta",AJ46="Mayor")),"Alto",IF(OR(AND(AH46="Muy Baja",AJ46="Catastrófico"),AND(AH46="Baja",AJ46="Catastrófico"),AND(AH46="Media",AJ46="Catastrófico"),AND(AH46="Alta",AJ46="Catastrófico"),AND(AH46="Muy Alta",AJ46="Catastrófico")),"Extremo","")))),"")</f>
        <v/>
      </c>
      <c r="AM46" s="205"/>
      <c r="AN46" s="205"/>
      <c r="AO46" s="205"/>
      <c r="AP46" s="205"/>
      <c r="AQ46" s="205"/>
      <c r="AR46" s="205"/>
      <c r="AS46" s="205"/>
      <c r="AT46" s="205"/>
      <c r="AU46" s="205"/>
      <c r="AV46" s="205"/>
      <c r="AW46" s="205"/>
      <c r="AX46" s="205"/>
      <c r="AY46" s="205"/>
      <c r="AZ46" s="205"/>
      <c r="BA46" s="205"/>
      <c r="BB46" s="205"/>
      <c r="BC46" s="205"/>
      <c r="BD46" s="205"/>
      <c r="BE46" s="205"/>
      <c r="BF46" s="205"/>
      <c r="BG46" s="205"/>
      <c r="BH46" s="205"/>
      <c r="BI46" s="205"/>
      <c r="BJ46" s="205"/>
      <c r="BK46" s="205"/>
      <c r="BL46" s="205"/>
      <c r="BM46" s="205"/>
      <c r="BN46" s="205"/>
      <c r="BO46" s="205"/>
      <c r="BP46" s="205"/>
      <c r="BQ46" s="205"/>
      <c r="BR46" s="205"/>
    </row>
    <row r="47" spans="1:70" ht="26.25" customHeight="1" x14ac:dyDescent="0.25">
      <c r="A47" s="396"/>
      <c r="B47" s="399"/>
      <c r="C47" s="399"/>
      <c r="D47" s="399"/>
      <c r="E47" s="239"/>
      <c r="F47" s="416"/>
      <c r="G47" s="442"/>
      <c r="H47" s="240"/>
      <c r="I47" s="399"/>
      <c r="J47" s="464"/>
      <c r="K47" s="433"/>
      <c r="L47" s="427"/>
      <c r="M47" s="430"/>
      <c r="N47" s="427">
        <f>IF(NOT(ISERROR(MATCH(M47,_xlfn.ANCHORARRAY(F58),0))),L60&amp;"Por favor no seleccionar los criterios de impacto",M47)</f>
        <v>0</v>
      </c>
      <c r="O47" s="433"/>
      <c r="P47" s="427"/>
      <c r="Q47" s="424"/>
      <c r="R47" s="233">
        <v>2</v>
      </c>
      <c r="S47" s="234"/>
      <c r="T47" s="235" t="str">
        <f>IF(OR(U47="Preventivo",U47="Detectivo"),"Probabilidad",IF(U47="Correctivo","Impacto",""))</f>
        <v/>
      </c>
      <c r="U47" s="199"/>
      <c r="V47" s="199"/>
      <c r="W47" s="200" t="str">
        <f t="shared" ref="W47:W51" si="70">IF(AND(U47="Preventivo",V47="Automático"),"50%",IF(AND(U47="Preventivo",V47="Manual"),"40%",IF(AND(U47="Detectivo",V47="Automático"),"40%",IF(AND(U47="Detectivo",V47="Manual"),"30%",IF(AND(U47="Correctivo",V47="Automático"),"35%",IF(AND(U47="Correctivo",V47="Manual"),"25%",""))))))</f>
        <v/>
      </c>
      <c r="X47" s="199"/>
      <c r="Y47" s="199"/>
      <c r="Z47" s="199"/>
      <c r="AA47" s="236" t="str">
        <f>IFERROR(IF(AND(T46="Probabilidad",T47="Probabilidad"),(AC46-(+AC46*W47)),IF(AND(T46="Impacto",T47="Probabilidad"),(L46-(+L46*W47)),IF(T47="Impacto",AC46,""))),"")</f>
        <v/>
      </c>
      <c r="AB47" s="201" t="str">
        <f t="shared" ref="AB47:AB51" si="71">IFERROR(IF(AA47="","",IF(AA47&lt;=0.2,"Muy Baja",IF(AA47&lt;=0.4,"Baja",IF(AA47&lt;=0.6,"Media",IF(AA47&lt;=0.8,"Alta","Muy Alta"))))),"")</f>
        <v/>
      </c>
      <c r="AC47" s="202" t="str">
        <f>+AA47</f>
        <v/>
      </c>
      <c r="AD47" s="201" t="str">
        <f t="shared" ref="AD47:AD51" si="72">IFERROR(IF(AE47="","",IF(AE47&lt;=0.2,"Leve",IF(AE47&lt;=0.4,"Menor",IF(AE47&lt;=0.6,"Moderado",IF(AE47&lt;=0.8,"Mayor","Catastrófico"))))),"")</f>
        <v/>
      </c>
      <c r="AE47" s="202" t="str">
        <f>IFERROR(IF(AND(T46="Impacto",T47="Impacto"),(AE46-(+AE46*W47)),IF(AND(T46="Probabilidad",T47="Impacto"),(P46-(+P46*W47)),IF(T47="Probabilidad",AE46,""))),"")</f>
        <v/>
      </c>
      <c r="AF47" s="203" t="str">
        <f t="shared" ref="AF47:AI51" si="73">IFERROR(IF(OR(AND(AB47="Muy Baja",AD47="Leve"),AND(AB47="Muy Baja",AD47="Menor"),AND(AB47="Baja",AD47="Leve")),"Bajo",IF(OR(AND(AB47="Muy baja",AD47="Moderado"),AND(AB47="Baja",AD47="Menor"),AND(AB47="Baja",AD47="Moderado"),AND(AB47="Media",AD47="Leve"),AND(AB47="Media",AD47="Menor"),AND(AB47="Media",AD47="Moderado"),AND(AB47="Alta",AD47="Leve"),AND(AB47="Alta",AD47="Menor")),"Moderado",IF(OR(AND(AB47="Muy Baja",AD47="Mayor"),AND(AB47="Baja",AD47="Mayor"),AND(AB47="Media",AD47="Mayor"),AND(AB47="Alta",AD47="Moderado"),AND(AB47="Alta",AD47="Mayor"),AND(AB47="Muy Alta",AD47="Leve"),AND(AB47="Muy Alta",AD47="Menor"),AND(AB47="Muy Alta",AD47="Moderado"),AND(AB47="Muy Alta",AD47="Mayor")),"Alto",IF(OR(AND(AB47="Muy Baja",AD47="Catastrófico"),AND(AB47="Baja",AD47="Catastrófico"),AND(AB47="Media",AD47="Catastrófico"),AND(AB47="Alta",AD47="Catastrófico"),AND(AB47="Muy Alta",AD47="Catastrófico")),"Extremo","")))),"")</f>
        <v/>
      </c>
      <c r="AG47" s="204"/>
      <c r="AH47" s="237" t="str">
        <f t="shared" si="73"/>
        <v/>
      </c>
      <c r="AI47" s="237" t="str">
        <f t="shared" si="73"/>
        <v/>
      </c>
      <c r="AJ47" s="237" t="str">
        <f t="shared" ref="AJ47:AJ51" si="74">IFERROR(IF(OR(AND(AF47="Muy Baja",AH47="Leve"),AND(AF47="Muy Baja",AH47="Menor"),AND(AF47="Baja",AH47="Leve")),"Bajo",IF(OR(AND(AF47="Muy baja",AH47="Moderado"),AND(AF47="Baja",AH47="Menor"),AND(AF47="Baja",AH47="Moderado"),AND(AF47="Media",AH47="Leve"),AND(AF47="Media",AH47="Menor"),AND(AF47="Media",AH47="Moderado"),AND(AF47="Alta",AH47="Leve"),AND(AF47="Alta",AH47="Menor")),"Moderado",IF(OR(AND(AF47="Muy Baja",AH47="Mayor"),AND(AF47="Baja",AH47="Mayor"),AND(AF47="Media",AH47="Mayor"),AND(AF47="Alta",AH47="Moderado"),AND(AF47="Alta",AH47="Mayor"),AND(AF47="Muy Alta",AH47="Leve"),AND(AF47="Muy Alta",AH47="Menor"),AND(AF47="Muy Alta",AH47="Moderado"),AND(AF47="Muy Alta",AH47="Mayor")),"Alto",IF(OR(AND(AF47="Muy Baja",AH47="Catastrófico"),AND(AF47="Baja",AH47="Catastrófico"),AND(AF47="Media",AH47="Catastrófico"),AND(AF47="Alta",AH47="Catastrófico"),AND(AF47="Muy Alta",AH47="Catastrófico")),"Extremo","")))),"")</f>
        <v/>
      </c>
      <c r="AK47" s="237" t="str">
        <f t="shared" ref="AK47:AL51" si="75">IFERROR(IF(OR(AND(AG47="Muy Baja",AI47="Leve"),AND(AG47="Muy Baja",AI47="Menor"),AND(AG47="Baja",AI47="Leve")),"Bajo",IF(OR(AND(AG47="Muy baja",AI47="Moderado"),AND(AG47="Baja",AI47="Menor"),AND(AG47="Baja",AI47="Moderado"),AND(AG47="Media",AI47="Leve"),AND(AG47="Media",AI47="Menor"),AND(AG47="Media",AI47="Moderado"),AND(AG47="Alta",AI47="Leve"),AND(AG47="Alta",AI47="Menor")),"Moderado",IF(OR(AND(AG47="Muy Baja",AI47="Mayor"),AND(AG47="Baja",AI47="Mayor"),AND(AG47="Media",AI47="Mayor"),AND(AG47="Alta",AI47="Moderado"),AND(AG47="Alta",AI47="Mayor"),AND(AG47="Muy Alta",AI47="Leve"),AND(AG47="Muy Alta",AI47="Menor"),AND(AG47="Muy Alta",AI47="Moderado"),AND(AG47="Muy Alta",AI47="Mayor")),"Alto",IF(OR(AND(AG47="Muy Baja",AI47="Catastrófico"),AND(AG47="Baja",AI47="Catastrófico"),AND(AG47="Media",AI47="Catastrófico"),AND(AG47="Alta",AI47="Catastrófico"),AND(AG47="Muy Alta",AI47="Catastrófico")),"Extremo","")))),"")</f>
        <v/>
      </c>
      <c r="AL47" s="237" t="str">
        <f t="shared" si="75"/>
        <v/>
      </c>
      <c r="AM47" s="205"/>
      <c r="AN47" s="205"/>
      <c r="AO47" s="205"/>
      <c r="AP47" s="205"/>
      <c r="AQ47" s="205"/>
      <c r="AR47" s="205"/>
      <c r="AS47" s="205"/>
      <c r="AT47" s="205"/>
      <c r="AU47" s="205"/>
      <c r="AV47" s="205"/>
      <c r="AW47" s="205"/>
      <c r="AX47" s="205"/>
      <c r="AY47" s="205"/>
      <c r="AZ47" s="205"/>
      <c r="BA47" s="205"/>
      <c r="BB47" s="205"/>
      <c r="BC47" s="205"/>
      <c r="BD47" s="205"/>
      <c r="BE47" s="205"/>
      <c r="BF47" s="205"/>
      <c r="BG47" s="205"/>
      <c r="BH47" s="205"/>
      <c r="BI47" s="205"/>
      <c r="BJ47" s="205"/>
      <c r="BK47" s="205"/>
      <c r="BL47" s="205"/>
      <c r="BM47" s="205"/>
      <c r="BN47" s="205"/>
      <c r="BO47" s="205"/>
      <c r="BP47" s="205"/>
      <c r="BQ47" s="205"/>
      <c r="BR47" s="205"/>
    </row>
    <row r="48" spans="1:70" ht="26.25" customHeight="1" x14ac:dyDescent="0.25">
      <c r="A48" s="396"/>
      <c r="B48" s="399"/>
      <c r="C48" s="399"/>
      <c r="D48" s="399"/>
      <c r="E48" s="239"/>
      <c r="F48" s="416"/>
      <c r="G48" s="442"/>
      <c r="H48" s="240"/>
      <c r="I48" s="399"/>
      <c r="J48" s="464"/>
      <c r="K48" s="433"/>
      <c r="L48" s="427"/>
      <c r="M48" s="430"/>
      <c r="N48" s="427">
        <f>IF(NOT(ISERROR(MATCH(M48,_xlfn.ANCHORARRAY(F59),0))),L61&amp;"Por favor no seleccionar los criterios de impacto",M48)</f>
        <v>0</v>
      </c>
      <c r="O48" s="433"/>
      <c r="P48" s="427"/>
      <c r="Q48" s="424"/>
      <c r="R48" s="233">
        <v>3</v>
      </c>
      <c r="S48" s="238"/>
      <c r="T48" s="235" t="str">
        <f t="shared" ref="T48:T51" si="76">IF(OR(U48="Preventivo",U48="Detectivo"),"Probabilidad",IF(U48="Correctivo","Impacto",""))</f>
        <v/>
      </c>
      <c r="U48" s="199"/>
      <c r="V48" s="199"/>
      <c r="W48" s="200" t="str">
        <f t="shared" si="70"/>
        <v/>
      </c>
      <c r="X48" s="199"/>
      <c r="Y48" s="199"/>
      <c r="Z48" s="199"/>
      <c r="AA48" s="236" t="str">
        <f>IFERROR(IF(AND(T47="Probabilidad",T48="Probabilidad"),(AC47-(+AC47*W48)),IF(AND(T47="Impacto",T48="Probabilidad"),(AC46-(+AC46*W48)),IF(T48="Impacto",AC47,""))),"")</f>
        <v/>
      </c>
      <c r="AB48" s="201" t="str">
        <f t="shared" si="71"/>
        <v/>
      </c>
      <c r="AC48" s="202" t="str">
        <f t="shared" ref="AC48:AC51" si="77">+AA48</f>
        <v/>
      </c>
      <c r="AD48" s="201" t="str">
        <f t="shared" si="72"/>
        <v/>
      </c>
      <c r="AE48" s="202" t="str">
        <f t="shared" ref="AE48:AE51" si="78">IFERROR(IF(AND(T47="Impacto",T48="Impacto"),(AE47-(+AE47*W48)),IF(AND(T47="Probabilidad",T48="Impacto"),(AE46-(+AE46*W48)),IF(T48="Probabilidad",AE47,""))),"")</f>
        <v/>
      </c>
      <c r="AF48" s="203" t="str">
        <f t="shared" si="73"/>
        <v/>
      </c>
      <c r="AG48" s="204"/>
      <c r="AH48" s="237" t="str">
        <f t="shared" si="73"/>
        <v/>
      </c>
      <c r="AI48" s="237" t="str">
        <f t="shared" si="73"/>
        <v/>
      </c>
      <c r="AJ48" s="237" t="str">
        <f t="shared" si="74"/>
        <v/>
      </c>
      <c r="AK48" s="237" t="str">
        <f t="shared" si="75"/>
        <v/>
      </c>
      <c r="AL48" s="237" t="str">
        <f t="shared" si="75"/>
        <v/>
      </c>
      <c r="AM48" s="205"/>
      <c r="AN48" s="205"/>
      <c r="AO48" s="205"/>
      <c r="AP48" s="205"/>
      <c r="AQ48" s="205"/>
      <c r="AR48" s="205"/>
      <c r="AS48" s="205"/>
      <c r="AT48" s="205"/>
      <c r="AU48" s="205"/>
      <c r="AV48" s="205"/>
      <c r="AW48" s="205"/>
      <c r="AX48" s="205"/>
      <c r="AY48" s="205"/>
      <c r="AZ48" s="205"/>
      <c r="BA48" s="205"/>
      <c r="BB48" s="205"/>
      <c r="BC48" s="205"/>
      <c r="BD48" s="205"/>
      <c r="BE48" s="205"/>
      <c r="BF48" s="205"/>
      <c r="BG48" s="205"/>
      <c r="BH48" s="205"/>
      <c r="BI48" s="205"/>
      <c r="BJ48" s="205"/>
      <c r="BK48" s="205"/>
      <c r="BL48" s="205"/>
      <c r="BM48" s="205"/>
      <c r="BN48" s="205"/>
      <c r="BO48" s="205"/>
      <c r="BP48" s="205"/>
      <c r="BQ48" s="205"/>
      <c r="BR48" s="205"/>
    </row>
    <row r="49" spans="1:70" ht="26.25" customHeight="1" x14ac:dyDescent="0.25">
      <c r="A49" s="396"/>
      <c r="B49" s="399"/>
      <c r="C49" s="399"/>
      <c r="D49" s="399"/>
      <c r="E49" s="239"/>
      <c r="F49" s="416"/>
      <c r="G49" s="442"/>
      <c r="H49" s="240"/>
      <c r="I49" s="399"/>
      <c r="J49" s="464"/>
      <c r="K49" s="433"/>
      <c r="L49" s="427"/>
      <c r="M49" s="430"/>
      <c r="N49" s="427">
        <f>IF(NOT(ISERROR(MATCH(M49,_xlfn.ANCHORARRAY(F60),0))),L62&amp;"Por favor no seleccionar los criterios de impacto",M49)</f>
        <v>0</v>
      </c>
      <c r="O49" s="433"/>
      <c r="P49" s="427"/>
      <c r="Q49" s="424"/>
      <c r="R49" s="233">
        <v>4</v>
      </c>
      <c r="S49" s="234"/>
      <c r="T49" s="235" t="str">
        <f t="shared" si="76"/>
        <v/>
      </c>
      <c r="U49" s="199"/>
      <c r="V49" s="199"/>
      <c r="W49" s="200" t="str">
        <f t="shared" si="70"/>
        <v/>
      </c>
      <c r="X49" s="199"/>
      <c r="Y49" s="199"/>
      <c r="Z49" s="199"/>
      <c r="AA49" s="236" t="str">
        <f t="shared" ref="AA49:AA51" si="79">IFERROR(IF(AND(T48="Probabilidad",T49="Probabilidad"),(AC48-(+AC48*W49)),IF(AND(T48="Impacto",T49="Probabilidad"),(AC47-(+AC47*W49)),IF(T49="Impacto",AC48,""))),"")</f>
        <v/>
      </c>
      <c r="AB49" s="201" t="str">
        <f t="shared" si="71"/>
        <v/>
      </c>
      <c r="AC49" s="202" t="str">
        <f t="shared" si="77"/>
        <v/>
      </c>
      <c r="AD49" s="201" t="str">
        <f t="shared" si="72"/>
        <v/>
      </c>
      <c r="AE49" s="202" t="str">
        <f t="shared" si="78"/>
        <v/>
      </c>
      <c r="AF49" s="203" t="str">
        <f t="shared" si="73"/>
        <v/>
      </c>
      <c r="AG49" s="204"/>
      <c r="AH49" s="237" t="str">
        <f t="shared" si="73"/>
        <v/>
      </c>
      <c r="AI49" s="237" t="str">
        <f t="shared" si="73"/>
        <v/>
      </c>
      <c r="AJ49" s="237" t="str">
        <f t="shared" si="74"/>
        <v/>
      </c>
      <c r="AK49" s="237" t="str">
        <f t="shared" si="75"/>
        <v/>
      </c>
      <c r="AL49" s="237" t="str">
        <f t="shared" si="75"/>
        <v/>
      </c>
      <c r="AM49" s="205"/>
      <c r="AN49" s="205"/>
      <c r="AO49" s="205"/>
      <c r="AP49" s="205"/>
      <c r="AQ49" s="205"/>
      <c r="AR49" s="205"/>
      <c r="AS49" s="205"/>
      <c r="AT49" s="205"/>
      <c r="AU49" s="205"/>
      <c r="AV49" s="205"/>
      <c r="AW49" s="205"/>
      <c r="AX49" s="205"/>
      <c r="AY49" s="205"/>
      <c r="AZ49" s="205"/>
      <c r="BA49" s="205"/>
      <c r="BB49" s="205"/>
      <c r="BC49" s="205"/>
      <c r="BD49" s="205"/>
      <c r="BE49" s="205"/>
      <c r="BF49" s="205"/>
      <c r="BG49" s="205"/>
      <c r="BH49" s="205"/>
      <c r="BI49" s="205"/>
      <c r="BJ49" s="205"/>
      <c r="BK49" s="205"/>
      <c r="BL49" s="205"/>
      <c r="BM49" s="205"/>
      <c r="BN49" s="205"/>
      <c r="BO49" s="205"/>
      <c r="BP49" s="205"/>
      <c r="BQ49" s="205"/>
      <c r="BR49" s="205"/>
    </row>
    <row r="50" spans="1:70" ht="26.25" customHeight="1" x14ac:dyDescent="0.25">
      <c r="A50" s="396"/>
      <c r="B50" s="399"/>
      <c r="C50" s="399"/>
      <c r="D50" s="399"/>
      <c r="E50" s="239"/>
      <c r="F50" s="416"/>
      <c r="G50" s="442"/>
      <c r="H50" s="240"/>
      <c r="I50" s="399"/>
      <c r="J50" s="464"/>
      <c r="K50" s="433"/>
      <c r="L50" s="427"/>
      <c r="M50" s="430"/>
      <c r="N50" s="427">
        <f>IF(NOT(ISERROR(MATCH(M50,_xlfn.ANCHORARRAY(F61),0))),L63&amp;"Por favor no seleccionar los criterios de impacto",M50)</f>
        <v>0</v>
      </c>
      <c r="O50" s="433"/>
      <c r="P50" s="427"/>
      <c r="Q50" s="424"/>
      <c r="R50" s="233">
        <v>5</v>
      </c>
      <c r="S50" s="234"/>
      <c r="T50" s="235" t="str">
        <f t="shared" si="76"/>
        <v/>
      </c>
      <c r="U50" s="199"/>
      <c r="V50" s="199"/>
      <c r="W50" s="200" t="str">
        <f t="shared" si="70"/>
        <v/>
      </c>
      <c r="X50" s="199"/>
      <c r="Y50" s="199"/>
      <c r="Z50" s="199"/>
      <c r="AA50" s="236" t="str">
        <f t="shared" si="79"/>
        <v/>
      </c>
      <c r="AB50" s="201" t="str">
        <f t="shared" si="71"/>
        <v/>
      </c>
      <c r="AC50" s="202" t="str">
        <f t="shared" si="77"/>
        <v/>
      </c>
      <c r="AD50" s="201" t="str">
        <f t="shared" si="72"/>
        <v/>
      </c>
      <c r="AE50" s="202" t="str">
        <f t="shared" si="78"/>
        <v/>
      </c>
      <c r="AF50" s="203" t="str">
        <f t="shared" si="73"/>
        <v/>
      </c>
      <c r="AG50" s="204"/>
      <c r="AH50" s="237" t="str">
        <f t="shared" si="73"/>
        <v/>
      </c>
      <c r="AI50" s="237" t="str">
        <f t="shared" si="73"/>
        <v/>
      </c>
      <c r="AJ50" s="237" t="str">
        <f t="shared" si="74"/>
        <v/>
      </c>
      <c r="AK50" s="237" t="str">
        <f t="shared" si="75"/>
        <v/>
      </c>
      <c r="AL50" s="237" t="str">
        <f t="shared" si="75"/>
        <v/>
      </c>
      <c r="AM50" s="205"/>
      <c r="AN50" s="205"/>
      <c r="AO50" s="205"/>
      <c r="AP50" s="205"/>
      <c r="AQ50" s="205"/>
      <c r="AR50" s="205"/>
      <c r="AS50" s="205"/>
      <c r="AT50" s="205"/>
      <c r="AU50" s="205"/>
      <c r="AV50" s="205"/>
      <c r="AW50" s="205"/>
      <c r="AX50" s="205"/>
      <c r="AY50" s="205"/>
      <c r="AZ50" s="205"/>
      <c r="BA50" s="205"/>
      <c r="BB50" s="205"/>
      <c r="BC50" s="205"/>
      <c r="BD50" s="205"/>
      <c r="BE50" s="205"/>
      <c r="BF50" s="205"/>
      <c r="BG50" s="205"/>
      <c r="BH50" s="205"/>
      <c r="BI50" s="205"/>
      <c r="BJ50" s="205"/>
      <c r="BK50" s="205"/>
      <c r="BL50" s="205"/>
      <c r="BM50" s="205"/>
      <c r="BN50" s="205"/>
      <c r="BO50" s="205"/>
      <c r="BP50" s="205"/>
      <c r="BQ50" s="205"/>
      <c r="BR50" s="205"/>
    </row>
    <row r="51" spans="1:70" ht="26.25" customHeight="1" x14ac:dyDescent="0.25">
      <c r="A51" s="397"/>
      <c r="B51" s="400"/>
      <c r="C51" s="400"/>
      <c r="D51" s="400"/>
      <c r="E51" s="241"/>
      <c r="F51" s="417"/>
      <c r="G51" s="443"/>
      <c r="H51" s="242"/>
      <c r="I51" s="400"/>
      <c r="J51" s="465"/>
      <c r="K51" s="434"/>
      <c r="L51" s="428"/>
      <c r="M51" s="431"/>
      <c r="N51" s="428">
        <f>IF(NOT(ISERROR(MATCH(M51,_xlfn.ANCHORARRAY(F62),0))),L64&amp;"Por favor no seleccionar los criterios de impacto",M51)</f>
        <v>0</v>
      </c>
      <c r="O51" s="434"/>
      <c r="P51" s="428"/>
      <c r="Q51" s="425"/>
      <c r="R51" s="233">
        <v>6</v>
      </c>
      <c r="S51" s="234"/>
      <c r="T51" s="235" t="str">
        <f t="shared" si="76"/>
        <v/>
      </c>
      <c r="U51" s="199"/>
      <c r="V51" s="199"/>
      <c r="W51" s="200" t="str">
        <f t="shared" si="70"/>
        <v/>
      </c>
      <c r="X51" s="199"/>
      <c r="Y51" s="199"/>
      <c r="Z51" s="199"/>
      <c r="AA51" s="236" t="str">
        <f t="shared" si="79"/>
        <v/>
      </c>
      <c r="AB51" s="201" t="str">
        <f t="shared" si="71"/>
        <v/>
      </c>
      <c r="AC51" s="202" t="str">
        <f t="shared" si="77"/>
        <v/>
      </c>
      <c r="AD51" s="201" t="str">
        <f t="shared" si="72"/>
        <v/>
      </c>
      <c r="AE51" s="202" t="str">
        <f t="shared" si="78"/>
        <v/>
      </c>
      <c r="AF51" s="203" t="str">
        <f t="shared" si="73"/>
        <v/>
      </c>
      <c r="AG51" s="204"/>
      <c r="AH51" s="237" t="str">
        <f t="shared" si="73"/>
        <v/>
      </c>
      <c r="AI51" s="237" t="str">
        <f t="shared" si="73"/>
        <v/>
      </c>
      <c r="AJ51" s="237" t="str">
        <f t="shared" si="74"/>
        <v/>
      </c>
      <c r="AK51" s="237" t="str">
        <f t="shared" si="75"/>
        <v/>
      </c>
      <c r="AL51" s="237" t="str">
        <f t="shared" si="75"/>
        <v/>
      </c>
      <c r="AM51" s="205"/>
      <c r="AN51" s="205"/>
      <c r="AO51" s="205"/>
      <c r="AP51" s="205"/>
      <c r="AQ51" s="205"/>
      <c r="AR51" s="205"/>
      <c r="AS51" s="205"/>
      <c r="AT51" s="205"/>
      <c r="AU51" s="205"/>
      <c r="AV51" s="205"/>
      <c r="AW51" s="205"/>
      <c r="AX51" s="205"/>
      <c r="AY51" s="205"/>
      <c r="AZ51" s="205"/>
      <c r="BA51" s="205"/>
      <c r="BB51" s="205"/>
      <c r="BC51" s="205"/>
      <c r="BD51" s="205"/>
      <c r="BE51" s="205"/>
      <c r="BF51" s="205"/>
      <c r="BG51" s="205"/>
      <c r="BH51" s="205"/>
      <c r="BI51" s="205"/>
      <c r="BJ51" s="205"/>
      <c r="BK51" s="205"/>
      <c r="BL51" s="205"/>
      <c r="BM51" s="205"/>
      <c r="BN51" s="205"/>
      <c r="BO51" s="205"/>
      <c r="BP51" s="205"/>
      <c r="BQ51" s="205"/>
      <c r="BR51" s="205"/>
    </row>
    <row r="52" spans="1:70" ht="26.25" customHeight="1" x14ac:dyDescent="0.25">
      <c r="A52" s="395">
        <v>8</v>
      </c>
      <c r="B52" s="398"/>
      <c r="C52" s="398"/>
      <c r="D52" s="398"/>
      <c r="E52" s="243"/>
      <c r="F52" s="415"/>
      <c r="G52" s="441"/>
      <c r="H52" s="244"/>
      <c r="I52" s="398"/>
      <c r="J52" s="463"/>
      <c r="K52" s="432" t="str">
        <f t="shared" ref="K52" si="80">IF(J52&lt;=0,"",IF(J52&lt;=2,"Muy Baja",IF(J52&lt;=24,"Baja",IF(J52&lt;=500,"Media",IF(J52&lt;=5000,"Alta","Muy Alta")))))</f>
        <v/>
      </c>
      <c r="L52" s="426" t="str">
        <f t="shared" ref="L52" si="81">IF(K52="","",IF(K52="Muy Baja",0.2,IF(K52="Baja",0.4,IF(K52="Media",0.6,IF(K52="Alta",0.8,IF(K52="Muy Alta",1,))))))</f>
        <v/>
      </c>
      <c r="M52" s="429"/>
      <c r="N52" s="426">
        <f>IF(NOT(ISERROR(MATCH(M52,'Tabla Impacto'!$B$221:$B$223,0))),'Tabla Impacto'!$F$223&amp;"Por favor no seleccionar los criterios de impacto(Afectación Económica o presupuestal y Pérdida Reputacional)",M52)</f>
        <v>0</v>
      </c>
      <c r="O52" s="432" t="str">
        <f>IF(OR(N52='Tabla Impacto'!$C$11,N52='Tabla Impacto'!$D$11),"Leve",IF(OR(N52='Tabla Impacto'!$C$12,N52='Tabla Impacto'!$D$12),"Menor",IF(OR(N52='Tabla Impacto'!$C$13,N52='Tabla Impacto'!$D$13),"Moderado",IF(OR(N52='Tabla Impacto'!$C$14,N52='Tabla Impacto'!$D$14),"Mayor",IF(OR(N52='Tabla Impacto'!$C$15,N52='Tabla Impacto'!$D$15),"Catastrófico","")))))</f>
        <v/>
      </c>
      <c r="P52" s="426" t="str">
        <f t="shared" ref="P52" si="82">IF(O52="","",IF(O52="Leve",0.2,IF(O52="Menor",0.4,IF(O52="Moderado",0.6,IF(O52="Mayor",0.8,IF(O52="Catastrófico",1,))))))</f>
        <v/>
      </c>
      <c r="Q52" s="423" t="str">
        <f t="shared" ref="Q52" si="83">IF(OR(AND(K52="Muy Baja",O52="Leve"),AND(K52="Muy Baja",O52="Menor"),AND(K52="Baja",O52="Leve")),"Bajo",IF(OR(AND(K52="Muy baja",O52="Moderado"),AND(K52="Baja",O52="Menor"),AND(K52="Baja",O52="Moderado"),AND(K52="Media",O52="Leve"),AND(K52="Media",O52="Menor"),AND(K52="Media",O52="Moderado"),AND(K52="Alta",O52="Leve"),AND(K52="Alta",O52="Menor")),"Moderado",IF(OR(AND(K52="Muy Baja",O52="Mayor"),AND(K52="Baja",O52="Mayor"),AND(K52="Media",O52="Mayor"),AND(K52="Alta",O52="Moderado"),AND(K52="Alta",O52="Mayor"),AND(K52="Muy Alta",O52="Leve"),AND(K52="Muy Alta",O52="Menor"),AND(K52="Muy Alta",O52="Moderado"),AND(K52="Muy Alta",O52="Mayor")),"Alto",IF(OR(AND(K52="Muy Baja",O52="Catastrófico"),AND(K52="Baja",O52="Catastrófico"),AND(K52="Media",O52="Catastrófico"),AND(K52="Alta",O52="Catastrófico"),AND(K52="Muy Alta",O52="Catastrófico")),"Extremo",""))))</f>
        <v/>
      </c>
      <c r="R52" s="233">
        <v>1</v>
      </c>
      <c r="S52" s="234"/>
      <c r="T52" s="235" t="str">
        <f>IF(OR(U52="Preventivo",U52="Detectivo"),"Probabilidad",IF(U52="Correctivo","Impacto",""))</f>
        <v/>
      </c>
      <c r="U52" s="199"/>
      <c r="V52" s="199"/>
      <c r="W52" s="200" t="str">
        <f>IF(AND(U52="Preventivo",V52="Automático"),"50%",IF(AND(U52="Preventivo",V52="Manual"),"40%",IF(AND(U52="Detectivo",V52="Automático"),"40%",IF(AND(U52="Detectivo",V52="Manual"),"30%",IF(AND(U52="Correctivo",V52="Automático"),"35%",IF(AND(U52="Correctivo",V52="Manual"),"25%",""))))))</f>
        <v/>
      </c>
      <c r="X52" s="199"/>
      <c r="Y52" s="199"/>
      <c r="Z52" s="199"/>
      <c r="AA52" s="236" t="str">
        <f>IFERROR(IF(T52="Probabilidad",(L52-(+L52*W52)),IF(T52="Impacto",L52,"")),"")</f>
        <v/>
      </c>
      <c r="AB52" s="201" t="str">
        <f>IFERROR(IF(AA52="","",IF(AA52&lt;=0.2,"Muy Baja",IF(AA52&lt;=0.4,"Baja",IF(AA52&lt;=0.6,"Media",IF(AA52&lt;=0.8,"Alta","Muy Alta"))))),"")</f>
        <v/>
      </c>
      <c r="AC52" s="202" t="str">
        <f>+AA52</f>
        <v/>
      </c>
      <c r="AD52" s="201" t="str">
        <f>IFERROR(IF(AE52="","",IF(AE52&lt;=0.2,"Leve",IF(AE52&lt;=0.4,"Menor",IF(AE52&lt;=0.6,"Moderado",IF(AE52&lt;=0.8,"Mayor","Catastrófico"))))),"")</f>
        <v/>
      </c>
      <c r="AE52" s="202" t="str">
        <f>IFERROR(IF(T52="Impacto",(P52-(+P52*W52)),IF(T52="Probabilidad",P52,"")),"")</f>
        <v/>
      </c>
      <c r="AF52" s="203" t="str">
        <f>IFERROR(IF(OR(AND(AB52="Muy Baja",AD52="Leve"),AND(AB52="Muy Baja",AD52="Menor"),AND(AB52="Baja",AD52="Leve")),"Bajo",IF(OR(AND(AB52="Muy baja",AD52="Moderado"),AND(AB52="Baja",AD52="Menor"),AND(AB52="Baja",AD52="Moderado"),AND(AB52="Media",AD52="Leve"),AND(AB52="Media",AD52="Menor"),AND(AB52="Media",AD52="Moderado"),AND(AB52="Alta",AD52="Leve"),AND(AB52="Alta",AD52="Menor")),"Moderado",IF(OR(AND(AB52="Muy Baja",AD52="Mayor"),AND(AB52="Baja",AD52="Mayor"),AND(AB52="Media",AD52="Mayor"),AND(AB52="Alta",AD52="Moderado"),AND(AB52="Alta",AD52="Mayor"),AND(AB52="Muy Alta",AD52="Leve"),AND(AB52="Muy Alta",AD52="Menor"),AND(AB52="Muy Alta",AD52="Moderado"),AND(AB52="Muy Alta",AD52="Mayor")),"Alto",IF(OR(AND(AB52="Muy Baja",AD52="Catastrófico"),AND(AB52="Baja",AD52="Catastrófico"),AND(AB52="Media",AD52="Catastrófico"),AND(AB52="Alta",AD52="Catastrófico"),AND(AB52="Muy Alta",AD52="Catastrófico")),"Extremo","")))),"")</f>
        <v/>
      </c>
      <c r="AG52" s="204"/>
      <c r="AH52" s="237" t="str">
        <f>IFERROR(IF(OR(AND(AD52="Muy Baja",AF52="Leve"),AND(AD52="Muy Baja",AF52="Menor"),AND(AD52="Baja",AF52="Leve")),"Bajo",IF(OR(AND(AD52="Muy baja",AF52="Moderado"),AND(AD52="Baja",AF52="Menor"),AND(AD52="Baja",AF52="Moderado"),AND(AD52="Media",AF52="Leve"),AND(AD52="Media",AF52="Menor"),AND(AD52="Media",AF52="Moderado"),AND(AD52="Alta",AF52="Leve"),AND(AD52="Alta",AF52="Menor")),"Moderado",IF(OR(AND(AD52="Muy Baja",AF52="Mayor"),AND(AD52="Baja",AF52="Mayor"),AND(AD52="Media",AF52="Mayor"),AND(AD52="Alta",AF52="Moderado"),AND(AD52="Alta",AF52="Mayor"),AND(AD52="Muy Alta",AF52="Leve"),AND(AD52="Muy Alta",AF52="Menor"),AND(AD52="Muy Alta",AF52="Moderado"),AND(AD52="Muy Alta",AF52="Mayor")),"Alto",IF(OR(AND(AD52="Muy Baja",AF52="Catastrófico"),AND(AD52="Baja",AF52="Catastrófico"),AND(AD52="Media",AF52="Catastrófico"),AND(AD52="Alta",AF52="Catastrófico"),AND(AD52="Muy Alta",AF52="Catastrófico")),"Extremo","")))),"")</f>
        <v/>
      </c>
      <c r="AI52" s="237" t="str">
        <f>IFERROR(IF(OR(AND(AE52="Muy Baja",AG52="Leve"),AND(AE52="Muy Baja",AG52="Menor"),AND(AE52="Baja",AG52="Leve")),"Bajo",IF(OR(AND(AE52="Muy baja",AG52="Moderado"),AND(AE52="Baja",AG52="Menor"),AND(AE52="Baja",AG52="Moderado"),AND(AE52="Media",AG52="Leve"),AND(AE52="Media",AG52="Menor"),AND(AE52="Media",AG52="Moderado"),AND(AE52="Alta",AG52="Leve"),AND(AE52="Alta",AG52="Menor")),"Moderado",IF(OR(AND(AE52="Muy Baja",AG52="Mayor"),AND(AE52="Baja",AG52="Mayor"),AND(AE52="Media",AG52="Mayor"),AND(AE52="Alta",AG52="Moderado"),AND(AE52="Alta",AG52="Mayor"),AND(AE52="Muy Alta",AG52="Leve"),AND(AE52="Muy Alta",AG52="Menor"),AND(AE52="Muy Alta",AG52="Moderado"),AND(AE52="Muy Alta",AG52="Mayor")),"Alto",IF(OR(AND(AE52="Muy Baja",AG52="Catastrófico"),AND(AE52="Baja",AG52="Catastrófico"),AND(AE52="Media",AG52="Catastrófico"),AND(AE52="Alta",AG52="Catastrófico"),AND(AE52="Muy Alta",AG52="Catastrófico")),"Extremo","")))),"")</f>
        <v/>
      </c>
      <c r="AJ52" s="237" t="str">
        <f>IFERROR(IF(OR(AND(AF52="Muy Baja",AH52="Leve"),AND(AF52="Muy Baja",AH52="Menor"),AND(AF52="Baja",AH52="Leve")),"Bajo",IF(OR(AND(AF52="Muy baja",AH52="Moderado"),AND(AF52="Baja",AH52="Menor"),AND(AF52="Baja",AH52="Moderado"),AND(AF52="Media",AH52="Leve"),AND(AF52="Media",AH52="Menor"),AND(AF52="Media",AH52="Moderado"),AND(AF52="Alta",AH52="Leve"),AND(AF52="Alta",AH52="Menor")),"Moderado",IF(OR(AND(AF52="Muy Baja",AH52="Mayor"),AND(AF52="Baja",AH52="Mayor"),AND(AF52="Media",AH52="Mayor"),AND(AF52="Alta",AH52="Moderado"),AND(AF52="Alta",AH52="Mayor"),AND(AF52="Muy Alta",AH52="Leve"),AND(AF52="Muy Alta",AH52="Menor"),AND(AF52="Muy Alta",AH52="Moderado"),AND(AF52="Muy Alta",AH52="Mayor")),"Alto",IF(OR(AND(AF52="Muy Baja",AH52="Catastrófico"),AND(AF52="Baja",AH52="Catastrófico"),AND(AF52="Media",AH52="Catastrófico"),AND(AF52="Alta",AH52="Catastrófico"),AND(AF52="Muy Alta",AH52="Catastrófico")),"Extremo","")))),"")</f>
        <v/>
      </c>
      <c r="AK52" s="237" t="str">
        <f>IFERROR(IF(OR(AND(AG52="Muy Baja",AI52="Leve"),AND(AG52="Muy Baja",AI52="Menor"),AND(AG52="Baja",AI52="Leve")),"Bajo",IF(OR(AND(AG52="Muy baja",AI52="Moderado"),AND(AG52="Baja",AI52="Menor"),AND(AG52="Baja",AI52="Moderado"),AND(AG52="Media",AI52="Leve"),AND(AG52="Media",AI52="Menor"),AND(AG52="Media",AI52="Moderado"),AND(AG52="Alta",AI52="Leve"),AND(AG52="Alta",AI52="Menor")),"Moderado",IF(OR(AND(AG52="Muy Baja",AI52="Mayor"),AND(AG52="Baja",AI52="Mayor"),AND(AG52="Media",AI52="Mayor"),AND(AG52="Alta",AI52="Moderado"),AND(AG52="Alta",AI52="Mayor"),AND(AG52="Muy Alta",AI52="Leve"),AND(AG52="Muy Alta",AI52="Menor"),AND(AG52="Muy Alta",AI52="Moderado"),AND(AG52="Muy Alta",AI52="Mayor")),"Alto",IF(OR(AND(AG52="Muy Baja",AI52="Catastrófico"),AND(AG52="Baja",AI52="Catastrófico"),AND(AG52="Media",AI52="Catastrófico"),AND(AG52="Alta",AI52="Catastrófico"),AND(AG52="Muy Alta",AI52="Catastrófico")),"Extremo","")))),"")</f>
        <v/>
      </c>
      <c r="AL52" s="237" t="str">
        <f>IFERROR(IF(OR(AND(AH52="Muy Baja",AJ52="Leve"),AND(AH52="Muy Baja",AJ52="Menor"),AND(AH52="Baja",AJ52="Leve")),"Bajo",IF(OR(AND(AH52="Muy baja",AJ52="Moderado"),AND(AH52="Baja",AJ52="Menor"),AND(AH52="Baja",AJ52="Moderado"),AND(AH52="Media",AJ52="Leve"),AND(AH52="Media",AJ52="Menor"),AND(AH52="Media",AJ52="Moderado"),AND(AH52="Alta",AJ52="Leve"),AND(AH52="Alta",AJ52="Menor")),"Moderado",IF(OR(AND(AH52="Muy Baja",AJ52="Mayor"),AND(AH52="Baja",AJ52="Mayor"),AND(AH52="Media",AJ52="Mayor"),AND(AH52="Alta",AJ52="Moderado"),AND(AH52="Alta",AJ52="Mayor"),AND(AH52="Muy Alta",AJ52="Leve"),AND(AH52="Muy Alta",AJ52="Menor"),AND(AH52="Muy Alta",AJ52="Moderado"),AND(AH52="Muy Alta",AJ52="Mayor")),"Alto",IF(OR(AND(AH52="Muy Baja",AJ52="Catastrófico"),AND(AH52="Baja",AJ52="Catastrófico"),AND(AH52="Media",AJ52="Catastrófico"),AND(AH52="Alta",AJ52="Catastrófico"),AND(AH52="Muy Alta",AJ52="Catastrófico")),"Extremo","")))),"")</f>
        <v/>
      </c>
      <c r="AM52" s="205"/>
      <c r="AN52" s="205"/>
      <c r="AO52" s="205"/>
      <c r="AP52" s="205"/>
      <c r="AQ52" s="205"/>
      <c r="AR52" s="205"/>
      <c r="AS52" s="205"/>
      <c r="AT52" s="205"/>
      <c r="AU52" s="205"/>
      <c r="AV52" s="205"/>
      <c r="AW52" s="205"/>
      <c r="AX52" s="205"/>
      <c r="AY52" s="205"/>
      <c r="AZ52" s="205"/>
      <c r="BA52" s="205"/>
      <c r="BB52" s="205"/>
      <c r="BC52" s="205"/>
      <c r="BD52" s="205"/>
      <c r="BE52" s="205"/>
      <c r="BF52" s="205"/>
      <c r="BG52" s="205"/>
      <c r="BH52" s="205"/>
      <c r="BI52" s="205"/>
      <c r="BJ52" s="205"/>
      <c r="BK52" s="205"/>
      <c r="BL52" s="205"/>
      <c r="BM52" s="205"/>
      <c r="BN52" s="205"/>
      <c r="BO52" s="205"/>
      <c r="BP52" s="205"/>
      <c r="BQ52" s="205"/>
      <c r="BR52" s="205"/>
    </row>
    <row r="53" spans="1:70" ht="26.25" customHeight="1" x14ac:dyDescent="0.25">
      <c r="A53" s="396"/>
      <c r="B53" s="399"/>
      <c r="C53" s="399"/>
      <c r="D53" s="399"/>
      <c r="E53" s="239"/>
      <c r="F53" s="416"/>
      <c r="G53" s="442"/>
      <c r="H53" s="240"/>
      <c r="I53" s="399"/>
      <c r="J53" s="464"/>
      <c r="K53" s="433"/>
      <c r="L53" s="427"/>
      <c r="M53" s="430"/>
      <c r="N53" s="427">
        <f>IF(NOT(ISERROR(MATCH(M53,_xlfn.ANCHORARRAY(F64),0))),L66&amp;"Por favor no seleccionar los criterios de impacto",M53)</f>
        <v>0</v>
      </c>
      <c r="O53" s="433"/>
      <c r="P53" s="427"/>
      <c r="Q53" s="424"/>
      <c r="R53" s="233">
        <v>2</v>
      </c>
      <c r="S53" s="234"/>
      <c r="T53" s="235" t="str">
        <f>IF(OR(U53="Preventivo",U53="Detectivo"),"Probabilidad",IF(U53="Correctivo","Impacto",""))</f>
        <v/>
      </c>
      <c r="U53" s="199"/>
      <c r="V53" s="199"/>
      <c r="W53" s="200" t="str">
        <f t="shared" ref="W53:W57" si="84">IF(AND(U53="Preventivo",V53="Automático"),"50%",IF(AND(U53="Preventivo",V53="Manual"),"40%",IF(AND(U53="Detectivo",V53="Automático"),"40%",IF(AND(U53="Detectivo",V53="Manual"),"30%",IF(AND(U53="Correctivo",V53="Automático"),"35%",IF(AND(U53="Correctivo",V53="Manual"),"25%",""))))))</f>
        <v/>
      </c>
      <c r="X53" s="199"/>
      <c r="Y53" s="199"/>
      <c r="Z53" s="199"/>
      <c r="AA53" s="236" t="str">
        <f>IFERROR(IF(AND(T52="Probabilidad",T53="Probabilidad"),(AC52-(+AC52*W53)),IF(AND(T52="Impacto",T53="Probabilidad"),(L52-(+L52*W53)),IF(T53="Impacto",AC52,""))),"")</f>
        <v/>
      </c>
      <c r="AB53" s="201" t="str">
        <f t="shared" ref="AB53:AB57" si="85">IFERROR(IF(AA53="","",IF(AA53&lt;=0.2,"Muy Baja",IF(AA53&lt;=0.4,"Baja",IF(AA53&lt;=0.6,"Media",IF(AA53&lt;=0.8,"Alta","Muy Alta"))))),"")</f>
        <v/>
      </c>
      <c r="AC53" s="202" t="str">
        <f>+AA53</f>
        <v/>
      </c>
      <c r="AD53" s="201" t="str">
        <f t="shared" ref="AD53:AD57" si="86">IFERROR(IF(AE53="","",IF(AE53&lt;=0.2,"Leve",IF(AE53&lt;=0.4,"Menor",IF(AE53&lt;=0.6,"Moderado",IF(AE53&lt;=0.8,"Mayor","Catastrófico"))))),"")</f>
        <v/>
      </c>
      <c r="AE53" s="202" t="str">
        <f>IFERROR(IF(AND(T52="Impacto",T53="Impacto"),(AE52-(+AE52*W53)),IF(AND(T52="Probabilidad",T53="Impacto"),(P52-(+P52*W53)),IF(T53="Probabilidad",AE52,""))),"")</f>
        <v/>
      </c>
      <c r="AF53" s="203" t="str">
        <f t="shared" ref="AF53:AI57" si="87">IFERROR(IF(OR(AND(AB53="Muy Baja",AD53="Leve"),AND(AB53="Muy Baja",AD53="Menor"),AND(AB53="Baja",AD53="Leve")),"Bajo",IF(OR(AND(AB53="Muy baja",AD53="Moderado"),AND(AB53="Baja",AD53="Menor"),AND(AB53="Baja",AD53="Moderado"),AND(AB53="Media",AD53="Leve"),AND(AB53="Media",AD53="Menor"),AND(AB53="Media",AD53="Moderado"),AND(AB53="Alta",AD53="Leve"),AND(AB53="Alta",AD53="Menor")),"Moderado",IF(OR(AND(AB53="Muy Baja",AD53="Mayor"),AND(AB53="Baja",AD53="Mayor"),AND(AB53="Media",AD53="Mayor"),AND(AB53="Alta",AD53="Moderado"),AND(AB53="Alta",AD53="Mayor"),AND(AB53="Muy Alta",AD53="Leve"),AND(AB53="Muy Alta",AD53="Menor"),AND(AB53="Muy Alta",AD53="Moderado"),AND(AB53="Muy Alta",AD53="Mayor")),"Alto",IF(OR(AND(AB53="Muy Baja",AD53="Catastrófico"),AND(AB53="Baja",AD53="Catastrófico"),AND(AB53="Media",AD53="Catastrófico"),AND(AB53="Alta",AD53="Catastrófico"),AND(AB53="Muy Alta",AD53="Catastrófico")),"Extremo","")))),"")</f>
        <v/>
      </c>
      <c r="AG53" s="204"/>
      <c r="AH53" s="237" t="str">
        <f t="shared" si="87"/>
        <v/>
      </c>
      <c r="AI53" s="237" t="str">
        <f t="shared" si="87"/>
        <v/>
      </c>
      <c r="AJ53" s="237" t="str">
        <f t="shared" ref="AJ53:AJ57" si="88">IFERROR(IF(OR(AND(AF53="Muy Baja",AH53="Leve"),AND(AF53="Muy Baja",AH53="Menor"),AND(AF53="Baja",AH53="Leve")),"Bajo",IF(OR(AND(AF53="Muy baja",AH53="Moderado"),AND(AF53="Baja",AH53="Menor"),AND(AF53="Baja",AH53="Moderado"),AND(AF53="Media",AH53="Leve"),AND(AF53="Media",AH53="Menor"),AND(AF53="Media",AH53="Moderado"),AND(AF53="Alta",AH53="Leve"),AND(AF53="Alta",AH53="Menor")),"Moderado",IF(OR(AND(AF53="Muy Baja",AH53="Mayor"),AND(AF53="Baja",AH53="Mayor"),AND(AF53="Media",AH53="Mayor"),AND(AF53="Alta",AH53="Moderado"),AND(AF53="Alta",AH53="Mayor"),AND(AF53="Muy Alta",AH53="Leve"),AND(AF53="Muy Alta",AH53="Menor"),AND(AF53="Muy Alta",AH53="Moderado"),AND(AF53="Muy Alta",AH53="Mayor")),"Alto",IF(OR(AND(AF53="Muy Baja",AH53="Catastrófico"),AND(AF53="Baja",AH53="Catastrófico"),AND(AF53="Media",AH53="Catastrófico"),AND(AF53="Alta",AH53="Catastrófico"),AND(AF53="Muy Alta",AH53="Catastrófico")),"Extremo","")))),"")</f>
        <v/>
      </c>
      <c r="AK53" s="237" t="str">
        <f t="shared" ref="AK53:AL57" si="89">IFERROR(IF(OR(AND(AG53="Muy Baja",AI53="Leve"),AND(AG53="Muy Baja",AI53="Menor"),AND(AG53="Baja",AI53="Leve")),"Bajo",IF(OR(AND(AG53="Muy baja",AI53="Moderado"),AND(AG53="Baja",AI53="Menor"),AND(AG53="Baja",AI53="Moderado"),AND(AG53="Media",AI53="Leve"),AND(AG53="Media",AI53="Menor"),AND(AG53="Media",AI53="Moderado"),AND(AG53="Alta",AI53="Leve"),AND(AG53="Alta",AI53="Menor")),"Moderado",IF(OR(AND(AG53="Muy Baja",AI53="Mayor"),AND(AG53="Baja",AI53="Mayor"),AND(AG53="Media",AI53="Mayor"),AND(AG53="Alta",AI53="Moderado"),AND(AG53="Alta",AI53="Mayor"),AND(AG53="Muy Alta",AI53="Leve"),AND(AG53="Muy Alta",AI53="Menor"),AND(AG53="Muy Alta",AI53="Moderado"),AND(AG53="Muy Alta",AI53="Mayor")),"Alto",IF(OR(AND(AG53="Muy Baja",AI53="Catastrófico"),AND(AG53="Baja",AI53="Catastrófico"),AND(AG53="Media",AI53="Catastrófico"),AND(AG53="Alta",AI53="Catastrófico"),AND(AG53="Muy Alta",AI53="Catastrófico")),"Extremo","")))),"")</f>
        <v/>
      </c>
      <c r="AL53" s="237" t="str">
        <f t="shared" si="89"/>
        <v/>
      </c>
      <c r="AM53" s="205"/>
      <c r="AN53" s="205"/>
      <c r="AO53" s="205"/>
      <c r="AP53" s="205"/>
      <c r="AQ53" s="205"/>
      <c r="AR53" s="205"/>
      <c r="AS53" s="205"/>
      <c r="AT53" s="205"/>
      <c r="AU53" s="205"/>
      <c r="AV53" s="205"/>
      <c r="AW53" s="205"/>
      <c r="AX53" s="205"/>
      <c r="AY53" s="205"/>
      <c r="AZ53" s="205"/>
      <c r="BA53" s="205"/>
      <c r="BB53" s="205"/>
      <c r="BC53" s="205"/>
      <c r="BD53" s="205"/>
      <c r="BE53" s="205"/>
      <c r="BF53" s="205"/>
      <c r="BG53" s="205"/>
      <c r="BH53" s="205"/>
      <c r="BI53" s="205"/>
      <c r="BJ53" s="205"/>
      <c r="BK53" s="205"/>
      <c r="BL53" s="205"/>
      <c r="BM53" s="205"/>
      <c r="BN53" s="205"/>
      <c r="BO53" s="205"/>
      <c r="BP53" s="205"/>
      <c r="BQ53" s="205"/>
      <c r="BR53" s="205"/>
    </row>
    <row r="54" spans="1:70" ht="26.25" customHeight="1" x14ac:dyDescent="0.25">
      <c r="A54" s="396"/>
      <c r="B54" s="399"/>
      <c r="C54" s="399"/>
      <c r="D54" s="399"/>
      <c r="E54" s="239"/>
      <c r="F54" s="416"/>
      <c r="G54" s="442"/>
      <c r="H54" s="240"/>
      <c r="I54" s="399"/>
      <c r="J54" s="464"/>
      <c r="K54" s="433"/>
      <c r="L54" s="427"/>
      <c r="M54" s="430"/>
      <c r="N54" s="427">
        <f>IF(NOT(ISERROR(MATCH(M54,_xlfn.ANCHORARRAY(F65),0))),L67&amp;"Por favor no seleccionar los criterios de impacto",M54)</f>
        <v>0</v>
      </c>
      <c r="O54" s="433"/>
      <c r="P54" s="427"/>
      <c r="Q54" s="424"/>
      <c r="R54" s="233">
        <v>3</v>
      </c>
      <c r="S54" s="238"/>
      <c r="T54" s="235" t="str">
        <f t="shared" ref="T54:T57" si="90">IF(OR(U54="Preventivo",U54="Detectivo"),"Probabilidad",IF(U54="Correctivo","Impacto",""))</f>
        <v/>
      </c>
      <c r="U54" s="199"/>
      <c r="V54" s="199"/>
      <c r="W54" s="200" t="str">
        <f t="shared" si="84"/>
        <v/>
      </c>
      <c r="X54" s="199"/>
      <c r="Y54" s="199"/>
      <c r="Z54" s="199"/>
      <c r="AA54" s="236" t="str">
        <f>IFERROR(IF(AND(T53="Probabilidad",T54="Probabilidad"),(AC53-(+AC53*W54)),IF(AND(T53="Impacto",T54="Probabilidad"),(AC52-(+AC52*W54)),IF(T54="Impacto",AC53,""))),"")</f>
        <v/>
      </c>
      <c r="AB54" s="201" t="str">
        <f t="shared" si="85"/>
        <v/>
      </c>
      <c r="AC54" s="202" t="str">
        <f t="shared" ref="AC54:AC57" si="91">+AA54</f>
        <v/>
      </c>
      <c r="AD54" s="201" t="str">
        <f t="shared" si="86"/>
        <v/>
      </c>
      <c r="AE54" s="202" t="str">
        <f t="shared" ref="AE54:AE57" si="92">IFERROR(IF(AND(T53="Impacto",T54="Impacto"),(AE53-(+AE53*W54)),IF(AND(T53="Probabilidad",T54="Impacto"),(AE52-(+AE52*W54)),IF(T54="Probabilidad",AE53,""))),"")</f>
        <v/>
      </c>
      <c r="AF54" s="203" t="str">
        <f t="shared" si="87"/>
        <v/>
      </c>
      <c r="AG54" s="204"/>
      <c r="AH54" s="237" t="str">
        <f t="shared" si="87"/>
        <v/>
      </c>
      <c r="AI54" s="237" t="str">
        <f t="shared" si="87"/>
        <v/>
      </c>
      <c r="AJ54" s="237" t="str">
        <f t="shared" si="88"/>
        <v/>
      </c>
      <c r="AK54" s="237" t="str">
        <f t="shared" si="89"/>
        <v/>
      </c>
      <c r="AL54" s="237" t="str">
        <f t="shared" si="89"/>
        <v/>
      </c>
      <c r="AM54" s="205"/>
      <c r="AN54" s="205"/>
      <c r="AO54" s="205"/>
      <c r="AP54" s="205"/>
      <c r="AQ54" s="205"/>
      <c r="AR54" s="205"/>
      <c r="AS54" s="205"/>
      <c r="AT54" s="205"/>
      <c r="AU54" s="205"/>
      <c r="AV54" s="205"/>
      <c r="AW54" s="205"/>
      <c r="AX54" s="205"/>
      <c r="AY54" s="205"/>
      <c r="AZ54" s="205"/>
      <c r="BA54" s="205"/>
      <c r="BB54" s="205"/>
      <c r="BC54" s="205"/>
      <c r="BD54" s="205"/>
      <c r="BE54" s="205"/>
      <c r="BF54" s="205"/>
      <c r="BG54" s="205"/>
      <c r="BH54" s="205"/>
      <c r="BI54" s="205"/>
      <c r="BJ54" s="205"/>
      <c r="BK54" s="205"/>
      <c r="BL54" s="205"/>
      <c r="BM54" s="205"/>
      <c r="BN54" s="205"/>
      <c r="BO54" s="205"/>
      <c r="BP54" s="205"/>
      <c r="BQ54" s="205"/>
      <c r="BR54" s="205"/>
    </row>
    <row r="55" spans="1:70" ht="26.25" customHeight="1" x14ac:dyDescent="0.25">
      <c r="A55" s="396"/>
      <c r="B55" s="399"/>
      <c r="C55" s="399"/>
      <c r="D55" s="399"/>
      <c r="E55" s="239"/>
      <c r="F55" s="416"/>
      <c r="G55" s="442"/>
      <c r="H55" s="240"/>
      <c r="I55" s="399"/>
      <c r="J55" s="464"/>
      <c r="K55" s="433"/>
      <c r="L55" s="427"/>
      <c r="M55" s="430"/>
      <c r="N55" s="427">
        <f>IF(NOT(ISERROR(MATCH(M55,_xlfn.ANCHORARRAY(F66),0))),L68&amp;"Por favor no seleccionar los criterios de impacto",M55)</f>
        <v>0</v>
      </c>
      <c r="O55" s="433"/>
      <c r="P55" s="427"/>
      <c r="Q55" s="424"/>
      <c r="R55" s="233">
        <v>4</v>
      </c>
      <c r="S55" s="234"/>
      <c r="T55" s="235" t="str">
        <f t="shared" si="90"/>
        <v/>
      </c>
      <c r="U55" s="199"/>
      <c r="V55" s="199"/>
      <c r="W55" s="200" t="str">
        <f t="shared" si="84"/>
        <v/>
      </c>
      <c r="X55" s="199"/>
      <c r="Y55" s="199"/>
      <c r="Z55" s="199"/>
      <c r="AA55" s="236" t="str">
        <f t="shared" ref="AA55:AA57" si="93">IFERROR(IF(AND(T54="Probabilidad",T55="Probabilidad"),(AC54-(+AC54*W55)),IF(AND(T54="Impacto",T55="Probabilidad"),(AC53-(+AC53*W55)),IF(T55="Impacto",AC54,""))),"")</f>
        <v/>
      </c>
      <c r="AB55" s="201" t="str">
        <f t="shared" si="85"/>
        <v/>
      </c>
      <c r="AC55" s="202" t="str">
        <f t="shared" si="91"/>
        <v/>
      </c>
      <c r="AD55" s="201" t="str">
        <f t="shared" si="86"/>
        <v/>
      </c>
      <c r="AE55" s="202" t="str">
        <f t="shared" si="92"/>
        <v/>
      </c>
      <c r="AF55" s="203" t="str">
        <f t="shared" si="87"/>
        <v/>
      </c>
      <c r="AG55" s="204"/>
      <c r="AH55" s="237" t="str">
        <f t="shared" si="87"/>
        <v/>
      </c>
      <c r="AI55" s="237" t="str">
        <f t="shared" si="87"/>
        <v/>
      </c>
      <c r="AJ55" s="237" t="str">
        <f t="shared" si="88"/>
        <v/>
      </c>
      <c r="AK55" s="237" t="str">
        <f t="shared" si="89"/>
        <v/>
      </c>
      <c r="AL55" s="237" t="str">
        <f t="shared" si="89"/>
        <v/>
      </c>
      <c r="AM55" s="205"/>
      <c r="AN55" s="205"/>
      <c r="AO55" s="205"/>
      <c r="AP55" s="205"/>
      <c r="AQ55" s="205"/>
      <c r="AR55" s="205"/>
      <c r="AS55" s="205"/>
      <c r="AT55" s="205"/>
      <c r="AU55" s="205"/>
      <c r="AV55" s="205"/>
      <c r="AW55" s="205"/>
      <c r="AX55" s="205"/>
      <c r="AY55" s="205"/>
      <c r="AZ55" s="205"/>
      <c r="BA55" s="205"/>
      <c r="BB55" s="205"/>
      <c r="BC55" s="205"/>
      <c r="BD55" s="205"/>
      <c r="BE55" s="205"/>
      <c r="BF55" s="205"/>
      <c r="BG55" s="205"/>
      <c r="BH55" s="205"/>
      <c r="BI55" s="205"/>
      <c r="BJ55" s="205"/>
      <c r="BK55" s="205"/>
      <c r="BL55" s="205"/>
      <c r="BM55" s="205"/>
      <c r="BN55" s="205"/>
      <c r="BO55" s="205"/>
      <c r="BP55" s="205"/>
      <c r="BQ55" s="205"/>
      <c r="BR55" s="205"/>
    </row>
    <row r="56" spans="1:70" ht="26.25" customHeight="1" x14ac:dyDescent="0.25">
      <c r="A56" s="396"/>
      <c r="B56" s="399"/>
      <c r="C56" s="399"/>
      <c r="D56" s="399"/>
      <c r="E56" s="239"/>
      <c r="F56" s="416"/>
      <c r="G56" s="442"/>
      <c r="H56" s="240"/>
      <c r="I56" s="399"/>
      <c r="J56" s="464"/>
      <c r="K56" s="433"/>
      <c r="L56" s="427"/>
      <c r="M56" s="430"/>
      <c r="N56" s="427">
        <f>IF(NOT(ISERROR(MATCH(M56,_xlfn.ANCHORARRAY(F67),0))),L69&amp;"Por favor no seleccionar los criterios de impacto",M56)</f>
        <v>0</v>
      </c>
      <c r="O56" s="433"/>
      <c r="P56" s="427"/>
      <c r="Q56" s="424"/>
      <c r="R56" s="233">
        <v>5</v>
      </c>
      <c r="S56" s="234"/>
      <c r="T56" s="235" t="str">
        <f t="shared" si="90"/>
        <v/>
      </c>
      <c r="U56" s="199"/>
      <c r="V56" s="199"/>
      <c r="W56" s="200" t="str">
        <f t="shared" si="84"/>
        <v/>
      </c>
      <c r="X56" s="199"/>
      <c r="Y56" s="199"/>
      <c r="Z56" s="199"/>
      <c r="AA56" s="236" t="str">
        <f t="shared" si="93"/>
        <v/>
      </c>
      <c r="AB56" s="201" t="str">
        <f t="shared" si="85"/>
        <v/>
      </c>
      <c r="AC56" s="202" t="str">
        <f t="shared" si="91"/>
        <v/>
      </c>
      <c r="AD56" s="201" t="str">
        <f t="shared" si="86"/>
        <v/>
      </c>
      <c r="AE56" s="202" t="str">
        <f t="shared" si="92"/>
        <v/>
      </c>
      <c r="AF56" s="203" t="str">
        <f t="shared" si="87"/>
        <v/>
      </c>
      <c r="AG56" s="204"/>
      <c r="AH56" s="237" t="str">
        <f t="shared" si="87"/>
        <v/>
      </c>
      <c r="AI56" s="237" t="str">
        <f t="shared" si="87"/>
        <v/>
      </c>
      <c r="AJ56" s="237" t="str">
        <f t="shared" si="88"/>
        <v/>
      </c>
      <c r="AK56" s="237" t="str">
        <f t="shared" si="89"/>
        <v/>
      </c>
      <c r="AL56" s="237" t="str">
        <f t="shared" si="89"/>
        <v/>
      </c>
      <c r="AM56" s="205"/>
      <c r="AN56" s="205"/>
      <c r="AO56" s="205"/>
      <c r="AP56" s="205"/>
      <c r="AQ56" s="205"/>
      <c r="AR56" s="205"/>
      <c r="AS56" s="205"/>
      <c r="AT56" s="205"/>
      <c r="AU56" s="205"/>
      <c r="AV56" s="205"/>
      <c r="AW56" s="205"/>
      <c r="AX56" s="205"/>
      <c r="AY56" s="205"/>
      <c r="AZ56" s="205"/>
      <c r="BA56" s="205"/>
      <c r="BB56" s="205"/>
      <c r="BC56" s="205"/>
      <c r="BD56" s="205"/>
      <c r="BE56" s="205"/>
      <c r="BF56" s="205"/>
      <c r="BG56" s="205"/>
      <c r="BH56" s="205"/>
      <c r="BI56" s="205"/>
      <c r="BJ56" s="205"/>
      <c r="BK56" s="205"/>
      <c r="BL56" s="205"/>
      <c r="BM56" s="205"/>
      <c r="BN56" s="205"/>
      <c r="BO56" s="205"/>
      <c r="BP56" s="205"/>
      <c r="BQ56" s="205"/>
      <c r="BR56" s="205"/>
    </row>
    <row r="57" spans="1:70" ht="26.25" customHeight="1" x14ac:dyDescent="0.25">
      <c r="A57" s="397"/>
      <c r="B57" s="400"/>
      <c r="C57" s="400"/>
      <c r="D57" s="400"/>
      <c r="E57" s="241"/>
      <c r="F57" s="417"/>
      <c r="G57" s="443"/>
      <c r="H57" s="242"/>
      <c r="I57" s="400"/>
      <c r="J57" s="465"/>
      <c r="K57" s="434"/>
      <c r="L57" s="428"/>
      <c r="M57" s="431"/>
      <c r="N57" s="428">
        <f>IF(NOT(ISERROR(MATCH(M57,_xlfn.ANCHORARRAY(F68),0))),L70&amp;"Por favor no seleccionar los criterios de impacto",M57)</f>
        <v>0</v>
      </c>
      <c r="O57" s="434"/>
      <c r="P57" s="428"/>
      <c r="Q57" s="425"/>
      <c r="R57" s="233">
        <v>6</v>
      </c>
      <c r="S57" s="234"/>
      <c r="T57" s="235" t="str">
        <f t="shared" si="90"/>
        <v/>
      </c>
      <c r="U57" s="199"/>
      <c r="V57" s="199"/>
      <c r="W57" s="200" t="str">
        <f t="shared" si="84"/>
        <v/>
      </c>
      <c r="X57" s="199"/>
      <c r="Y57" s="199"/>
      <c r="Z57" s="199"/>
      <c r="AA57" s="236" t="str">
        <f t="shared" si="93"/>
        <v/>
      </c>
      <c r="AB57" s="201" t="str">
        <f t="shared" si="85"/>
        <v/>
      </c>
      <c r="AC57" s="202" t="str">
        <f t="shared" si="91"/>
        <v/>
      </c>
      <c r="AD57" s="201" t="str">
        <f t="shared" si="86"/>
        <v/>
      </c>
      <c r="AE57" s="202" t="str">
        <f t="shared" si="92"/>
        <v/>
      </c>
      <c r="AF57" s="203" t="str">
        <f t="shared" si="87"/>
        <v/>
      </c>
      <c r="AG57" s="204"/>
      <c r="AH57" s="237" t="str">
        <f t="shared" si="87"/>
        <v/>
      </c>
      <c r="AI57" s="237" t="str">
        <f t="shared" si="87"/>
        <v/>
      </c>
      <c r="AJ57" s="237" t="str">
        <f t="shared" si="88"/>
        <v/>
      </c>
      <c r="AK57" s="237" t="str">
        <f t="shared" si="89"/>
        <v/>
      </c>
      <c r="AL57" s="237" t="str">
        <f t="shared" si="89"/>
        <v/>
      </c>
      <c r="AM57" s="205"/>
      <c r="AN57" s="205"/>
      <c r="AO57" s="205"/>
      <c r="AP57" s="205"/>
      <c r="AQ57" s="205"/>
      <c r="AR57" s="205"/>
      <c r="AS57" s="205"/>
      <c r="AT57" s="205"/>
      <c r="AU57" s="205"/>
      <c r="AV57" s="205"/>
      <c r="AW57" s="205"/>
      <c r="AX57" s="205"/>
      <c r="AY57" s="205"/>
      <c r="AZ57" s="205"/>
      <c r="BA57" s="205"/>
      <c r="BB57" s="205"/>
      <c r="BC57" s="205"/>
      <c r="BD57" s="205"/>
      <c r="BE57" s="205"/>
      <c r="BF57" s="205"/>
      <c r="BG57" s="205"/>
      <c r="BH57" s="205"/>
      <c r="BI57" s="205"/>
      <c r="BJ57" s="205"/>
      <c r="BK57" s="205"/>
      <c r="BL57" s="205"/>
      <c r="BM57" s="205"/>
      <c r="BN57" s="205"/>
      <c r="BO57" s="205"/>
      <c r="BP57" s="205"/>
      <c r="BQ57" s="205"/>
      <c r="BR57" s="205"/>
    </row>
    <row r="58" spans="1:70" ht="26.25" customHeight="1" x14ac:dyDescent="0.25">
      <c r="A58" s="395">
        <v>9</v>
      </c>
      <c r="B58" s="398"/>
      <c r="C58" s="398"/>
      <c r="D58" s="398"/>
      <c r="E58" s="243"/>
      <c r="F58" s="415"/>
      <c r="G58" s="441"/>
      <c r="H58" s="244"/>
      <c r="I58" s="398"/>
      <c r="J58" s="463"/>
      <c r="K58" s="432" t="str">
        <f t="shared" ref="K58" si="94">IF(J58&lt;=0,"",IF(J58&lt;=2,"Muy Baja",IF(J58&lt;=24,"Baja",IF(J58&lt;=500,"Media",IF(J58&lt;=5000,"Alta","Muy Alta")))))</f>
        <v/>
      </c>
      <c r="L58" s="426" t="str">
        <f t="shared" ref="L58" si="95">IF(K58="","",IF(K58="Muy Baja",0.2,IF(K58="Baja",0.4,IF(K58="Media",0.6,IF(K58="Alta",0.8,IF(K58="Muy Alta",1,))))))</f>
        <v/>
      </c>
      <c r="M58" s="429"/>
      <c r="N58" s="426">
        <f>IF(NOT(ISERROR(MATCH(M58,'Tabla Impacto'!$B$221:$B$223,0))),'Tabla Impacto'!$F$223&amp;"Por favor no seleccionar los criterios de impacto(Afectación Económica o presupuestal y Pérdida Reputacional)",M58)</f>
        <v>0</v>
      </c>
      <c r="O58" s="432" t="str">
        <f>IF(OR(N58='Tabla Impacto'!$C$11,N58='Tabla Impacto'!$D$11),"Leve",IF(OR(N58='Tabla Impacto'!$C$12,N58='Tabla Impacto'!$D$12),"Menor",IF(OR(N58='Tabla Impacto'!$C$13,N58='Tabla Impacto'!$D$13),"Moderado",IF(OR(N58='Tabla Impacto'!$C$14,N58='Tabla Impacto'!$D$14),"Mayor",IF(OR(N58='Tabla Impacto'!$C$15,N58='Tabla Impacto'!$D$15),"Catastrófico","")))))</f>
        <v/>
      </c>
      <c r="P58" s="426" t="str">
        <f t="shared" ref="P58" si="96">IF(O58="","",IF(O58="Leve",0.2,IF(O58="Menor",0.4,IF(O58="Moderado",0.6,IF(O58="Mayor",0.8,IF(O58="Catastrófico",1,))))))</f>
        <v/>
      </c>
      <c r="Q58" s="423" t="str">
        <f t="shared" ref="Q58" si="97">IF(OR(AND(K58="Muy Baja",O58="Leve"),AND(K58="Muy Baja",O58="Menor"),AND(K58="Baja",O58="Leve")),"Bajo",IF(OR(AND(K58="Muy baja",O58="Moderado"),AND(K58="Baja",O58="Menor"),AND(K58="Baja",O58="Moderado"),AND(K58="Media",O58="Leve"),AND(K58="Media",O58="Menor"),AND(K58="Media",O58="Moderado"),AND(K58="Alta",O58="Leve"),AND(K58="Alta",O58="Menor")),"Moderado",IF(OR(AND(K58="Muy Baja",O58="Mayor"),AND(K58="Baja",O58="Mayor"),AND(K58="Media",O58="Mayor"),AND(K58="Alta",O58="Moderado"),AND(K58="Alta",O58="Mayor"),AND(K58="Muy Alta",O58="Leve"),AND(K58="Muy Alta",O58="Menor"),AND(K58="Muy Alta",O58="Moderado"),AND(K58="Muy Alta",O58="Mayor")),"Alto",IF(OR(AND(K58="Muy Baja",O58="Catastrófico"),AND(K58="Baja",O58="Catastrófico"),AND(K58="Media",O58="Catastrófico"),AND(K58="Alta",O58="Catastrófico"),AND(K58="Muy Alta",O58="Catastrófico")),"Extremo",""))))</f>
        <v/>
      </c>
      <c r="R58" s="233">
        <v>1</v>
      </c>
      <c r="S58" s="234"/>
      <c r="T58" s="235" t="str">
        <f>IF(OR(U58="Preventivo",U58="Detectivo"),"Probabilidad",IF(U58="Correctivo","Impacto",""))</f>
        <v/>
      </c>
      <c r="U58" s="199"/>
      <c r="V58" s="199"/>
      <c r="W58" s="200" t="str">
        <f>IF(AND(U58="Preventivo",V58="Automático"),"50%",IF(AND(U58="Preventivo",V58="Manual"),"40%",IF(AND(U58="Detectivo",V58="Automático"),"40%",IF(AND(U58="Detectivo",V58="Manual"),"30%",IF(AND(U58="Correctivo",V58="Automático"),"35%",IF(AND(U58="Correctivo",V58="Manual"),"25%",""))))))</f>
        <v/>
      </c>
      <c r="X58" s="199"/>
      <c r="Y58" s="199"/>
      <c r="Z58" s="199"/>
      <c r="AA58" s="236" t="str">
        <f>IFERROR(IF(T58="Probabilidad",(L58-(+L58*W58)),IF(T58="Impacto",L58,"")),"")</f>
        <v/>
      </c>
      <c r="AB58" s="201" t="str">
        <f>IFERROR(IF(AA58="","",IF(AA58&lt;=0.2,"Muy Baja",IF(AA58&lt;=0.4,"Baja",IF(AA58&lt;=0.6,"Media",IF(AA58&lt;=0.8,"Alta","Muy Alta"))))),"")</f>
        <v/>
      </c>
      <c r="AC58" s="202" t="str">
        <f>+AA58</f>
        <v/>
      </c>
      <c r="AD58" s="201" t="str">
        <f>IFERROR(IF(AE58="","",IF(AE58&lt;=0.2,"Leve",IF(AE58&lt;=0.4,"Menor",IF(AE58&lt;=0.6,"Moderado",IF(AE58&lt;=0.8,"Mayor","Catastrófico"))))),"")</f>
        <v/>
      </c>
      <c r="AE58" s="202" t="str">
        <f>IFERROR(IF(T58="Impacto",(P58-(+P58*W58)),IF(T58="Probabilidad",P58,"")),"")</f>
        <v/>
      </c>
      <c r="AF58" s="203" t="str">
        <f>IFERROR(IF(OR(AND(AB58="Muy Baja",AD58="Leve"),AND(AB58="Muy Baja",AD58="Menor"),AND(AB58="Baja",AD58="Leve")),"Bajo",IF(OR(AND(AB58="Muy baja",AD58="Moderado"),AND(AB58="Baja",AD58="Menor"),AND(AB58="Baja",AD58="Moderado"),AND(AB58="Media",AD58="Leve"),AND(AB58="Media",AD58="Menor"),AND(AB58="Media",AD58="Moderado"),AND(AB58="Alta",AD58="Leve"),AND(AB58="Alta",AD58="Menor")),"Moderado",IF(OR(AND(AB58="Muy Baja",AD58="Mayor"),AND(AB58="Baja",AD58="Mayor"),AND(AB58="Media",AD58="Mayor"),AND(AB58="Alta",AD58="Moderado"),AND(AB58="Alta",AD58="Mayor"),AND(AB58="Muy Alta",AD58="Leve"),AND(AB58="Muy Alta",AD58="Menor"),AND(AB58="Muy Alta",AD58="Moderado"),AND(AB58="Muy Alta",AD58="Mayor")),"Alto",IF(OR(AND(AB58="Muy Baja",AD58="Catastrófico"),AND(AB58="Baja",AD58="Catastrófico"),AND(AB58="Media",AD58="Catastrófico"),AND(AB58="Alta",AD58="Catastrófico"),AND(AB58="Muy Alta",AD58="Catastrófico")),"Extremo","")))),"")</f>
        <v/>
      </c>
      <c r="AG58" s="204"/>
      <c r="AH58" s="237" t="str">
        <f>IFERROR(IF(OR(AND(AD58="Muy Baja",AF58="Leve"),AND(AD58="Muy Baja",AF58="Menor"),AND(AD58="Baja",AF58="Leve")),"Bajo",IF(OR(AND(AD58="Muy baja",AF58="Moderado"),AND(AD58="Baja",AF58="Menor"),AND(AD58="Baja",AF58="Moderado"),AND(AD58="Media",AF58="Leve"),AND(AD58="Media",AF58="Menor"),AND(AD58="Media",AF58="Moderado"),AND(AD58="Alta",AF58="Leve"),AND(AD58="Alta",AF58="Menor")),"Moderado",IF(OR(AND(AD58="Muy Baja",AF58="Mayor"),AND(AD58="Baja",AF58="Mayor"),AND(AD58="Media",AF58="Mayor"),AND(AD58="Alta",AF58="Moderado"),AND(AD58="Alta",AF58="Mayor"),AND(AD58="Muy Alta",AF58="Leve"),AND(AD58="Muy Alta",AF58="Menor"),AND(AD58="Muy Alta",AF58="Moderado"),AND(AD58="Muy Alta",AF58="Mayor")),"Alto",IF(OR(AND(AD58="Muy Baja",AF58="Catastrófico"),AND(AD58="Baja",AF58="Catastrófico"),AND(AD58="Media",AF58="Catastrófico"),AND(AD58="Alta",AF58="Catastrófico"),AND(AD58="Muy Alta",AF58="Catastrófico")),"Extremo","")))),"")</f>
        <v/>
      </c>
      <c r="AI58" s="237" t="str">
        <f>IFERROR(IF(OR(AND(AE58="Muy Baja",AG58="Leve"),AND(AE58="Muy Baja",AG58="Menor"),AND(AE58="Baja",AG58="Leve")),"Bajo",IF(OR(AND(AE58="Muy baja",AG58="Moderado"),AND(AE58="Baja",AG58="Menor"),AND(AE58="Baja",AG58="Moderado"),AND(AE58="Media",AG58="Leve"),AND(AE58="Media",AG58="Menor"),AND(AE58="Media",AG58="Moderado"),AND(AE58="Alta",AG58="Leve"),AND(AE58="Alta",AG58="Menor")),"Moderado",IF(OR(AND(AE58="Muy Baja",AG58="Mayor"),AND(AE58="Baja",AG58="Mayor"),AND(AE58="Media",AG58="Mayor"),AND(AE58="Alta",AG58="Moderado"),AND(AE58="Alta",AG58="Mayor"),AND(AE58="Muy Alta",AG58="Leve"),AND(AE58="Muy Alta",AG58="Menor"),AND(AE58="Muy Alta",AG58="Moderado"),AND(AE58="Muy Alta",AG58="Mayor")),"Alto",IF(OR(AND(AE58="Muy Baja",AG58="Catastrófico"),AND(AE58="Baja",AG58="Catastrófico"),AND(AE58="Media",AG58="Catastrófico"),AND(AE58="Alta",AG58="Catastrófico"),AND(AE58="Muy Alta",AG58="Catastrófico")),"Extremo","")))),"")</f>
        <v/>
      </c>
      <c r="AJ58" s="237" t="str">
        <f>IFERROR(IF(OR(AND(AF58="Muy Baja",AH58="Leve"),AND(AF58="Muy Baja",AH58="Menor"),AND(AF58="Baja",AH58="Leve")),"Bajo",IF(OR(AND(AF58="Muy baja",AH58="Moderado"),AND(AF58="Baja",AH58="Menor"),AND(AF58="Baja",AH58="Moderado"),AND(AF58="Media",AH58="Leve"),AND(AF58="Media",AH58="Menor"),AND(AF58="Media",AH58="Moderado"),AND(AF58="Alta",AH58="Leve"),AND(AF58="Alta",AH58="Menor")),"Moderado",IF(OR(AND(AF58="Muy Baja",AH58="Mayor"),AND(AF58="Baja",AH58="Mayor"),AND(AF58="Media",AH58="Mayor"),AND(AF58="Alta",AH58="Moderado"),AND(AF58="Alta",AH58="Mayor"),AND(AF58="Muy Alta",AH58="Leve"),AND(AF58="Muy Alta",AH58="Menor"),AND(AF58="Muy Alta",AH58="Moderado"),AND(AF58="Muy Alta",AH58="Mayor")),"Alto",IF(OR(AND(AF58="Muy Baja",AH58="Catastrófico"),AND(AF58="Baja",AH58="Catastrófico"),AND(AF58="Media",AH58="Catastrófico"),AND(AF58="Alta",AH58="Catastrófico"),AND(AF58="Muy Alta",AH58="Catastrófico")),"Extremo","")))),"")</f>
        <v/>
      </c>
      <c r="AK58" s="237" t="str">
        <f>IFERROR(IF(OR(AND(AG58="Muy Baja",AI58="Leve"),AND(AG58="Muy Baja",AI58="Menor"),AND(AG58="Baja",AI58="Leve")),"Bajo",IF(OR(AND(AG58="Muy baja",AI58="Moderado"),AND(AG58="Baja",AI58="Menor"),AND(AG58="Baja",AI58="Moderado"),AND(AG58="Media",AI58="Leve"),AND(AG58="Media",AI58="Menor"),AND(AG58="Media",AI58="Moderado"),AND(AG58="Alta",AI58="Leve"),AND(AG58="Alta",AI58="Menor")),"Moderado",IF(OR(AND(AG58="Muy Baja",AI58="Mayor"),AND(AG58="Baja",AI58="Mayor"),AND(AG58="Media",AI58="Mayor"),AND(AG58="Alta",AI58="Moderado"),AND(AG58="Alta",AI58="Mayor"),AND(AG58="Muy Alta",AI58="Leve"),AND(AG58="Muy Alta",AI58="Menor"),AND(AG58="Muy Alta",AI58="Moderado"),AND(AG58="Muy Alta",AI58="Mayor")),"Alto",IF(OR(AND(AG58="Muy Baja",AI58="Catastrófico"),AND(AG58="Baja",AI58="Catastrófico"),AND(AG58="Media",AI58="Catastrófico"),AND(AG58="Alta",AI58="Catastrófico"),AND(AG58="Muy Alta",AI58="Catastrófico")),"Extremo","")))),"")</f>
        <v/>
      </c>
      <c r="AL58" s="237" t="str">
        <f>IFERROR(IF(OR(AND(AH58="Muy Baja",AJ58="Leve"),AND(AH58="Muy Baja",AJ58="Menor"),AND(AH58="Baja",AJ58="Leve")),"Bajo",IF(OR(AND(AH58="Muy baja",AJ58="Moderado"),AND(AH58="Baja",AJ58="Menor"),AND(AH58="Baja",AJ58="Moderado"),AND(AH58="Media",AJ58="Leve"),AND(AH58="Media",AJ58="Menor"),AND(AH58="Media",AJ58="Moderado"),AND(AH58="Alta",AJ58="Leve"),AND(AH58="Alta",AJ58="Menor")),"Moderado",IF(OR(AND(AH58="Muy Baja",AJ58="Mayor"),AND(AH58="Baja",AJ58="Mayor"),AND(AH58="Media",AJ58="Mayor"),AND(AH58="Alta",AJ58="Moderado"),AND(AH58="Alta",AJ58="Mayor"),AND(AH58="Muy Alta",AJ58="Leve"),AND(AH58="Muy Alta",AJ58="Menor"),AND(AH58="Muy Alta",AJ58="Moderado"),AND(AH58="Muy Alta",AJ58="Mayor")),"Alto",IF(OR(AND(AH58="Muy Baja",AJ58="Catastrófico"),AND(AH58="Baja",AJ58="Catastrófico"),AND(AH58="Media",AJ58="Catastrófico"),AND(AH58="Alta",AJ58="Catastrófico"),AND(AH58="Muy Alta",AJ58="Catastrófico")),"Extremo","")))),"")</f>
        <v/>
      </c>
      <c r="AM58" s="205"/>
      <c r="AN58" s="205"/>
      <c r="AO58" s="205"/>
      <c r="AP58" s="205"/>
      <c r="AQ58" s="205"/>
      <c r="AR58" s="205"/>
      <c r="AS58" s="205"/>
      <c r="AT58" s="205"/>
      <c r="AU58" s="205"/>
      <c r="AV58" s="205"/>
      <c r="AW58" s="205"/>
      <c r="AX58" s="205"/>
      <c r="AY58" s="205"/>
      <c r="AZ58" s="205"/>
      <c r="BA58" s="205"/>
      <c r="BB58" s="205"/>
      <c r="BC58" s="205"/>
      <c r="BD58" s="205"/>
      <c r="BE58" s="205"/>
      <c r="BF58" s="205"/>
      <c r="BG58" s="205"/>
      <c r="BH58" s="205"/>
      <c r="BI58" s="205"/>
      <c r="BJ58" s="205"/>
      <c r="BK58" s="205"/>
      <c r="BL58" s="205"/>
      <c r="BM58" s="205"/>
      <c r="BN58" s="205"/>
      <c r="BO58" s="205"/>
      <c r="BP58" s="205"/>
      <c r="BQ58" s="205"/>
      <c r="BR58" s="205"/>
    </row>
    <row r="59" spans="1:70" ht="26.25" customHeight="1" x14ac:dyDescent="0.25">
      <c r="A59" s="396"/>
      <c r="B59" s="399"/>
      <c r="C59" s="399"/>
      <c r="D59" s="399"/>
      <c r="E59" s="239"/>
      <c r="F59" s="416"/>
      <c r="G59" s="442"/>
      <c r="H59" s="240"/>
      <c r="I59" s="399"/>
      <c r="J59" s="464"/>
      <c r="K59" s="433"/>
      <c r="L59" s="427"/>
      <c r="M59" s="430"/>
      <c r="N59" s="427">
        <f>IF(NOT(ISERROR(MATCH(M59,_xlfn.ANCHORARRAY(F70),0))),L72&amp;"Por favor no seleccionar los criterios de impacto",M59)</f>
        <v>0</v>
      </c>
      <c r="O59" s="433"/>
      <c r="P59" s="427"/>
      <c r="Q59" s="424"/>
      <c r="R59" s="233">
        <v>2</v>
      </c>
      <c r="S59" s="234"/>
      <c r="T59" s="235" t="str">
        <f>IF(OR(U59="Preventivo",U59="Detectivo"),"Probabilidad",IF(U59="Correctivo","Impacto",""))</f>
        <v/>
      </c>
      <c r="U59" s="199"/>
      <c r="V59" s="199"/>
      <c r="W59" s="200" t="str">
        <f t="shared" ref="W59:W63" si="98">IF(AND(U59="Preventivo",V59="Automático"),"50%",IF(AND(U59="Preventivo",V59="Manual"),"40%",IF(AND(U59="Detectivo",V59="Automático"),"40%",IF(AND(U59="Detectivo",V59="Manual"),"30%",IF(AND(U59="Correctivo",V59="Automático"),"35%",IF(AND(U59="Correctivo",V59="Manual"),"25%",""))))))</f>
        <v/>
      </c>
      <c r="X59" s="199"/>
      <c r="Y59" s="199"/>
      <c r="Z59" s="199"/>
      <c r="AA59" s="236" t="str">
        <f>IFERROR(IF(AND(T58="Probabilidad",T59="Probabilidad"),(AC58-(+AC58*W59)),IF(AND(T58="Impacto",T59="Probabilidad"),(L58-(+L58*W59)),IF(T59="Impacto",AC58,""))),"")</f>
        <v/>
      </c>
      <c r="AB59" s="201" t="str">
        <f t="shared" ref="AB59:AB63" si="99">IFERROR(IF(AA59="","",IF(AA59&lt;=0.2,"Muy Baja",IF(AA59&lt;=0.4,"Baja",IF(AA59&lt;=0.6,"Media",IF(AA59&lt;=0.8,"Alta","Muy Alta"))))),"")</f>
        <v/>
      </c>
      <c r="AC59" s="202" t="str">
        <f>+AA59</f>
        <v/>
      </c>
      <c r="AD59" s="201" t="str">
        <f t="shared" ref="AD59:AD63" si="100">IFERROR(IF(AE59="","",IF(AE59&lt;=0.2,"Leve",IF(AE59&lt;=0.4,"Menor",IF(AE59&lt;=0.6,"Moderado",IF(AE59&lt;=0.8,"Mayor","Catastrófico"))))),"")</f>
        <v/>
      </c>
      <c r="AE59" s="202" t="str">
        <f>IFERROR(IF(AND(T58="Impacto",T59="Impacto"),(AE58-(+AE58*W59)),IF(AND(T58="Probabilidad",T59="Impacto"),(P58-(+P58*W59)),IF(T59="Probabilidad",AE58,""))),"")</f>
        <v/>
      </c>
      <c r="AF59" s="203" t="str">
        <f t="shared" ref="AF59:AI63" si="101">IFERROR(IF(OR(AND(AB59="Muy Baja",AD59="Leve"),AND(AB59="Muy Baja",AD59="Menor"),AND(AB59="Baja",AD59="Leve")),"Bajo",IF(OR(AND(AB59="Muy baja",AD59="Moderado"),AND(AB59="Baja",AD59="Menor"),AND(AB59="Baja",AD59="Moderado"),AND(AB59="Media",AD59="Leve"),AND(AB59="Media",AD59="Menor"),AND(AB59="Media",AD59="Moderado"),AND(AB59="Alta",AD59="Leve"),AND(AB59="Alta",AD59="Menor")),"Moderado",IF(OR(AND(AB59="Muy Baja",AD59="Mayor"),AND(AB59="Baja",AD59="Mayor"),AND(AB59="Media",AD59="Mayor"),AND(AB59="Alta",AD59="Moderado"),AND(AB59="Alta",AD59="Mayor"),AND(AB59="Muy Alta",AD59="Leve"),AND(AB59="Muy Alta",AD59="Menor"),AND(AB59="Muy Alta",AD59="Moderado"),AND(AB59="Muy Alta",AD59="Mayor")),"Alto",IF(OR(AND(AB59="Muy Baja",AD59="Catastrófico"),AND(AB59="Baja",AD59="Catastrófico"),AND(AB59="Media",AD59="Catastrófico"),AND(AB59="Alta",AD59="Catastrófico"),AND(AB59="Muy Alta",AD59="Catastrófico")),"Extremo","")))),"")</f>
        <v/>
      </c>
      <c r="AG59" s="204"/>
      <c r="AH59" s="237" t="str">
        <f t="shared" si="101"/>
        <v/>
      </c>
      <c r="AI59" s="237" t="str">
        <f t="shared" si="101"/>
        <v/>
      </c>
      <c r="AJ59" s="237" t="str">
        <f t="shared" ref="AJ59:AJ63" si="102">IFERROR(IF(OR(AND(AF59="Muy Baja",AH59="Leve"),AND(AF59="Muy Baja",AH59="Menor"),AND(AF59="Baja",AH59="Leve")),"Bajo",IF(OR(AND(AF59="Muy baja",AH59="Moderado"),AND(AF59="Baja",AH59="Menor"),AND(AF59="Baja",AH59="Moderado"),AND(AF59="Media",AH59="Leve"),AND(AF59="Media",AH59="Menor"),AND(AF59="Media",AH59="Moderado"),AND(AF59="Alta",AH59="Leve"),AND(AF59="Alta",AH59="Menor")),"Moderado",IF(OR(AND(AF59="Muy Baja",AH59="Mayor"),AND(AF59="Baja",AH59="Mayor"),AND(AF59="Media",AH59="Mayor"),AND(AF59="Alta",AH59="Moderado"),AND(AF59="Alta",AH59="Mayor"),AND(AF59="Muy Alta",AH59="Leve"),AND(AF59="Muy Alta",AH59="Menor"),AND(AF59="Muy Alta",AH59="Moderado"),AND(AF59="Muy Alta",AH59="Mayor")),"Alto",IF(OR(AND(AF59="Muy Baja",AH59="Catastrófico"),AND(AF59="Baja",AH59="Catastrófico"),AND(AF59="Media",AH59="Catastrófico"),AND(AF59="Alta",AH59="Catastrófico"),AND(AF59="Muy Alta",AH59="Catastrófico")),"Extremo","")))),"")</f>
        <v/>
      </c>
      <c r="AK59" s="237" t="str">
        <f t="shared" ref="AK59:AL63" si="103">IFERROR(IF(OR(AND(AG59="Muy Baja",AI59="Leve"),AND(AG59="Muy Baja",AI59="Menor"),AND(AG59="Baja",AI59="Leve")),"Bajo",IF(OR(AND(AG59="Muy baja",AI59="Moderado"),AND(AG59="Baja",AI59="Menor"),AND(AG59="Baja",AI59="Moderado"),AND(AG59="Media",AI59="Leve"),AND(AG59="Media",AI59="Menor"),AND(AG59="Media",AI59="Moderado"),AND(AG59="Alta",AI59="Leve"),AND(AG59="Alta",AI59="Menor")),"Moderado",IF(OR(AND(AG59="Muy Baja",AI59="Mayor"),AND(AG59="Baja",AI59="Mayor"),AND(AG59="Media",AI59="Mayor"),AND(AG59="Alta",AI59="Moderado"),AND(AG59="Alta",AI59="Mayor"),AND(AG59="Muy Alta",AI59="Leve"),AND(AG59="Muy Alta",AI59="Menor"),AND(AG59="Muy Alta",AI59="Moderado"),AND(AG59="Muy Alta",AI59="Mayor")),"Alto",IF(OR(AND(AG59="Muy Baja",AI59="Catastrófico"),AND(AG59="Baja",AI59="Catastrófico"),AND(AG59="Media",AI59="Catastrófico"),AND(AG59="Alta",AI59="Catastrófico"),AND(AG59="Muy Alta",AI59="Catastrófico")),"Extremo","")))),"")</f>
        <v/>
      </c>
      <c r="AL59" s="237" t="str">
        <f t="shared" si="103"/>
        <v/>
      </c>
      <c r="AM59" s="205"/>
      <c r="AN59" s="205"/>
      <c r="AO59" s="205"/>
      <c r="AP59" s="205"/>
      <c r="AQ59" s="205"/>
      <c r="AR59" s="205"/>
      <c r="AS59" s="205"/>
      <c r="AT59" s="205"/>
      <c r="AU59" s="205"/>
      <c r="AV59" s="205"/>
      <c r="AW59" s="205"/>
      <c r="AX59" s="205"/>
      <c r="AY59" s="205"/>
      <c r="AZ59" s="205"/>
      <c r="BA59" s="205"/>
      <c r="BB59" s="205"/>
      <c r="BC59" s="205"/>
      <c r="BD59" s="205"/>
      <c r="BE59" s="205"/>
      <c r="BF59" s="205"/>
      <c r="BG59" s="205"/>
      <c r="BH59" s="205"/>
      <c r="BI59" s="205"/>
      <c r="BJ59" s="205"/>
      <c r="BK59" s="205"/>
      <c r="BL59" s="205"/>
      <c r="BM59" s="205"/>
      <c r="BN59" s="205"/>
      <c r="BO59" s="205"/>
      <c r="BP59" s="205"/>
      <c r="BQ59" s="205"/>
      <c r="BR59" s="205"/>
    </row>
    <row r="60" spans="1:70" ht="26.25" customHeight="1" x14ac:dyDescent="0.25">
      <c r="A60" s="396"/>
      <c r="B60" s="399"/>
      <c r="C60" s="399"/>
      <c r="D60" s="399"/>
      <c r="E60" s="239"/>
      <c r="F60" s="416"/>
      <c r="G60" s="442"/>
      <c r="H60" s="240"/>
      <c r="I60" s="399"/>
      <c r="J60" s="464"/>
      <c r="K60" s="433"/>
      <c r="L60" s="427"/>
      <c r="M60" s="430"/>
      <c r="N60" s="427">
        <f>IF(NOT(ISERROR(MATCH(M60,_xlfn.ANCHORARRAY(F71),0))),L73&amp;"Por favor no seleccionar los criterios de impacto",M60)</f>
        <v>0</v>
      </c>
      <c r="O60" s="433"/>
      <c r="P60" s="427"/>
      <c r="Q60" s="424"/>
      <c r="R60" s="233">
        <v>3</v>
      </c>
      <c r="S60" s="238"/>
      <c r="T60" s="235" t="str">
        <f t="shared" ref="T60:T63" si="104">IF(OR(U60="Preventivo",U60="Detectivo"),"Probabilidad",IF(U60="Correctivo","Impacto",""))</f>
        <v/>
      </c>
      <c r="U60" s="199"/>
      <c r="V60" s="199"/>
      <c r="W60" s="200" t="str">
        <f t="shared" si="98"/>
        <v/>
      </c>
      <c r="X60" s="199"/>
      <c r="Y60" s="199"/>
      <c r="Z60" s="199"/>
      <c r="AA60" s="236" t="str">
        <f>IFERROR(IF(AND(T59="Probabilidad",T60="Probabilidad"),(AC59-(+AC59*W60)),IF(AND(T59="Impacto",T60="Probabilidad"),(AC58-(+AC58*W60)),IF(T60="Impacto",AC59,""))),"")</f>
        <v/>
      </c>
      <c r="AB60" s="201" t="str">
        <f t="shared" si="99"/>
        <v/>
      </c>
      <c r="AC60" s="202" t="str">
        <f t="shared" ref="AC60:AC63" si="105">+AA60</f>
        <v/>
      </c>
      <c r="AD60" s="201" t="str">
        <f t="shared" si="100"/>
        <v/>
      </c>
      <c r="AE60" s="202" t="str">
        <f t="shared" ref="AE60:AE63" si="106">IFERROR(IF(AND(T59="Impacto",T60="Impacto"),(AE59-(+AE59*W60)),IF(AND(T59="Probabilidad",T60="Impacto"),(AE58-(+AE58*W60)),IF(T60="Probabilidad",AE59,""))),"")</f>
        <v/>
      </c>
      <c r="AF60" s="203" t="str">
        <f t="shared" si="101"/>
        <v/>
      </c>
      <c r="AG60" s="204"/>
      <c r="AH60" s="237" t="str">
        <f t="shared" si="101"/>
        <v/>
      </c>
      <c r="AI60" s="237" t="str">
        <f t="shared" si="101"/>
        <v/>
      </c>
      <c r="AJ60" s="237" t="str">
        <f t="shared" si="102"/>
        <v/>
      </c>
      <c r="AK60" s="237" t="str">
        <f t="shared" si="103"/>
        <v/>
      </c>
      <c r="AL60" s="237" t="str">
        <f t="shared" si="103"/>
        <v/>
      </c>
      <c r="AM60" s="205"/>
      <c r="AN60" s="205"/>
      <c r="AO60" s="205"/>
      <c r="AP60" s="205"/>
      <c r="AQ60" s="205"/>
      <c r="AR60" s="205"/>
      <c r="AS60" s="205"/>
      <c r="AT60" s="205"/>
      <c r="AU60" s="205"/>
      <c r="AV60" s="205"/>
      <c r="AW60" s="205"/>
      <c r="AX60" s="205"/>
      <c r="AY60" s="205"/>
      <c r="AZ60" s="205"/>
      <c r="BA60" s="205"/>
      <c r="BB60" s="205"/>
      <c r="BC60" s="205"/>
      <c r="BD60" s="205"/>
      <c r="BE60" s="205"/>
      <c r="BF60" s="205"/>
      <c r="BG60" s="205"/>
      <c r="BH60" s="205"/>
      <c r="BI60" s="205"/>
      <c r="BJ60" s="205"/>
      <c r="BK60" s="205"/>
      <c r="BL60" s="205"/>
      <c r="BM60" s="205"/>
      <c r="BN60" s="205"/>
      <c r="BO60" s="205"/>
      <c r="BP60" s="205"/>
      <c r="BQ60" s="205"/>
      <c r="BR60" s="205"/>
    </row>
    <row r="61" spans="1:70" ht="26.25" customHeight="1" x14ac:dyDescent="0.25">
      <c r="A61" s="396"/>
      <c r="B61" s="399"/>
      <c r="C61" s="399"/>
      <c r="D61" s="399"/>
      <c r="E61" s="239"/>
      <c r="F61" s="416"/>
      <c r="G61" s="442"/>
      <c r="H61" s="240"/>
      <c r="I61" s="399"/>
      <c r="J61" s="464"/>
      <c r="K61" s="433"/>
      <c r="L61" s="427"/>
      <c r="M61" s="430"/>
      <c r="N61" s="427">
        <f>IF(NOT(ISERROR(MATCH(M61,_xlfn.ANCHORARRAY(F72),0))),L74&amp;"Por favor no seleccionar los criterios de impacto",M61)</f>
        <v>0</v>
      </c>
      <c r="O61" s="433"/>
      <c r="P61" s="427"/>
      <c r="Q61" s="424"/>
      <c r="R61" s="233">
        <v>4</v>
      </c>
      <c r="S61" s="234"/>
      <c r="T61" s="235" t="str">
        <f t="shared" si="104"/>
        <v/>
      </c>
      <c r="U61" s="199"/>
      <c r="V61" s="199"/>
      <c r="W61" s="200" t="str">
        <f t="shared" si="98"/>
        <v/>
      </c>
      <c r="X61" s="199"/>
      <c r="Y61" s="199"/>
      <c r="Z61" s="199"/>
      <c r="AA61" s="236" t="str">
        <f t="shared" ref="AA61:AA63" si="107">IFERROR(IF(AND(T60="Probabilidad",T61="Probabilidad"),(AC60-(+AC60*W61)),IF(AND(T60="Impacto",T61="Probabilidad"),(AC59-(+AC59*W61)),IF(T61="Impacto",AC60,""))),"")</f>
        <v/>
      </c>
      <c r="AB61" s="201" t="str">
        <f t="shared" si="99"/>
        <v/>
      </c>
      <c r="AC61" s="202" t="str">
        <f t="shared" si="105"/>
        <v/>
      </c>
      <c r="AD61" s="201" t="str">
        <f t="shared" si="100"/>
        <v/>
      </c>
      <c r="AE61" s="202" t="str">
        <f t="shared" si="106"/>
        <v/>
      </c>
      <c r="AF61" s="203" t="str">
        <f t="shared" si="101"/>
        <v/>
      </c>
      <c r="AG61" s="204"/>
      <c r="AH61" s="237" t="str">
        <f t="shared" si="101"/>
        <v/>
      </c>
      <c r="AI61" s="237" t="str">
        <f t="shared" si="101"/>
        <v/>
      </c>
      <c r="AJ61" s="237" t="str">
        <f t="shared" si="102"/>
        <v/>
      </c>
      <c r="AK61" s="237" t="str">
        <f t="shared" si="103"/>
        <v/>
      </c>
      <c r="AL61" s="237" t="str">
        <f t="shared" si="103"/>
        <v/>
      </c>
      <c r="AM61" s="205"/>
      <c r="AN61" s="205"/>
      <c r="AO61" s="205"/>
      <c r="AP61" s="205"/>
      <c r="AQ61" s="205"/>
      <c r="AR61" s="205"/>
      <c r="AS61" s="205"/>
      <c r="AT61" s="205"/>
      <c r="AU61" s="205"/>
      <c r="AV61" s="205"/>
      <c r="AW61" s="205"/>
      <c r="AX61" s="205"/>
      <c r="AY61" s="205"/>
      <c r="AZ61" s="205"/>
      <c r="BA61" s="205"/>
      <c r="BB61" s="205"/>
      <c r="BC61" s="205"/>
      <c r="BD61" s="205"/>
      <c r="BE61" s="205"/>
      <c r="BF61" s="205"/>
      <c r="BG61" s="205"/>
      <c r="BH61" s="205"/>
      <c r="BI61" s="205"/>
      <c r="BJ61" s="205"/>
      <c r="BK61" s="205"/>
      <c r="BL61" s="205"/>
      <c r="BM61" s="205"/>
      <c r="BN61" s="205"/>
      <c r="BO61" s="205"/>
      <c r="BP61" s="205"/>
      <c r="BQ61" s="205"/>
      <c r="BR61" s="205"/>
    </row>
    <row r="62" spans="1:70" ht="26.25" customHeight="1" x14ac:dyDescent="0.25">
      <c r="A62" s="396"/>
      <c r="B62" s="399"/>
      <c r="C62" s="399"/>
      <c r="D62" s="399"/>
      <c r="E62" s="239"/>
      <c r="F62" s="416"/>
      <c r="G62" s="442"/>
      <c r="H62" s="240"/>
      <c r="I62" s="399"/>
      <c r="J62" s="464"/>
      <c r="K62" s="433"/>
      <c r="L62" s="427"/>
      <c r="M62" s="430"/>
      <c r="N62" s="427">
        <f>IF(NOT(ISERROR(MATCH(M62,_xlfn.ANCHORARRAY(F73),0))),L75&amp;"Por favor no seleccionar los criterios de impacto",M62)</f>
        <v>0</v>
      </c>
      <c r="O62" s="433"/>
      <c r="P62" s="427"/>
      <c r="Q62" s="424"/>
      <c r="R62" s="233">
        <v>5</v>
      </c>
      <c r="S62" s="234"/>
      <c r="T62" s="235" t="str">
        <f t="shared" si="104"/>
        <v/>
      </c>
      <c r="U62" s="199"/>
      <c r="V62" s="199"/>
      <c r="W62" s="200" t="str">
        <f t="shared" si="98"/>
        <v/>
      </c>
      <c r="X62" s="199"/>
      <c r="Y62" s="199"/>
      <c r="Z62" s="199"/>
      <c r="AA62" s="236" t="str">
        <f t="shared" si="107"/>
        <v/>
      </c>
      <c r="AB62" s="201" t="str">
        <f t="shared" si="99"/>
        <v/>
      </c>
      <c r="AC62" s="202" t="str">
        <f t="shared" si="105"/>
        <v/>
      </c>
      <c r="AD62" s="201" t="str">
        <f t="shared" si="100"/>
        <v/>
      </c>
      <c r="AE62" s="202" t="str">
        <f t="shared" si="106"/>
        <v/>
      </c>
      <c r="AF62" s="203" t="str">
        <f t="shared" si="101"/>
        <v/>
      </c>
      <c r="AG62" s="204"/>
      <c r="AH62" s="237" t="str">
        <f t="shared" si="101"/>
        <v/>
      </c>
      <c r="AI62" s="237" t="str">
        <f t="shared" si="101"/>
        <v/>
      </c>
      <c r="AJ62" s="237" t="str">
        <f t="shared" si="102"/>
        <v/>
      </c>
      <c r="AK62" s="237" t="str">
        <f t="shared" si="103"/>
        <v/>
      </c>
      <c r="AL62" s="237" t="str">
        <f t="shared" si="103"/>
        <v/>
      </c>
      <c r="AM62" s="205"/>
      <c r="AN62" s="205"/>
      <c r="AO62" s="205"/>
      <c r="AP62" s="205"/>
      <c r="AQ62" s="205"/>
      <c r="AR62" s="205"/>
      <c r="AS62" s="205"/>
      <c r="AT62" s="205"/>
      <c r="AU62" s="205"/>
      <c r="AV62" s="205"/>
      <c r="AW62" s="205"/>
      <c r="AX62" s="205"/>
      <c r="AY62" s="205"/>
      <c r="AZ62" s="205"/>
      <c r="BA62" s="205"/>
      <c r="BB62" s="205"/>
      <c r="BC62" s="205"/>
      <c r="BD62" s="205"/>
      <c r="BE62" s="205"/>
      <c r="BF62" s="205"/>
      <c r="BG62" s="205"/>
      <c r="BH62" s="205"/>
      <c r="BI62" s="205"/>
      <c r="BJ62" s="205"/>
      <c r="BK62" s="205"/>
      <c r="BL62" s="205"/>
      <c r="BM62" s="205"/>
      <c r="BN62" s="205"/>
      <c r="BO62" s="205"/>
      <c r="BP62" s="205"/>
      <c r="BQ62" s="205"/>
      <c r="BR62" s="205"/>
    </row>
    <row r="63" spans="1:70" ht="26.25" customHeight="1" x14ac:dyDescent="0.25">
      <c r="A63" s="397"/>
      <c r="B63" s="400"/>
      <c r="C63" s="400"/>
      <c r="D63" s="400"/>
      <c r="E63" s="241"/>
      <c r="F63" s="417"/>
      <c r="G63" s="443"/>
      <c r="H63" s="242"/>
      <c r="I63" s="400"/>
      <c r="J63" s="465"/>
      <c r="K63" s="434"/>
      <c r="L63" s="428"/>
      <c r="M63" s="431"/>
      <c r="N63" s="428">
        <f>IF(NOT(ISERROR(MATCH(M63,_xlfn.ANCHORARRAY(F74),0))),L76&amp;"Por favor no seleccionar los criterios de impacto",M63)</f>
        <v>0</v>
      </c>
      <c r="O63" s="434"/>
      <c r="P63" s="428"/>
      <c r="Q63" s="425"/>
      <c r="R63" s="233">
        <v>6</v>
      </c>
      <c r="S63" s="234"/>
      <c r="T63" s="235" t="str">
        <f t="shared" si="104"/>
        <v/>
      </c>
      <c r="U63" s="199"/>
      <c r="V63" s="199"/>
      <c r="W63" s="200" t="str">
        <f t="shared" si="98"/>
        <v/>
      </c>
      <c r="X63" s="199"/>
      <c r="Y63" s="199"/>
      <c r="Z63" s="199"/>
      <c r="AA63" s="236" t="str">
        <f t="shared" si="107"/>
        <v/>
      </c>
      <c r="AB63" s="201" t="str">
        <f t="shared" si="99"/>
        <v/>
      </c>
      <c r="AC63" s="202" t="str">
        <f t="shared" si="105"/>
        <v/>
      </c>
      <c r="AD63" s="201" t="str">
        <f t="shared" si="100"/>
        <v/>
      </c>
      <c r="AE63" s="202" t="str">
        <f t="shared" si="106"/>
        <v/>
      </c>
      <c r="AF63" s="203" t="str">
        <f t="shared" si="101"/>
        <v/>
      </c>
      <c r="AG63" s="204"/>
      <c r="AH63" s="237" t="str">
        <f t="shared" si="101"/>
        <v/>
      </c>
      <c r="AI63" s="237" t="str">
        <f t="shared" si="101"/>
        <v/>
      </c>
      <c r="AJ63" s="237" t="str">
        <f t="shared" si="102"/>
        <v/>
      </c>
      <c r="AK63" s="237" t="str">
        <f t="shared" si="103"/>
        <v/>
      </c>
      <c r="AL63" s="237" t="str">
        <f t="shared" si="103"/>
        <v/>
      </c>
      <c r="AM63" s="205"/>
      <c r="AN63" s="205"/>
      <c r="AO63" s="205"/>
      <c r="AP63" s="205"/>
      <c r="AQ63" s="205"/>
      <c r="AR63" s="205"/>
      <c r="AS63" s="205"/>
      <c r="AT63" s="205"/>
      <c r="AU63" s="205"/>
      <c r="AV63" s="205"/>
      <c r="AW63" s="205"/>
      <c r="AX63" s="205"/>
      <c r="AY63" s="205"/>
      <c r="AZ63" s="205"/>
      <c r="BA63" s="205"/>
      <c r="BB63" s="205"/>
      <c r="BC63" s="205"/>
      <c r="BD63" s="205"/>
      <c r="BE63" s="205"/>
      <c r="BF63" s="205"/>
      <c r="BG63" s="205"/>
      <c r="BH63" s="205"/>
      <c r="BI63" s="205"/>
      <c r="BJ63" s="205"/>
      <c r="BK63" s="205"/>
      <c r="BL63" s="205"/>
      <c r="BM63" s="205"/>
      <c r="BN63" s="205"/>
      <c r="BO63" s="205"/>
      <c r="BP63" s="205"/>
      <c r="BQ63" s="205"/>
      <c r="BR63" s="205"/>
    </row>
    <row r="64" spans="1:70" ht="19.5" customHeight="1" x14ac:dyDescent="0.25">
      <c r="A64" s="395">
        <v>10</v>
      </c>
      <c r="B64" s="398"/>
      <c r="C64" s="398"/>
      <c r="D64" s="398"/>
      <c r="E64" s="243"/>
      <c r="F64" s="415"/>
      <c r="G64" s="441"/>
      <c r="H64" s="244"/>
      <c r="I64" s="398"/>
      <c r="J64" s="463"/>
      <c r="K64" s="432" t="str">
        <f t="shared" ref="K64" si="108">IF(J64&lt;=0,"",IF(J64&lt;=2,"Muy Baja",IF(J64&lt;=24,"Baja",IF(J64&lt;=500,"Media",IF(J64&lt;=5000,"Alta","Muy Alta")))))</f>
        <v/>
      </c>
      <c r="L64" s="426" t="str">
        <f t="shared" ref="L64" si="109">IF(K64="","",IF(K64="Muy Baja",0.2,IF(K64="Baja",0.4,IF(K64="Media",0.6,IF(K64="Alta",0.8,IF(K64="Muy Alta",1,))))))</f>
        <v/>
      </c>
      <c r="M64" s="429"/>
      <c r="N64" s="426">
        <f>IF(NOT(ISERROR(MATCH(M64,'Tabla Impacto'!$B$221:$B$223,0))),'Tabla Impacto'!$F$223&amp;"Por favor no seleccionar los criterios de impacto(Afectación Económica o presupuestal y Pérdida Reputacional)",M64)</f>
        <v>0</v>
      </c>
      <c r="O64" s="432" t="str">
        <f>IF(OR(N64='Tabla Impacto'!$C$11,N64='Tabla Impacto'!$D$11),"Leve",IF(OR(N64='Tabla Impacto'!$C$12,N64='Tabla Impacto'!$D$12),"Menor",IF(OR(N64='Tabla Impacto'!$C$13,N64='Tabla Impacto'!$D$13),"Moderado",IF(OR(N64='Tabla Impacto'!$C$14,N64='Tabla Impacto'!$D$14),"Mayor",IF(OR(N64='Tabla Impacto'!$C$15,N64='Tabla Impacto'!$D$15),"Catastrófico","")))))</f>
        <v/>
      </c>
      <c r="P64" s="426" t="str">
        <f t="shared" ref="P64" si="110">IF(O64="","",IF(O64="Leve",0.2,IF(O64="Menor",0.4,IF(O64="Moderado",0.6,IF(O64="Mayor",0.8,IF(O64="Catastrófico",1,))))))</f>
        <v/>
      </c>
      <c r="Q64" s="423" t="str">
        <f t="shared" ref="Q64" si="111">IF(OR(AND(K64="Muy Baja",O64="Leve"),AND(K64="Muy Baja",O64="Menor"),AND(K64="Baja",O64="Leve")),"Bajo",IF(OR(AND(K64="Muy baja",O64="Moderado"),AND(K64="Baja",O64="Menor"),AND(K64="Baja",O64="Moderado"),AND(K64="Media",O64="Leve"),AND(K64="Media",O64="Menor"),AND(K64="Media",O64="Moderado"),AND(K64="Alta",O64="Leve"),AND(K64="Alta",O64="Menor")),"Moderado",IF(OR(AND(K64="Muy Baja",O64="Mayor"),AND(K64="Baja",O64="Mayor"),AND(K64="Media",O64="Mayor"),AND(K64="Alta",O64="Moderado"),AND(K64="Alta",O64="Mayor"),AND(K64="Muy Alta",O64="Leve"),AND(K64="Muy Alta",O64="Menor"),AND(K64="Muy Alta",O64="Moderado"),AND(K64="Muy Alta",O64="Mayor")),"Alto",IF(OR(AND(K64="Muy Baja",O64="Catastrófico"),AND(K64="Baja",O64="Catastrófico"),AND(K64="Media",O64="Catastrófico"),AND(K64="Alta",O64="Catastrófico"),AND(K64="Muy Alta",O64="Catastrófico")),"Extremo",""))))</f>
        <v/>
      </c>
      <c r="R64" s="233">
        <v>1</v>
      </c>
      <c r="S64" s="234"/>
      <c r="T64" s="235" t="str">
        <f>IF(OR(U64="Preventivo",U64="Detectivo"),"Probabilidad",IF(U64="Correctivo","Impacto",""))</f>
        <v/>
      </c>
      <c r="U64" s="199"/>
      <c r="V64" s="199"/>
      <c r="W64" s="200" t="str">
        <f>IF(AND(U64="Preventivo",V64="Automático"),"50%",IF(AND(U64="Preventivo",V64="Manual"),"40%",IF(AND(U64="Detectivo",V64="Automático"),"40%",IF(AND(U64="Detectivo",V64="Manual"),"30%",IF(AND(U64="Correctivo",V64="Automático"),"35%",IF(AND(U64="Correctivo",V64="Manual"),"25%",""))))))</f>
        <v/>
      </c>
      <c r="X64" s="199"/>
      <c r="Y64" s="199"/>
      <c r="Z64" s="199"/>
      <c r="AA64" s="236" t="str">
        <f>IFERROR(IF(T64="Probabilidad",(L64-(+L64*W64)),IF(T64="Impacto",L64,"")),"")</f>
        <v/>
      </c>
      <c r="AB64" s="201" t="str">
        <f>IFERROR(IF(AA64="","",IF(AA64&lt;=0.2,"Muy Baja",IF(AA64&lt;=0.4,"Baja",IF(AA64&lt;=0.6,"Media",IF(AA64&lt;=0.8,"Alta","Muy Alta"))))),"")</f>
        <v/>
      </c>
      <c r="AC64" s="202" t="str">
        <f>+AA64</f>
        <v/>
      </c>
      <c r="AD64" s="201" t="str">
        <f>IFERROR(IF(AE64="","",IF(AE64&lt;=0.2,"Leve",IF(AE64&lt;=0.4,"Menor",IF(AE64&lt;=0.6,"Moderado",IF(AE64&lt;=0.8,"Mayor","Catastrófico"))))),"")</f>
        <v/>
      </c>
      <c r="AE64" s="202" t="str">
        <f>IFERROR(IF(T64="Impacto",(P64-(+P64*W64)),IF(T64="Probabilidad",P64,"")),"")</f>
        <v/>
      </c>
      <c r="AF64" s="203" t="str">
        <f>IFERROR(IF(OR(AND(AB64="Muy Baja",AD64="Leve"),AND(AB64="Muy Baja",AD64="Menor"),AND(AB64="Baja",AD64="Leve")),"Bajo",IF(OR(AND(AB64="Muy baja",AD64="Moderado"),AND(AB64="Baja",AD64="Menor"),AND(AB64="Baja",AD64="Moderado"),AND(AB64="Media",AD64="Leve"),AND(AB64="Media",AD64="Menor"),AND(AB64="Media",AD64="Moderado"),AND(AB64="Alta",AD64="Leve"),AND(AB64="Alta",AD64="Menor")),"Moderado",IF(OR(AND(AB64="Muy Baja",AD64="Mayor"),AND(AB64="Baja",AD64="Mayor"),AND(AB64="Media",AD64="Mayor"),AND(AB64="Alta",AD64="Moderado"),AND(AB64="Alta",AD64="Mayor"),AND(AB64="Muy Alta",AD64="Leve"),AND(AB64="Muy Alta",AD64="Menor"),AND(AB64="Muy Alta",AD64="Moderado"),AND(AB64="Muy Alta",AD64="Mayor")),"Alto",IF(OR(AND(AB64="Muy Baja",AD64="Catastrófico"),AND(AB64="Baja",AD64="Catastrófico"),AND(AB64="Media",AD64="Catastrófico"),AND(AB64="Alta",AD64="Catastrófico"),AND(AB64="Muy Alta",AD64="Catastrófico")),"Extremo","")))),"")</f>
        <v/>
      </c>
      <c r="AG64" s="204"/>
      <c r="AH64" s="237" t="str">
        <f>IFERROR(IF(OR(AND(AD64="Muy Baja",AF64="Leve"),AND(AD64="Muy Baja",AF64="Menor"),AND(AD64="Baja",AF64="Leve")),"Bajo",IF(OR(AND(AD64="Muy baja",AF64="Moderado"),AND(AD64="Baja",AF64="Menor"),AND(AD64="Baja",AF64="Moderado"),AND(AD64="Media",AF64="Leve"),AND(AD64="Media",AF64="Menor"),AND(AD64="Media",AF64="Moderado"),AND(AD64="Alta",AF64="Leve"),AND(AD64="Alta",AF64="Menor")),"Moderado",IF(OR(AND(AD64="Muy Baja",AF64="Mayor"),AND(AD64="Baja",AF64="Mayor"),AND(AD64="Media",AF64="Mayor"),AND(AD64="Alta",AF64="Moderado"),AND(AD64="Alta",AF64="Mayor"),AND(AD64="Muy Alta",AF64="Leve"),AND(AD64="Muy Alta",AF64="Menor"),AND(AD64="Muy Alta",AF64="Moderado"),AND(AD64="Muy Alta",AF64="Mayor")),"Alto",IF(OR(AND(AD64="Muy Baja",AF64="Catastrófico"),AND(AD64="Baja",AF64="Catastrófico"),AND(AD64="Media",AF64="Catastrófico"),AND(AD64="Alta",AF64="Catastrófico"),AND(AD64="Muy Alta",AF64="Catastrófico")),"Extremo","")))),"")</f>
        <v/>
      </c>
      <c r="AI64" s="237" t="str">
        <f>IFERROR(IF(OR(AND(AE64="Muy Baja",AG64="Leve"),AND(AE64="Muy Baja",AG64="Menor"),AND(AE64="Baja",AG64="Leve")),"Bajo",IF(OR(AND(AE64="Muy baja",AG64="Moderado"),AND(AE64="Baja",AG64="Menor"),AND(AE64="Baja",AG64="Moderado"),AND(AE64="Media",AG64="Leve"),AND(AE64="Media",AG64="Menor"),AND(AE64="Media",AG64="Moderado"),AND(AE64="Alta",AG64="Leve"),AND(AE64="Alta",AG64="Menor")),"Moderado",IF(OR(AND(AE64="Muy Baja",AG64="Mayor"),AND(AE64="Baja",AG64="Mayor"),AND(AE64="Media",AG64="Mayor"),AND(AE64="Alta",AG64="Moderado"),AND(AE64="Alta",AG64="Mayor"),AND(AE64="Muy Alta",AG64="Leve"),AND(AE64="Muy Alta",AG64="Menor"),AND(AE64="Muy Alta",AG64="Moderado"),AND(AE64="Muy Alta",AG64="Mayor")),"Alto",IF(OR(AND(AE64="Muy Baja",AG64="Catastrófico"),AND(AE64="Baja",AG64="Catastrófico"),AND(AE64="Media",AG64="Catastrófico"),AND(AE64="Alta",AG64="Catastrófico"),AND(AE64="Muy Alta",AG64="Catastrófico")),"Extremo","")))),"")</f>
        <v/>
      </c>
      <c r="AJ64" s="237" t="str">
        <f>IFERROR(IF(OR(AND(AF64="Muy Baja",AH64="Leve"),AND(AF64="Muy Baja",AH64="Menor"),AND(AF64="Baja",AH64="Leve")),"Bajo",IF(OR(AND(AF64="Muy baja",AH64="Moderado"),AND(AF64="Baja",AH64="Menor"),AND(AF64="Baja",AH64="Moderado"),AND(AF64="Media",AH64="Leve"),AND(AF64="Media",AH64="Menor"),AND(AF64="Media",AH64="Moderado"),AND(AF64="Alta",AH64="Leve"),AND(AF64="Alta",AH64="Menor")),"Moderado",IF(OR(AND(AF64="Muy Baja",AH64="Mayor"),AND(AF64="Baja",AH64="Mayor"),AND(AF64="Media",AH64="Mayor"),AND(AF64="Alta",AH64="Moderado"),AND(AF64="Alta",AH64="Mayor"),AND(AF64="Muy Alta",AH64="Leve"),AND(AF64="Muy Alta",AH64="Menor"),AND(AF64="Muy Alta",AH64="Moderado"),AND(AF64="Muy Alta",AH64="Mayor")),"Alto",IF(OR(AND(AF64="Muy Baja",AH64="Catastrófico"),AND(AF64="Baja",AH64="Catastrófico"),AND(AF64="Media",AH64="Catastrófico"),AND(AF64="Alta",AH64="Catastrófico"),AND(AF64="Muy Alta",AH64="Catastrófico")),"Extremo","")))),"")</f>
        <v/>
      </c>
      <c r="AK64" s="237" t="str">
        <f>IFERROR(IF(OR(AND(AG64="Muy Baja",AI64="Leve"),AND(AG64="Muy Baja",AI64="Menor"),AND(AG64="Baja",AI64="Leve")),"Bajo",IF(OR(AND(AG64="Muy baja",AI64="Moderado"),AND(AG64="Baja",AI64="Menor"),AND(AG64="Baja",AI64="Moderado"),AND(AG64="Media",AI64="Leve"),AND(AG64="Media",AI64="Menor"),AND(AG64="Media",AI64="Moderado"),AND(AG64="Alta",AI64="Leve"),AND(AG64="Alta",AI64="Menor")),"Moderado",IF(OR(AND(AG64="Muy Baja",AI64="Mayor"),AND(AG64="Baja",AI64="Mayor"),AND(AG64="Media",AI64="Mayor"),AND(AG64="Alta",AI64="Moderado"),AND(AG64="Alta",AI64="Mayor"),AND(AG64="Muy Alta",AI64="Leve"),AND(AG64="Muy Alta",AI64="Menor"),AND(AG64="Muy Alta",AI64="Moderado"),AND(AG64="Muy Alta",AI64="Mayor")),"Alto",IF(OR(AND(AG64="Muy Baja",AI64="Catastrófico"),AND(AG64="Baja",AI64="Catastrófico"),AND(AG64="Media",AI64="Catastrófico"),AND(AG64="Alta",AI64="Catastrófico"),AND(AG64="Muy Alta",AI64="Catastrófico")),"Extremo","")))),"")</f>
        <v/>
      </c>
      <c r="AL64" s="237" t="str">
        <f>IFERROR(IF(OR(AND(AH64="Muy Baja",AJ64="Leve"),AND(AH64="Muy Baja",AJ64="Menor"),AND(AH64="Baja",AJ64="Leve")),"Bajo",IF(OR(AND(AH64="Muy baja",AJ64="Moderado"),AND(AH64="Baja",AJ64="Menor"),AND(AH64="Baja",AJ64="Moderado"),AND(AH64="Media",AJ64="Leve"),AND(AH64="Media",AJ64="Menor"),AND(AH64="Media",AJ64="Moderado"),AND(AH64="Alta",AJ64="Leve"),AND(AH64="Alta",AJ64="Menor")),"Moderado",IF(OR(AND(AH64="Muy Baja",AJ64="Mayor"),AND(AH64="Baja",AJ64="Mayor"),AND(AH64="Media",AJ64="Mayor"),AND(AH64="Alta",AJ64="Moderado"),AND(AH64="Alta",AJ64="Mayor"),AND(AH64="Muy Alta",AJ64="Leve"),AND(AH64="Muy Alta",AJ64="Menor"),AND(AH64="Muy Alta",AJ64="Moderado"),AND(AH64="Muy Alta",AJ64="Mayor")),"Alto",IF(OR(AND(AH64="Muy Baja",AJ64="Catastrófico"),AND(AH64="Baja",AJ64="Catastrófico"),AND(AH64="Media",AJ64="Catastrófico"),AND(AH64="Alta",AJ64="Catastrófico"),AND(AH64="Muy Alta",AJ64="Catastrófico")),"Extremo","")))),"")</f>
        <v/>
      </c>
      <c r="AM64" s="205"/>
      <c r="AN64" s="205"/>
      <c r="AO64" s="205"/>
      <c r="AP64" s="205"/>
      <c r="AQ64" s="205"/>
      <c r="AR64" s="205"/>
      <c r="AS64" s="205"/>
      <c r="AT64" s="205"/>
      <c r="AU64" s="205"/>
      <c r="AV64" s="205"/>
      <c r="AW64" s="205"/>
      <c r="AX64" s="205"/>
      <c r="AY64" s="205"/>
      <c r="AZ64" s="205"/>
      <c r="BA64" s="205"/>
      <c r="BB64" s="205"/>
      <c r="BC64" s="205"/>
      <c r="BD64" s="205"/>
      <c r="BE64" s="205"/>
      <c r="BF64" s="205"/>
      <c r="BG64" s="205"/>
      <c r="BH64" s="205"/>
      <c r="BI64" s="205"/>
      <c r="BJ64" s="205"/>
      <c r="BK64" s="205"/>
      <c r="BL64" s="205"/>
      <c r="BM64" s="205"/>
      <c r="BN64" s="205"/>
      <c r="BO64" s="205"/>
      <c r="BP64" s="205"/>
      <c r="BQ64" s="205"/>
      <c r="BR64" s="205"/>
    </row>
    <row r="65" spans="1:38" ht="19.5" customHeight="1" x14ac:dyDescent="0.25">
      <c r="A65" s="396"/>
      <c r="B65" s="399"/>
      <c r="C65" s="399"/>
      <c r="D65" s="399"/>
      <c r="E65" s="239"/>
      <c r="F65" s="416"/>
      <c r="G65" s="442"/>
      <c r="H65" s="240"/>
      <c r="I65" s="399"/>
      <c r="J65" s="464"/>
      <c r="K65" s="433"/>
      <c r="L65" s="427"/>
      <c r="M65" s="430"/>
      <c r="N65" s="427">
        <f>IF(NOT(ISERROR(MATCH(M65,_xlfn.ANCHORARRAY(F76),0))),L78&amp;"Por favor no seleccionar los criterios de impacto",M65)</f>
        <v>0</v>
      </c>
      <c r="O65" s="433"/>
      <c r="P65" s="427"/>
      <c r="Q65" s="424"/>
      <c r="R65" s="233">
        <v>2</v>
      </c>
      <c r="S65" s="234"/>
      <c r="T65" s="235" t="str">
        <f>IF(OR(U65="Preventivo",U65="Detectivo"),"Probabilidad",IF(U65="Correctivo","Impacto",""))</f>
        <v/>
      </c>
      <c r="U65" s="199"/>
      <c r="V65" s="199"/>
      <c r="W65" s="200" t="str">
        <f t="shared" ref="W65:W69" si="112">IF(AND(U65="Preventivo",V65="Automático"),"50%",IF(AND(U65="Preventivo",V65="Manual"),"40%",IF(AND(U65="Detectivo",V65="Automático"),"40%",IF(AND(U65="Detectivo",V65="Manual"),"30%",IF(AND(U65="Correctivo",V65="Automático"),"35%",IF(AND(U65="Correctivo",V65="Manual"),"25%",""))))))</f>
        <v/>
      </c>
      <c r="X65" s="199"/>
      <c r="Y65" s="199"/>
      <c r="Z65" s="199"/>
      <c r="AA65" s="236" t="str">
        <f>IFERROR(IF(AND(T64="Probabilidad",T65="Probabilidad"),(AC64-(+AC64*W65)),IF(AND(T64="Impacto",T65="Probabilidad"),(L64-(+L64*W65)),IF(T65="Impacto",AC64,""))),"")</f>
        <v/>
      </c>
      <c r="AB65" s="201" t="str">
        <f t="shared" ref="AB65:AB69" si="113">IFERROR(IF(AA65="","",IF(AA65&lt;=0.2,"Muy Baja",IF(AA65&lt;=0.4,"Baja",IF(AA65&lt;=0.6,"Media",IF(AA65&lt;=0.8,"Alta","Muy Alta"))))),"")</f>
        <v/>
      </c>
      <c r="AC65" s="202" t="str">
        <f>+AA65</f>
        <v/>
      </c>
      <c r="AD65" s="201" t="str">
        <f t="shared" ref="AD65:AD69" si="114">IFERROR(IF(AE65="","",IF(AE65&lt;=0.2,"Leve",IF(AE65&lt;=0.4,"Menor",IF(AE65&lt;=0.6,"Moderado",IF(AE65&lt;=0.8,"Mayor","Catastrófico"))))),"")</f>
        <v/>
      </c>
      <c r="AE65" s="202" t="str">
        <f>IFERROR(IF(AND(T64="Impacto",T65="Impacto"),(AE64-(+AE64*W65)),IF(AND(T64="Probabilidad",T65="Impacto"),(P64-(+P64*W65)),IF(T65="Probabilidad",AE64,""))),"")</f>
        <v/>
      </c>
      <c r="AF65" s="203" t="str">
        <f t="shared" ref="AF65:AI69" si="115">IFERROR(IF(OR(AND(AB65="Muy Baja",AD65="Leve"),AND(AB65="Muy Baja",AD65="Menor"),AND(AB65="Baja",AD65="Leve")),"Bajo",IF(OR(AND(AB65="Muy baja",AD65="Moderado"),AND(AB65="Baja",AD65="Menor"),AND(AB65="Baja",AD65="Moderado"),AND(AB65="Media",AD65="Leve"),AND(AB65="Media",AD65="Menor"),AND(AB65="Media",AD65="Moderado"),AND(AB65="Alta",AD65="Leve"),AND(AB65="Alta",AD65="Menor")),"Moderado",IF(OR(AND(AB65="Muy Baja",AD65="Mayor"),AND(AB65="Baja",AD65="Mayor"),AND(AB65="Media",AD65="Mayor"),AND(AB65="Alta",AD65="Moderado"),AND(AB65="Alta",AD65="Mayor"),AND(AB65="Muy Alta",AD65="Leve"),AND(AB65="Muy Alta",AD65="Menor"),AND(AB65="Muy Alta",AD65="Moderado"),AND(AB65="Muy Alta",AD65="Mayor")),"Alto",IF(OR(AND(AB65="Muy Baja",AD65="Catastrófico"),AND(AB65="Baja",AD65="Catastrófico"),AND(AB65="Media",AD65="Catastrófico"),AND(AB65="Alta",AD65="Catastrófico"),AND(AB65="Muy Alta",AD65="Catastrófico")),"Extremo","")))),"")</f>
        <v/>
      </c>
      <c r="AG65" s="204"/>
      <c r="AH65" s="237" t="str">
        <f t="shared" si="115"/>
        <v/>
      </c>
      <c r="AI65" s="237" t="str">
        <f t="shared" si="115"/>
        <v/>
      </c>
      <c r="AJ65" s="237" t="str">
        <f t="shared" ref="AJ65:AJ69" si="116">IFERROR(IF(OR(AND(AF65="Muy Baja",AH65="Leve"),AND(AF65="Muy Baja",AH65="Menor"),AND(AF65="Baja",AH65="Leve")),"Bajo",IF(OR(AND(AF65="Muy baja",AH65="Moderado"),AND(AF65="Baja",AH65="Menor"),AND(AF65="Baja",AH65="Moderado"),AND(AF65="Media",AH65="Leve"),AND(AF65="Media",AH65="Menor"),AND(AF65="Media",AH65="Moderado"),AND(AF65="Alta",AH65="Leve"),AND(AF65="Alta",AH65="Menor")),"Moderado",IF(OR(AND(AF65="Muy Baja",AH65="Mayor"),AND(AF65="Baja",AH65="Mayor"),AND(AF65="Media",AH65="Mayor"),AND(AF65="Alta",AH65="Moderado"),AND(AF65="Alta",AH65="Mayor"),AND(AF65="Muy Alta",AH65="Leve"),AND(AF65="Muy Alta",AH65="Menor"),AND(AF65="Muy Alta",AH65="Moderado"),AND(AF65="Muy Alta",AH65="Mayor")),"Alto",IF(OR(AND(AF65="Muy Baja",AH65="Catastrófico"),AND(AF65="Baja",AH65="Catastrófico"),AND(AF65="Media",AH65="Catastrófico"),AND(AF65="Alta",AH65="Catastrófico"),AND(AF65="Muy Alta",AH65="Catastrófico")),"Extremo","")))),"")</f>
        <v/>
      </c>
      <c r="AK65" s="237" t="str">
        <f t="shared" ref="AK65:AL69" si="117">IFERROR(IF(OR(AND(AG65="Muy Baja",AI65="Leve"),AND(AG65="Muy Baja",AI65="Menor"),AND(AG65="Baja",AI65="Leve")),"Bajo",IF(OR(AND(AG65="Muy baja",AI65="Moderado"),AND(AG65="Baja",AI65="Menor"),AND(AG65="Baja",AI65="Moderado"),AND(AG65="Media",AI65="Leve"),AND(AG65="Media",AI65="Menor"),AND(AG65="Media",AI65="Moderado"),AND(AG65="Alta",AI65="Leve"),AND(AG65="Alta",AI65="Menor")),"Moderado",IF(OR(AND(AG65="Muy Baja",AI65="Mayor"),AND(AG65="Baja",AI65="Mayor"),AND(AG65="Media",AI65="Mayor"),AND(AG65="Alta",AI65="Moderado"),AND(AG65="Alta",AI65="Mayor"),AND(AG65="Muy Alta",AI65="Leve"),AND(AG65="Muy Alta",AI65="Menor"),AND(AG65="Muy Alta",AI65="Moderado"),AND(AG65="Muy Alta",AI65="Mayor")),"Alto",IF(OR(AND(AG65="Muy Baja",AI65="Catastrófico"),AND(AG65="Baja",AI65="Catastrófico"),AND(AG65="Media",AI65="Catastrófico"),AND(AG65="Alta",AI65="Catastrófico"),AND(AG65="Muy Alta",AI65="Catastrófico")),"Extremo","")))),"")</f>
        <v/>
      </c>
      <c r="AL65" s="237" t="str">
        <f t="shared" si="117"/>
        <v/>
      </c>
    </row>
    <row r="66" spans="1:38" ht="19.5" customHeight="1" x14ac:dyDescent="0.25">
      <c r="A66" s="396"/>
      <c r="B66" s="399"/>
      <c r="C66" s="399"/>
      <c r="D66" s="399"/>
      <c r="E66" s="239"/>
      <c r="F66" s="416"/>
      <c r="G66" s="442"/>
      <c r="H66" s="240"/>
      <c r="I66" s="399"/>
      <c r="J66" s="464"/>
      <c r="K66" s="433"/>
      <c r="L66" s="427"/>
      <c r="M66" s="430"/>
      <c r="N66" s="427">
        <f>IF(NOT(ISERROR(MATCH(M66,_xlfn.ANCHORARRAY(F77),0))),L79&amp;"Por favor no seleccionar los criterios de impacto",M66)</f>
        <v>0</v>
      </c>
      <c r="O66" s="433"/>
      <c r="P66" s="427"/>
      <c r="Q66" s="424"/>
      <c r="R66" s="233">
        <v>3</v>
      </c>
      <c r="S66" s="238"/>
      <c r="T66" s="235" t="str">
        <f t="shared" ref="T66:T69" si="118">IF(OR(U66="Preventivo",U66="Detectivo"),"Probabilidad",IF(U66="Correctivo","Impacto",""))</f>
        <v/>
      </c>
      <c r="U66" s="199"/>
      <c r="V66" s="199"/>
      <c r="W66" s="200" t="str">
        <f t="shared" si="112"/>
        <v/>
      </c>
      <c r="X66" s="199"/>
      <c r="Y66" s="199"/>
      <c r="Z66" s="199"/>
      <c r="AA66" s="236" t="str">
        <f>IFERROR(IF(AND(T65="Probabilidad",T66="Probabilidad"),(AC65-(+AC65*W66)),IF(AND(T65="Impacto",T66="Probabilidad"),(AC64-(+AC64*W66)),IF(T66="Impacto",AC65,""))),"")</f>
        <v/>
      </c>
      <c r="AB66" s="201" t="str">
        <f t="shared" si="113"/>
        <v/>
      </c>
      <c r="AC66" s="202" t="str">
        <f t="shared" ref="AC66:AC69" si="119">+AA66</f>
        <v/>
      </c>
      <c r="AD66" s="201" t="str">
        <f t="shared" si="114"/>
        <v/>
      </c>
      <c r="AE66" s="202" t="str">
        <f t="shared" ref="AE66:AE69" si="120">IFERROR(IF(AND(T65="Impacto",T66="Impacto"),(AE65-(+AE65*W66)),IF(AND(T65="Probabilidad",T66="Impacto"),(AE64-(+AE64*W66)),IF(T66="Probabilidad",AE65,""))),"")</f>
        <v/>
      </c>
      <c r="AF66" s="203" t="str">
        <f t="shared" si="115"/>
        <v/>
      </c>
      <c r="AG66" s="204"/>
      <c r="AH66" s="237" t="str">
        <f t="shared" si="115"/>
        <v/>
      </c>
      <c r="AI66" s="237" t="str">
        <f t="shared" si="115"/>
        <v/>
      </c>
      <c r="AJ66" s="237" t="str">
        <f t="shared" si="116"/>
        <v/>
      </c>
      <c r="AK66" s="237" t="str">
        <f t="shared" si="117"/>
        <v/>
      </c>
      <c r="AL66" s="237" t="str">
        <f t="shared" si="117"/>
        <v/>
      </c>
    </row>
    <row r="67" spans="1:38" ht="19.5" customHeight="1" x14ac:dyDescent="0.25">
      <c r="A67" s="396"/>
      <c r="B67" s="399"/>
      <c r="C67" s="399"/>
      <c r="D67" s="399"/>
      <c r="E67" s="239"/>
      <c r="F67" s="416"/>
      <c r="G67" s="442"/>
      <c r="H67" s="240"/>
      <c r="I67" s="399"/>
      <c r="J67" s="464"/>
      <c r="K67" s="433"/>
      <c r="L67" s="427"/>
      <c r="M67" s="430"/>
      <c r="N67" s="427">
        <f>IF(NOT(ISERROR(MATCH(M67,_xlfn.ANCHORARRAY(F78),0))),L80&amp;"Por favor no seleccionar los criterios de impacto",M67)</f>
        <v>0</v>
      </c>
      <c r="O67" s="433"/>
      <c r="P67" s="427"/>
      <c r="Q67" s="424"/>
      <c r="R67" s="233">
        <v>4</v>
      </c>
      <c r="S67" s="234"/>
      <c r="T67" s="235" t="str">
        <f t="shared" si="118"/>
        <v/>
      </c>
      <c r="U67" s="199"/>
      <c r="V67" s="199"/>
      <c r="W67" s="200" t="str">
        <f t="shared" si="112"/>
        <v/>
      </c>
      <c r="X67" s="199"/>
      <c r="Y67" s="199"/>
      <c r="Z67" s="199"/>
      <c r="AA67" s="236" t="str">
        <f t="shared" ref="AA67:AA69" si="121">IFERROR(IF(AND(T66="Probabilidad",T67="Probabilidad"),(AC66-(+AC66*W67)),IF(AND(T66="Impacto",T67="Probabilidad"),(AC65-(+AC65*W67)),IF(T67="Impacto",AC66,""))),"")</f>
        <v/>
      </c>
      <c r="AB67" s="201" t="str">
        <f t="shared" si="113"/>
        <v/>
      </c>
      <c r="AC67" s="202" t="str">
        <f t="shared" si="119"/>
        <v/>
      </c>
      <c r="AD67" s="201" t="str">
        <f t="shared" si="114"/>
        <v/>
      </c>
      <c r="AE67" s="202" t="str">
        <f t="shared" si="120"/>
        <v/>
      </c>
      <c r="AF67" s="203" t="str">
        <f t="shared" si="115"/>
        <v/>
      </c>
      <c r="AG67" s="204"/>
      <c r="AH67" s="237" t="str">
        <f t="shared" si="115"/>
        <v/>
      </c>
      <c r="AI67" s="237" t="str">
        <f t="shared" si="115"/>
        <v/>
      </c>
      <c r="AJ67" s="237" t="str">
        <f t="shared" si="116"/>
        <v/>
      </c>
      <c r="AK67" s="237" t="str">
        <f t="shared" si="117"/>
        <v/>
      </c>
      <c r="AL67" s="237" t="str">
        <f t="shared" si="117"/>
        <v/>
      </c>
    </row>
    <row r="68" spans="1:38" ht="19.5" customHeight="1" x14ac:dyDescent="0.25">
      <c r="A68" s="396"/>
      <c r="B68" s="399"/>
      <c r="C68" s="399"/>
      <c r="D68" s="399"/>
      <c r="E68" s="239"/>
      <c r="F68" s="416"/>
      <c r="G68" s="442"/>
      <c r="H68" s="240"/>
      <c r="I68" s="399"/>
      <c r="J68" s="464"/>
      <c r="K68" s="433"/>
      <c r="L68" s="427"/>
      <c r="M68" s="430"/>
      <c r="N68" s="427">
        <f>IF(NOT(ISERROR(MATCH(M68,_xlfn.ANCHORARRAY(F79),0))),L81&amp;"Por favor no seleccionar los criterios de impacto",M68)</f>
        <v>0</v>
      </c>
      <c r="O68" s="433"/>
      <c r="P68" s="427"/>
      <c r="Q68" s="424"/>
      <c r="R68" s="233">
        <v>5</v>
      </c>
      <c r="S68" s="234"/>
      <c r="T68" s="235" t="str">
        <f t="shared" si="118"/>
        <v/>
      </c>
      <c r="U68" s="199"/>
      <c r="V68" s="199"/>
      <c r="W68" s="200" t="str">
        <f t="shared" si="112"/>
        <v/>
      </c>
      <c r="X68" s="199"/>
      <c r="Y68" s="199"/>
      <c r="Z68" s="199"/>
      <c r="AA68" s="236" t="str">
        <f t="shared" si="121"/>
        <v/>
      </c>
      <c r="AB68" s="201" t="str">
        <f t="shared" si="113"/>
        <v/>
      </c>
      <c r="AC68" s="202" t="str">
        <f t="shared" si="119"/>
        <v/>
      </c>
      <c r="AD68" s="201" t="str">
        <f t="shared" si="114"/>
        <v/>
      </c>
      <c r="AE68" s="202" t="str">
        <f t="shared" si="120"/>
        <v/>
      </c>
      <c r="AF68" s="203" t="str">
        <f t="shared" si="115"/>
        <v/>
      </c>
      <c r="AG68" s="204"/>
      <c r="AH68" s="237" t="str">
        <f t="shared" si="115"/>
        <v/>
      </c>
      <c r="AI68" s="237" t="str">
        <f t="shared" si="115"/>
        <v/>
      </c>
      <c r="AJ68" s="237" t="str">
        <f t="shared" si="116"/>
        <v/>
      </c>
      <c r="AK68" s="237" t="str">
        <f t="shared" si="117"/>
        <v/>
      </c>
      <c r="AL68" s="237" t="str">
        <f t="shared" si="117"/>
        <v/>
      </c>
    </row>
    <row r="69" spans="1:38" ht="19.5" customHeight="1" x14ac:dyDescent="0.25">
      <c r="A69" s="397"/>
      <c r="B69" s="400"/>
      <c r="C69" s="400"/>
      <c r="D69" s="400"/>
      <c r="E69" s="241"/>
      <c r="F69" s="417"/>
      <c r="G69" s="443"/>
      <c r="H69" s="242"/>
      <c r="I69" s="400"/>
      <c r="J69" s="465"/>
      <c r="K69" s="434"/>
      <c r="L69" s="428"/>
      <c r="M69" s="431"/>
      <c r="N69" s="428">
        <f>IF(NOT(ISERROR(MATCH(M69,_xlfn.ANCHORARRAY(F80),0))),L82&amp;"Por favor no seleccionar los criterios de impacto",M69)</f>
        <v>0</v>
      </c>
      <c r="O69" s="434"/>
      <c r="P69" s="428"/>
      <c r="Q69" s="425"/>
      <c r="R69" s="233">
        <v>6</v>
      </c>
      <c r="S69" s="234"/>
      <c r="T69" s="235" t="str">
        <f t="shared" si="118"/>
        <v/>
      </c>
      <c r="U69" s="199"/>
      <c r="V69" s="199"/>
      <c r="W69" s="200" t="str">
        <f t="shared" si="112"/>
        <v/>
      </c>
      <c r="X69" s="199"/>
      <c r="Y69" s="199"/>
      <c r="Z69" s="199"/>
      <c r="AA69" s="236" t="str">
        <f t="shared" si="121"/>
        <v/>
      </c>
      <c r="AB69" s="201" t="str">
        <f t="shared" si="113"/>
        <v/>
      </c>
      <c r="AC69" s="202" t="str">
        <f t="shared" si="119"/>
        <v/>
      </c>
      <c r="AD69" s="201" t="str">
        <f t="shared" si="114"/>
        <v/>
      </c>
      <c r="AE69" s="202" t="str">
        <f t="shared" si="120"/>
        <v/>
      </c>
      <c r="AF69" s="203" t="str">
        <f t="shared" si="115"/>
        <v/>
      </c>
      <c r="AG69" s="204"/>
      <c r="AH69" s="237" t="str">
        <f t="shared" si="115"/>
        <v/>
      </c>
      <c r="AI69" s="237" t="str">
        <f t="shared" si="115"/>
        <v/>
      </c>
      <c r="AJ69" s="237" t="str">
        <f t="shared" si="116"/>
        <v/>
      </c>
      <c r="AK69" s="237" t="str">
        <f t="shared" si="117"/>
        <v/>
      </c>
      <c r="AL69" s="237" t="str">
        <f t="shared" si="117"/>
        <v/>
      </c>
    </row>
    <row r="70" spans="1:38" ht="49.5" customHeight="1" x14ac:dyDescent="0.25">
      <c r="A70" s="214"/>
      <c r="B70" s="472" t="s">
        <v>388</v>
      </c>
      <c r="C70" s="473"/>
      <c r="D70" s="473"/>
      <c r="E70" s="473"/>
      <c r="F70" s="473"/>
      <c r="G70" s="473"/>
      <c r="H70" s="473"/>
      <c r="I70" s="473"/>
      <c r="J70" s="473"/>
      <c r="K70" s="473"/>
      <c r="L70" s="473"/>
      <c r="M70" s="473"/>
      <c r="N70" s="473"/>
      <c r="O70" s="473"/>
      <c r="P70" s="473"/>
      <c r="Q70" s="473"/>
      <c r="R70" s="473"/>
      <c r="S70" s="473"/>
      <c r="T70" s="473"/>
      <c r="U70" s="473"/>
      <c r="V70" s="473"/>
      <c r="W70" s="473"/>
      <c r="X70" s="473"/>
      <c r="Y70" s="473"/>
      <c r="Z70" s="473"/>
      <c r="AA70" s="473"/>
      <c r="AB70" s="473"/>
      <c r="AC70" s="473"/>
      <c r="AD70" s="473"/>
      <c r="AE70" s="473"/>
      <c r="AF70" s="473"/>
      <c r="AG70" s="473"/>
      <c r="AH70" s="473"/>
      <c r="AI70" s="473"/>
      <c r="AJ70" s="473"/>
      <c r="AK70" s="473"/>
      <c r="AL70" s="473"/>
    </row>
    <row r="72" spans="1:38" ht="15.6" x14ac:dyDescent="0.25">
      <c r="A72" s="206"/>
      <c r="B72" s="245" t="s">
        <v>133</v>
      </c>
      <c r="C72" s="206"/>
      <c r="D72" s="206"/>
      <c r="E72" s="206"/>
      <c r="I72" s="206"/>
    </row>
  </sheetData>
  <dataConsolidate/>
  <mergeCells count="276">
    <mergeCell ref="AH11:AH13"/>
    <mergeCell ref="AI11:AI13"/>
    <mergeCell ref="AJ11:AJ13"/>
    <mergeCell ref="AK11:AK13"/>
    <mergeCell ref="AL11:AL13"/>
    <mergeCell ref="AH18:AH21"/>
    <mergeCell ref="AI18:AI21"/>
    <mergeCell ref="AJ18:AJ21"/>
    <mergeCell ref="AK18:AK21"/>
    <mergeCell ref="AL18:AL21"/>
    <mergeCell ref="AH15:AH17"/>
    <mergeCell ref="AI15:AI17"/>
    <mergeCell ref="AJ15:AJ17"/>
    <mergeCell ref="AK15:AK17"/>
    <mergeCell ref="AL15:AL17"/>
    <mergeCell ref="AI8:AI9"/>
    <mergeCell ref="AJ8:AJ9"/>
    <mergeCell ref="AK8:AK9"/>
    <mergeCell ref="AL8:AL9"/>
    <mergeCell ref="AH7:AL7"/>
    <mergeCell ref="Q10:Q13"/>
    <mergeCell ref="Q18:Q21"/>
    <mergeCell ref="W18:W21"/>
    <mergeCell ref="AG11:AG13"/>
    <mergeCell ref="Y15:Y17"/>
    <mergeCell ref="Z15:Z17"/>
    <mergeCell ref="AG18:AG21"/>
    <mergeCell ref="Y18:Y21"/>
    <mergeCell ref="Z18:Z21"/>
    <mergeCell ref="AA18:AA21"/>
    <mergeCell ref="AB18:AB21"/>
    <mergeCell ref="AC18:AC21"/>
    <mergeCell ref="AB15:AB17"/>
    <mergeCell ref="AC15:AC17"/>
    <mergeCell ref="AD15:AD17"/>
    <mergeCell ref="AE15:AE17"/>
    <mergeCell ref="AF15:AF17"/>
    <mergeCell ref="AG15:AG17"/>
    <mergeCell ref="R16:R17"/>
    <mergeCell ref="AE18:AE21"/>
    <mergeCell ref="AF18:AF21"/>
    <mergeCell ref="L14:L17"/>
    <mergeCell ref="B18:B21"/>
    <mergeCell ref="C18:C21"/>
    <mergeCell ref="D18:D21"/>
    <mergeCell ref="E18:E21"/>
    <mergeCell ref="F18:F21"/>
    <mergeCell ref="H18:H21"/>
    <mergeCell ref="I18:I21"/>
    <mergeCell ref="J18:J21"/>
    <mergeCell ref="K18:K21"/>
    <mergeCell ref="G14:G17"/>
    <mergeCell ref="G18:G21"/>
    <mergeCell ref="E15:E17"/>
    <mergeCell ref="B14:B17"/>
    <mergeCell ref="C14:C17"/>
    <mergeCell ref="D14:D17"/>
    <mergeCell ref="F14:F17"/>
    <mergeCell ref="H14:H17"/>
    <mergeCell ref="I14:I17"/>
    <mergeCell ref="J14:J17"/>
    <mergeCell ref="P18:P21"/>
    <mergeCell ref="S18:S21"/>
    <mergeCell ref="AD18:AD21"/>
    <mergeCell ref="T18:T21"/>
    <mergeCell ref="U18:U21"/>
    <mergeCell ref="V18:V21"/>
    <mergeCell ref="X18:X21"/>
    <mergeCell ref="AA15:AA17"/>
    <mergeCell ref="T15:T17"/>
    <mergeCell ref="U15:U17"/>
    <mergeCell ref="V15:V17"/>
    <mergeCell ref="W15:W17"/>
    <mergeCell ref="X15:X17"/>
    <mergeCell ref="G10:G13"/>
    <mergeCell ref="L8:L9"/>
    <mergeCell ref="O8:O9"/>
    <mergeCell ref="P8:P9"/>
    <mergeCell ref="Q8:Q9"/>
    <mergeCell ref="M8:M9"/>
    <mergeCell ref="I10:I13"/>
    <mergeCell ref="V11:V13"/>
    <mergeCell ref="J10:J13"/>
    <mergeCell ref="K10:K13"/>
    <mergeCell ref="L10:L13"/>
    <mergeCell ref="U8:Z8"/>
    <mergeCell ref="X11:X13"/>
    <mergeCell ref="Y11:Y13"/>
    <mergeCell ref="Z11:Z13"/>
    <mergeCell ref="S11:S13"/>
    <mergeCell ref="T11:T13"/>
    <mergeCell ref="W11:W13"/>
    <mergeCell ref="U11:U13"/>
    <mergeCell ref="J8:J9"/>
    <mergeCell ref="K8:K9"/>
    <mergeCell ref="A1:AL2"/>
    <mergeCell ref="A7:J7"/>
    <mergeCell ref="K7:Q7"/>
    <mergeCell ref="R7:Z7"/>
    <mergeCell ref="AA7:AG7"/>
    <mergeCell ref="A4:B4"/>
    <mergeCell ref="A5:B5"/>
    <mergeCell ref="A6:B6"/>
    <mergeCell ref="C4:AL4"/>
    <mergeCell ref="C5:AL5"/>
    <mergeCell ref="C6:AL6"/>
    <mergeCell ref="AH8:AH9"/>
    <mergeCell ref="H10:H13"/>
    <mergeCell ref="AF11:AF13"/>
    <mergeCell ref="I8:I9"/>
    <mergeCell ref="F8:F9"/>
    <mergeCell ref="D8:D9"/>
    <mergeCell ref="C8:C9"/>
    <mergeCell ref="R11:R13"/>
    <mergeCell ref="B70:AL70"/>
    <mergeCell ref="P58:P63"/>
    <mergeCell ref="Q58:Q63"/>
    <mergeCell ref="M64:M69"/>
    <mergeCell ref="N64:N69"/>
    <mergeCell ref="O64:O69"/>
    <mergeCell ref="P64:P69"/>
    <mergeCell ref="Q64:Q69"/>
    <mergeCell ref="M58:M63"/>
    <mergeCell ref="N58:N63"/>
    <mergeCell ref="O58:O63"/>
    <mergeCell ref="I58:I63"/>
    <mergeCell ref="G46:G51"/>
    <mergeCell ref="G52:G57"/>
    <mergeCell ref="G58:G63"/>
    <mergeCell ref="J58:J63"/>
    <mergeCell ref="A64:A69"/>
    <mergeCell ref="B64:B69"/>
    <mergeCell ref="C64:C69"/>
    <mergeCell ref="D64:D69"/>
    <mergeCell ref="F64:F69"/>
    <mergeCell ref="I64:I69"/>
    <mergeCell ref="J64:J69"/>
    <mergeCell ref="K64:K69"/>
    <mergeCell ref="L64:L69"/>
    <mergeCell ref="G64:G69"/>
    <mergeCell ref="A58:A63"/>
    <mergeCell ref="B58:B63"/>
    <mergeCell ref="C58:C63"/>
    <mergeCell ref="D58:D63"/>
    <mergeCell ref="P46:P51"/>
    <mergeCell ref="Q46:Q51"/>
    <mergeCell ref="I52:I57"/>
    <mergeCell ref="J52:J57"/>
    <mergeCell ref="K52:K57"/>
    <mergeCell ref="L52:L57"/>
    <mergeCell ref="M52:M57"/>
    <mergeCell ref="I46:I51"/>
    <mergeCell ref="J46:J51"/>
    <mergeCell ref="K46:K51"/>
    <mergeCell ref="L46:L51"/>
    <mergeCell ref="N52:N57"/>
    <mergeCell ref="O52:O57"/>
    <mergeCell ref="P52:P57"/>
    <mergeCell ref="Q52:Q57"/>
    <mergeCell ref="M46:M51"/>
    <mergeCell ref="N46:N51"/>
    <mergeCell ref="O46:O51"/>
    <mergeCell ref="F46:F51"/>
    <mergeCell ref="F58:F63"/>
    <mergeCell ref="A34:A39"/>
    <mergeCell ref="B34:B39"/>
    <mergeCell ref="C34:C39"/>
    <mergeCell ref="A40:A45"/>
    <mergeCell ref="B40:B45"/>
    <mergeCell ref="C40:C45"/>
    <mergeCell ref="D40:D45"/>
    <mergeCell ref="F40:F45"/>
    <mergeCell ref="I40:I45"/>
    <mergeCell ref="D34:D39"/>
    <mergeCell ref="F34:F39"/>
    <mergeCell ref="I34:I39"/>
    <mergeCell ref="G34:G39"/>
    <mergeCell ref="G40:G45"/>
    <mergeCell ref="K58:K63"/>
    <mergeCell ref="L58:L63"/>
    <mergeCell ref="I28:I33"/>
    <mergeCell ref="J28:J33"/>
    <mergeCell ref="J34:J39"/>
    <mergeCell ref="J40:J45"/>
    <mergeCell ref="K40:K45"/>
    <mergeCell ref="L40:L45"/>
    <mergeCell ref="K34:K39"/>
    <mergeCell ref="L34:L39"/>
    <mergeCell ref="R14:R15"/>
    <mergeCell ref="AG8:AG9"/>
    <mergeCell ref="R8:R9"/>
    <mergeCell ref="AF8:AF9"/>
    <mergeCell ref="AE8:AE9"/>
    <mergeCell ref="AA8:AA9"/>
    <mergeCell ref="S8:S9"/>
    <mergeCell ref="AD8:AD9"/>
    <mergeCell ref="AB8:AB9"/>
    <mergeCell ref="AC8:AC9"/>
    <mergeCell ref="T8:T9"/>
    <mergeCell ref="AE11:AE13"/>
    <mergeCell ref="AA11:AA13"/>
    <mergeCell ref="AB11:AB13"/>
    <mergeCell ref="AC11:AC13"/>
    <mergeCell ref="AD11:AD13"/>
    <mergeCell ref="E12:E13"/>
    <mergeCell ref="L18:L21"/>
    <mergeCell ref="M18:M21"/>
    <mergeCell ref="N18:N21"/>
    <mergeCell ref="O18:O21"/>
    <mergeCell ref="F22:F27"/>
    <mergeCell ref="K28:K33"/>
    <mergeCell ref="L28:L33"/>
    <mergeCell ref="M28:M33"/>
    <mergeCell ref="G28:G33"/>
    <mergeCell ref="F28:F33"/>
    <mergeCell ref="M14:M17"/>
    <mergeCell ref="N14:N15"/>
    <mergeCell ref="G22:G27"/>
    <mergeCell ref="I22:I27"/>
    <mergeCell ref="N28:N33"/>
    <mergeCell ref="O28:O33"/>
    <mergeCell ref="L22:L27"/>
    <mergeCell ref="M22:M27"/>
    <mergeCell ref="N22:N27"/>
    <mergeCell ref="O22:O27"/>
    <mergeCell ref="O14:O17"/>
    <mergeCell ref="K14:K17"/>
    <mergeCell ref="M10:M13"/>
    <mergeCell ref="Q14:Q17"/>
    <mergeCell ref="P14:P17"/>
    <mergeCell ref="F52:F57"/>
    <mergeCell ref="F10:F13"/>
    <mergeCell ref="N10:N13"/>
    <mergeCell ref="O10:O13"/>
    <mergeCell ref="P10:P13"/>
    <mergeCell ref="N8:N9"/>
    <mergeCell ref="Q34:Q39"/>
    <mergeCell ref="P40:P45"/>
    <mergeCell ref="Q40:Q45"/>
    <mergeCell ref="M40:M45"/>
    <mergeCell ref="N40:N45"/>
    <mergeCell ref="O40:O45"/>
    <mergeCell ref="M34:M39"/>
    <mergeCell ref="N34:N39"/>
    <mergeCell ref="O34:O39"/>
    <mergeCell ref="P34:P39"/>
    <mergeCell ref="P28:P33"/>
    <mergeCell ref="Q28:Q33"/>
    <mergeCell ref="P22:P27"/>
    <mergeCell ref="Q22:Q27"/>
    <mergeCell ref="J22:J27"/>
    <mergeCell ref="K22:K27"/>
    <mergeCell ref="E8:E9"/>
    <mergeCell ref="A46:A51"/>
    <mergeCell ref="B46:B51"/>
    <mergeCell ref="C46:C51"/>
    <mergeCell ref="D46:D51"/>
    <mergeCell ref="A8:A9"/>
    <mergeCell ref="B8:B9"/>
    <mergeCell ref="A52:A57"/>
    <mergeCell ref="B52:B57"/>
    <mergeCell ref="C52:C57"/>
    <mergeCell ref="A10:A13"/>
    <mergeCell ref="B10:B13"/>
    <mergeCell ref="C10:C13"/>
    <mergeCell ref="D10:D13"/>
    <mergeCell ref="D52:D57"/>
    <mergeCell ref="A28:A33"/>
    <mergeCell ref="B28:B33"/>
    <mergeCell ref="C28:C33"/>
    <mergeCell ref="D28:D33"/>
    <mergeCell ref="A22:A27"/>
    <mergeCell ref="B22:B27"/>
    <mergeCell ref="C22:C27"/>
    <mergeCell ref="D22:D27"/>
    <mergeCell ref="E10:E11"/>
  </mergeCells>
  <conditionalFormatting sqref="K10 K14">
    <cfRule type="cellIs" dxfId="103" priority="87" operator="equal">
      <formula>"Muy Alta"</formula>
    </cfRule>
    <cfRule type="cellIs" dxfId="102" priority="88" operator="equal">
      <formula>"Alta"</formula>
    </cfRule>
    <cfRule type="cellIs" dxfId="101" priority="89" operator="equal">
      <formula>"Media"</formula>
    </cfRule>
    <cfRule type="cellIs" dxfId="100" priority="90" operator="equal">
      <formula>"Baja"</formula>
    </cfRule>
    <cfRule type="cellIs" dxfId="99" priority="91" operator="equal">
      <formula>"Muy Baja"</formula>
    </cfRule>
  </conditionalFormatting>
  <conditionalFormatting sqref="K18">
    <cfRule type="cellIs" dxfId="98" priority="41" operator="equal">
      <formula>"Muy Alta"</formula>
    </cfRule>
    <cfRule type="cellIs" dxfId="97" priority="42" operator="equal">
      <formula>"Alta"</formula>
    </cfRule>
    <cfRule type="cellIs" dxfId="96" priority="43" operator="equal">
      <formula>"Media"</formula>
    </cfRule>
    <cfRule type="cellIs" dxfId="95" priority="44" operator="equal">
      <formula>"Baja"</formula>
    </cfRule>
    <cfRule type="cellIs" dxfId="94" priority="45" operator="equal">
      <formula>"Muy Baja"</formula>
    </cfRule>
  </conditionalFormatting>
  <conditionalFormatting sqref="K22 K28 K34 K40 K46 K52 K58 K64">
    <cfRule type="cellIs" dxfId="93" priority="732" operator="equal">
      <formula>"Muy Alta"</formula>
    </cfRule>
    <cfRule type="cellIs" dxfId="92" priority="733" operator="equal">
      <formula>"Alta"</formula>
    </cfRule>
    <cfRule type="cellIs" dxfId="91" priority="734" operator="equal">
      <formula>"Media"</formula>
    </cfRule>
    <cfRule type="cellIs" dxfId="90" priority="735" operator="equal">
      <formula>"Baja"</formula>
    </cfRule>
    <cfRule type="cellIs" dxfId="89" priority="736" operator="equal">
      <formula>"Muy Baja"</formula>
    </cfRule>
  </conditionalFormatting>
  <conditionalFormatting sqref="N10:N18">
    <cfRule type="containsText" dxfId="88" priority="17" operator="containsText" text="❌">
      <formula>NOT(ISERROR(SEARCH("❌",N10)))</formula>
    </cfRule>
  </conditionalFormatting>
  <conditionalFormatting sqref="N22:N69">
    <cfRule type="containsText" dxfId="87" priority="414" operator="containsText" text="❌">
      <formula>NOT(ISERROR(SEARCH("❌",N22)))</formula>
    </cfRule>
  </conditionalFormatting>
  <conditionalFormatting sqref="O10 O14">
    <cfRule type="cellIs" dxfId="86" priority="82" operator="equal">
      <formula>"Catastrófico"</formula>
    </cfRule>
    <cfRule type="cellIs" dxfId="85" priority="83" operator="equal">
      <formula>"Mayor"</formula>
    </cfRule>
    <cfRule type="cellIs" dxfId="84" priority="84" operator="equal">
      <formula>"Moderado"</formula>
    </cfRule>
    <cfRule type="cellIs" dxfId="83" priority="85" operator="equal">
      <formula>"Menor"</formula>
    </cfRule>
    <cfRule type="cellIs" dxfId="82" priority="86" operator="equal">
      <formula>"Leve"</formula>
    </cfRule>
  </conditionalFormatting>
  <conditionalFormatting sqref="O18">
    <cfRule type="cellIs" dxfId="81" priority="36" operator="equal">
      <formula>"Catastrófico"</formula>
    </cfRule>
    <cfRule type="cellIs" dxfId="80" priority="37" operator="equal">
      <formula>"Mayor"</formula>
    </cfRule>
    <cfRule type="cellIs" dxfId="79" priority="38" operator="equal">
      <formula>"Moderado"</formula>
    </cfRule>
    <cfRule type="cellIs" dxfId="78" priority="39" operator="equal">
      <formula>"Menor"</formula>
    </cfRule>
    <cfRule type="cellIs" dxfId="77" priority="40" operator="equal">
      <formula>"Leve"</formula>
    </cfRule>
  </conditionalFormatting>
  <conditionalFormatting sqref="O22 O28 O34 O40 O46 O52 O58 O64">
    <cfRule type="cellIs" dxfId="76" priority="727" operator="equal">
      <formula>"Catastrófico"</formula>
    </cfRule>
    <cfRule type="cellIs" dxfId="75" priority="728" operator="equal">
      <formula>"Mayor"</formula>
    </cfRule>
    <cfRule type="cellIs" dxfId="74" priority="729" operator="equal">
      <formula>"Moderado"</formula>
    </cfRule>
    <cfRule type="cellIs" dxfId="73" priority="730" operator="equal">
      <formula>"Menor"</formula>
    </cfRule>
    <cfRule type="cellIs" dxfId="72" priority="731" operator="equal">
      <formula>"Leve"</formula>
    </cfRule>
  </conditionalFormatting>
  <conditionalFormatting sqref="Q10">
    <cfRule type="cellIs" dxfId="71" priority="78" operator="equal">
      <formula>"Extremo"</formula>
    </cfRule>
    <cfRule type="cellIs" dxfId="70" priority="79" operator="equal">
      <formula>"Alto"</formula>
    </cfRule>
    <cfRule type="cellIs" dxfId="69" priority="80" operator="equal">
      <formula>"Moderado"</formula>
    </cfRule>
    <cfRule type="cellIs" dxfId="68" priority="81" operator="equal">
      <formula>"Bajo"</formula>
    </cfRule>
  </conditionalFormatting>
  <conditionalFormatting sqref="Q14">
    <cfRule type="cellIs" dxfId="67" priority="69" operator="equal">
      <formula>"Extremo"</formula>
    </cfRule>
    <cfRule type="cellIs" dxfId="66" priority="70" operator="equal">
      <formula>"Alto"</formula>
    </cfRule>
    <cfRule type="cellIs" dxfId="65" priority="71" operator="equal">
      <formula>"Moderado"</formula>
    </cfRule>
    <cfRule type="cellIs" dxfId="64" priority="72" operator="equal">
      <formula>"Bajo"</formula>
    </cfRule>
  </conditionalFormatting>
  <conditionalFormatting sqref="Q18">
    <cfRule type="cellIs" dxfId="63" priority="32" operator="equal">
      <formula>"Extremo"</formula>
    </cfRule>
    <cfRule type="cellIs" dxfId="62" priority="33" operator="equal">
      <formula>"Alto"</formula>
    </cfRule>
    <cfRule type="cellIs" dxfId="61" priority="34" operator="equal">
      <formula>"Moderado"</formula>
    </cfRule>
    <cfRule type="cellIs" dxfId="60" priority="35" operator="equal">
      <formula>"Bajo"</formula>
    </cfRule>
  </conditionalFormatting>
  <conditionalFormatting sqref="Q22 Q28 Q34 Q40 Q46 Q52 Q58 Q64">
    <cfRule type="cellIs" dxfId="59" priority="653" operator="equal">
      <formula>"Extremo"</formula>
    </cfRule>
    <cfRule type="cellIs" dxfId="58" priority="654" operator="equal">
      <formula>"Alto"</formula>
    </cfRule>
    <cfRule type="cellIs" dxfId="57" priority="655" operator="equal">
      <formula>"Moderado"</formula>
    </cfRule>
    <cfRule type="cellIs" dxfId="56" priority="656" operator="equal">
      <formula>"Bajo"</formula>
    </cfRule>
  </conditionalFormatting>
  <conditionalFormatting sqref="AB10:AB11">
    <cfRule type="cellIs" dxfId="55" priority="73" operator="equal">
      <formula>"Muy Alta"</formula>
    </cfRule>
    <cfRule type="cellIs" dxfId="54" priority="74" operator="equal">
      <formula>"Alta"</formula>
    </cfRule>
    <cfRule type="cellIs" dxfId="53" priority="75" operator="equal">
      <formula>"Media"</formula>
    </cfRule>
    <cfRule type="cellIs" dxfId="52" priority="76" operator="equal">
      <formula>"Baja"</formula>
    </cfRule>
    <cfRule type="cellIs" dxfId="51" priority="77" operator="equal">
      <formula>"Muy Baja"</formula>
    </cfRule>
  </conditionalFormatting>
  <conditionalFormatting sqref="AB14:AB15">
    <cfRule type="cellIs" dxfId="50" priority="64" operator="equal">
      <formula>"Muy Alta"</formula>
    </cfRule>
    <cfRule type="cellIs" dxfId="49" priority="65" operator="equal">
      <formula>"Alta"</formula>
    </cfRule>
    <cfRule type="cellIs" dxfId="48" priority="66" operator="equal">
      <formula>"Media"</formula>
    </cfRule>
    <cfRule type="cellIs" dxfId="47" priority="67" operator="equal">
      <formula>"Baja"</formula>
    </cfRule>
    <cfRule type="cellIs" dxfId="46" priority="68" operator="equal">
      <formula>"Muy Baja"</formula>
    </cfRule>
  </conditionalFormatting>
  <conditionalFormatting sqref="AB18">
    <cfRule type="cellIs" dxfId="45" priority="27" operator="equal">
      <formula>"Muy Alta"</formula>
    </cfRule>
    <cfRule type="cellIs" dxfId="44" priority="28" operator="equal">
      <formula>"Alta"</formula>
    </cfRule>
    <cfRule type="cellIs" dxfId="43" priority="29" operator="equal">
      <formula>"Media"</formula>
    </cfRule>
    <cfRule type="cellIs" dxfId="42" priority="30" operator="equal">
      <formula>"Baja"</formula>
    </cfRule>
    <cfRule type="cellIs" dxfId="41" priority="31" operator="equal">
      <formula>"Muy Baja"</formula>
    </cfRule>
  </conditionalFormatting>
  <conditionalFormatting sqref="AB22:AB69">
    <cfRule type="cellIs" dxfId="40" priority="101" operator="equal">
      <formula>"Muy Alta"</formula>
    </cfRule>
    <cfRule type="cellIs" dxfId="39" priority="102" operator="equal">
      <formula>"Alta"</formula>
    </cfRule>
    <cfRule type="cellIs" dxfId="38" priority="103" operator="equal">
      <formula>"Media"</formula>
    </cfRule>
    <cfRule type="cellIs" dxfId="37" priority="104" operator="equal">
      <formula>"Baja"</formula>
    </cfRule>
    <cfRule type="cellIs" dxfId="36" priority="105" operator="equal">
      <formula>"Muy Baja"</formula>
    </cfRule>
  </conditionalFormatting>
  <conditionalFormatting sqref="AD10:AD11">
    <cfRule type="cellIs" dxfId="35" priority="50" operator="equal">
      <formula>"Catastrófico"</formula>
    </cfRule>
    <cfRule type="cellIs" dxfId="34" priority="51" operator="equal">
      <formula>"Mayor"</formula>
    </cfRule>
    <cfRule type="cellIs" dxfId="33" priority="52" operator="equal">
      <formula>"Moderado"</formula>
    </cfRule>
    <cfRule type="cellIs" dxfId="32" priority="53" operator="equal">
      <formula>"Menor"</formula>
    </cfRule>
    <cfRule type="cellIs" dxfId="31" priority="54" operator="equal">
      <formula>"Leve"</formula>
    </cfRule>
  </conditionalFormatting>
  <conditionalFormatting sqref="AD14:AD15">
    <cfRule type="cellIs" dxfId="30" priority="59" operator="equal">
      <formula>"Catastrófico"</formula>
    </cfRule>
    <cfRule type="cellIs" dxfId="29" priority="60" operator="equal">
      <formula>"Mayor"</formula>
    </cfRule>
    <cfRule type="cellIs" dxfId="28" priority="61" operator="equal">
      <formula>"Moderado"</formula>
    </cfRule>
    <cfRule type="cellIs" dxfId="27" priority="62" operator="equal">
      <formula>"Menor"</formula>
    </cfRule>
    <cfRule type="cellIs" dxfId="26" priority="63" operator="equal">
      <formula>"Leve"</formula>
    </cfRule>
  </conditionalFormatting>
  <conditionalFormatting sqref="AD18">
    <cfRule type="cellIs" dxfId="25" priority="22" operator="equal">
      <formula>"Catastrófico"</formula>
    </cfRule>
    <cfRule type="cellIs" dxfId="24" priority="23" operator="equal">
      <formula>"Mayor"</formula>
    </cfRule>
    <cfRule type="cellIs" dxfId="23" priority="24" operator="equal">
      <formula>"Moderado"</formula>
    </cfRule>
    <cfRule type="cellIs" dxfId="22" priority="25" operator="equal">
      <formula>"Menor"</formula>
    </cfRule>
    <cfRule type="cellIs" dxfId="21" priority="26" operator="equal">
      <formula>"Leve"</formula>
    </cfRule>
  </conditionalFormatting>
  <conditionalFormatting sqref="AD22:AD69">
    <cfRule type="cellIs" dxfId="20" priority="96" operator="equal">
      <formula>"Catastrófico"</formula>
    </cfRule>
    <cfRule type="cellIs" dxfId="19" priority="97" operator="equal">
      <formula>"Mayor"</formula>
    </cfRule>
    <cfRule type="cellIs" dxfId="18" priority="98" operator="equal">
      <formula>"Moderado"</formula>
    </cfRule>
    <cfRule type="cellIs" dxfId="17" priority="99" operator="equal">
      <formula>"Menor"</formula>
    </cfRule>
    <cfRule type="cellIs" dxfId="16" priority="100" operator="equal">
      <formula>"Leve"</formula>
    </cfRule>
  </conditionalFormatting>
  <conditionalFormatting sqref="AF10:AF11">
    <cfRule type="cellIs" dxfId="15" priority="46" operator="equal">
      <formula>"Extremo"</formula>
    </cfRule>
    <cfRule type="cellIs" dxfId="14" priority="47" operator="equal">
      <formula>"Alto"</formula>
    </cfRule>
    <cfRule type="cellIs" dxfId="13" priority="48" operator="equal">
      <formula>"Moderado"</formula>
    </cfRule>
    <cfRule type="cellIs" dxfId="12" priority="49" operator="equal">
      <formula>"Bajo"</formula>
    </cfRule>
  </conditionalFormatting>
  <conditionalFormatting sqref="AF14:AF15">
    <cfRule type="cellIs" dxfId="11" priority="55" operator="equal">
      <formula>"Extremo"</formula>
    </cfRule>
    <cfRule type="cellIs" dxfId="10" priority="56" operator="equal">
      <formula>"Alto"</formula>
    </cfRule>
    <cfRule type="cellIs" dxfId="9" priority="57" operator="equal">
      <formula>"Moderado"</formula>
    </cfRule>
    <cfRule type="cellIs" dxfId="8" priority="58" operator="equal">
      <formula>"Bajo"</formula>
    </cfRule>
  </conditionalFormatting>
  <conditionalFormatting sqref="AF18">
    <cfRule type="cellIs" dxfId="7" priority="18" operator="equal">
      <formula>"Extremo"</formula>
    </cfRule>
    <cfRule type="cellIs" dxfId="6" priority="19" operator="equal">
      <formula>"Alto"</formula>
    </cfRule>
    <cfRule type="cellIs" dxfId="5" priority="20" operator="equal">
      <formula>"Moderado"</formula>
    </cfRule>
    <cfRule type="cellIs" dxfId="4" priority="21" operator="equal">
      <formula>"Bajo"</formula>
    </cfRule>
  </conditionalFormatting>
  <conditionalFormatting sqref="AF22:AF69">
    <cfRule type="cellIs" dxfId="3" priority="92" operator="equal">
      <formula>"Extremo"</formula>
    </cfRule>
    <cfRule type="cellIs" dxfId="2" priority="93" operator="equal">
      <formula>"Alto"</formula>
    </cfRule>
    <cfRule type="cellIs" dxfId="1" priority="94" operator="equal">
      <formula>"Moderado"</formula>
    </cfRule>
    <cfRule type="cellIs" dxfId="0" priority="95" operator="equal">
      <formula>"Bajo"</formula>
    </cfRule>
  </conditionalFormatting>
  <dataValidations count="1">
    <dataValidation type="list" allowBlank="1" showInputMessage="1" showErrorMessage="1" sqref="G22:G69 G10 G14 G18" xr:uid="{00000000-0002-0000-0400-000000000000}">
      <formula1>"Gestión, FISCAL,"</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400-000001000000}">
          <x14:formula1>
            <xm:f>'Tabla Valoración controles'!$D$4:$D$6</xm:f>
          </x14:formula1>
          <xm:sqref>U22:U69</xm:sqref>
        </x14:dataValidation>
        <x14:dataValidation type="list" allowBlank="1" showInputMessage="1" showErrorMessage="1" xr:uid="{00000000-0002-0000-0400-000002000000}">
          <x14:formula1>
            <xm:f>'Tabla Valoración controles'!$D$7:$D$8</xm:f>
          </x14:formula1>
          <xm:sqref>V22:V69</xm:sqref>
        </x14:dataValidation>
        <x14:dataValidation type="list" allowBlank="1" showInputMessage="1" showErrorMessage="1" xr:uid="{00000000-0002-0000-0400-000003000000}">
          <x14:formula1>
            <xm:f>'Tabla Valoración controles'!$D$9:$D$10</xm:f>
          </x14:formula1>
          <xm:sqref>X22:X69</xm:sqref>
        </x14:dataValidation>
        <x14:dataValidation type="list" allowBlank="1" showInputMessage="1" showErrorMessage="1" xr:uid="{00000000-0002-0000-0400-000004000000}">
          <x14:formula1>
            <xm:f>'Tabla Valoración controles'!$D$11:$D$12</xm:f>
          </x14:formula1>
          <xm:sqref>Y22:Y69</xm:sqref>
        </x14:dataValidation>
        <x14:dataValidation type="list" allowBlank="1" showInputMessage="1" showErrorMessage="1" xr:uid="{00000000-0002-0000-0400-000005000000}">
          <x14:formula1>
            <xm:f>'Tabla Valoración controles'!$D$13:$D$14</xm:f>
          </x14:formula1>
          <xm:sqref>Z22:Z69</xm:sqref>
        </x14:dataValidation>
        <x14:dataValidation type="list" allowBlank="1" showInputMessage="1" showErrorMessage="1" xr:uid="{00000000-0002-0000-0400-000006000000}">
          <x14:formula1>
            <xm:f>'Opciones Tratamiento'!$B$13:$B$19</xm:f>
          </x14:formula1>
          <xm:sqref>I22:I69</xm:sqref>
        </x14:dataValidation>
        <x14:dataValidation type="list" allowBlank="1" showInputMessage="1" showErrorMessage="1" xr:uid="{00000000-0002-0000-0400-000007000000}">
          <x14:formula1>
            <xm:f>'Opciones Tratamiento'!$E$2:$E$4</xm:f>
          </x14:formula1>
          <xm:sqref>B22:B69</xm:sqref>
        </x14:dataValidation>
        <x14:dataValidation type="list" allowBlank="1" showInputMessage="1" showErrorMessage="1" xr:uid="{00000000-0002-0000-0400-000008000000}">
          <x14:formula1>
            <xm:f>'Opciones Tratamiento'!$B$2:$B$5</xm:f>
          </x14:formula1>
          <xm:sqref>AG22 AG66:AG69 AG24:AG28 AG30:AG34 AG36:AG40 AG42:AG46 AG48:AG52 AG54:AG58 AG60:AG64</xm:sqref>
        </x14:dataValidation>
        <x14:dataValidation type="list" allowBlank="1" showInputMessage="1" showErrorMessage="1" xr:uid="{00000000-0002-0000-0400-000009000000}">
          <x14:formula1>
            <xm:f>'Tabla Impacto'!$F$210:$F$221</xm:f>
          </x14:formula1>
          <xm:sqref>M22:M69</xm:sqref>
        </x14:dataValidation>
        <x14:dataValidation type="list" allowBlank="1" showInputMessage="1" showErrorMessage="1" xr:uid="{00000000-0002-0000-0400-00000A000000}">
          <x14:formula1>
            <xm:f>'C:\Users\HOME\Downloads\[Formato Matriz de Riesgos 2021 (1).xlsx]Opciones Tratamiento'!#REF!</xm:f>
          </x14:formula1>
          <xm:sqref>AG65 AG23 AG29 AG35 AG41 AG47 AG53 AG59</xm:sqref>
        </x14:dataValidation>
        <x14:dataValidation type="list" allowBlank="1" showInputMessage="1" showErrorMessage="1" xr:uid="{00000000-0002-0000-0400-00000B000000}">
          <x14:formula1>
            <xm:f>'C:\Users\Marcela\Downloads\[MARCELA MAPA GESTION.xlsx año 2023 ok.xlsx]Opciones Tratamiento'!#REF!</xm:f>
          </x14:formula1>
          <xm:sqref>B10:B14 B18 I10:I14 I18 AG14:AG15 AG18 AG10:AG11</xm:sqref>
        </x14:dataValidation>
        <x14:dataValidation type="list" allowBlank="1" showInputMessage="1" showErrorMessage="1" xr:uid="{00000000-0002-0000-0400-00000C000000}">
          <x14:formula1>
            <xm:f>'C:\Users\Marcela\Downloads\[MARCELA MAPA GESTION.xlsx año 2023 ok.xlsx]Tabla Valoración controles'!#REF!</xm:f>
          </x14:formula1>
          <xm:sqref>X10:Z11 X14:Z15 X18:Z18 U10:V11 U14:V15 U18:V18</xm:sqref>
        </x14:dataValidation>
        <x14:dataValidation type="list" allowBlank="1" showInputMessage="1" showErrorMessage="1" xr:uid="{00000000-0002-0000-0400-00000D000000}">
          <x14:formula1>
            <xm:f>'C:\Users\Marcela\Downloads\[MARCELA MAPA GESTION.xlsx año 2023 ok.xlsx]Tabla Impacto'!#REF!</xm:f>
          </x14:formula1>
          <xm:sqref>M10:M14 M18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U140"/>
  <sheetViews>
    <sheetView zoomScale="70" zoomScaleNormal="70" workbookViewId="0">
      <selection activeCell="V22" sqref="V22:W23"/>
    </sheetView>
  </sheetViews>
  <sheetFormatPr baseColWidth="10" defaultRowHeight="14.4" x14ac:dyDescent="0.3"/>
  <cols>
    <col min="2" max="39" width="5.6640625" customWidth="1"/>
    <col min="41" max="46" width="5.6640625" customWidth="1"/>
  </cols>
  <sheetData>
    <row r="1" spans="1:99" x14ac:dyDescent="0.3">
      <c r="A1" s="53"/>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53"/>
      <c r="BJ1" s="53"/>
      <c r="BK1" s="53"/>
      <c r="BL1" s="53"/>
      <c r="BM1" s="53"/>
      <c r="BN1" s="53"/>
      <c r="BO1" s="53"/>
      <c r="BP1" s="53"/>
      <c r="BQ1" s="53"/>
      <c r="BR1" s="53"/>
      <c r="BS1" s="53"/>
      <c r="BT1" s="53"/>
      <c r="BU1" s="53"/>
      <c r="BV1" s="53"/>
      <c r="BW1" s="53"/>
      <c r="BX1" s="53"/>
      <c r="BY1" s="53"/>
      <c r="BZ1" s="53"/>
      <c r="CA1" s="53"/>
      <c r="CB1" s="53"/>
      <c r="CC1" s="53"/>
      <c r="CD1" s="53"/>
      <c r="CE1" s="53"/>
      <c r="CF1" s="53"/>
      <c r="CG1" s="53"/>
      <c r="CH1" s="53"/>
      <c r="CI1" s="53"/>
      <c r="CJ1" s="53"/>
      <c r="CK1" s="53"/>
      <c r="CL1" s="53"/>
      <c r="CM1" s="53"/>
      <c r="CN1" s="53"/>
      <c r="CO1" s="53"/>
      <c r="CP1" s="53"/>
      <c r="CQ1" s="53"/>
      <c r="CR1" s="53"/>
      <c r="CS1" s="53"/>
      <c r="CT1" s="53"/>
      <c r="CU1" s="53"/>
    </row>
    <row r="2" spans="1:99" ht="18" customHeight="1" x14ac:dyDescent="0.3">
      <c r="A2" s="53"/>
      <c r="B2" s="509" t="s">
        <v>145</v>
      </c>
      <c r="C2" s="509"/>
      <c r="D2" s="509"/>
      <c r="E2" s="509"/>
      <c r="F2" s="509"/>
      <c r="G2" s="509"/>
      <c r="H2" s="509"/>
      <c r="I2" s="509"/>
      <c r="J2" s="546" t="s">
        <v>2</v>
      </c>
      <c r="K2" s="546"/>
      <c r="L2" s="546"/>
      <c r="M2" s="546"/>
      <c r="N2" s="546"/>
      <c r="O2" s="546"/>
      <c r="P2" s="546"/>
      <c r="Q2" s="546"/>
      <c r="R2" s="546"/>
      <c r="S2" s="546"/>
      <c r="T2" s="546"/>
      <c r="U2" s="546"/>
      <c r="V2" s="546"/>
      <c r="W2" s="546"/>
      <c r="X2" s="546"/>
      <c r="Y2" s="546"/>
      <c r="Z2" s="546"/>
      <c r="AA2" s="546"/>
      <c r="AB2" s="546"/>
      <c r="AC2" s="546"/>
      <c r="AD2" s="546"/>
      <c r="AE2" s="546"/>
      <c r="AF2" s="546"/>
      <c r="AG2" s="546"/>
      <c r="AH2" s="546"/>
      <c r="AI2" s="546"/>
      <c r="AJ2" s="546"/>
      <c r="AK2" s="546"/>
      <c r="AL2" s="546"/>
      <c r="AM2" s="546"/>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53"/>
      <c r="BX2" s="53"/>
      <c r="BY2" s="53"/>
      <c r="BZ2" s="53"/>
      <c r="CA2" s="53"/>
      <c r="CB2" s="53"/>
      <c r="CC2" s="53"/>
      <c r="CD2" s="53"/>
      <c r="CE2" s="53"/>
      <c r="CF2" s="53"/>
      <c r="CG2" s="53"/>
      <c r="CH2" s="53"/>
      <c r="CI2" s="53"/>
      <c r="CJ2" s="53"/>
      <c r="CK2" s="53"/>
      <c r="CL2" s="53"/>
      <c r="CM2" s="53"/>
      <c r="CN2" s="53"/>
      <c r="CO2" s="53"/>
      <c r="CP2" s="53"/>
      <c r="CQ2" s="53"/>
      <c r="CR2" s="53"/>
      <c r="CS2" s="53"/>
      <c r="CT2" s="53"/>
      <c r="CU2" s="53"/>
    </row>
    <row r="3" spans="1:99" ht="18.75" customHeight="1" x14ac:dyDescent="0.3">
      <c r="A3" s="53"/>
      <c r="B3" s="509"/>
      <c r="C3" s="509"/>
      <c r="D3" s="509"/>
      <c r="E3" s="509"/>
      <c r="F3" s="509"/>
      <c r="G3" s="509"/>
      <c r="H3" s="509"/>
      <c r="I3" s="509"/>
      <c r="J3" s="546"/>
      <c r="K3" s="546"/>
      <c r="L3" s="546"/>
      <c r="M3" s="546"/>
      <c r="N3" s="546"/>
      <c r="O3" s="546"/>
      <c r="P3" s="546"/>
      <c r="Q3" s="546"/>
      <c r="R3" s="546"/>
      <c r="S3" s="546"/>
      <c r="T3" s="546"/>
      <c r="U3" s="546"/>
      <c r="V3" s="546"/>
      <c r="W3" s="546"/>
      <c r="X3" s="546"/>
      <c r="Y3" s="546"/>
      <c r="Z3" s="546"/>
      <c r="AA3" s="546"/>
      <c r="AB3" s="546"/>
      <c r="AC3" s="546"/>
      <c r="AD3" s="546"/>
      <c r="AE3" s="546"/>
      <c r="AF3" s="546"/>
      <c r="AG3" s="546"/>
      <c r="AH3" s="546"/>
      <c r="AI3" s="546"/>
      <c r="AJ3" s="546"/>
      <c r="AK3" s="546"/>
      <c r="AL3" s="546"/>
      <c r="AM3" s="546"/>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row>
    <row r="4" spans="1:99" ht="15" customHeight="1" x14ac:dyDescent="0.3">
      <c r="A4" s="53"/>
      <c r="B4" s="509"/>
      <c r="C4" s="509"/>
      <c r="D4" s="509"/>
      <c r="E4" s="509"/>
      <c r="F4" s="509"/>
      <c r="G4" s="509"/>
      <c r="H4" s="509"/>
      <c r="I4" s="509"/>
      <c r="J4" s="546"/>
      <c r="K4" s="546"/>
      <c r="L4" s="546"/>
      <c r="M4" s="546"/>
      <c r="N4" s="546"/>
      <c r="O4" s="546"/>
      <c r="P4" s="546"/>
      <c r="Q4" s="546"/>
      <c r="R4" s="546"/>
      <c r="S4" s="546"/>
      <c r="T4" s="546"/>
      <c r="U4" s="546"/>
      <c r="V4" s="546"/>
      <c r="W4" s="546"/>
      <c r="X4" s="546"/>
      <c r="Y4" s="546"/>
      <c r="Z4" s="546"/>
      <c r="AA4" s="546"/>
      <c r="AB4" s="546"/>
      <c r="AC4" s="546"/>
      <c r="AD4" s="546"/>
      <c r="AE4" s="546"/>
      <c r="AF4" s="546"/>
      <c r="AG4" s="546"/>
      <c r="AH4" s="546"/>
      <c r="AI4" s="546"/>
      <c r="AJ4" s="546"/>
      <c r="AK4" s="546"/>
      <c r="AL4" s="546"/>
      <c r="AM4" s="546"/>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53"/>
      <c r="BX4" s="53"/>
      <c r="BY4" s="53"/>
      <c r="BZ4" s="53"/>
      <c r="CA4" s="53"/>
      <c r="CB4" s="53"/>
      <c r="CC4" s="53"/>
      <c r="CD4" s="53"/>
      <c r="CE4" s="53"/>
      <c r="CF4" s="53"/>
      <c r="CG4" s="53"/>
      <c r="CH4" s="53"/>
      <c r="CI4" s="53"/>
      <c r="CJ4" s="53"/>
      <c r="CK4" s="53"/>
      <c r="CL4" s="53"/>
      <c r="CM4" s="53"/>
      <c r="CN4" s="53"/>
      <c r="CO4" s="53"/>
      <c r="CP4" s="53"/>
      <c r="CQ4" s="53"/>
      <c r="CR4" s="53"/>
      <c r="CS4" s="53"/>
      <c r="CT4" s="53"/>
      <c r="CU4" s="53"/>
    </row>
    <row r="5" spans="1:99" ht="15" thickBot="1" x14ac:dyDescent="0.35">
      <c r="A5" s="53"/>
      <c r="B5" s="53"/>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53"/>
      <c r="BX5" s="53"/>
      <c r="BY5" s="53"/>
      <c r="BZ5" s="53"/>
      <c r="CA5" s="53"/>
      <c r="CB5" s="53"/>
      <c r="CC5" s="53"/>
      <c r="CD5" s="53"/>
      <c r="CE5" s="53"/>
      <c r="CF5" s="53"/>
      <c r="CG5" s="53"/>
      <c r="CH5" s="53"/>
      <c r="CI5" s="53"/>
      <c r="CJ5" s="53"/>
      <c r="CK5" s="53"/>
      <c r="CL5" s="53"/>
      <c r="CM5" s="53"/>
      <c r="CN5" s="53"/>
      <c r="CO5" s="53"/>
      <c r="CP5" s="53"/>
      <c r="CQ5" s="53"/>
      <c r="CR5" s="53"/>
      <c r="CS5" s="53"/>
      <c r="CT5" s="53"/>
      <c r="CU5" s="53"/>
    </row>
    <row r="6" spans="1:99" ht="15" customHeight="1" x14ac:dyDescent="0.3">
      <c r="A6" s="53"/>
      <c r="B6" s="557" t="s">
        <v>4</v>
      </c>
      <c r="C6" s="557"/>
      <c r="D6" s="558"/>
      <c r="E6" s="547" t="s">
        <v>107</v>
      </c>
      <c r="F6" s="548"/>
      <c r="G6" s="548"/>
      <c r="H6" s="548"/>
      <c r="I6" s="549"/>
      <c r="J6" s="543" t="str">
        <f>IF(AND('Mapa final'!$K$10="Muy Alta",'Mapa final'!$O$10="Leve"),CONCATENATE("R",'Mapa final'!$A$10),"")</f>
        <v/>
      </c>
      <c r="K6" s="544"/>
      <c r="L6" s="544" t="str">
        <f>IF(AND('Mapa final'!$K$16="Muy Alta",'Mapa final'!$O$16="Leve"),CONCATENATE("R",'Mapa final'!$A$16),"")</f>
        <v/>
      </c>
      <c r="M6" s="544"/>
      <c r="N6" s="544" t="str">
        <f>IF(AND('Mapa final'!$K$22="Muy Alta",'Mapa final'!$O$22="Leve"),CONCATENATE("R",'Mapa final'!$A$22),"")</f>
        <v/>
      </c>
      <c r="O6" s="545"/>
      <c r="P6" s="543" t="str">
        <f>IF(AND('Mapa final'!$K$10="Muy Alta",'Mapa final'!$O$10="Menor"),CONCATENATE("R",'Mapa final'!$A$10),"")</f>
        <v/>
      </c>
      <c r="Q6" s="544"/>
      <c r="R6" s="544" t="str">
        <f>IF(AND('Mapa final'!$K$16="Muy Alta",'Mapa final'!$O$16="Menor"),CONCATENATE("R",'Mapa final'!$A$16),"")</f>
        <v/>
      </c>
      <c r="S6" s="544"/>
      <c r="T6" s="544" t="str">
        <f>IF(AND('Mapa final'!$K$22="Muy Alta",'Mapa final'!$O$22="Menor"),CONCATENATE("R",'Mapa final'!$A$22),"")</f>
        <v/>
      </c>
      <c r="U6" s="545"/>
      <c r="V6" s="543" t="str">
        <f>IF(AND('Mapa final'!$K$10="Muy Alta",'Mapa final'!$O$10="Moderado"),CONCATENATE("R",'Mapa final'!$A$10),"")</f>
        <v/>
      </c>
      <c r="W6" s="544"/>
      <c r="X6" s="544" t="str">
        <f>IF(AND('Mapa final'!$K$16="Muy Alta",'Mapa final'!$O$16="Moderado"),CONCATENATE("R",'Mapa final'!$A$16),"")</f>
        <v/>
      </c>
      <c r="Y6" s="544"/>
      <c r="Z6" s="544" t="str">
        <f>IF(AND('Mapa final'!$K$22="Muy Alta",'Mapa final'!$O$22="Moderado"),CONCATENATE("R",'Mapa final'!$A$22),"")</f>
        <v/>
      </c>
      <c r="AA6" s="545"/>
      <c r="AB6" s="543" t="str">
        <f>IF(AND('Mapa final'!$K$10="Muy Alta",'Mapa final'!$O$10="Mayor"),CONCATENATE("R",'Mapa final'!$A$10),"")</f>
        <v/>
      </c>
      <c r="AC6" s="544"/>
      <c r="AD6" s="544" t="str">
        <f>IF(AND('Mapa final'!$K$16="Muy Alta",'Mapa final'!$O$16="Mayor"),CONCATENATE("R",'Mapa final'!$A$16),"")</f>
        <v/>
      </c>
      <c r="AE6" s="544"/>
      <c r="AF6" s="544" t="str">
        <f>IF(AND('Mapa final'!$K$22="Muy Alta",'Mapa final'!$O$22="Mayor"),CONCATENATE("R",'Mapa final'!$A$22),"")</f>
        <v/>
      </c>
      <c r="AG6" s="545"/>
      <c r="AH6" s="534" t="str">
        <f>IF(AND('Mapa final'!$K$10="Muy Alta",'Mapa final'!$O$10="Catastrófico"),CONCATENATE("R",'Mapa final'!$A$10),"")</f>
        <v/>
      </c>
      <c r="AI6" s="535"/>
      <c r="AJ6" s="535" t="str">
        <f>IF(AND('Mapa final'!$K$16="Muy Alta",'Mapa final'!$O$16="Catastrófico"),CONCATENATE("R",'Mapa final'!$A$16),"")</f>
        <v/>
      </c>
      <c r="AK6" s="535"/>
      <c r="AL6" s="535" t="str">
        <f>IF(AND('Mapa final'!$K$22="Muy Alta",'Mapa final'!$O$22="Catastrófico"),CONCATENATE("R",'Mapa final'!$A$22),"")</f>
        <v/>
      </c>
      <c r="AM6" s="536"/>
      <c r="AO6" s="559" t="s">
        <v>74</v>
      </c>
      <c r="AP6" s="560"/>
      <c r="AQ6" s="560"/>
      <c r="AR6" s="560"/>
      <c r="AS6" s="560"/>
      <c r="AT6" s="561"/>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row>
    <row r="7" spans="1:99" ht="15" customHeight="1" x14ac:dyDescent="0.3">
      <c r="A7" s="53"/>
      <c r="B7" s="557"/>
      <c r="C7" s="557"/>
      <c r="D7" s="558"/>
      <c r="E7" s="550"/>
      <c r="F7" s="551"/>
      <c r="G7" s="551"/>
      <c r="H7" s="551"/>
      <c r="I7" s="552"/>
      <c r="J7" s="537"/>
      <c r="K7" s="538"/>
      <c r="L7" s="538"/>
      <c r="M7" s="538"/>
      <c r="N7" s="538"/>
      <c r="O7" s="539"/>
      <c r="P7" s="537"/>
      <c r="Q7" s="538"/>
      <c r="R7" s="538"/>
      <c r="S7" s="538"/>
      <c r="T7" s="538"/>
      <c r="U7" s="539"/>
      <c r="V7" s="537"/>
      <c r="W7" s="538"/>
      <c r="X7" s="538"/>
      <c r="Y7" s="538"/>
      <c r="Z7" s="538"/>
      <c r="AA7" s="539"/>
      <c r="AB7" s="537"/>
      <c r="AC7" s="538"/>
      <c r="AD7" s="538"/>
      <c r="AE7" s="538"/>
      <c r="AF7" s="538"/>
      <c r="AG7" s="539"/>
      <c r="AH7" s="528"/>
      <c r="AI7" s="529"/>
      <c r="AJ7" s="529"/>
      <c r="AK7" s="529"/>
      <c r="AL7" s="529"/>
      <c r="AM7" s="530"/>
      <c r="AN7" s="53"/>
      <c r="AO7" s="562"/>
      <c r="AP7" s="563"/>
      <c r="AQ7" s="563"/>
      <c r="AR7" s="563"/>
      <c r="AS7" s="563"/>
      <c r="AT7" s="564"/>
      <c r="AU7" s="53"/>
      <c r="AV7" s="53"/>
      <c r="AW7" s="53"/>
      <c r="AX7" s="53"/>
      <c r="AY7" s="53"/>
      <c r="AZ7" s="53"/>
      <c r="BA7" s="53"/>
      <c r="BB7" s="53"/>
      <c r="BC7" s="53"/>
      <c r="BD7" s="53"/>
      <c r="BE7" s="53"/>
      <c r="BF7" s="53"/>
      <c r="BG7" s="53"/>
      <c r="BH7" s="53"/>
      <c r="BI7" s="53"/>
      <c r="BJ7" s="53"/>
      <c r="BK7" s="53"/>
      <c r="BL7" s="53"/>
      <c r="BM7" s="53"/>
      <c r="BN7" s="53"/>
      <c r="BO7" s="53"/>
      <c r="BP7" s="53"/>
      <c r="BQ7" s="53"/>
      <c r="BR7" s="53"/>
      <c r="BS7" s="53"/>
      <c r="BT7" s="53"/>
      <c r="BU7" s="53"/>
      <c r="BV7" s="53"/>
      <c r="BW7" s="53"/>
      <c r="BX7" s="53"/>
      <c r="BY7" s="53"/>
      <c r="BZ7" s="53"/>
      <c r="CA7" s="53"/>
      <c r="CB7" s="53"/>
    </row>
    <row r="8" spans="1:99" ht="15" customHeight="1" x14ac:dyDescent="0.3">
      <c r="A8" s="53"/>
      <c r="B8" s="557"/>
      <c r="C8" s="557"/>
      <c r="D8" s="558"/>
      <c r="E8" s="550"/>
      <c r="F8" s="551"/>
      <c r="G8" s="551"/>
      <c r="H8" s="551"/>
      <c r="I8" s="552"/>
      <c r="J8" s="537" t="str">
        <f>IF(AND('Mapa final'!$K$28="Muy Alta",'Mapa final'!$O$28="Leve"),CONCATENATE("R",'Mapa final'!$A$28),"")</f>
        <v/>
      </c>
      <c r="K8" s="538"/>
      <c r="L8" s="538" t="str">
        <f>IF(AND('Mapa final'!$K$34="Muy Alta",'Mapa final'!$O$34="Leve"),CONCATENATE("R",'Mapa final'!$A$34),"")</f>
        <v/>
      </c>
      <c r="M8" s="538"/>
      <c r="N8" s="538" t="str">
        <f>IF(AND('Mapa final'!$K$40="Muy Alta",'Mapa final'!$O$40="Leve"),CONCATENATE("R",'Mapa final'!$A$40),"")</f>
        <v/>
      </c>
      <c r="O8" s="539"/>
      <c r="P8" s="537" t="str">
        <f>IF(AND('Mapa final'!$K$28="Muy Alta",'Mapa final'!$O$28="Menor"),CONCATENATE("R",'Mapa final'!$A$28),"")</f>
        <v/>
      </c>
      <c r="Q8" s="538"/>
      <c r="R8" s="538" t="str">
        <f>IF(AND('Mapa final'!$K$34="Muy Alta",'Mapa final'!$O$34="Menor"),CONCATENATE("R",'Mapa final'!$A$34),"")</f>
        <v/>
      </c>
      <c r="S8" s="538"/>
      <c r="T8" s="538" t="str">
        <f>IF(AND('Mapa final'!$K$40="Muy Alta",'Mapa final'!$O$40="Menor"),CONCATENATE("R",'Mapa final'!$A$40),"")</f>
        <v/>
      </c>
      <c r="U8" s="539"/>
      <c r="V8" s="537" t="str">
        <f>IF(AND('Mapa final'!$K$28="Muy Alta",'Mapa final'!$O$28="Moderado"),CONCATENATE("R",'Mapa final'!$A$28),"")</f>
        <v/>
      </c>
      <c r="W8" s="538"/>
      <c r="X8" s="538" t="str">
        <f>IF(AND('Mapa final'!$K$34="Muy Alta",'Mapa final'!$O$34="Moderado"),CONCATENATE("R",'Mapa final'!$A$34),"")</f>
        <v/>
      </c>
      <c r="Y8" s="538"/>
      <c r="Z8" s="538" t="str">
        <f>IF(AND('Mapa final'!$K$40="Muy Alta",'Mapa final'!$O$40="Moderado"),CONCATENATE("R",'Mapa final'!$A$40),"")</f>
        <v/>
      </c>
      <c r="AA8" s="539"/>
      <c r="AB8" s="537" t="str">
        <f>IF(AND('Mapa final'!$K$28="Muy Alta",'Mapa final'!$O$28="Mayor"),CONCATENATE("R",'Mapa final'!$A$28),"")</f>
        <v/>
      </c>
      <c r="AC8" s="538"/>
      <c r="AD8" s="538" t="str">
        <f>IF(AND('Mapa final'!$K$34="Muy Alta",'Mapa final'!$O$34="Mayor"),CONCATENATE("R",'Mapa final'!$A$34),"")</f>
        <v/>
      </c>
      <c r="AE8" s="538"/>
      <c r="AF8" s="538" t="str">
        <f>IF(AND('Mapa final'!$K$40="Muy Alta",'Mapa final'!$O$40="Mayor"),CONCATENATE("R",'Mapa final'!$A$40),"")</f>
        <v/>
      </c>
      <c r="AG8" s="539"/>
      <c r="AH8" s="528" t="str">
        <f>IF(AND('Mapa final'!$K$28="Muy Alta",'Mapa final'!$O$28="Catastrófico"),CONCATENATE("R",'Mapa final'!$A$28),"")</f>
        <v/>
      </c>
      <c r="AI8" s="529"/>
      <c r="AJ8" s="529" t="str">
        <f>IF(AND('Mapa final'!$K$34="Muy Alta",'Mapa final'!$O$34="Catastrófico"),CONCATENATE("R",'Mapa final'!$A$34),"")</f>
        <v/>
      </c>
      <c r="AK8" s="529"/>
      <c r="AL8" s="529" t="str">
        <f>IF(AND('Mapa final'!$K$40="Muy Alta",'Mapa final'!$O$40="Catastrófico"),CONCATENATE("R",'Mapa final'!$A$40),"")</f>
        <v/>
      </c>
      <c r="AM8" s="530"/>
      <c r="AN8" s="53"/>
      <c r="AO8" s="562"/>
      <c r="AP8" s="563"/>
      <c r="AQ8" s="563"/>
      <c r="AR8" s="563"/>
      <c r="AS8" s="563"/>
      <c r="AT8" s="564"/>
      <c r="AU8" s="53"/>
      <c r="AV8" s="53"/>
      <c r="AW8" s="53"/>
      <c r="AX8" s="53"/>
      <c r="AY8" s="53"/>
      <c r="AZ8" s="53"/>
      <c r="BA8" s="53"/>
      <c r="BB8" s="53"/>
      <c r="BC8" s="53"/>
      <c r="BD8" s="53"/>
      <c r="BE8" s="53"/>
      <c r="BF8" s="53"/>
      <c r="BG8" s="53"/>
      <c r="BH8" s="53"/>
      <c r="BI8" s="53"/>
      <c r="BJ8" s="53"/>
      <c r="BK8" s="53"/>
      <c r="BL8" s="53"/>
      <c r="BM8" s="53"/>
      <c r="BN8" s="53"/>
      <c r="BO8" s="53"/>
      <c r="BP8" s="53"/>
      <c r="BQ8" s="53"/>
      <c r="BR8" s="53"/>
      <c r="BS8" s="53"/>
      <c r="BT8" s="53"/>
      <c r="BU8" s="53"/>
      <c r="BV8" s="53"/>
      <c r="BW8" s="53"/>
      <c r="BX8" s="53"/>
      <c r="BY8" s="53"/>
      <c r="BZ8" s="53"/>
      <c r="CA8" s="53"/>
      <c r="CB8" s="53"/>
    </row>
    <row r="9" spans="1:99" ht="15" customHeight="1" x14ac:dyDescent="0.3">
      <c r="A9" s="53"/>
      <c r="B9" s="557"/>
      <c r="C9" s="557"/>
      <c r="D9" s="558"/>
      <c r="E9" s="550"/>
      <c r="F9" s="551"/>
      <c r="G9" s="551"/>
      <c r="H9" s="551"/>
      <c r="I9" s="552"/>
      <c r="J9" s="537"/>
      <c r="K9" s="538"/>
      <c r="L9" s="538"/>
      <c r="M9" s="538"/>
      <c r="N9" s="538"/>
      <c r="O9" s="539"/>
      <c r="P9" s="537"/>
      <c r="Q9" s="538"/>
      <c r="R9" s="538"/>
      <c r="S9" s="538"/>
      <c r="T9" s="538"/>
      <c r="U9" s="539"/>
      <c r="V9" s="537"/>
      <c r="W9" s="538"/>
      <c r="X9" s="538"/>
      <c r="Y9" s="538"/>
      <c r="Z9" s="538"/>
      <c r="AA9" s="539"/>
      <c r="AB9" s="537"/>
      <c r="AC9" s="538"/>
      <c r="AD9" s="538"/>
      <c r="AE9" s="538"/>
      <c r="AF9" s="538"/>
      <c r="AG9" s="539"/>
      <c r="AH9" s="528"/>
      <c r="AI9" s="529"/>
      <c r="AJ9" s="529"/>
      <c r="AK9" s="529"/>
      <c r="AL9" s="529"/>
      <c r="AM9" s="530"/>
      <c r="AN9" s="53"/>
      <c r="AO9" s="562"/>
      <c r="AP9" s="563"/>
      <c r="AQ9" s="563"/>
      <c r="AR9" s="563"/>
      <c r="AS9" s="563"/>
      <c r="AT9" s="564"/>
      <c r="AU9" s="53"/>
      <c r="AV9" s="53"/>
      <c r="AW9" s="53"/>
      <c r="AX9" s="53"/>
      <c r="AY9" s="53"/>
      <c r="AZ9" s="53"/>
      <c r="BA9" s="53"/>
      <c r="BB9" s="53"/>
      <c r="BC9" s="53"/>
      <c r="BD9" s="53"/>
      <c r="BE9" s="53"/>
      <c r="BF9" s="53"/>
      <c r="BG9" s="53"/>
      <c r="BH9" s="53"/>
      <c r="BI9" s="53"/>
      <c r="BJ9" s="53"/>
      <c r="BK9" s="53"/>
      <c r="BL9" s="53"/>
      <c r="BM9" s="53"/>
      <c r="BN9" s="53"/>
      <c r="BO9" s="53"/>
      <c r="BP9" s="53"/>
      <c r="BQ9" s="53"/>
      <c r="BR9" s="53"/>
      <c r="BS9" s="53"/>
      <c r="BT9" s="53"/>
      <c r="BU9" s="53"/>
      <c r="BV9" s="53"/>
      <c r="BW9" s="53"/>
      <c r="BX9" s="53"/>
      <c r="BY9" s="53"/>
      <c r="BZ9" s="53"/>
      <c r="CA9" s="53"/>
      <c r="CB9" s="53"/>
    </row>
    <row r="10" spans="1:99" ht="15" customHeight="1" x14ac:dyDescent="0.3">
      <c r="A10" s="53"/>
      <c r="B10" s="557"/>
      <c r="C10" s="557"/>
      <c r="D10" s="558"/>
      <c r="E10" s="550"/>
      <c r="F10" s="551"/>
      <c r="G10" s="551"/>
      <c r="H10" s="551"/>
      <c r="I10" s="552"/>
      <c r="J10" s="537" t="str">
        <f>IF(AND('Mapa final'!$K$46="Muy Alta",'Mapa final'!$O$46="Leve"),CONCATENATE("R",'Mapa final'!$A$46),"")</f>
        <v/>
      </c>
      <c r="K10" s="538"/>
      <c r="L10" s="538" t="str">
        <f>IF(AND('Mapa final'!$K$52="Muy Alta",'Mapa final'!$O$52="Leve"),CONCATENATE("R",'Mapa final'!$A$52),"")</f>
        <v/>
      </c>
      <c r="M10" s="538"/>
      <c r="N10" s="538" t="str">
        <f>IF(AND('Mapa final'!$K$58="Muy Alta",'Mapa final'!$O$58="Leve"),CONCATENATE("R",'Mapa final'!$A$58),"")</f>
        <v/>
      </c>
      <c r="O10" s="539"/>
      <c r="P10" s="537" t="str">
        <f>IF(AND('Mapa final'!$K$46="Muy Alta",'Mapa final'!$O$46="Menor"),CONCATENATE("R",'Mapa final'!$A$46),"")</f>
        <v/>
      </c>
      <c r="Q10" s="538"/>
      <c r="R10" s="538" t="str">
        <f>IF(AND('Mapa final'!$K$52="Muy Alta",'Mapa final'!$O$52="Menor"),CONCATENATE("R",'Mapa final'!$A$52),"")</f>
        <v/>
      </c>
      <c r="S10" s="538"/>
      <c r="T10" s="538" t="str">
        <f>IF(AND('Mapa final'!$K$58="Muy Alta",'Mapa final'!$O$58="Menor"),CONCATENATE("R",'Mapa final'!$A$58),"")</f>
        <v/>
      </c>
      <c r="U10" s="539"/>
      <c r="V10" s="537" t="str">
        <f>IF(AND('Mapa final'!$K$46="Muy Alta",'Mapa final'!$O$46="Moderado"),CONCATENATE("R",'Mapa final'!$A$46),"")</f>
        <v/>
      </c>
      <c r="W10" s="538"/>
      <c r="X10" s="538" t="str">
        <f>IF(AND('Mapa final'!$K$52="Muy Alta",'Mapa final'!$O$52="Moderado"),CONCATENATE("R",'Mapa final'!$A$52),"")</f>
        <v/>
      </c>
      <c r="Y10" s="538"/>
      <c r="Z10" s="538" t="str">
        <f>IF(AND('Mapa final'!$K$58="Muy Alta",'Mapa final'!$O$58="Moderado"),CONCATENATE("R",'Mapa final'!$A$58),"")</f>
        <v/>
      </c>
      <c r="AA10" s="539"/>
      <c r="AB10" s="537" t="str">
        <f>IF(AND('Mapa final'!$K$46="Muy Alta",'Mapa final'!$O$46="Mayor"),CONCATENATE("R",'Mapa final'!$A$46),"")</f>
        <v/>
      </c>
      <c r="AC10" s="538"/>
      <c r="AD10" s="538" t="str">
        <f>IF(AND('Mapa final'!$K$52="Muy Alta",'Mapa final'!$O$52="Mayor"),CONCATENATE("R",'Mapa final'!$A$52),"")</f>
        <v/>
      </c>
      <c r="AE10" s="538"/>
      <c r="AF10" s="538" t="str">
        <f>IF(AND('Mapa final'!$K$58="Muy Alta",'Mapa final'!$O$58="Mayor"),CONCATENATE("R",'Mapa final'!$A$58),"")</f>
        <v/>
      </c>
      <c r="AG10" s="539"/>
      <c r="AH10" s="528" t="str">
        <f>IF(AND('Mapa final'!$K$46="Muy Alta",'Mapa final'!$O$46="Catastrófico"),CONCATENATE("R",'Mapa final'!$A$46),"")</f>
        <v/>
      </c>
      <c r="AI10" s="529"/>
      <c r="AJ10" s="529" t="str">
        <f>IF(AND('Mapa final'!$K$52="Muy Alta",'Mapa final'!$O$52="Catastrófico"),CONCATENATE("R",'Mapa final'!$A$52),"")</f>
        <v/>
      </c>
      <c r="AK10" s="529"/>
      <c r="AL10" s="529" t="str">
        <f>IF(AND('Mapa final'!$K$58="Muy Alta",'Mapa final'!$O$58="Catastrófico"),CONCATENATE("R",'Mapa final'!$A$58),"")</f>
        <v/>
      </c>
      <c r="AM10" s="530"/>
      <c r="AN10" s="53"/>
      <c r="AO10" s="562"/>
      <c r="AP10" s="563"/>
      <c r="AQ10" s="563"/>
      <c r="AR10" s="563"/>
      <c r="AS10" s="563"/>
      <c r="AT10" s="564"/>
      <c r="AU10" s="53"/>
      <c r="AV10" s="53"/>
      <c r="AW10" s="53"/>
      <c r="AX10" s="53"/>
      <c r="AY10" s="53"/>
      <c r="AZ10" s="53"/>
      <c r="BA10" s="53"/>
      <c r="BB10" s="53"/>
      <c r="BC10" s="53"/>
      <c r="BD10" s="53"/>
      <c r="BE10" s="53"/>
      <c r="BF10" s="53"/>
      <c r="BG10" s="53"/>
      <c r="BH10" s="53"/>
      <c r="BI10" s="53"/>
      <c r="BJ10" s="53"/>
      <c r="BK10" s="53"/>
      <c r="BL10" s="53"/>
      <c r="BM10" s="53"/>
      <c r="BN10" s="53"/>
      <c r="BO10" s="53"/>
      <c r="BP10" s="53"/>
      <c r="BQ10" s="53"/>
      <c r="BR10" s="53"/>
      <c r="BS10" s="53"/>
      <c r="BT10" s="53"/>
      <c r="BU10" s="53"/>
      <c r="BV10" s="53"/>
      <c r="BW10" s="53"/>
      <c r="BX10" s="53"/>
      <c r="BY10" s="53"/>
      <c r="BZ10" s="53"/>
      <c r="CA10" s="53"/>
      <c r="CB10" s="53"/>
    </row>
    <row r="11" spans="1:99" ht="15" customHeight="1" x14ac:dyDescent="0.3">
      <c r="A11" s="53"/>
      <c r="B11" s="557"/>
      <c r="C11" s="557"/>
      <c r="D11" s="558"/>
      <c r="E11" s="550"/>
      <c r="F11" s="551"/>
      <c r="G11" s="551"/>
      <c r="H11" s="551"/>
      <c r="I11" s="552"/>
      <c r="J11" s="537"/>
      <c r="K11" s="538"/>
      <c r="L11" s="538"/>
      <c r="M11" s="538"/>
      <c r="N11" s="538"/>
      <c r="O11" s="539"/>
      <c r="P11" s="537"/>
      <c r="Q11" s="538"/>
      <c r="R11" s="538"/>
      <c r="S11" s="538"/>
      <c r="T11" s="538"/>
      <c r="U11" s="539"/>
      <c r="V11" s="537"/>
      <c r="W11" s="538"/>
      <c r="X11" s="538"/>
      <c r="Y11" s="538"/>
      <c r="Z11" s="538"/>
      <c r="AA11" s="539"/>
      <c r="AB11" s="537"/>
      <c r="AC11" s="538"/>
      <c r="AD11" s="538"/>
      <c r="AE11" s="538"/>
      <c r="AF11" s="538"/>
      <c r="AG11" s="539"/>
      <c r="AH11" s="528"/>
      <c r="AI11" s="529"/>
      <c r="AJ11" s="529"/>
      <c r="AK11" s="529"/>
      <c r="AL11" s="529"/>
      <c r="AM11" s="530"/>
      <c r="AN11" s="53"/>
      <c r="AO11" s="562"/>
      <c r="AP11" s="563"/>
      <c r="AQ11" s="563"/>
      <c r="AR11" s="563"/>
      <c r="AS11" s="563"/>
      <c r="AT11" s="564"/>
      <c r="AU11" s="53"/>
      <c r="AV11" s="53"/>
      <c r="AW11" s="53"/>
      <c r="AX11" s="53"/>
      <c r="AY11" s="53"/>
      <c r="AZ11" s="53"/>
      <c r="BA11" s="53"/>
      <c r="BB11" s="53"/>
      <c r="BC11" s="53"/>
      <c r="BD11" s="53"/>
      <c r="BE11" s="53"/>
      <c r="BF11" s="53"/>
      <c r="BG11" s="53"/>
      <c r="BH11" s="53"/>
      <c r="BI11" s="53"/>
      <c r="BJ11" s="53"/>
      <c r="BK11" s="53"/>
      <c r="BL11" s="53"/>
      <c r="BM11" s="53"/>
      <c r="BN11" s="53"/>
      <c r="BO11" s="53"/>
      <c r="BP11" s="53"/>
      <c r="BQ11" s="53"/>
      <c r="BR11" s="53"/>
      <c r="BS11" s="53"/>
      <c r="BT11" s="53"/>
      <c r="BU11" s="53"/>
      <c r="BV11" s="53"/>
      <c r="BW11" s="53"/>
      <c r="BX11" s="53"/>
      <c r="BY11" s="53"/>
      <c r="BZ11" s="53"/>
      <c r="CA11" s="53"/>
      <c r="CB11" s="53"/>
    </row>
    <row r="12" spans="1:99" ht="15" customHeight="1" x14ac:dyDescent="0.3">
      <c r="A12" s="53"/>
      <c r="B12" s="557"/>
      <c r="C12" s="557"/>
      <c r="D12" s="558"/>
      <c r="E12" s="550"/>
      <c r="F12" s="551"/>
      <c r="G12" s="551"/>
      <c r="H12" s="551"/>
      <c r="I12" s="552"/>
      <c r="J12" s="537" t="str">
        <f>IF(AND('Mapa final'!$K$64="Muy Alta",'Mapa final'!$O$64="Leve"),CONCATENATE("R",'Mapa final'!$A$64),"")</f>
        <v/>
      </c>
      <c r="K12" s="538"/>
      <c r="L12" s="538" t="str">
        <f>IF(AND('Mapa final'!$K$70="Muy Alta",'Mapa final'!$O$70="Leve"),CONCATENATE("R",'Mapa final'!$A$70),"")</f>
        <v/>
      </c>
      <c r="M12" s="538"/>
      <c r="N12" s="538" t="str">
        <f>IF(AND('Mapa final'!$K$76="Muy Alta",'Mapa final'!$O$76="Leve"),CONCATENATE("R",'Mapa final'!$A$76),"")</f>
        <v/>
      </c>
      <c r="O12" s="539"/>
      <c r="P12" s="537" t="str">
        <f>IF(AND('Mapa final'!$K$64="Muy Alta",'Mapa final'!$O$64="Menor"),CONCATENATE("R",'Mapa final'!$A$64),"")</f>
        <v/>
      </c>
      <c r="Q12" s="538"/>
      <c r="R12" s="538" t="str">
        <f>IF(AND('Mapa final'!$K$70="Muy Alta",'Mapa final'!$O$70="Menor"),CONCATENATE("R",'Mapa final'!$A$70),"")</f>
        <v/>
      </c>
      <c r="S12" s="538"/>
      <c r="T12" s="538" t="str">
        <f>IF(AND('Mapa final'!$K$76="Muy Alta",'Mapa final'!$O$76="Menor"),CONCATENATE("R",'Mapa final'!$A$76),"")</f>
        <v/>
      </c>
      <c r="U12" s="539"/>
      <c r="V12" s="537" t="str">
        <f>IF(AND('Mapa final'!$K$64="Muy Alta",'Mapa final'!$O$64="Moderado"),CONCATENATE("R",'Mapa final'!$A$64),"")</f>
        <v/>
      </c>
      <c r="W12" s="538"/>
      <c r="X12" s="538" t="str">
        <f>IF(AND('Mapa final'!$K$70="Muy Alta",'Mapa final'!$O$70="Moderado"),CONCATENATE("R",'Mapa final'!$A$70),"")</f>
        <v/>
      </c>
      <c r="Y12" s="538"/>
      <c r="Z12" s="538" t="str">
        <f>IF(AND('Mapa final'!$K$76="Muy Alta",'Mapa final'!$O$76="Moderado"),CONCATENATE("R",'Mapa final'!$A$76),"")</f>
        <v/>
      </c>
      <c r="AA12" s="539"/>
      <c r="AB12" s="537" t="str">
        <f>IF(AND('Mapa final'!$K$64="Muy Alta",'Mapa final'!$O$64="Mayor"),CONCATENATE("R",'Mapa final'!$A$64),"")</f>
        <v/>
      </c>
      <c r="AC12" s="538"/>
      <c r="AD12" s="538" t="str">
        <f>IF(AND('Mapa final'!$K$70="Muy Alta",'Mapa final'!$O$70="Mayor"),CONCATENATE("R",'Mapa final'!$A$70),"")</f>
        <v/>
      </c>
      <c r="AE12" s="538"/>
      <c r="AF12" s="538" t="str">
        <f>IF(AND('Mapa final'!$K$76="Muy Alta",'Mapa final'!$O$76="Mayor"),CONCATENATE("R",'Mapa final'!$A$76),"")</f>
        <v/>
      </c>
      <c r="AG12" s="539"/>
      <c r="AH12" s="528" t="str">
        <f>IF(AND('Mapa final'!$K$64="Muy Alta",'Mapa final'!$O$64="Catastrófico"),CONCATENATE("R",'Mapa final'!$A$64),"")</f>
        <v/>
      </c>
      <c r="AI12" s="529"/>
      <c r="AJ12" s="529" t="str">
        <f>IF(AND('Mapa final'!$K$70="Muy Alta",'Mapa final'!$O$70="Catastrófico"),CONCATENATE("R",'Mapa final'!$A$70),"")</f>
        <v/>
      </c>
      <c r="AK12" s="529"/>
      <c r="AL12" s="529" t="str">
        <f>IF(AND('Mapa final'!$K$76="Muy Alta",'Mapa final'!$O$76="Catastrófico"),CONCATENATE("R",'Mapa final'!$A$76),"")</f>
        <v/>
      </c>
      <c r="AM12" s="530"/>
      <c r="AN12" s="53"/>
      <c r="AO12" s="562"/>
      <c r="AP12" s="563"/>
      <c r="AQ12" s="563"/>
      <c r="AR12" s="563"/>
      <c r="AS12" s="563"/>
      <c r="AT12" s="564"/>
      <c r="AU12" s="53"/>
      <c r="AV12" s="53"/>
      <c r="AW12" s="53"/>
      <c r="AX12" s="53"/>
      <c r="AY12" s="53"/>
      <c r="AZ12" s="53"/>
      <c r="BA12" s="53"/>
      <c r="BB12" s="53"/>
      <c r="BC12" s="53"/>
      <c r="BD12" s="53"/>
      <c r="BE12" s="53"/>
      <c r="BF12" s="53"/>
      <c r="BG12" s="53"/>
      <c r="BH12" s="53"/>
      <c r="BI12" s="53"/>
      <c r="BJ12" s="53"/>
      <c r="BK12" s="53"/>
      <c r="BL12" s="53"/>
      <c r="BM12" s="53"/>
      <c r="BN12" s="53"/>
      <c r="BO12" s="53"/>
      <c r="BP12" s="53"/>
      <c r="BQ12" s="53"/>
      <c r="BR12" s="53"/>
      <c r="BS12" s="53"/>
      <c r="BT12" s="53"/>
      <c r="BU12" s="53"/>
      <c r="BV12" s="53"/>
      <c r="BW12" s="53"/>
      <c r="BX12" s="53"/>
      <c r="BY12" s="53"/>
      <c r="BZ12" s="53"/>
      <c r="CA12" s="53"/>
      <c r="CB12" s="53"/>
    </row>
    <row r="13" spans="1:99" ht="15.75" customHeight="1" thickBot="1" x14ac:dyDescent="0.35">
      <c r="A13" s="53"/>
      <c r="B13" s="557"/>
      <c r="C13" s="557"/>
      <c r="D13" s="558"/>
      <c r="E13" s="553"/>
      <c r="F13" s="554"/>
      <c r="G13" s="554"/>
      <c r="H13" s="554"/>
      <c r="I13" s="555"/>
      <c r="J13" s="537"/>
      <c r="K13" s="538"/>
      <c r="L13" s="538"/>
      <c r="M13" s="538"/>
      <c r="N13" s="538"/>
      <c r="O13" s="539"/>
      <c r="P13" s="537"/>
      <c r="Q13" s="538"/>
      <c r="R13" s="538"/>
      <c r="S13" s="538"/>
      <c r="T13" s="538"/>
      <c r="U13" s="539"/>
      <c r="V13" s="537"/>
      <c r="W13" s="538"/>
      <c r="X13" s="538"/>
      <c r="Y13" s="538"/>
      <c r="Z13" s="538"/>
      <c r="AA13" s="539"/>
      <c r="AB13" s="537"/>
      <c r="AC13" s="538"/>
      <c r="AD13" s="538"/>
      <c r="AE13" s="538"/>
      <c r="AF13" s="538"/>
      <c r="AG13" s="539"/>
      <c r="AH13" s="531"/>
      <c r="AI13" s="532"/>
      <c r="AJ13" s="532"/>
      <c r="AK13" s="532"/>
      <c r="AL13" s="532"/>
      <c r="AM13" s="533"/>
      <c r="AN13" s="53"/>
      <c r="AO13" s="565"/>
      <c r="AP13" s="566"/>
      <c r="AQ13" s="566"/>
      <c r="AR13" s="566"/>
      <c r="AS13" s="566"/>
      <c r="AT13" s="567"/>
      <c r="AU13" s="53"/>
      <c r="AV13" s="53"/>
      <c r="AW13" s="53"/>
      <c r="AX13" s="53"/>
      <c r="AY13" s="53"/>
      <c r="AZ13" s="53"/>
      <c r="BA13" s="53"/>
      <c r="BB13" s="53"/>
      <c r="BC13" s="53"/>
      <c r="BD13" s="53"/>
      <c r="BE13" s="53"/>
      <c r="BF13" s="53"/>
      <c r="BG13" s="53"/>
      <c r="BH13" s="53"/>
      <c r="BI13" s="53"/>
      <c r="BJ13" s="53"/>
      <c r="BK13" s="53"/>
      <c r="BL13" s="53"/>
      <c r="BM13" s="53"/>
      <c r="BN13" s="53"/>
      <c r="BO13" s="53"/>
      <c r="BP13" s="53"/>
      <c r="BQ13" s="53"/>
      <c r="BR13" s="53"/>
      <c r="BS13" s="53"/>
      <c r="BT13" s="53"/>
      <c r="BU13" s="53"/>
      <c r="BV13" s="53"/>
      <c r="BW13" s="53"/>
      <c r="BX13" s="53"/>
      <c r="BY13" s="53"/>
      <c r="BZ13" s="53"/>
      <c r="CA13" s="53"/>
      <c r="CB13" s="53"/>
    </row>
    <row r="14" spans="1:99" ht="15" customHeight="1" x14ac:dyDescent="0.3">
      <c r="A14" s="53"/>
      <c r="B14" s="557"/>
      <c r="C14" s="557"/>
      <c r="D14" s="558"/>
      <c r="E14" s="547" t="s">
        <v>106</v>
      </c>
      <c r="F14" s="548"/>
      <c r="G14" s="548"/>
      <c r="H14" s="548"/>
      <c r="I14" s="548"/>
      <c r="J14" s="525" t="str">
        <f>IF(AND('Mapa final'!$K$10="Alta",'Mapa final'!$O$10="Leve"),CONCATENATE("R",'Mapa final'!$A$10),"")</f>
        <v/>
      </c>
      <c r="K14" s="526"/>
      <c r="L14" s="526" t="str">
        <f>IF(AND('Mapa final'!$K$16="Alta",'Mapa final'!$O$16="Leve"),CONCATENATE("R",'Mapa final'!$A$16),"")</f>
        <v/>
      </c>
      <c r="M14" s="526"/>
      <c r="N14" s="526" t="str">
        <f>IF(AND('Mapa final'!$K$22="Alta",'Mapa final'!$O$22="Leve"),CONCATENATE("R",'Mapa final'!$A$22),"")</f>
        <v/>
      </c>
      <c r="O14" s="527"/>
      <c r="P14" s="525" t="str">
        <f>IF(AND('Mapa final'!$K$10="Alta",'Mapa final'!$O$10="Menor"),CONCATENATE("R",'Mapa final'!$A$10),"")</f>
        <v/>
      </c>
      <c r="Q14" s="526"/>
      <c r="R14" s="526" t="str">
        <f>IF(AND('Mapa final'!$K$16="Alta",'Mapa final'!$O$16="Menor"),CONCATENATE("R",'Mapa final'!$A$16),"")</f>
        <v/>
      </c>
      <c r="S14" s="526"/>
      <c r="T14" s="526" t="str">
        <f>IF(AND('Mapa final'!$K$22="Alta",'Mapa final'!$O$22="Menor"),CONCATENATE("R",'Mapa final'!$A$22),"")</f>
        <v/>
      </c>
      <c r="U14" s="527"/>
      <c r="V14" s="543" t="str">
        <f>IF(AND('Mapa final'!$K$10="Alta",'Mapa final'!$O$10="Moderado"),CONCATENATE("R",'Mapa final'!$A$10),"")</f>
        <v/>
      </c>
      <c r="W14" s="544"/>
      <c r="X14" s="544" t="str">
        <f>IF(AND('Mapa final'!$K$16="Alta",'Mapa final'!$O$16="Moderado"),CONCATENATE("R",'Mapa final'!$A$16),"")</f>
        <v/>
      </c>
      <c r="Y14" s="544"/>
      <c r="Z14" s="544" t="str">
        <f>IF(AND('Mapa final'!$K$22="Alta",'Mapa final'!$O$22="Moderado"),CONCATENATE("R",'Mapa final'!$A$22),"")</f>
        <v/>
      </c>
      <c r="AA14" s="545"/>
      <c r="AB14" s="543" t="str">
        <f>IF(AND('Mapa final'!$K$10="Alta",'Mapa final'!$O$10="Mayor"),CONCATENATE("R",'Mapa final'!$A$10),"")</f>
        <v/>
      </c>
      <c r="AC14" s="544"/>
      <c r="AD14" s="544" t="str">
        <f>IF(AND('Mapa final'!$K$16="Alta",'Mapa final'!$O$16="Mayor"),CONCATENATE("R",'Mapa final'!$A$16),"")</f>
        <v/>
      </c>
      <c r="AE14" s="544"/>
      <c r="AF14" s="544" t="str">
        <f>IF(AND('Mapa final'!$K$22="Alta",'Mapa final'!$O$22="Mayor"),CONCATENATE("R",'Mapa final'!$A$22),"")</f>
        <v/>
      </c>
      <c r="AG14" s="545"/>
      <c r="AH14" s="534" t="str">
        <f>IF(AND('Mapa final'!$K$10="Alta",'Mapa final'!$O$10="Catastrófico"),CONCATENATE("R",'Mapa final'!$A$10),"")</f>
        <v/>
      </c>
      <c r="AI14" s="535"/>
      <c r="AJ14" s="535" t="str">
        <f>IF(AND('Mapa final'!$K$16="Alta",'Mapa final'!$O$16="Catastrófico"),CONCATENATE("R",'Mapa final'!$A$16),"")</f>
        <v/>
      </c>
      <c r="AK14" s="535"/>
      <c r="AL14" s="535" t="str">
        <f>IF(AND('Mapa final'!$K$22="Alta",'Mapa final'!$O$22="Catastrófico"),CONCATENATE("R",'Mapa final'!$A$22),"")</f>
        <v/>
      </c>
      <c r="AM14" s="536"/>
      <c r="AN14" s="53"/>
      <c r="AO14" s="568" t="s">
        <v>75</v>
      </c>
      <c r="AP14" s="569"/>
      <c r="AQ14" s="569"/>
      <c r="AR14" s="569"/>
      <c r="AS14" s="569"/>
      <c r="AT14" s="570"/>
      <c r="AU14" s="53"/>
      <c r="AV14" s="53"/>
      <c r="AW14" s="53"/>
      <c r="AX14" s="53"/>
      <c r="AY14" s="53"/>
      <c r="AZ14" s="53"/>
      <c r="BA14" s="53"/>
      <c r="BB14" s="53"/>
      <c r="BC14" s="53"/>
      <c r="BD14" s="53"/>
      <c r="BE14" s="53"/>
      <c r="BF14" s="53"/>
      <c r="BG14" s="53"/>
      <c r="BH14" s="53"/>
      <c r="BI14" s="53"/>
      <c r="BJ14" s="53"/>
      <c r="BK14" s="53"/>
      <c r="BL14" s="53"/>
      <c r="BM14" s="53"/>
      <c r="BN14" s="53"/>
      <c r="BO14" s="53"/>
      <c r="BP14" s="53"/>
      <c r="BQ14" s="53"/>
      <c r="BR14" s="53"/>
      <c r="BS14" s="53"/>
      <c r="BT14" s="53"/>
      <c r="BU14" s="53"/>
      <c r="BV14" s="53"/>
      <c r="BW14" s="53"/>
      <c r="BX14" s="53"/>
      <c r="BY14" s="53"/>
      <c r="BZ14" s="53"/>
      <c r="CA14" s="53"/>
      <c r="CB14" s="53"/>
    </row>
    <row r="15" spans="1:99" ht="15" customHeight="1" x14ac:dyDescent="0.3">
      <c r="A15" s="53"/>
      <c r="B15" s="557"/>
      <c r="C15" s="557"/>
      <c r="D15" s="558"/>
      <c r="E15" s="550"/>
      <c r="F15" s="551"/>
      <c r="G15" s="551"/>
      <c r="H15" s="551"/>
      <c r="I15" s="551"/>
      <c r="J15" s="519"/>
      <c r="K15" s="520"/>
      <c r="L15" s="520"/>
      <c r="M15" s="520"/>
      <c r="N15" s="520"/>
      <c r="O15" s="521"/>
      <c r="P15" s="519"/>
      <c r="Q15" s="520"/>
      <c r="R15" s="520"/>
      <c r="S15" s="520"/>
      <c r="T15" s="520"/>
      <c r="U15" s="521"/>
      <c r="V15" s="537"/>
      <c r="W15" s="538"/>
      <c r="X15" s="538"/>
      <c r="Y15" s="538"/>
      <c r="Z15" s="538"/>
      <c r="AA15" s="539"/>
      <c r="AB15" s="537"/>
      <c r="AC15" s="538"/>
      <c r="AD15" s="538"/>
      <c r="AE15" s="538"/>
      <c r="AF15" s="538"/>
      <c r="AG15" s="539"/>
      <c r="AH15" s="528"/>
      <c r="AI15" s="529"/>
      <c r="AJ15" s="529"/>
      <c r="AK15" s="529"/>
      <c r="AL15" s="529"/>
      <c r="AM15" s="530"/>
      <c r="AN15" s="53"/>
      <c r="AO15" s="571"/>
      <c r="AP15" s="572"/>
      <c r="AQ15" s="572"/>
      <c r="AR15" s="572"/>
      <c r="AS15" s="572"/>
      <c r="AT15" s="573"/>
      <c r="AU15" s="53"/>
      <c r="AV15" s="53"/>
      <c r="AW15" s="53"/>
      <c r="AX15" s="53"/>
      <c r="AY15" s="53"/>
      <c r="AZ15" s="53"/>
      <c r="BA15" s="53"/>
      <c r="BB15" s="53"/>
      <c r="BC15" s="53"/>
      <c r="BD15" s="53"/>
      <c r="BE15" s="53"/>
      <c r="BF15" s="53"/>
      <c r="BG15" s="53"/>
      <c r="BH15" s="53"/>
      <c r="BI15" s="53"/>
      <c r="BJ15" s="53"/>
      <c r="BK15" s="53"/>
      <c r="BL15" s="53"/>
      <c r="BM15" s="53"/>
      <c r="BN15" s="53"/>
      <c r="BO15" s="53"/>
      <c r="BP15" s="53"/>
      <c r="BQ15" s="53"/>
      <c r="BR15" s="53"/>
      <c r="BS15" s="53"/>
      <c r="BT15" s="53"/>
      <c r="BU15" s="53"/>
      <c r="BV15" s="53"/>
      <c r="BW15" s="53"/>
      <c r="BX15" s="53"/>
      <c r="BY15" s="53"/>
      <c r="BZ15" s="53"/>
      <c r="CA15" s="53"/>
      <c r="CB15" s="53"/>
    </row>
    <row r="16" spans="1:99" ht="15" customHeight="1" x14ac:dyDescent="0.3">
      <c r="A16" s="53"/>
      <c r="B16" s="557"/>
      <c r="C16" s="557"/>
      <c r="D16" s="558"/>
      <c r="E16" s="550"/>
      <c r="F16" s="551"/>
      <c r="G16" s="551"/>
      <c r="H16" s="551"/>
      <c r="I16" s="551"/>
      <c r="J16" s="519" t="str">
        <f>IF(AND('Mapa final'!$K$28="Alta",'Mapa final'!$O$28="Leve"),CONCATENATE("R",'Mapa final'!$A$28),"")</f>
        <v/>
      </c>
      <c r="K16" s="520"/>
      <c r="L16" s="520" t="str">
        <f>IF(AND('Mapa final'!$K$34="Alta",'Mapa final'!$O$34="Leve"),CONCATENATE("R",'Mapa final'!$A$34),"")</f>
        <v/>
      </c>
      <c r="M16" s="520"/>
      <c r="N16" s="520" t="str">
        <f>IF(AND('Mapa final'!$K$40="Alta",'Mapa final'!$O$40="Leve"),CONCATENATE("R",'Mapa final'!$A$40),"")</f>
        <v/>
      </c>
      <c r="O16" s="521"/>
      <c r="P16" s="519" t="str">
        <f>IF(AND('Mapa final'!$K$28="Alta",'Mapa final'!$O$28="Menor"),CONCATENATE("R",'Mapa final'!$A$28),"")</f>
        <v/>
      </c>
      <c r="Q16" s="520"/>
      <c r="R16" s="520" t="str">
        <f>IF(AND('Mapa final'!$K$34="Alta",'Mapa final'!$O$34="Menor"),CONCATENATE("R",'Mapa final'!$A$34),"")</f>
        <v/>
      </c>
      <c r="S16" s="520"/>
      <c r="T16" s="520" t="str">
        <f>IF(AND('Mapa final'!$K$40="Alta",'Mapa final'!$O$40="Menor"),CONCATENATE("R",'Mapa final'!$A$40),"")</f>
        <v/>
      </c>
      <c r="U16" s="521"/>
      <c r="V16" s="537" t="str">
        <f>IF(AND('Mapa final'!$K$28="Alta",'Mapa final'!$O$28="Moderado"),CONCATENATE("R",'Mapa final'!$A$28),"")</f>
        <v/>
      </c>
      <c r="W16" s="538"/>
      <c r="X16" s="538" t="str">
        <f>IF(AND('Mapa final'!$K$34="Alta",'Mapa final'!$O$34="Moderado"),CONCATENATE("R",'Mapa final'!$A$34),"")</f>
        <v/>
      </c>
      <c r="Y16" s="538"/>
      <c r="Z16" s="538" t="str">
        <f>IF(AND('Mapa final'!$K$40="Alta",'Mapa final'!$O$40="Moderado"),CONCATENATE("R",'Mapa final'!$A$40),"")</f>
        <v/>
      </c>
      <c r="AA16" s="539"/>
      <c r="AB16" s="537" t="str">
        <f>IF(AND('Mapa final'!$K$28="Alta",'Mapa final'!$O$28="Mayor"),CONCATENATE("R",'Mapa final'!$A$28),"")</f>
        <v/>
      </c>
      <c r="AC16" s="538"/>
      <c r="AD16" s="538" t="str">
        <f>IF(AND('Mapa final'!$K$34="Alta",'Mapa final'!$O$34="Mayor"),CONCATENATE("R",'Mapa final'!$A$34),"")</f>
        <v/>
      </c>
      <c r="AE16" s="538"/>
      <c r="AF16" s="538" t="str">
        <f>IF(AND('Mapa final'!$K$40="Alta",'Mapa final'!$O$40="Mayor"),CONCATENATE("R",'Mapa final'!$A$40),"")</f>
        <v/>
      </c>
      <c r="AG16" s="539"/>
      <c r="AH16" s="528" t="str">
        <f>IF(AND('Mapa final'!$K$28="Alta",'Mapa final'!$O$28="Catastrófico"),CONCATENATE("R",'Mapa final'!$A$28),"")</f>
        <v/>
      </c>
      <c r="AI16" s="529"/>
      <c r="AJ16" s="529" t="str">
        <f>IF(AND('Mapa final'!$K$34="Alta",'Mapa final'!$O$34="Catastrófico"),CONCATENATE("R",'Mapa final'!$A$34),"")</f>
        <v/>
      </c>
      <c r="AK16" s="529"/>
      <c r="AL16" s="529" t="str">
        <f>IF(AND('Mapa final'!$K$40="Alta",'Mapa final'!$O$40="Catastrófico"),CONCATENATE("R",'Mapa final'!$A$40),"")</f>
        <v/>
      </c>
      <c r="AM16" s="530"/>
      <c r="AN16" s="53"/>
      <c r="AO16" s="571"/>
      <c r="AP16" s="572"/>
      <c r="AQ16" s="572"/>
      <c r="AR16" s="572"/>
      <c r="AS16" s="572"/>
      <c r="AT16" s="573"/>
      <c r="AU16" s="53"/>
      <c r="AV16" s="53"/>
      <c r="AW16" s="53"/>
      <c r="AX16" s="53"/>
      <c r="AY16" s="53"/>
      <c r="AZ16" s="53"/>
      <c r="BA16" s="53"/>
      <c r="BB16" s="53"/>
      <c r="BC16" s="53"/>
      <c r="BD16" s="53"/>
      <c r="BE16" s="53"/>
      <c r="BF16" s="53"/>
      <c r="BG16" s="53"/>
      <c r="BH16" s="53"/>
      <c r="BI16" s="53"/>
      <c r="BJ16" s="53"/>
      <c r="BK16" s="53"/>
      <c r="BL16" s="53"/>
      <c r="BM16" s="53"/>
      <c r="BN16" s="53"/>
      <c r="BO16" s="53"/>
      <c r="BP16" s="53"/>
      <c r="BQ16" s="53"/>
      <c r="BR16" s="53"/>
      <c r="BS16" s="53"/>
      <c r="BT16" s="53"/>
      <c r="BU16" s="53"/>
      <c r="BV16" s="53"/>
      <c r="BW16" s="53"/>
      <c r="BX16" s="53"/>
      <c r="BY16" s="53"/>
      <c r="BZ16" s="53"/>
      <c r="CA16" s="53"/>
      <c r="CB16" s="53"/>
    </row>
    <row r="17" spans="1:80" ht="15" customHeight="1" x14ac:dyDescent="0.3">
      <c r="A17" s="53"/>
      <c r="B17" s="557"/>
      <c r="C17" s="557"/>
      <c r="D17" s="558"/>
      <c r="E17" s="550"/>
      <c r="F17" s="551"/>
      <c r="G17" s="551"/>
      <c r="H17" s="551"/>
      <c r="I17" s="551"/>
      <c r="J17" s="519"/>
      <c r="K17" s="520"/>
      <c r="L17" s="520"/>
      <c r="M17" s="520"/>
      <c r="N17" s="520"/>
      <c r="O17" s="521"/>
      <c r="P17" s="519"/>
      <c r="Q17" s="520"/>
      <c r="R17" s="520"/>
      <c r="S17" s="520"/>
      <c r="T17" s="520"/>
      <c r="U17" s="521"/>
      <c r="V17" s="537"/>
      <c r="W17" s="538"/>
      <c r="X17" s="538"/>
      <c r="Y17" s="538"/>
      <c r="Z17" s="538"/>
      <c r="AA17" s="539"/>
      <c r="AB17" s="537"/>
      <c r="AC17" s="538"/>
      <c r="AD17" s="538"/>
      <c r="AE17" s="538"/>
      <c r="AF17" s="538"/>
      <c r="AG17" s="539"/>
      <c r="AH17" s="528"/>
      <c r="AI17" s="529"/>
      <c r="AJ17" s="529"/>
      <c r="AK17" s="529"/>
      <c r="AL17" s="529"/>
      <c r="AM17" s="530"/>
      <c r="AN17" s="53"/>
      <c r="AO17" s="571"/>
      <c r="AP17" s="572"/>
      <c r="AQ17" s="572"/>
      <c r="AR17" s="572"/>
      <c r="AS17" s="572"/>
      <c r="AT17" s="573"/>
      <c r="AU17" s="53"/>
      <c r="AV17" s="53"/>
      <c r="AW17" s="53"/>
      <c r="AX17" s="53"/>
      <c r="AY17" s="53"/>
      <c r="AZ17" s="53"/>
      <c r="BA17" s="53"/>
      <c r="BB17" s="53"/>
      <c r="BC17" s="53"/>
      <c r="BD17" s="53"/>
      <c r="BE17" s="53"/>
      <c r="BF17" s="53"/>
      <c r="BG17" s="53"/>
      <c r="BH17" s="53"/>
      <c r="BI17" s="53"/>
      <c r="BJ17" s="53"/>
      <c r="BK17" s="53"/>
      <c r="BL17" s="53"/>
      <c r="BM17" s="53"/>
      <c r="BN17" s="53"/>
      <c r="BO17" s="53"/>
      <c r="BP17" s="53"/>
      <c r="BQ17" s="53"/>
      <c r="BR17" s="53"/>
      <c r="BS17" s="53"/>
      <c r="BT17" s="53"/>
      <c r="BU17" s="53"/>
      <c r="BV17" s="53"/>
      <c r="BW17" s="53"/>
      <c r="BX17" s="53"/>
      <c r="BY17" s="53"/>
      <c r="BZ17" s="53"/>
      <c r="CA17" s="53"/>
      <c r="CB17" s="53"/>
    </row>
    <row r="18" spans="1:80" ht="15" customHeight="1" x14ac:dyDescent="0.3">
      <c r="A18" s="53"/>
      <c r="B18" s="557"/>
      <c r="C18" s="557"/>
      <c r="D18" s="558"/>
      <c r="E18" s="550"/>
      <c r="F18" s="551"/>
      <c r="G18" s="551"/>
      <c r="H18" s="551"/>
      <c r="I18" s="551"/>
      <c r="J18" s="519" t="str">
        <f>IF(AND('Mapa final'!$K$46="Alta",'Mapa final'!$O$46="Leve"),CONCATENATE("R",'Mapa final'!$A$46),"")</f>
        <v/>
      </c>
      <c r="K18" s="520"/>
      <c r="L18" s="520" t="str">
        <f>IF(AND('Mapa final'!$K$52="Alta",'Mapa final'!$O$52="Leve"),CONCATENATE("R",'Mapa final'!$A$52),"")</f>
        <v/>
      </c>
      <c r="M18" s="520"/>
      <c r="N18" s="520" t="str">
        <f>IF(AND('Mapa final'!$K$58="Alta",'Mapa final'!$O$58="Leve"),CONCATENATE("R",'Mapa final'!$A$58),"")</f>
        <v/>
      </c>
      <c r="O18" s="521"/>
      <c r="P18" s="519" t="str">
        <f>IF(AND('Mapa final'!$K$46="Alta",'Mapa final'!$O$46="Menor"),CONCATENATE("R",'Mapa final'!$A$46),"")</f>
        <v/>
      </c>
      <c r="Q18" s="520"/>
      <c r="R18" s="520" t="str">
        <f>IF(AND('Mapa final'!$K$52="Alta",'Mapa final'!$O$52="Menor"),CONCATENATE("R",'Mapa final'!$A$52),"")</f>
        <v/>
      </c>
      <c r="S18" s="520"/>
      <c r="T18" s="520" t="str">
        <f>IF(AND('Mapa final'!$K$58="Alta",'Mapa final'!$O$58="Menor"),CONCATENATE("R",'Mapa final'!$A$58),"")</f>
        <v/>
      </c>
      <c r="U18" s="521"/>
      <c r="V18" s="537" t="str">
        <f>IF(AND('Mapa final'!$K$46="Alta",'Mapa final'!$O$46="Moderado"),CONCATENATE("R",'Mapa final'!$A$46),"")</f>
        <v/>
      </c>
      <c r="W18" s="538"/>
      <c r="X18" s="538" t="str">
        <f>IF(AND('Mapa final'!$K$52="Alta",'Mapa final'!$O$52="Moderado"),CONCATENATE("R",'Mapa final'!$A$52),"")</f>
        <v/>
      </c>
      <c r="Y18" s="538"/>
      <c r="Z18" s="538" t="str">
        <f>IF(AND('Mapa final'!$K$58="Alta",'Mapa final'!$O$58="Moderado"),CONCATENATE("R",'Mapa final'!$A$58),"")</f>
        <v/>
      </c>
      <c r="AA18" s="539"/>
      <c r="AB18" s="537" t="str">
        <f>IF(AND('Mapa final'!$K$46="Alta",'Mapa final'!$O$46="Mayor"),CONCATENATE("R",'Mapa final'!$A$46),"")</f>
        <v/>
      </c>
      <c r="AC18" s="538"/>
      <c r="AD18" s="538" t="str">
        <f>IF(AND('Mapa final'!$K$52="Alta",'Mapa final'!$O$52="Mayor"),CONCATENATE("R",'Mapa final'!$A$52),"")</f>
        <v/>
      </c>
      <c r="AE18" s="538"/>
      <c r="AF18" s="538" t="str">
        <f>IF(AND('Mapa final'!$K$58="Alta",'Mapa final'!$O$58="Mayor"),CONCATENATE("R",'Mapa final'!$A$58),"")</f>
        <v/>
      </c>
      <c r="AG18" s="539"/>
      <c r="AH18" s="528" t="str">
        <f>IF(AND('Mapa final'!$K$46="Alta",'Mapa final'!$O$46="Catastrófico"),CONCATENATE("R",'Mapa final'!$A$46),"")</f>
        <v/>
      </c>
      <c r="AI18" s="529"/>
      <c r="AJ18" s="529" t="str">
        <f>IF(AND('Mapa final'!$K$52="Alta",'Mapa final'!$O$52="Catastrófico"),CONCATENATE("R",'Mapa final'!$A$52),"")</f>
        <v/>
      </c>
      <c r="AK18" s="529"/>
      <c r="AL18" s="529" t="str">
        <f>IF(AND('Mapa final'!$K$58="Alta",'Mapa final'!$O$58="Catastrófico"),CONCATENATE("R",'Mapa final'!$A$58),"")</f>
        <v/>
      </c>
      <c r="AM18" s="530"/>
      <c r="AN18" s="53"/>
      <c r="AO18" s="571"/>
      <c r="AP18" s="572"/>
      <c r="AQ18" s="572"/>
      <c r="AR18" s="572"/>
      <c r="AS18" s="572"/>
      <c r="AT18" s="573"/>
      <c r="AU18" s="53"/>
      <c r="AV18" s="53"/>
      <c r="AW18" s="53"/>
      <c r="AX18" s="53"/>
      <c r="AY18" s="53"/>
      <c r="AZ18" s="53"/>
      <c r="BA18" s="53"/>
      <c r="BB18" s="53"/>
      <c r="BC18" s="53"/>
      <c r="BD18" s="53"/>
      <c r="BE18" s="53"/>
      <c r="BF18" s="53"/>
      <c r="BG18" s="53"/>
      <c r="BH18" s="53"/>
      <c r="BI18" s="53"/>
      <c r="BJ18" s="53"/>
      <c r="BK18" s="53"/>
      <c r="BL18" s="53"/>
      <c r="BM18" s="53"/>
      <c r="BN18" s="53"/>
      <c r="BO18" s="53"/>
      <c r="BP18" s="53"/>
      <c r="BQ18" s="53"/>
      <c r="BR18" s="53"/>
      <c r="BS18" s="53"/>
      <c r="BT18" s="53"/>
      <c r="BU18" s="53"/>
      <c r="BV18" s="53"/>
      <c r="BW18" s="53"/>
      <c r="BX18" s="53"/>
      <c r="BY18" s="53"/>
      <c r="BZ18" s="53"/>
      <c r="CA18" s="53"/>
      <c r="CB18" s="53"/>
    </row>
    <row r="19" spans="1:80" ht="15" customHeight="1" x14ac:dyDescent="0.3">
      <c r="A19" s="53"/>
      <c r="B19" s="557"/>
      <c r="C19" s="557"/>
      <c r="D19" s="558"/>
      <c r="E19" s="550"/>
      <c r="F19" s="551"/>
      <c r="G19" s="551"/>
      <c r="H19" s="551"/>
      <c r="I19" s="551"/>
      <c r="J19" s="519"/>
      <c r="K19" s="520"/>
      <c r="L19" s="520"/>
      <c r="M19" s="520"/>
      <c r="N19" s="520"/>
      <c r="O19" s="521"/>
      <c r="P19" s="519"/>
      <c r="Q19" s="520"/>
      <c r="R19" s="520"/>
      <c r="S19" s="520"/>
      <c r="T19" s="520"/>
      <c r="U19" s="521"/>
      <c r="V19" s="537"/>
      <c r="W19" s="538"/>
      <c r="X19" s="538"/>
      <c r="Y19" s="538"/>
      <c r="Z19" s="538"/>
      <c r="AA19" s="539"/>
      <c r="AB19" s="537"/>
      <c r="AC19" s="538"/>
      <c r="AD19" s="538"/>
      <c r="AE19" s="538"/>
      <c r="AF19" s="538"/>
      <c r="AG19" s="539"/>
      <c r="AH19" s="528"/>
      <c r="AI19" s="529"/>
      <c r="AJ19" s="529"/>
      <c r="AK19" s="529"/>
      <c r="AL19" s="529"/>
      <c r="AM19" s="530"/>
      <c r="AN19" s="53"/>
      <c r="AO19" s="571"/>
      <c r="AP19" s="572"/>
      <c r="AQ19" s="572"/>
      <c r="AR19" s="572"/>
      <c r="AS19" s="572"/>
      <c r="AT19" s="573"/>
      <c r="AU19" s="53"/>
      <c r="AV19" s="53"/>
      <c r="AW19" s="53"/>
      <c r="AX19" s="53"/>
      <c r="AY19" s="53"/>
      <c r="AZ19" s="53"/>
      <c r="BA19" s="53"/>
      <c r="BB19" s="53"/>
      <c r="BC19" s="53"/>
      <c r="BD19" s="53"/>
      <c r="BE19" s="53"/>
      <c r="BF19" s="53"/>
      <c r="BG19" s="53"/>
      <c r="BH19" s="53"/>
      <c r="BI19" s="53"/>
      <c r="BJ19" s="53"/>
      <c r="BK19" s="53"/>
      <c r="BL19" s="53"/>
      <c r="BM19" s="53"/>
      <c r="BN19" s="53"/>
      <c r="BO19" s="53"/>
      <c r="BP19" s="53"/>
      <c r="BQ19" s="53"/>
      <c r="BR19" s="53"/>
      <c r="BS19" s="53"/>
      <c r="BT19" s="53"/>
      <c r="BU19" s="53"/>
      <c r="BV19" s="53"/>
      <c r="BW19" s="53"/>
      <c r="BX19" s="53"/>
      <c r="BY19" s="53"/>
      <c r="BZ19" s="53"/>
      <c r="CA19" s="53"/>
      <c r="CB19" s="53"/>
    </row>
    <row r="20" spans="1:80" ht="15" customHeight="1" x14ac:dyDescent="0.3">
      <c r="A20" s="53"/>
      <c r="B20" s="557"/>
      <c r="C20" s="557"/>
      <c r="D20" s="558"/>
      <c r="E20" s="550"/>
      <c r="F20" s="551"/>
      <c r="G20" s="551"/>
      <c r="H20" s="551"/>
      <c r="I20" s="551"/>
      <c r="J20" s="519" t="str">
        <f>IF(AND('Mapa final'!$K$64="Alta",'Mapa final'!$O$64="Leve"),CONCATENATE("R",'Mapa final'!$A$64),"")</f>
        <v/>
      </c>
      <c r="K20" s="520"/>
      <c r="L20" s="520" t="str">
        <f>IF(AND('Mapa final'!$K$70="Alta",'Mapa final'!$O$70="Leve"),CONCATENATE("R",'Mapa final'!$A$70),"")</f>
        <v/>
      </c>
      <c r="M20" s="520"/>
      <c r="N20" s="520" t="str">
        <f>IF(AND('Mapa final'!$K$76="Alta",'Mapa final'!$O$76="Leve"),CONCATENATE("R",'Mapa final'!$A$76),"")</f>
        <v/>
      </c>
      <c r="O20" s="521"/>
      <c r="P20" s="519" t="str">
        <f>IF(AND('Mapa final'!$K$64="Alta",'Mapa final'!$O$64="Menor"),CONCATENATE("R",'Mapa final'!$A$64),"")</f>
        <v/>
      </c>
      <c r="Q20" s="520"/>
      <c r="R20" s="520" t="str">
        <f>IF(AND('Mapa final'!$K$70="Alta",'Mapa final'!$O$70="Menor"),CONCATENATE("R",'Mapa final'!$A$70),"")</f>
        <v/>
      </c>
      <c r="S20" s="520"/>
      <c r="T20" s="520" t="str">
        <f>IF(AND('Mapa final'!$K$76="Alta",'Mapa final'!$O$76="Menor"),CONCATENATE("R",'Mapa final'!$A$76),"")</f>
        <v/>
      </c>
      <c r="U20" s="521"/>
      <c r="V20" s="537" t="str">
        <f>IF(AND('Mapa final'!$K$64="Alta",'Mapa final'!$O$64="Moderado"),CONCATENATE("R",'Mapa final'!$A$64),"")</f>
        <v/>
      </c>
      <c r="W20" s="538"/>
      <c r="X20" s="538" t="str">
        <f>IF(AND('Mapa final'!$K$70="Alta",'Mapa final'!$O$70="Moderado"),CONCATENATE("R",'Mapa final'!$A$70),"")</f>
        <v/>
      </c>
      <c r="Y20" s="538"/>
      <c r="Z20" s="538" t="str">
        <f>IF(AND('Mapa final'!$K$76="Alta",'Mapa final'!$O$76="Moderado"),CONCATENATE("R",'Mapa final'!$A$76),"")</f>
        <v/>
      </c>
      <c r="AA20" s="539"/>
      <c r="AB20" s="537" t="str">
        <f>IF(AND('Mapa final'!$K$64="Alta",'Mapa final'!$O$64="Mayor"),CONCATENATE("R",'Mapa final'!$A$64),"")</f>
        <v/>
      </c>
      <c r="AC20" s="538"/>
      <c r="AD20" s="538" t="str">
        <f>IF(AND('Mapa final'!$K$70="Alta",'Mapa final'!$O$70="Mayor"),CONCATENATE("R",'Mapa final'!$A$70),"")</f>
        <v/>
      </c>
      <c r="AE20" s="538"/>
      <c r="AF20" s="538" t="str">
        <f>IF(AND('Mapa final'!$K$76="Alta",'Mapa final'!$O$76="Mayor"),CONCATENATE("R",'Mapa final'!$A$76),"")</f>
        <v/>
      </c>
      <c r="AG20" s="539"/>
      <c r="AH20" s="528" t="str">
        <f>IF(AND('Mapa final'!$K$64="Alta",'Mapa final'!$O$64="Catastrófico"),CONCATENATE("R",'Mapa final'!$A$64),"")</f>
        <v/>
      </c>
      <c r="AI20" s="529"/>
      <c r="AJ20" s="529" t="str">
        <f>IF(AND('Mapa final'!$K$70="Alta",'Mapa final'!$O$70="Catastrófico"),CONCATENATE("R",'Mapa final'!$A$70),"")</f>
        <v/>
      </c>
      <c r="AK20" s="529"/>
      <c r="AL20" s="529" t="str">
        <f>IF(AND('Mapa final'!$K$76="Alta",'Mapa final'!$O$76="Catastrófico"),CONCATENATE("R",'Mapa final'!$A$76),"")</f>
        <v/>
      </c>
      <c r="AM20" s="530"/>
      <c r="AN20" s="53"/>
      <c r="AO20" s="571"/>
      <c r="AP20" s="572"/>
      <c r="AQ20" s="572"/>
      <c r="AR20" s="572"/>
      <c r="AS20" s="572"/>
      <c r="AT20" s="573"/>
      <c r="AU20" s="53"/>
      <c r="AV20" s="53"/>
      <c r="AW20" s="53"/>
      <c r="AX20" s="53"/>
      <c r="AY20" s="53"/>
      <c r="AZ20" s="53"/>
      <c r="BA20" s="53"/>
      <c r="BB20" s="53"/>
      <c r="BC20" s="53"/>
      <c r="BD20" s="53"/>
      <c r="BE20" s="53"/>
      <c r="BF20" s="53"/>
      <c r="BG20" s="53"/>
      <c r="BH20" s="53"/>
      <c r="BI20" s="53"/>
      <c r="BJ20" s="53"/>
      <c r="BK20" s="53"/>
      <c r="BL20" s="53"/>
      <c r="BM20" s="53"/>
      <c r="BN20" s="53"/>
      <c r="BO20" s="53"/>
      <c r="BP20" s="53"/>
      <c r="BQ20" s="53"/>
      <c r="BR20" s="53"/>
      <c r="BS20" s="53"/>
      <c r="BT20" s="53"/>
      <c r="BU20" s="53"/>
      <c r="BV20" s="53"/>
      <c r="BW20" s="53"/>
      <c r="BX20" s="53"/>
      <c r="BY20" s="53"/>
      <c r="BZ20" s="53"/>
      <c r="CA20" s="53"/>
      <c r="CB20" s="53"/>
    </row>
    <row r="21" spans="1:80" ht="15.75" customHeight="1" thickBot="1" x14ac:dyDescent="0.35">
      <c r="A21" s="53"/>
      <c r="B21" s="557"/>
      <c r="C21" s="557"/>
      <c r="D21" s="558"/>
      <c r="E21" s="553"/>
      <c r="F21" s="554"/>
      <c r="G21" s="554"/>
      <c r="H21" s="554"/>
      <c r="I21" s="554"/>
      <c r="J21" s="522"/>
      <c r="K21" s="523"/>
      <c r="L21" s="523"/>
      <c r="M21" s="523"/>
      <c r="N21" s="523"/>
      <c r="O21" s="524"/>
      <c r="P21" s="522"/>
      <c r="Q21" s="523"/>
      <c r="R21" s="523"/>
      <c r="S21" s="523"/>
      <c r="T21" s="523"/>
      <c r="U21" s="524"/>
      <c r="V21" s="540"/>
      <c r="W21" s="541"/>
      <c r="X21" s="541"/>
      <c r="Y21" s="541"/>
      <c r="Z21" s="541"/>
      <c r="AA21" s="542"/>
      <c r="AB21" s="540"/>
      <c r="AC21" s="541"/>
      <c r="AD21" s="541"/>
      <c r="AE21" s="541"/>
      <c r="AF21" s="541"/>
      <c r="AG21" s="542"/>
      <c r="AH21" s="531"/>
      <c r="AI21" s="532"/>
      <c r="AJ21" s="532"/>
      <c r="AK21" s="532"/>
      <c r="AL21" s="532"/>
      <c r="AM21" s="533"/>
      <c r="AN21" s="53"/>
      <c r="AO21" s="574"/>
      <c r="AP21" s="575"/>
      <c r="AQ21" s="575"/>
      <c r="AR21" s="575"/>
      <c r="AS21" s="575"/>
      <c r="AT21" s="576"/>
      <c r="AU21" s="53"/>
      <c r="AV21" s="53"/>
      <c r="AW21" s="53"/>
      <c r="AX21" s="53"/>
      <c r="AY21" s="53"/>
      <c r="AZ21" s="53"/>
      <c r="BA21" s="53"/>
      <c r="BB21" s="53"/>
      <c r="BC21" s="53"/>
      <c r="BD21" s="53"/>
      <c r="BE21" s="53"/>
      <c r="BF21" s="53"/>
      <c r="BG21" s="53"/>
      <c r="BH21" s="53"/>
      <c r="BI21" s="53"/>
      <c r="BJ21" s="53"/>
      <c r="BK21" s="53"/>
      <c r="BL21" s="53"/>
      <c r="BM21" s="53"/>
      <c r="BN21" s="53"/>
      <c r="BO21" s="53"/>
      <c r="BP21" s="53"/>
      <c r="BQ21" s="53"/>
      <c r="BR21" s="53"/>
      <c r="BS21" s="53"/>
      <c r="BT21" s="53"/>
      <c r="BU21" s="53"/>
      <c r="BV21" s="53"/>
      <c r="BW21" s="53"/>
      <c r="BX21" s="53"/>
      <c r="BY21" s="53"/>
      <c r="BZ21" s="53"/>
      <c r="CA21" s="53"/>
      <c r="CB21" s="53"/>
    </row>
    <row r="22" spans="1:80" x14ac:dyDescent="0.3">
      <c r="A22" s="53"/>
      <c r="B22" s="557"/>
      <c r="C22" s="557"/>
      <c r="D22" s="558"/>
      <c r="E22" s="547" t="s">
        <v>108</v>
      </c>
      <c r="F22" s="548"/>
      <c r="G22" s="548"/>
      <c r="H22" s="548"/>
      <c r="I22" s="549"/>
      <c r="J22" s="525" t="str">
        <f>IF(AND('Mapa final'!$K$10="Media",'Mapa final'!$O$10="Leve"),CONCATENATE("R",'Mapa final'!$A$10),"")</f>
        <v/>
      </c>
      <c r="K22" s="526"/>
      <c r="L22" s="526" t="str">
        <f>IF(AND('Mapa final'!$K$16="Media",'Mapa final'!$O$16="Leve"),CONCATENATE("R",'Mapa final'!$A$16),"")</f>
        <v/>
      </c>
      <c r="M22" s="526"/>
      <c r="N22" s="526" t="str">
        <f>IF(AND('Mapa final'!$K$22="Media",'Mapa final'!$O$22="Leve"),CONCATENATE("R",'Mapa final'!$A$22),"")</f>
        <v/>
      </c>
      <c r="O22" s="527"/>
      <c r="P22" s="525" t="str">
        <f>IF(AND('Mapa final'!$K$10="Media",'Mapa final'!$O$10="Menor"),CONCATENATE("R",'Mapa final'!$A$10),"")</f>
        <v/>
      </c>
      <c r="Q22" s="526"/>
      <c r="R22" s="526" t="str">
        <f>IF(AND('Mapa final'!$K$16="Media",'Mapa final'!$O$16="Menor"),CONCATENATE("R",'Mapa final'!$A$16),"")</f>
        <v/>
      </c>
      <c r="S22" s="526"/>
      <c r="T22" s="526" t="str">
        <f>IF(AND('Mapa final'!$K$22="Media",'Mapa final'!$O$22="Menor"),CONCATENATE("R",'Mapa final'!$A$22),"")</f>
        <v/>
      </c>
      <c r="U22" s="527"/>
      <c r="V22" s="525" t="str">
        <f>IF(AND('Mapa final'!$K$10="Media",'Mapa final'!$O$10="Moderado"),CONCATENATE("R",'Mapa final'!$A$10),"")</f>
        <v>R1</v>
      </c>
      <c r="W22" s="526"/>
      <c r="X22" s="526" t="str">
        <f>IF(AND('Mapa final'!$K$16="Media",'Mapa final'!$O$16="Moderado"),CONCATENATE("R",'Mapa final'!$A$16),"")</f>
        <v/>
      </c>
      <c r="Y22" s="526"/>
      <c r="Z22" s="526" t="str">
        <f>IF(AND('Mapa final'!$K$22="Media",'Mapa final'!$O$22="Moderado"),CONCATENATE("R",'Mapa final'!$A$22),"")</f>
        <v/>
      </c>
      <c r="AA22" s="527"/>
      <c r="AB22" s="543" t="str">
        <f>IF(AND('Mapa final'!$K$10="Media",'Mapa final'!$O$10="Mayor"),CONCATENATE("R",'Mapa final'!$A$10),"")</f>
        <v/>
      </c>
      <c r="AC22" s="544"/>
      <c r="AD22" s="544" t="str">
        <f>IF(AND('Mapa final'!$K$16="Media",'Mapa final'!$O$16="Mayor"),CONCATENATE("R",'Mapa final'!$A$16),"")</f>
        <v/>
      </c>
      <c r="AE22" s="544"/>
      <c r="AF22" s="544" t="str">
        <f>IF(AND('Mapa final'!$K$22="Media",'Mapa final'!$O$22="Mayor"),CONCATENATE("R",'Mapa final'!$A$22),"")</f>
        <v/>
      </c>
      <c r="AG22" s="545"/>
      <c r="AH22" s="534" t="str">
        <f>IF(AND('Mapa final'!$K$10="Media",'Mapa final'!$O$10="Catastrófico"),CONCATENATE("R",'Mapa final'!$A$10),"")</f>
        <v/>
      </c>
      <c r="AI22" s="535"/>
      <c r="AJ22" s="535" t="str">
        <f>IF(AND('Mapa final'!$K$16="Media",'Mapa final'!$O$16="Catastrófico"),CONCATENATE("R",'Mapa final'!$A$16),"")</f>
        <v/>
      </c>
      <c r="AK22" s="535"/>
      <c r="AL22" s="535" t="str">
        <f>IF(AND('Mapa final'!$K$22="Media",'Mapa final'!$O$22="Catastrófico"),CONCATENATE("R",'Mapa final'!$A$22),"")</f>
        <v/>
      </c>
      <c r="AM22" s="536"/>
      <c r="AN22" s="53"/>
      <c r="AO22" s="577" t="s">
        <v>76</v>
      </c>
      <c r="AP22" s="578"/>
      <c r="AQ22" s="578"/>
      <c r="AR22" s="578"/>
      <c r="AS22" s="578"/>
      <c r="AT22" s="579"/>
      <c r="AU22" s="53"/>
      <c r="AV22" s="53"/>
      <c r="AW22" s="53"/>
      <c r="AX22" s="53"/>
      <c r="AY22" s="53"/>
      <c r="AZ22" s="53"/>
      <c r="BA22" s="53"/>
      <c r="BB22" s="53"/>
      <c r="BC22" s="53"/>
      <c r="BD22" s="53"/>
      <c r="BE22" s="53"/>
      <c r="BF22" s="53"/>
      <c r="BG22" s="53"/>
      <c r="BH22" s="53"/>
      <c r="BI22" s="53"/>
      <c r="BJ22" s="53"/>
      <c r="BK22" s="53"/>
      <c r="BL22" s="53"/>
      <c r="BM22" s="53"/>
      <c r="BN22" s="53"/>
      <c r="BO22" s="53"/>
      <c r="BP22" s="53"/>
      <c r="BQ22" s="53"/>
      <c r="BR22" s="53"/>
      <c r="BS22" s="53"/>
      <c r="BT22" s="53"/>
      <c r="BU22" s="53"/>
      <c r="BV22" s="53"/>
      <c r="BW22" s="53"/>
      <c r="BX22" s="53"/>
      <c r="BY22" s="53"/>
      <c r="BZ22" s="53"/>
      <c r="CA22" s="53"/>
      <c r="CB22" s="53"/>
    </row>
    <row r="23" spans="1:80" x14ac:dyDescent="0.3">
      <c r="A23" s="53"/>
      <c r="B23" s="557"/>
      <c r="C23" s="557"/>
      <c r="D23" s="558"/>
      <c r="E23" s="550"/>
      <c r="F23" s="551"/>
      <c r="G23" s="551"/>
      <c r="H23" s="551"/>
      <c r="I23" s="552"/>
      <c r="J23" s="519"/>
      <c r="K23" s="520"/>
      <c r="L23" s="520"/>
      <c r="M23" s="520"/>
      <c r="N23" s="520"/>
      <c r="O23" s="521"/>
      <c r="P23" s="519"/>
      <c r="Q23" s="520"/>
      <c r="R23" s="520"/>
      <c r="S23" s="520"/>
      <c r="T23" s="520"/>
      <c r="U23" s="521"/>
      <c r="V23" s="519"/>
      <c r="W23" s="520"/>
      <c r="X23" s="520"/>
      <c r="Y23" s="520"/>
      <c r="Z23" s="520"/>
      <c r="AA23" s="521"/>
      <c r="AB23" s="537"/>
      <c r="AC23" s="538"/>
      <c r="AD23" s="538"/>
      <c r="AE23" s="538"/>
      <c r="AF23" s="538"/>
      <c r="AG23" s="539"/>
      <c r="AH23" s="528"/>
      <c r="AI23" s="529"/>
      <c r="AJ23" s="529"/>
      <c r="AK23" s="529"/>
      <c r="AL23" s="529"/>
      <c r="AM23" s="530"/>
      <c r="AN23" s="53"/>
      <c r="AO23" s="580"/>
      <c r="AP23" s="581"/>
      <c r="AQ23" s="581"/>
      <c r="AR23" s="581"/>
      <c r="AS23" s="581"/>
      <c r="AT23" s="582"/>
      <c r="AU23" s="53"/>
      <c r="AV23" s="53"/>
      <c r="AW23" s="53"/>
      <c r="AX23" s="53"/>
      <c r="AY23" s="53"/>
      <c r="AZ23" s="53"/>
      <c r="BA23" s="53"/>
      <c r="BB23" s="53"/>
      <c r="BC23" s="53"/>
      <c r="BD23" s="53"/>
      <c r="BE23" s="53"/>
      <c r="BF23" s="53"/>
      <c r="BG23" s="53"/>
      <c r="BH23" s="53"/>
      <c r="BI23" s="53"/>
      <c r="BJ23" s="53"/>
      <c r="BK23" s="53"/>
      <c r="BL23" s="53"/>
      <c r="BM23" s="53"/>
      <c r="BN23" s="53"/>
      <c r="BO23" s="53"/>
      <c r="BP23" s="53"/>
      <c r="BQ23" s="53"/>
      <c r="BR23" s="53"/>
      <c r="BS23" s="53"/>
      <c r="BT23" s="53"/>
      <c r="BU23" s="53"/>
      <c r="BV23" s="53"/>
      <c r="BW23" s="53"/>
      <c r="BX23" s="53"/>
      <c r="BY23" s="53"/>
      <c r="BZ23" s="53"/>
      <c r="CA23" s="53"/>
      <c r="CB23" s="53"/>
    </row>
    <row r="24" spans="1:80" x14ac:dyDescent="0.3">
      <c r="A24" s="53"/>
      <c r="B24" s="557"/>
      <c r="C24" s="557"/>
      <c r="D24" s="558"/>
      <c r="E24" s="550"/>
      <c r="F24" s="551"/>
      <c r="G24" s="551"/>
      <c r="H24" s="551"/>
      <c r="I24" s="552"/>
      <c r="J24" s="519" t="str">
        <f>IF(AND('Mapa final'!$K$28="Media",'Mapa final'!$O$28="Leve"),CONCATENATE("R",'Mapa final'!$A$28),"")</f>
        <v/>
      </c>
      <c r="K24" s="520"/>
      <c r="L24" s="520" t="str">
        <f>IF(AND('Mapa final'!$K$34="Media",'Mapa final'!$O$34="Leve"),CONCATENATE("R",'Mapa final'!$A$34),"")</f>
        <v/>
      </c>
      <c r="M24" s="520"/>
      <c r="N24" s="520" t="str">
        <f>IF(AND('Mapa final'!$K$40="Media",'Mapa final'!$O$40="Leve"),CONCATENATE("R",'Mapa final'!$A$40),"")</f>
        <v/>
      </c>
      <c r="O24" s="521"/>
      <c r="P24" s="519" t="str">
        <f>IF(AND('Mapa final'!$K$28="Media",'Mapa final'!$O$28="Menor"),CONCATENATE("R",'Mapa final'!$A$28),"")</f>
        <v/>
      </c>
      <c r="Q24" s="520"/>
      <c r="R24" s="520" t="str">
        <f>IF(AND('Mapa final'!$K$34="Media",'Mapa final'!$O$34="Menor"),CONCATENATE("R",'Mapa final'!$A$34),"")</f>
        <v/>
      </c>
      <c r="S24" s="520"/>
      <c r="T24" s="520" t="str">
        <f>IF(AND('Mapa final'!$K$40="Media",'Mapa final'!$O$40="Menor"),CONCATENATE("R",'Mapa final'!$A$40),"")</f>
        <v/>
      </c>
      <c r="U24" s="521"/>
      <c r="V24" s="519" t="str">
        <f>IF(AND('Mapa final'!$K$28="Media",'Mapa final'!$O$28="Moderado"),CONCATENATE("R",'Mapa final'!$A$28),"")</f>
        <v/>
      </c>
      <c r="W24" s="520"/>
      <c r="X24" s="520" t="str">
        <f>IF(AND('Mapa final'!$K$34="Media",'Mapa final'!$O$34="Moderado"),CONCATENATE("R",'Mapa final'!$A$34),"")</f>
        <v/>
      </c>
      <c r="Y24" s="520"/>
      <c r="Z24" s="520" t="str">
        <f>IF(AND('Mapa final'!$K$40="Media",'Mapa final'!$O$40="Moderado"),CONCATENATE("R",'Mapa final'!$A$40),"")</f>
        <v/>
      </c>
      <c r="AA24" s="521"/>
      <c r="AB24" s="537" t="str">
        <f>IF(AND('Mapa final'!$K$28="Media",'Mapa final'!$O$28="Mayor"),CONCATENATE("R",'Mapa final'!$A$28),"")</f>
        <v/>
      </c>
      <c r="AC24" s="538"/>
      <c r="AD24" s="538" t="str">
        <f>IF(AND('Mapa final'!$K$34="Media",'Mapa final'!$O$34="Mayor"),CONCATENATE("R",'Mapa final'!$A$34),"")</f>
        <v/>
      </c>
      <c r="AE24" s="538"/>
      <c r="AF24" s="538" t="str">
        <f>IF(AND('Mapa final'!$K$40="Media",'Mapa final'!$O$40="Mayor"),CONCATENATE("R",'Mapa final'!$A$40),"")</f>
        <v/>
      </c>
      <c r="AG24" s="539"/>
      <c r="AH24" s="528" t="str">
        <f>IF(AND('Mapa final'!$K$28="Media",'Mapa final'!$O$28="Catastrófico"),CONCATENATE("R",'Mapa final'!$A$28),"")</f>
        <v/>
      </c>
      <c r="AI24" s="529"/>
      <c r="AJ24" s="529" t="str">
        <f>IF(AND('Mapa final'!$K$34="Media",'Mapa final'!$O$34="Catastrófico"),CONCATENATE("R",'Mapa final'!$A$34),"")</f>
        <v/>
      </c>
      <c r="AK24" s="529"/>
      <c r="AL24" s="529" t="str">
        <f>IF(AND('Mapa final'!$K$40="Media",'Mapa final'!$O$40="Catastrófico"),CONCATENATE("R",'Mapa final'!$A$40),"")</f>
        <v/>
      </c>
      <c r="AM24" s="530"/>
      <c r="AN24" s="53"/>
      <c r="AO24" s="580"/>
      <c r="AP24" s="581"/>
      <c r="AQ24" s="581"/>
      <c r="AR24" s="581"/>
      <c r="AS24" s="581"/>
      <c r="AT24" s="582"/>
      <c r="AU24" s="53"/>
      <c r="AV24" s="53"/>
      <c r="AW24" s="53"/>
      <c r="AX24" s="53"/>
      <c r="AY24" s="53"/>
      <c r="AZ24" s="53"/>
      <c r="BA24" s="53"/>
      <c r="BB24" s="53"/>
      <c r="BC24" s="53"/>
      <c r="BD24" s="53"/>
      <c r="BE24" s="53"/>
      <c r="BF24" s="53"/>
      <c r="BG24" s="53"/>
      <c r="BH24" s="53"/>
      <c r="BI24" s="53"/>
      <c r="BJ24" s="53"/>
      <c r="BK24" s="53"/>
      <c r="BL24" s="53"/>
      <c r="BM24" s="53"/>
      <c r="BN24" s="53"/>
      <c r="BO24" s="53"/>
      <c r="BP24" s="53"/>
      <c r="BQ24" s="53"/>
      <c r="BR24" s="53"/>
      <c r="BS24" s="53"/>
      <c r="BT24" s="53"/>
      <c r="BU24" s="53"/>
      <c r="BV24" s="53"/>
      <c r="BW24" s="53"/>
      <c r="BX24" s="53"/>
      <c r="BY24" s="53"/>
      <c r="BZ24" s="53"/>
      <c r="CA24" s="53"/>
      <c r="CB24" s="53"/>
    </row>
    <row r="25" spans="1:80" x14ac:dyDescent="0.3">
      <c r="A25" s="53"/>
      <c r="B25" s="557"/>
      <c r="C25" s="557"/>
      <c r="D25" s="558"/>
      <c r="E25" s="550"/>
      <c r="F25" s="551"/>
      <c r="G25" s="551"/>
      <c r="H25" s="551"/>
      <c r="I25" s="552"/>
      <c r="J25" s="519"/>
      <c r="K25" s="520"/>
      <c r="L25" s="520"/>
      <c r="M25" s="520"/>
      <c r="N25" s="520"/>
      <c r="O25" s="521"/>
      <c r="P25" s="519"/>
      <c r="Q25" s="520"/>
      <c r="R25" s="520"/>
      <c r="S25" s="520"/>
      <c r="T25" s="520"/>
      <c r="U25" s="521"/>
      <c r="V25" s="519"/>
      <c r="W25" s="520"/>
      <c r="X25" s="520"/>
      <c r="Y25" s="520"/>
      <c r="Z25" s="520"/>
      <c r="AA25" s="521"/>
      <c r="AB25" s="537"/>
      <c r="AC25" s="538"/>
      <c r="AD25" s="538"/>
      <c r="AE25" s="538"/>
      <c r="AF25" s="538"/>
      <c r="AG25" s="539"/>
      <c r="AH25" s="528"/>
      <c r="AI25" s="529"/>
      <c r="AJ25" s="529"/>
      <c r="AK25" s="529"/>
      <c r="AL25" s="529"/>
      <c r="AM25" s="530"/>
      <c r="AN25" s="53"/>
      <c r="AO25" s="580"/>
      <c r="AP25" s="581"/>
      <c r="AQ25" s="581"/>
      <c r="AR25" s="581"/>
      <c r="AS25" s="581"/>
      <c r="AT25" s="582"/>
      <c r="AU25" s="53"/>
      <c r="AV25" s="53"/>
      <c r="AW25" s="53"/>
      <c r="AX25" s="53"/>
      <c r="AY25" s="53"/>
      <c r="AZ25" s="53"/>
      <c r="BA25" s="53"/>
      <c r="BB25" s="53"/>
      <c r="BC25" s="53"/>
      <c r="BD25" s="53"/>
      <c r="BE25" s="53"/>
      <c r="BF25" s="53"/>
      <c r="BG25" s="53"/>
      <c r="BH25" s="53"/>
      <c r="BI25" s="53"/>
      <c r="BJ25" s="53"/>
      <c r="BK25" s="53"/>
      <c r="BL25" s="53"/>
      <c r="BM25" s="53"/>
      <c r="BN25" s="53"/>
      <c r="BO25" s="53"/>
      <c r="BP25" s="53"/>
      <c r="BQ25" s="53"/>
      <c r="BR25" s="53"/>
      <c r="BS25" s="53"/>
      <c r="BT25" s="53"/>
      <c r="BU25" s="53"/>
      <c r="BV25" s="53"/>
      <c r="BW25" s="53"/>
      <c r="BX25" s="53"/>
      <c r="BY25" s="53"/>
      <c r="BZ25" s="53"/>
      <c r="CA25" s="53"/>
      <c r="CB25" s="53"/>
    </row>
    <row r="26" spans="1:80" x14ac:dyDescent="0.3">
      <c r="A26" s="53"/>
      <c r="B26" s="557"/>
      <c r="C26" s="557"/>
      <c r="D26" s="558"/>
      <c r="E26" s="550"/>
      <c r="F26" s="551"/>
      <c r="G26" s="551"/>
      <c r="H26" s="551"/>
      <c r="I26" s="552"/>
      <c r="J26" s="519" t="str">
        <f>IF(AND('Mapa final'!$K$46="Media",'Mapa final'!$O$46="Leve"),CONCATENATE("R",'Mapa final'!$A$46),"")</f>
        <v/>
      </c>
      <c r="K26" s="520"/>
      <c r="L26" s="520" t="str">
        <f>IF(AND('Mapa final'!$K$52="Media",'Mapa final'!$O$52="Leve"),CONCATENATE("R",'Mapa final'!$A$52),"")</f>
        <v/>
      </c>
      <c r="M26" s="520"/>
      <c r="N26" s="520" t="str">
        <f>IF(AND('Mapa final'!$K$58="Media",'Mapa final'!$O$58="Leve"),CONCATENATE("R",'Mapa final'!$A$58),"")</f>
        <v/>
      </c>
      <c r="O26" s="521"/>
      <c r="P26" s="519" t="str">
        <f>IF(AND('Mapa final'!$K$46="Media",'Mapa final'!$O$46="Menor"),CONCATENATE("R",'Mapa final'!$A$46),"")</f>
        <v/>
      </c>
      <c r="Q26" s="520"/>
      <c r="R26" s="520" t="str">
        <f>IF(AND('Mapa final'!$K$52="Media",'Mapa final'!$O$52="Menor"),CONCATENATE("R",'Mapa final'!$A$52),"")</f>
        <v/>
      </c>
      <c r="S26" s="520"/>
      <c r="T26" s="520" t="str">
        <f>IF(AND('Mapa final'!$K$58="Media",'Mapa final'!$O$58="Menor"),CONCATENATE("R",'Mapa final'!$A$58),"")</f>
        <v/>
      </c>
      <c r="U26" s="521"/>
      <c r="V26" s="519" t="str">
        <f>IF(AND('Mapa final'!$K$46="Media",'Mapa final'!$O$46="Moderado"),CONCATENATE("R",'Mapa final'!$A$46),"")</f>
        <v/>
      </c>
      <c r="W26" s="520"/>
      <c r="X26" s="520" t="str">
        <f>IF(AND('Mapa final'!$K$52="Media",'Mapa final'!$O$52="Moderado"),CONCATENATE("R",'Mapa final'!$A$52),"")</f>
        <v/>
      </c>
      <c r="Y26" s="520"/>
      <c r="Z26" s="520" t="str">
        <f>IF(AND('Mapa final'!$K$58="Media",'Mapa final'!$O$58="Moderado"),CONCATENATE("R",'Mapa final'!$A$58),"")</f>
        <v/>
      </c>
      <c r="AA26" s="521"/>
      <c r="AB26" s="537" t="str">
        <f>IF(AND('Mapa final'!$K$46="Media",'Mapa final'!$O$46="Mayor"),CONCATENATE("R",'Mapa final'!$A$46),"")</f>
        <v/>
      </c>
      <c r="AC26" s="538"/>
      <c r="AD26" s="538" t="str">
        <f>IF(AND('Mapa final'!$K$52="Media",'Mapa final'!$O$52="Mayor"),CONCATENATE("R",'Mapa final'!$A$52),"")</f>
        <v/>
      </c>
      <c r="AE26" s="538"/>
      <c r="AF26" s="538" t="str">
        <f>IF(AND('Mapa final'!$K$58="Media",'Mapa final'!$O$58="Mayor"),CONCATENATE("R",'Mapa final'!$A$58),"")</f>
        <v/>
      </c>
      <c r="AG26" s="539"/>
      <c r="AH26" s="528" t="str">
        <f>IF(AND('Mapa final'!$K$46="Media",'Mapa final'!$O$46="Catastrófico"),CONCATENATE("R",'Mapa final'!$A$46),"")</f>
        <v/>
      </c>
      <c r="AI26" s="529"/>
      <c r="AJ26" s="529" t="str">
        <f>IF(AND('Mapa final'!$K$52="Media",'Mapa final'!$O$52="Catastrófico"),CONCATENATE("R",'Mapa final'!$A$52),"")</f>
        <v/>
      </c>
      <c r="AK26" s="529"/>
      <c r="AL26" s="529" t="str">
        <f>IF(AND('Mapa final'!$K$58="Media",'Mapa final'!$O$58="Catastrófico"),CONCATENATE("R",'Mapa final'!$A$58),"")</f>
        <v/>
      </c>
      <c r="AM26" s="530"/>
      <c r="AN26" s="53"/>
      <c r="AO26" s="580"/>
      <c r="AP26" s="581"/>
      <c r="AQ26" s="581"/>
      <c r="AR26" s="581"/>
      <c r="AS26" s="581"/>
      <c r="AT26" s="582"/>
      <c r="AU26" s="53"/>
      <c r="AV26" s="53"/>
      <c r="AW26" s="53"/>
      <c r="AX26" s="53"/>
      <c r="AY26" s="53"/>
      <c r="AZ26" s="53"/>
      <c r="BA26" s="53"/>
      <c r="BB26" s="53"/>
      <c r="BC26" s="53"/>
      <c r="BD26" s="53"/>
      <c r="BE26" s="53"/>
      <c r="BF26" s="53"/>
      <c r="BG26" s="53"/>
      <c r="BH26" s="53"/>
      <c r="BI26" s="53"/>
      <c r="BJ26" s="53"/>
      <c r="BK26" s="53"/>
      <c r="BL26" s="53"/>
      <c r="BM26" s="53"/>
      <c r="BN26" s="53"/>
      <c r="BO26" s="53"/>
      <c r="BP26" s="53"/>
      <c r="BQ26" s="53"/>
      <c r="BR26" s="53"/>
      <c r="BS26" s="53"/>
      <c r="BT26" s="53"/>
      <c r="BU26" s="53"/>
      <c r="BV26" s="53"/>
      <c r="BW26" s="53"/>
      <c r="BX26" s="53"/>
      <c r="BY26" s="53"/>
      <c r="BZ26" s="53"/>
      <c r="CA26" s="53"/>
      <c r="CB26" s="53"/>
    </row>
    <row r="27" spans="1:80" x14ac:dyDescent="0.3">
      <c r="A27" s="53"/>
      <c r="B27" s="557"/>
      <c r="C27" s="557"/>
      <c r="D27" s="558"/>
      <c r="E27" s="550"/>
      <c r="F27" s="551"/>
      <c r="G27" s="551"/>
      <c r="H27" s="551"/>
      <c r="I27" s="552"/>
      <c r="J27" s="519"/>
      <c r="K27" s="520"/>
      <c r="L27" s="520"/>
      <c r="M27" s="520"/>
      <c r="N27" s="520"/>
      <c r="O27" s="521"/>
      <c r="P27" s="519"/>
      <c r="Q27" s="520"/>
      <c r="R27" s="520"/>
      <c r="S27" s="520"/>
      <c r="T27" s="520"/>
      <c r="U27" s="521"/>
      <c r="V27" s="519"/>
      <c r="W27" s="520"/>
      <c r="X27" s="520"/>
      <c r="Y27" s="520"/>
      <c r="Z27" s="520"/>
      <c r="AA27" s="521"/>
      <c r="AB27" s="537"/>
      <c r="AC27" s="538"/>
      <c r="AD27" s="538"/>
      <c r="AE27" s="538"/>
      <c r="AF27" s="538"/>
      <c r="AG27" s="539"/>
      <c r="AH27" s="528"/>
      <c r="AI27" s="529"/>
      <c r="AJ27" s="529"/>
      <c r="AK27" s="529"/>
      <c r="AL27" s="529"/>
      <c r="AM27" s="530"/>
      <c r="AN27" s="53"/>
      <c r="AO27" s="580"/>
      <c r="AP27" s="581"/>
      <c r="AQ27" s="581"/>
      <c r="AR27" s="581"/>
      <c r="AS27" s="581"/>
      <c r="AT27" s="582"/>
      <c r="AU27" s="53"/>
      <c r="AV27" s="53"/>
      <c r="AW27" s="53"/>
      <c r="AX27" s="53"/>
      <c r="AY27" s="53"/>
      <c r="AZ27" s="53"/>
      <c r="BA27" s="53"/>
      <c r="BB27" s="53"/>
      <c r="BC27" s="53"/>
      <c r="BD27" s="53"/>
      <c r="BE27" s="53"/>
      <c r="BF27" s="53"/>
      <c r="BG27" s="53"/>
      <c r="BH27" s="53"/>
      <c r="BI27" s="53"/>
      <c r="BJ27" s="53"/>
      <c r="BK27" s="53"/>
      <c r="BL27" s="53"/>
      <c r="BM27" s="53"/>
      <c r="BN27" s="53"/>
      <c r="BO27" s="53"/>
      <c r="BP27" s="53"/>
      <c r="BQ27" s="53"/>
      <c r="BR27" s="53"/>
      <c r="BS27" s="53"/>
      <c r="BT27" s="53"/>
      <c r="BU27" s="53"/>
      <c r="BV27" s="53"/>
      <c r="BW27" s="53"/>
      <c r="BX27" s="53"/>
      <c r="BY27" s="53"/>
      <c r="BZ27" s="53"/>
      <c r="CA27" s="53"/>
      <c r="CB27" s="53"/>
    </row>
    <row r="28" spans="1:80" x14ac:dyDescent="0.3">
      <c r="A28" s="53"/>
      <c r="B28" s="557"/>
      <c r="C28" s="557"/>
      <c r="D28" s="558"/>
      <c r="E28" s="550"/>
      <c r="F28" s="551"/>
      <c r="G28" s="551"/>
      <c r="H28" s="551"/>
      <c r="I28" s="552"/>
      <c r="J28" s="519" t="str">
        <f>IF(AND('Mapa final'!$K$64="Media",'Mapa final'!$O$64="Leve"),CONCATENATE("R",'Mapa final'!$A$64),"")</f>
        <v/>
      </c>
      <c r="K28" s="520"/>
      <c r="L28" s="520" t="str">
        <f>IF(AND('Mapa final'!$K$70="Media",'Mapa final'!$O$70="Leve"),CONCATENATE("R",'Mapa final'!$A$70),"")</f>
        <v/>
      </c>
      <c r="M28" s="520"/>
      <c r="N28" s="520" t="str">
        <f>IF(AND('Mapa final'!$K$76="Media",'Mapa final'!$O$76="Leve"),CONCATENATE("R",'Mapa final'!$A$76),"")</f>
        <v/>
      </c>
      <c r="O28" s="521"/>
      <c r="P28" s="519" t="str">
        <f>IF(AND('Mapa final'!$K$64="Media",'Mapa final'!$O$64="Menor"),CONCATENATE("R",'Mapa final'!$A$64),"")</f>
        <v/>
      </c>
      <c r="Q28" s="520"/>
      <c r="R28" s="520" t="str">
        <f>IF(AND('Mapa final'!$K$70="Media",'Mapa final'!$O$70="Menor"),CONCATENATE("R",'Mapa final'!$A$70),"")</f>
        <v/>
      </c>
      <c r="S28" s="520"/>
      <c r="T28" s="520" t="str">
        <f>IF(AND('Mapa final'!$K$76="Media",'Mapa final'!$O$76="Menor"),CONCATENATE("R",'Mapa final'!$A$76),"")</f>
        <v/>
      </c>
      <c r="U28" s="521"/>
      <c r="V28" s="519" t="str">
        <f>IF(AND('Mapa final'!$K$64="Media",'Mapa final'!$O$64="Moderado"),CONCATENATE("R",'Mapa final'!$A$64),"")</f>
        <v/>
      </c>
      <c r="W28" s="520"/>
      <c r="X28" s="520" t="str">
        <f>IF(AND('Mapa final'!$K$70="Media",'Mapa final'!$O$70="Moderado"),CONCATENATE("R",'Mapa final'!$A$70),"")</f>
        <v/>
      </c>
      <c r="Y28" s="520"/>
      <c r="Z28" s="520" t="str">
        <f>IF(AND('Mapa final'!$K$76="Media",'Mapa final'!$O$76="Moderado"),CONCATENATE("R",'Mapa final'!$A$76),"")</f>
        <v/>
      </c>
      <c r="AA28" s="521"/>
      <c r="AB28" s="537" t="str">
        <f>IF(AND('Mapa final'!$K$64="Media",'Mapa final'!$O$64="Mayor"),CONCATENATE("R",'Mapa final'!$A$64),"")</f>
        <v/>
      </c>
      <c r="AC28" s="538"/>
      <c r="AD28" s="538" t="str">
        <f>IF(AND('Mapa final'!$K$70="Media",'Mapa final'!$O$70="Mayor"),CONCATENATE("R",'Mapa final'!$A$70),"")</f>
        <v/>
      </c>
      <c r="AE28" s="538"/>
      <c r="AF28" s="538" t="str">
        <f>IF(AND('Mapa final'!$K$76="Media",'Mapa final'!$O$76="Mayor"),CONCATENATE("R",'Mapa final'!$A$76),"")</f>
        <v/>
      </c>
      <c r="AG28" s="539"/>
      <c r="AH28" s="528" t="str">
        <f>IF(AND('Mapa final'!$K$64="Media",'Mapa final'!$O$64="Catastrófico"),CONCATENATE("R",'Mapa final'!$A$64),"")</f>
        <v/>
      </c>
      <c r="AI28" s="529"/>
      <c r="AJ28" s="529" t="str">
        <f>IF(AND('Mapa final'!$K$70="Media",'Mapa final'!$O$70="Catastrófico"),CONCATENATE("R",'Mapa final'!$A$70),"")</f>
        <v/>
      </c>
      <c r="AK28" s="529"/>
      <c r="AL28" s="529" t="str">
        <f>IF(AND('Mapa final'!$K$76="Media",'Mapa final'!$O$76="Catastrófico"),CONCATENATE("R",'Mapa final'!$A$76),"")</f>
        <v/>
      </c>
      <c r="AM28" s="530"/>
      <c r="AN28" s="53"/>
      <c r="AO28" s="580"/>
      <c r="AP28" s="581"/>
      <c r="AQ28" s="581"/>
      <c r="AR28" s="581"/>
      <c r="AS28" s="581"/>
      <c r="AT28" s="582"/>
      <c r="AU28" s="53"/>
      <c r="AV28" s="53"/>
      <c r="AW28" s="53"/>
      <c r="AX28" s="53"/>
      <c r="AY28" s="53"/>
      <c r="AZ28" s="53"/>
      <c r="BA28" s="53"/>
      <c r="BB28" s="53"/>
      <c r="BC28" s="53"/>
      <c r="BD28" s="53"/>
      <c r="BE28" s="53"/>
      <c r="BF28" s="53"/>
      <c r="BG28" s="53"/>
      <c r="BH28" s="53"/>
      <c r="BI28" s="53"/>
      <c r="BJ28" s="53"/>
      <c r="BK28" s="53"/>
      <c r="BL28" s="53"/>
      <c r="BM28" s="53"/>
      <c r="BN28" s="53"/>
      <c r="BO28" s="53"/>
      <c r="BP28" s="53"/>
      <c r="BQ28" s="53"/>
      <c r="BR28" s="53"/>
      <c r="BS28" s="53"/>
      <c r="BT28" s="53"/>
      <c r="BU28" s="53"/>
      <c r="BV28" s="53"/>
      <c r="BW28" s="53"/>
      <c r="BX28" s="53"/>
      <c r="BY28" s="53"/>
      <c r="BZ28" s="53"/>
      <c r="CA28" s="53"/>
      <c r="CB28" s="53"/>
    </row>
    <row r="29" spans="1:80" ht="15" thickBot="1" x14ac:dyDescent="0.35">
      <c r="A29" s="53"/>
      <c r="B29" s="557"/>
      <c r="C29" s="557"/>
      <c r="D29" s="558"/>
      <c r="E29" s="553"/>
      <c r="F29" s="554"/>
      <c r="G29" s="554"/>
      <c r="H29" s="554"/>
      <c r="I29" s="555"/>
      <c r="J29" s="519"/>
      <c r="K29" s="520"/>
      <c r="L29" s="520"/>
      <c r="M29" s="520"/>
      <c r="N29" s="520"/>
      <c r="O29" s="521"/>
      <c r="P29" s="522"/>
      <c r="Q29" s="523"/>
      <c r="R29" s="523"/>
      <c r="S29" s="523"/>
      <c r="T29" s="523"/>
      <c r="U29" s="524"/>
      <c r="V29" s="522"/>
      <c r="W29" s="523"/>
      <c r="X29" s="523"/>
      <c r="Y29" s="523"/>
      <c r="Z29" s="523"/>
      <c r="AA29" s="524"/>
      <c r="AB29" s="540"/>
      <c r="AC29" s="541"/>
      <c r="AD29" s="541"/>
      <c r="AE29" s="541"/>
      <c r="AF29" s="541"/>
      <c r="AG29" s="542"/>
      <c r="AH29" s="531"/>
      <c r="AI29" s="532"/>
      <c r="AJ29" s="532"/>
      <c r="AK29" s="532"/>
      <c r="AL29" s="532"/>
      <c r="AM29" s="533"/>
      <c r="AN29" s="53"/>
      <c r="AO29" s="583"/>
      <c r="AP29" s="584"/>
      <c r="AQ29" s="584"/>
      <c r="AR29" s="584"/>
      <c r="AS29" s="584"/>
      <c r="AT29" s="585"/>
      <c r="AU29" s="53"/>
      <c r="AV29" s="53"/>
      <c r="AW29" s="53"/>
      <c r="AX29" s="53"/>
      <c r="AY29" s="53"/>
      <c r="AZ29" s="53"/>
      <c r="BA29" s="53"/>
      <c r="BB29" s="53"/>
      <c r="BC29" s="53"/>
      <c r="BD29" s="53"/>
      <c r="BE29" s="53"/>
      <c r="BF29" s="53"/>
      <c r="BG29" s="53"/>
      <c r="BH29" s="53"/>
      <c r="BI29" s="53"/>
      <c r="BJ29" s="53"/>
      <c r="BK29" s="53"/>
      <c r="BL29" s="53"/>
      <c r="BM29" s="53"/>
      <c r="BN29" s="53"/>
      <c r="BO29" s="53"/>
      <c r="BP29" s="53"/>
      <c r="BQ29" s="53"/>
      <c r="BR29" s="53"/>
      <c r="BS29" s="53"/>
      <c r="BT29" s="53"/>
      <c r="BU29" s="53"/>
      <c r="BV29" s="53"/>
      <c r="BW29" s="53"/>
      <c r="BX29" s="53"/>
      <c r="BY29" s="53"/>
      <c r="BZ29" s="53"/>
      <c r="CA29" s="53"/>
      <c r="CB29" s="53"/>
    </row>
    <row r="30" spans="1:80" x14ac:dyDescent="0.3">
      <c r="A30" s="53"/>
      <c r="B30" s="557"/>
      <c r="C30" s="557"/>
      <c r="D30" s="558"/>
      <c r="E30" s="547" t="s">
        <v>105</v>
      </c>
      <c r="F30" s="548"/>
      <c r="G30" s="548"/>
      <c r="H30" s="548"/>
      <c r="I30" s="548"/>
      <c r="J30" s="516" t="str">
        <f>IF(AND('Mapa final'!$K$10="Baja",'Mapa final'!$O$10="Leve"),CONCATENATE("R",'Mapa final'!$A$10),"")</f>
        <v/>
      </c>
      <c r="K30" s="517"/>
      <c r="L30" s="517" t="str">
        <f>IF(AND('Mapa final'!$K$16="Baja",'Mapa final'!$O$16="Leve"),CONCATENATE("R",'Mapa final'!$A$16),"")</f>
        <v/>
      </c>
      <c r="M30" s="517"/>
      <c r="N30" s="517" t="str">
        <f>IF(AND('Mapa final'!$K$22="Baja",'Mapa final'!$O$22="Leve"),CONCATENATE("R",'Mapa final'!$A$22),"")</f>
        <v/>
      </c>
      <c r="O30" s="518"/>
      <c r="P30" s="526" t="str">
        <f>IF(AND('Mapa final'!$K$10="Baja",'Mapa final'!$O$10="Menor"),CONCATENATE("R",'Mapa final'!$A$10),"")</f>
        <v/>
      </c>
      <c r="Q30" s="526"/>
      <c r="R30" s="526" t="str">
        <f>IF(AND('Mapa final'!$K$16="Baja",'Mapa final'!$O$16="Menor"),CONCATENATE("R",'Mapa final'!$A$16),"")</f>
        <v/>
      </c>
      <c r="S30" s="526"/>
      <c r="T30" s="526" t="str">
        <f>IF(AND('Mapa final'!$K$22="Baja",'Mapa final'!$O$22="Menor"),CONCATENATE("R",'Mapa final'!$A$22),"")</f>
        <v/>
      </c>
      <c r="U30" s="527"/>
      <c r="V30" s="525" t="str">
        <f>IF(AND('Mapa final'!$K$10="Baja",'Mapa final'!$O$10="Moderado"),CONCATENATE("R",'Mapa final'!$A$10),"")</f>
        <v/>
      </c>
      <c r="W30" s="526"/>
      <c r="X30" s="526" t="str">
        <f>IF(AND('Mapa final'!$K$16="Baja",'Mapa final'!$O$16="Moderado"),CONCATENATE("R",'Mapa final'!$A$16),"")</f>
        <v/>
      </c>
      <c r="Y30" s="526"/>
      <c r="Z30" s="526" t="str">
        <f>IF(AND('Mapa final'!$K$22="Baja",'Mapa final'!$O$22="Moderado"),CONCATENATE("R",'Mapa final'!$A$22),"")</f>
        <v/>
      </c>
      <c r="AA30" s="527"/>
      <c r="AB30" s="543" t="str">
        <f>IF(AND('Mapa final'!$K$10="Baja",'Mapa final'!$O$10="Mayor"),CONCATENATE("R",'Mapa final'!$A$10),"")</f>
        <v/>
      </c>
      <c r="AC30" s="544"/>
      <c r="AD30" s="544" t="str">
        <f>IF(AND('Mapa final'!$K$16="Baja",'Mapa final'!$O$16="Mayor"),CONCATENATE("R",'Mapa final'!$A$16),"")</f>
        <v/>
      </c>
      <c r="AE30" s="544"/>
      <c r="AF30" s="544" t="str">
        <f>IF(AND('Mapa final'!$K$22="Baja",'Mapa final'!$O$22="Mayor"),CONCATENATE("R",'Mapa final'!$A$22),"")</f>
        <v/>
      </c>
      <c r="AG30" s="545"/>
      <c r="AH30" s="534" t="str">
        <f>IF(AND('Mapa final'!$K$10="Baja",'Mapa final'!$O$10="Catastrófico"),CONCATENATE("R",'Mapa final'!$A$10),"")</f>
        <v/>
      </c>
      <c r="AI30" s="535"/>
      <c r="AJ30" s="535" t="str">
        <f>IF(AND('Mapa final'!$K$16="Baja",'Mapa final'!$O$16="Catastrófico"),CONCATENATE("R",'Mapa final'!$A$16),"")</f>
        <v/>
      </c>
      <c r="AK30" s="535"/>
      <c r="AL30" s="535" t="str">
        <f>IF(AND('Mapa final'!$K$22="Baja",'Mapa final'!$O$22="Catastrófico"),CONCATENATE("R",'Mapa final'!$A$22),"")</f>
        <v/>
      </c>
      <c r="AM30" s="536"/>
      <c r="AN30" s="53"/>
      <c r="AO30" s="586" t="s">
        <v>77</v>
      </c>
      <c r="AP30" s="587"/>
      <c r="AQ30" s="587"/>
      <c r="AR30" s="587"/>
      <c r="AS30" s="587"/>
      <c r="AT30" s="588"/>
      <c r="AU30" s="53"/>
      <c r="AV30" s="53"/>
      <c r="AW30" s="53"/>
      <c r="AX30" s="53"/>
      <c r="AY30" s="53"/>
      <c r="AZ30" s="53"/>
      <c r="BA30" s="53"/>
      <c r="BB30" s="53"/>
      <c r="BC30" s="53"/>
      <c r="BD30" s="53"/>
      <c r="BE30" s="53"/>
      <c r="BF30" s="53"/>
      <c r="BG30" s="53"/>
      <c r="BH30" s="53"/>
      <c r="BI30" s="53"/>
      <c r="BJ30" s="53"/>
      <c r="BK30" s="53"/>
      <c r="BL30" s="53"/>
      <c r="BM30" s="53"/>
      <c r="BN30" s="53"/>
      <c r="BO30" s="53"/>
      <c r="BP30" s="53"/>
      <c r="BQ30" s="53"/>
      <c r="BR30" s="53"/>
      <c r="BS30" s="53"/>
      <c r="BT30" s="53"/>
      <c r="BU30" s="53"/>
      <c r="BV30" s="53"/>
      <c r="BW30" s="53"/>
      <c r="BX30" s="53"/>
      <c r="BY30" s="53"/>
      <c r="BZ30" s="53"/>
      <c r="CA30" s="53"/>
      <c r="CB30" s="53"/>
    </row>
    <row r="31" spans="1:80" x14ac:dyDescent="0.3">
      <c r="A31" s="53"/>
      <c r="B31" s="557"/>
      <c r="C31" s="557"/>
      <c r="D31" s="558"/>
      <c r="E31" s="550"/>
      <c r="F31" s="551"/>
      <c r="G31" s="551"/>
      <c r="H31" s="551"/>
      <c r="I31" s="551"/>
      <c r="J31" s="510"/>
      <c r="K31" s="511"/>
      <c r="L31" s="511"/>
      <c r="M31" s="511"/>
      <c r="N31" s="511"/>
      <c r="O31" s="512"/>
      <c r="P31" s="520"/>
      <c r="Q31" s="520"/>
      <c r="R31" s="520"/>
      <c r="S31" s="520"/>
      <c r="T31" s="520"/>
      <c r="U31" s="521"/>
      <c r="V31" s="519"/>
      <c r="W31" s="520"/>
      <c r="X31" s="520"/>
      <c r="Y31" s="520"/>
      <c r="Z31" s="520"/>
      <c r="AA31" s="521"/>
      <c r="AB31" s="537"/>
      <c r="AC31" s="538"/>
      <c r="AD31" s="538"/>
      <c r="AE31" s="538"/>
      <c r="AF31" s="538"/>
      <c r="AG31" s="539"/>
      <c r="AH31" s="528"/>
      <c r="AI31" s="529"/>
      <c r="AJ31" s="529"/>
      <c r="AK31" s="529"/>
      <c r="AL31" s="529"/>
      <c r="AM31" s="530"/>
      <c r="AN31" s="53"/>
      <c r="AO31" s="589"/>
      <c r="AP31" s="590"/>
      <c r="AQ31" s="590"/>
      <c r="AR31" s="590"/>
      <c r="AS31" s="590"/>
      <c r="AT31" s="591"/>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3"/>
      <c r="BS31" s="53"/>
      <c r="BT31" s="53"/>
      <c r="BU31" s="53"/>
      <c r="BV31" s="53"/>
      <c r="BW31" s="53"/>
      <c r="BX31" s="53"/>
      <c r="BY31" s="53"/>
      <c r="BZ31" s="53"/>
      <c r="CA31" s="53"/>
      <c r="CB31" s="53"/>
    </row>
    <row r="32" spans="1:80" x14ac:dyDescent="0.3">
      <c r="A32" s="53"/>
      <c r="B32" s="557"/>
      <c r="C32" s="557"/>
      <c r="D32" s="558"/>
      <c r="E32" s="550"/>
      <c r="F32" s="551"/>
      <c r="G32" s="551"/>
      <c r="H32" s="551"/>
      <c r="I32" s="551"/>
      <c r="J32" s="510" t="str">
        <f>IF(AND('Mapa final'!$K$28="Baja",'Mapa final'!$O$28="Leve"),CONCATENATE("R",'Mapa final'!$A$28),"")</f>
        <v/>
      </c>
      <c r="K32" s="511"/>
      <c r="L32" s="511" t="str">
        <f>IF(AND('Mapa final'!$K$34="Baja",'Mapa final'!$O$34="Leve"),CONCATENATE("R",'Mapa final'!$A$34),"")</f>
        <v/>
      </c>
      <c r="M32" s="511"/>
      <c r="N32" s="511" t="str">
        <f>IF(AND('Mapa final'!$K$40="Baja",'Mapa final'!$O$40="Leve"),CONCATENATE("R",'Mapa final'!$A$40),"")</f>
        <v/>
      </c>
      <c r="O32" s="512"/>
      <c r="P32" s="520" t="str">
        <f>IF(AND('Mapa final'!$K$28="Baja",'Mapa final'!$O$28="Menor"),CONCATENATE("R",'Mapa final'!$A$28),"")</f>
        <v/>
      </c>
      <c r="Q32" s="520"/>
      <c r="R32" s="520" t="str">
        <f>IF(AND('Mapa final'!$K$34="Baja",'Mapa final'!$O$34="Menor"),CONCATENATE("R",'Mapa final'!$A$34),"")</f>
        <v/>
      </c>
      <c r="S32" s="520"/>
      <c r="T32" s="520" t="str">
        <f>IF(AND('Mapa final'!$K$40="Baja",'Mapa final'!$O$40="Menor"),CONCATENATE("R",'Mapa final'!$A$40),"")</f>
        <v/>
      </c>
      <c r="U32" s="521"/>
      <c r="V32" s="519" t="str">
        <f>IF(AND('Mapa final'!$K$28="Baja",'Mapa final'!$O$28="Moderado"),CONCATENATE("R",'Mapa final'!$A$28),"")</f>
        <v/>
      </c>
      <c r="W32" s="520"/>
      <c r="X32" s="520" t="str">
        <f>IF(AND('Mapa final'!$K$34="Baja",'Mapa final'!$O$34="Moderado"),CONCATENATE("R",'Mapa final'!$A$34),"")</f>
        <v/>
      </c>
      <c r="Y32" s="520"/>
      <c r="Z32" s="520" t="str">
        <f>IF(AND('Mapa final'!$K$40="Baja",'Mapa final'!$O$40="Moderado"),CONCATENATE("R",'Mapa final'!$A$40),"")</f>
        <v/>
      </c>
      <c r="AA32" s="521"/>
      <c r="AB32" s="537" t="str">
        <f>IF(AND('Mapa final'!$K$28="Baja",'Mapa final'!$O$28="Mayor"),CONCATENATE("R",'Mapa final'!$A$28),"")</f>
        <v/>
      </c>
      <c r="AC32" s="538"/>
      <c r="AD32" s="538" t="str">
        <f>IF(AND('Mapa final'!$K$34="Baja",'Mapa final'!$O$34="Mayor"),CONCATENATE("R",'Mapa final'!$A$34),"")</f>
        <v/>
      </c>
      <c r="AE32" s="538"/>
      <c r="AF32" s="538" t="str">
        <f>IF(AND('Mapa final'!$K$40="Baja",'Mapa final'!$O$40="Mayor"),CONCATENATE("R",'Mapa final'!$A$40),"")</f>
        <v/>
      </c>
      <c r="AG32" s="539"/>
      <c r="AH32" s="528" t="str">
        <f>IF(AND('Mapa final'!$K$28="Baja",'Mapa final'!$O$28="Catastrófico"),CONCATENATE("R",'Mapa final'!$A$28),"")</f>
        <v/>
      </c>
      <c r="AI32" s="529"/>
      <c r="AJ32" s="529" t="str">
        <f>IF(AND('Mapa final'!$K$34="Baja",'Mapa final'!$O$34="Catastrófico"),CONCATENATE("R",'Mapa final'!$A$34),"")</f>
        <v/>
      </c>
      <c r="AK32" s="529"/>
      <c r="AL32" s="529" t="str">
        <f>IF(AND('Mapa final'!$K$40="Baja",'Mapa final'!$O$40="Catastrófico"),CONCATENATE("R",'Mapa final'!$A$40),"")</f>
        <v/>
      </c>
      <c r="AM32" s="530"/>
      <c r="AN32" s="53"/>
      <c r="AO32" s="589"/>
      <c r="AP32" s="590"/>
      <c r="AQ32" s="590"/>
      <c r="AR32" s="590"/>
      <c r="AS32" s="590"/>
      <c r="AT32" s="591"/>
      <c r="AU32" s="53"/>
      <c r="AV32" s="53"/>
      <c r="AW32" s="53"/>
      <c r="AX32" s="53"/>
      <c r="AY32" s="53"/>
      <c r="AZ32" s="53"/>
      <c r="BA32" s="53"/>
      <c r="BB32" s="53"/>
      <c r="BC32" s="53"/>
      <c r="BD32" s="53"/>
      <c r="BE32" s="53"/>
      <c r="BF32" s="53"/>
      <c r="BG32" s="53"/>
      <c r="BH32" s="53"/>
      <c r="BI32" s="53"/>
      <c r="BJ32" s="53"/>
      <c r="BK32" s="53"/>
      <c r="BL32" s="53"/>
      <c r="BM32" s="53"/>
      <c r="BN32" s="53"/>
      <c r="BO32" s="53"/>
      <c r="BP32" s="53"/>
      <c r="BQ32" s="53"/>
      <c r="BR32" s="53"/>
      <c r="BS32" s="53"/>
      <c r="BT32" s="53"/>
      <c r="BU32" s="53"/>
      <c r="BV32" s="53"/>
      <c r="BW32" s="53"/>
      <c r="BX32" s="53"/>
      <c r="BY32" s="53"/>
      <c r="BZ32" s="53"/>
      <c r="CA32" s="53"/>
      <c r="CB32" s="53"/>
    </row>
    <row r="33" spans="1:80" x14ac:dyDescent="0.3">
      <c r="A33" s="53"/>
      <c r="B33" s="557"/>
      <c r="C33" s="557"/>
      <c r="D33" s="558"/>
      <c r="E33" s="550"/>
      <c r="F33" s="551"/>
      <c r="G33" s="551"/>
      <c r="H33" s="551"/>
      <c r="I33" s="551"/>
      <c r="J33" s="510"/>
      <c r="K33" s="511"/>
      <c r="L33" s="511"/>
      <c r="M33" s="511"/>
      <c r="N33" s="511"/>
      <c r="O33" s="512"/>
      <c r="P33" s="520"/>
      <c r="Q33" s="520"/>
      <c r="R33" s="520"/>
      <c r="S33" s="520"/>
      <c r="T33" s="520"/>
      <c r="U33" s="521"/>
      <c r="V33" s="519"/>
      <c r="W33" s="520"/>
      <c r="X33" s="520"/>
      <c r="Y33" s="520"/>
      <c r="Z33" s="520"/>
      <c r="AA33" s="521"/>
      <c r="AB33" s="537"/>
      <c r="AC33" s="538"/>
      <c r="AD33" s="538"/>
      <c r="AE33" s="538"/>
      <c r="AF33" s="538"/>
      <c r="AG33" s="539"/>
      <c r="AH33" s="528"/>
      <c r="AI33" s="529"/>
      <c r="AJ33" s="529"/>
      <c r="AK33" s="529"/>
      <c r="AL33" s="529"/>
      <c r="AM33" s="530"/>
      <c r="AN33" s="53"/>
      <c r="AO33" s="589"/>
      <c r="AP33" s="590"/>
      <c r="AQ33" s="590"/>
      <c r="AR33" s="590"/>
      <c r="AS33" s="590"/>
      <c r="AT33" s="591"/>
      <c r="AU33" s="53"/>
      <c r="AV33" s="53"/>
      <c r="AW33" s="53"/>
      <c r="AX33" s="53"/>
      <c r="AY33" s="53"/>
      <c r="AZ33" s="53"/>
      <c r="BA33" s="53"/>
      <c r="BB33" s="53"/>
      <c r="BC33" s="53"/>
      <c r="BD33" s="53"/>
      <c r="BE33" s="53"/>
      <c r="BF33" s="53"/>
      <c r="BG33" s="53"/>
      <c r="BH33" s="53"/>
      <c r="BI33" s="53"/>
      <c r="BJ33" s="53"/>
      <c r="BK33" s="53"/>
      <c r="BL33" s="53"/>
      <c r="BM33" s="53"/>
      <c r="BN33" s="53"/>
      <c r="BO33" s="53"/>
      <c r="BP33" s="53"/>
      <c r="BQ33" s="53"/>
      <c r="BR33" s="53"/>
      <c r="BS33" s="53"/>
      <c r="BT33" s="53"/>
      <c r="BU33" s="53"/>
      <c r="BV33" s="53"/>
      <c r="BW33" s="53"/>
      <c r="BX33" s="53"/>
      <c r="BY33" s="53"/>
      <c r="BZ33" s="53"/>
      <c r="CA33" s="53"/>
      <c r="CB33" s="53"/>
    </row>
    <row r="34" spans="1:80" x14ac:dyDescent="0.3">
      <c r="A34" s="53"/>
      <c r="B34" s="557"/>
      <c r="C34" s="557"/>
      <c r="D34" s="558"/>
      <c r="E34" s="550"/>
      <c r="F34" s="551"/>
      <c r="G34" s="551"/>
      <c r="H34" s="551"/>
      <c r="I34" s="551"/>
      <c r="J34" s="510" t="str">
        <f>IF(AND('Mapa final'!$K$46="Baja",'Mapa final'!$O$46="Leve"),CONCATENATE("R",'Mapa final'!$A$46),"")</f>
        <v/>
      </c>
      <c r="K34" s="511"/>
      <c r="L34" s="511" t="str">
        <f>IF(AND('Mapa final'!$K$52="Baja",'Mapa final'!$O$52="Leve"),CONCATENATE("R",'Mapa final'!$A$52),"")</f>
        <v/>
      </c>
      <c r="M34" s="511"/>
      <c r="N34" s="511" t="str">
        <f>IF(AND('Mapa final'!$K$58="Baja",'Mapa final'!$O$58="Leve"),CONCATENATE("R",'Mapa final'!$A$58),"")</f>
        <v/>
      </c>
      <c r="O34" s="512"/>
      <c r="P34" s="520" t="str">
        <f>IF(AND('Mapa final'!$K$46="Baja",'Mapa final'!$O$46="Menor"),CONCATENATE("R",'Mapa final'!$A$46),"")</f>
        <v/>
      </c>
      <c r="Q34" s="520"/>
      <c r="R34" s="520" t="str">
        <f>IF(AND('Mapa final'!$K$52="Baja",'Mapa final'!$O$52="Menor"),CONCATENATE("R",'Mapa final'!$A$52),"")</f>
        <v/>
      </c>
      <c r="S34" s="520"/>
      <c r="T34" s="520" t="str">
        <f>IF(AND('Mapa final'!$K$58="Baja",'Mapa final'!$O$58="Menor"),CONCATENATE("R",'Mapa final'!$A$58),"")</f>
        <v/>
      </c>
      <c r="U34" s="521"/>
      <c r="V34" s="519" t="str">
        <f>IF(AND('Mapa final'!$K$46="Baja",'Mapa final'!$O$46="Moderado"),CONCATENATE("R",'Mapa final'!$A$46),"")</f>
        <v/>
      </c>
      <c r="W34" s="520"/>
      <c r="X34" s="520" t="str">
        <f>IF(AND('Mapa final'!$K$52="Baja",'Mapa final'!$O$52="Moderado"),CONCATENATE("R",'Mapa final'!$A$52),"")</f>
        <v/>
      </c>
      <c r="Y34" s="520"/>
      <c r="Z34" s="520" t="str">
        <f>IF(AND('Mapa final'!$K$58="Baja",'Mapa final'!$O$58="Moderado"),CONCATENATE("R",'Mapa final'!$A$58),"")</f>
        <v/>
      </c>
      <c r="AA34" s="521"/>
      <c r="AB34" s="537" t="str">
        <f>IF(AND('Mapa final'!$K$46="Baja",'Mapa final'!$O$46="Mayor"),CONCATENATE("R",'Mapa final'!$A$46),"")</f>
        <v/>
      </c>
      <c r="AC34" s="538"/>
      <c r="AD34" s="538" t="str">
        <f>IF(AND('Mapa final'!$K$52="Baja",'Mapa final'!$O$52="Mayor"),CONCATENATE("R",'Mapa final'!$A$52),"")</f>
        <v/>
      </c>
      <c r="AE34" s="538"/>
      <c r="AF34" s="538" t="str">
        <f>IF(AND('Mapa final'!$K$58="Baja",'Mapa final'!$O$58="Mayor"),CONCATENATE("R",'Mapa final'!$A$58),"")</f>
        <v/>
      </c>
      <c r="AG34" s="539"/>
      <c r="AH34" s="528" t="str">
        <f>IF(AND('Mapa final'!$K$46="Baja",'Mapa final'!$O$46="Catastrófico"),CONCATENATE("R",'Mapa final'!$A$46),"")</f>
        <v/>
      </c>
      <c r="AI34" s="529"/>
      <c r="AJ34" s="529" t="str">
        <f>IF(AND('Mapa final'!$K$52="Baja",'Mapa final'!$O$52="Catastrófico"),CONCATENATE("R",'Mapa final'!$A$52),"")</f>
        <v/>
      </c>
      <c r="AK34" s="529"/>
      <c r="AL34" s="529" t="str">
        <f>IF(AND('Mapa final'!$K$58="Baja",'Mapa final'!$O$58="Catastrófico"),CONCATENATE("R",'Mapa final'!$A$58),"")</f>
        <v/>
      </c>
      <c r="AM34" s="530"/>
      <c r="AN34" s="53"/>
      <c r="AO34" s="589"/>
      <c r="AP34" s="590"/>
      <c r="AQ34" s="590"/>
      <c r="AR34" s="590"/>
      <c r="AS34" s="590"/>
      <c r="AT34" s="591"/>
      <c r="AU34" s="53"/>
      <c r="AV34" s="53"/>
      <c r="AW34" s="53"/>
      <c r="AX34" s="53"/>
      <c r="AY34" s="53"/>
      <c r="AZ34" s="53"/>
      <c r="BA34" s="53"/>
      <c r="BB34" s="53"/>
      <c r="BC34" s="53"/>
      <c r="BD34" s="53"/>
      <c r="BE34" s="53"/>
      <c r="BF34" s="53"/>
      <c r="BG34" s="53"/>
      <c r="BH34" s="53"/>
      <c r="BI34" s="53"/>
      <c r="BJ34" s="53"/>
      <c r="BK34" s="53"/>
      <c r="BL34" s="53"/>
      <c r="BM34" s="53"/>
      <c r="BN34" s="53"/>
      <c r="BO34" s="53"/>
      <c r="BP34" s="53"/>
      <c r="BQ34" s="53"/>
      <c r="BR34" s="53"/>
      <c r="BS34" s="53"/>
      <c r="BT34" s="53"/>
      <c r="BU34" s="53"/>
      <c r="BV34" s="53"/>
      <c r="BW34" s="53"/>
      <c r="BX34" s="53"/>
      <c r="BY34" s="53"/>
      <c r="BZ34" s="53"/>
      <c r="CA34" s="53"/>
      <c r="CB34" s="53"/>
    </row>
    <row r="35" spans="1:80" x14ac:dyDescent="0.3">
      <c r="A35" s="53"/>
      <c r="B35" s="557"/>
      <c r="C35" s="557"/>
      <c r="D35" s="558"/>
      <c r="E35" s="550"/>
      <c r="F35" s="551"/>
      <c r="G35" s="551"/>
      <c r="H35" s="551"/>
      <c r="I35" s="551"/>
      <c r="J35" s="510"/>
      <c r="K35" s="511"/>
      <c r="L35" s="511"/>
      <c r="M35" s="511"/>
      <c r="N35" s="511"/>
      <c r="O35" s="512"/>
      <c r="P35" s="520"/>
      <c r="Q35" s="520"/>
      <c r="R35" s="520"/>
      <c r="S35" s="520"/>
      <c r="T35" s="520"/>
      <c r="U35" s="521"/>
      <c r="V35" s="519"/>
      <c r="W35" s="520"/>
      <c r="X35" s="520"/>
      <c r="Y35" s="520"/>
      <c r="Z35" s="520"/>
      <c r="AA35" s="521"/>
      <c r="AB35" s="537"/>
      <c r="AC35" s="538"/>
      <c r="AD35" s="538"/>
      <c r="AE35" s="538"/>
      <c r="AF35" s="538"/>
      <c r="AG35" s="539"/>
      <c r="AH35" s="528"/>
      <c r="AI35" s="529"/>
      <c r="AJ35" s="529"/>
      <c r="AK35" s="529"/>
      <c r="AL35" s="529"/>
      <c r="AM35" s="530"/>
      <c r="AN35" s="53"/>
      <c r="AO35" s="589"/>
      <c r="AP35" s="590"/>
      <c r="AQ35" s="590"/>
      <c r="AR35" s="590"/>
      <c r="AS35" s="590"/>
      <c r="AT35" s="591"/>
      <c r="AU35" s="53"/>
      <c r="AV35" s="53"/>
      <c r="AW35" s="53"/>
      <c r="AX35" s="53"/>
      <c r="AY35" s="53"/>
      <c r="AZ35" s="53"/>
      <c r="BA35" s="53"/>
      <c r="BB35" s="53"/>
      <c r="BC35" s="53"/>
      <c r="BD35" s="53"/>
      <c r="BE35" s="53"/>
      <c r="BF35" s="53"/>
      <c r="BG35" s="53"/>
      <c r="BH35" s="53"/>
      <c r="BI35" s="53"/>
      <c r="BJ35" s="53"/>
      <c r="BK35" s="53"/>
      <c r="BL35" s="53"/>
      <c r="BM35" s="53"/>
      <c r="BN35" s="53"/>
      <c r="BO35" s="53"/>
      <c r="BP35" s="53"/>
      <c r="BQ35" s="53"/>
      <c r="BR35" s="53"/>
      <c r="BS35" s="53"/>
      <c r="BT35" s="53"/>
      <c r="BU35" s="53"/>
      <c r="BV35" s="53"/>
      <c r="BW35" s="53"/>
      <c r="BX35" s="53"/>
      <c r="BY35" s="53"/>
      <c r="BZ35" s="53"/>
      <c r="CA35" s="53"/>
      <c r="CB35" s="53"/>
    </row>
    <row r="36" spans="1:80" x14ac:dyDescent="0.3">
      <c r="A36" s="53"/>
      <c r="B36" s="557"/>
      <c r="C36" s="557"/>
      <c r="D36" s="558"/>
      <c r="E36" s="550"/>
      <c r="F36" s="551"/>
      <c r="G36" s="551"/>
      <c r="H36" s="551"/>
      <c r="I36" s="551"/>
      <c r="J36" s="510" t="str">
        <f>IF(AND('Mapa final'!$K$64="Baja",'Mapa final'!$O$64="Leve"),CONCATENATE("R",'Mapa final'!$A$64),"")</f>
        <v/>
      </c>
      <c r="K36" s="511"/>
      <c r="L36" s="511" t="str">
        <f>IF(AND('Mapa final'!$K$70="Baja",'Mapa final'!$O$70="Leve"),CONCATENATE("R",'Mapa final'!$A$70),"")</f>
        <v/>
      </c>
      <c r="M36" s="511"/>
      <c r="N36" s="511" t="str">
        <f>IF(AND('Mapa final'!$K$76="Baja",'Mapa final'!$O$76="Leve"),CONCATENATE("R",'Mapa final'!$A$76),"")</f>
        <v/>
      </c>
      <c r="O36" s="512"/>
      <c r="P36" s="520" t="str">
        <f>IF(AND('Mapa final'!$K$64="Baja",'Mapa final'!$O$64="Menor"),CONCATENATE("R",'Mapa final'!$A$64),"")</f>
        <v/>
      </c>
      <c r="Q36" s="520"/>
      <c r="R36" s="520" t="str">
        <f>IF(AND('Mapa final'!$K$70="Baja",'Mapa final'!$O$70="Menor"),CONCATENATE("R",'Mapa final'!$A$70),"")</f>
        <v/>
      </c>
      <c r="S36" s="520"/>
      <c r="T36" s="520" t="str">
        <f>IF(AND('Mapa final'!$K$76="Baja",'Mapa final'!$O$76="Menor"),CONCATENATE("R",'Mapa final'!$A$76),"")</f>
        <v/>
      </c>
      <c r="U36" s="521"/>
      <c r="V36" s="519" t="str">
        <f>IF(AND('Mapa final'!$K$64="Baja",'Mapa final'!$O$64="Moderado"),CONCATENATE("R",'Mapa final'!$A$64),"")</f>
        <v/>
      </c>
      <c r="W36" s="520"/>
      <c r="X36" s="520" t="str">
        <f>IF(AND('Mapa final'!$K$70="Baja",'Mapa final'!$O$70="Moderado"),CONCATENATE("R",'Mapa final'!$A$70),"")</f>
        <v/>
      </c>
      <c r="Y36" s="520"/>
      <c r="Z36" s="520" t="str">
        <f>IF(AND('Mapa final'!$K$76="Baja",'Mapa final'!$O$76="Moderado"),CONCATENATE("R",'Mapa final'!$A$76),"")</f>
        <v/>
      </c>
      <c r="AA36" s="521"/>
      <c r="AB36" s="537" t="str">
        <f>IF(AND('Mapa final'!$K$64="Baja",'Mapa final'!$O$64="Mayor"),CONCATENATE("R",'Mapa final'!$A$64),"")</f>
        <v/>
      </c>
      <c r="AC36" s="538"/>
      <c r="AD36" s="538" t="str">
        <f>IF(AND('Mapa final'!$K$70="Baja",'Mapa final'!$O$70="Mayor"),CONCATENATE("R",'Mapa final'!$A$70),"")</f>
        <v/>
      </c>
      <c r="AE36" s="538"/>
      <c r="AF36" s="538" t="str">
        <f>IF(AND('Mapa final'!$K$76="Baja",'Mapa final'!$O$76="Mayor"),CONCATENATE("R",'Mapa final'!$A$76),"")</f>
        <v/>
      </c>
      <c r="AG36" s="539"/>
      <c r="AH36" s="528" t="str">
        <f>IF(AND('Mapa final'!$K$64="Baja",'Mapa final'!$O$64="Catastrófico"),CONCATENATE("R",'Mapa final'!$A$64),"")</f>
        <v/>
      </c>
      <c r="AI36" s="529"/>
      <c r="AJ36" s="529" t="str">
        <f>IF(AND('Mapa final'!$K$70="Baja",'Mapa final'!$O$70="Catastrófico"),CONCATENATE("R",'Mapa final'!$A$70),"")</f>
        <v/>
      </c>
      <c r="AK36" s="529"/>
      <c r="AL36" s="529" t="str">
        <f>IF(AND('Mapa final'!$K$76="Baja",'Mapa final'!$O$76="Catastrófico"),CONCATENATE("R",'Mapa final'!$A$76),"")</f>
        <v/>
      </c>
      <c r="AM36" s="530"/>
      <c r="AN36" s="53"/>
      <c r="AO36" s="589"/>
      <c r="AP36" s="590"/>
      <c r="AQ36" s="590"/>
      <c r="AR36" s="590"/>
      <c r="AS36" s="590"/>
      <c r="AT36" s="591"/>
      <c r="AU36" s="53"/>
      <c r="AV36" s="53"/>
      <c r="AW36" s="53"/>
      <c r="AX36" s="53"/>
      <c r="AY36" s="53"/>
      <c r="AZ36" s="53"/>
      <c r="BA36" s="53"/>
      <c r="BB36" s="53"/>
      <c r="BC36" s="53"/>
      <c r="BD36" s="53"/>
      <c r="BE36" s="53"/>
      <c r="BF36" s="53"/>
      <c r="BG36" s="53"/>
      <c r="BH36" s="53"/>
      <c r="BI36" s="53"/>
      <c r="BJ36" s="53"/>
      <c r="BK36" s="53"/>
      <c r="BL36" s="53"/>
      <c r="BM36" s="53"/>
      <c r="BN36" s="53"/>
      <c r="BO36" s="53"/>
      <c r="BP36" s="53"/>
      <c r="BQ36" s="53"/>
      <c r="BR36" s="53"/>
      <c r="BS36" s="53"/>
      <c r="BT36" s="53"/>
      <c r="BU36" s="53"/>
      <c r="BV36" s="53"/>
      <c r="BW36" s="53"/>
      <c r="BX36" s="53"/>
      <c r="BY36" s="53"/>
      <c r="BZ36" s="53"/>
      <c r="CA36" s="53"/>
      <c r="CB36" s="53"/>
    </row>
    <row r="37" spans="1:80" ht="15" thickBot="1" x14ac:dyDescent="0.35">
      <c r="A37" s="53"/>
      <c r="B37" s="557"/>
      <c r="C37" s="557"/>
      <c r="D37" s="558"/>
      <c r="E37" s="553"/>
      <c r="F37" s="554"/>
      <c r="G37" s="554"/>
      <c r="H37" s="554"/>
      <c r="I37" s="554"/>
      <c r="J37" s="513"/>
      <c r="K37" s="514"/>
      <c r="L37" s="514"/>
      <c r="M37" s="514"/>
      <c r="N37" s="514"/>
      <c r="O37" s="515"/>
      <c r="P37" s="523"/>
      <c r="Q37" s="523"/>
      <c r="R37" s="523"/>
      <c r="S37" s="523"/>
      <c r="T37" s="523"/>
      <c r="U37" s="524"/>
      <c r="V37" s="522"/>
      <c r="W37" s="523"/>
      <c r="X37" s="523"/>
      <c r="Y37" s="523"/>
      <c r="Z37" s="523"/>
      <c r="AA37" s="524"/>
      <c r="AB37" s="540"/>
      <c r="AC37" s="541"/>
      <c r="AD37" s="541"/>
      <c r="AE37" s="541"/>
      <c r="AF37" s="541"/>
      <c r="AG37" s="542"/>
      <c r="AH37" s="531"/>
      <c r="AI37" s="532"/>
      <c r="AJ37" s="532"/>
      <c r="AK37" s="532"/>
      <c r="AL37" s="532"/>
      <c r="AM37" s="533"/>
      <c r="AN37" s="53"/>
      <c r="AO37" s="592"/>
      <c r="AP37" s="593"/>
      <c r="AQ37" s="593"/>
      <c r="AR37" s="593"/>
      <c r="AS37" s="593"/>
      <c r="AT37" s="594"/>
      <c r="AU37" s="53"/>
      <c r="AV37" s="53"/>
      <c r="AW37" s="53"/>
      <c r="AX37" s="53"/>
      <c r="AY37" s="53"/>
      <c r="AZ37" s="53"/>
      <c r="BA37" s="53"/>
      <c r="BB37" s="53"/>
      <c r="BC37" s="53"/>
      <c r="BD37" s="53"/>
      <c r="BE37" s="53"/>
      <c r="BF37" s="53"/>
      <c r="BG37" s="53"/>
      <c r="BH37" s="53"/>
      <c r="BI37" s="53"/>
      <c r="BJ37" s="53"/>
      <c r="BK37" s="53"/>
      <c r="BL37" s="53"/>
      <c r="BM37" s="53"/>
      <c r="BN37" s="53"/>
      <c r="BO37" s="53"/>
      <c r="BP37" s="53"/>
      <c r="BQ37" s="53"/>
      <c r="BR37" s="53"/>
      <c r="BS37" s="53"/>
      <c r="BT37" s="53"/>
      <c r="BU37" s="53"/>
      <c r="BV37" s="53"/>
      <c r="BW37" s="53"/>
      <c r="BX37" s="53"/>
      <c r="BY37" s="53"/>
      <c r="BZ37" s="53"/>
      <c r="CA37" s="53"/>
      <c r="CB37" s="53"/>
    </row>
    <row r="38" spans="1:80" x14ac:dyDescent="0.3">
      <c r="A38" s="53"/>
      <c r="B38" s="557"/>
      <c r="C38" s="557"/>
      <c r="D38" s="558"/>
      <c r="E38" s="547" t="s">
        <v>104</v>
      </c>
      <c r="F38" s="548"/>
      <c r="G38" s="548"/>
      <c r="H38" s="548"/>
      <c r="I38" s="549"/>
      <c r="J38" s="516" t="str">
        <f>IF(AND('Mapa final'!$K$10="Muy Baja",'Mapa final'!$O$10="Leve"),CONCATENATE("R",'Mapa final'!$A$10),"")</f>
        <v/>
      </c>
      <c r="K38" s="517"/>
      <c r="L38" s="517" t="str">
        <f>IF(AND('Mapa final'!$K$16="Muy Baja",'Mapa final'!$O$16="Leve"),CONCATENATE("R",'Mapa final'!$A$16),"")</f>
        <v/>
      </c>
      <c r="M38" s="517"/>
      <c r="N38" s="517" t="str">
        <f>IF(AND('Mapa final'!$K$22="Muy Baja",'Mapa final'!$O$22="Leve"),CONCATENATE("R",'Mapa final'!$A$22),"")</f>
        <v/>
      </c>
      <c r="O38" s="518"/>
      <c r="P38" s="516" t="str">
        <f>IF(AND('Mapa final'!$K$10="Muy Baja",'Mapa final'!$O$10="Menor"),CONCATENATE("R",'Mapa final'!$A$10),"")</f>
        <v/>
      </c>
      <c r="Q38" s="517"/>
      <c r="R38" s="517" t="str">
        <f>IF(AND('Mapa final'!$K$16="Muy Baja",'Mapa final'!$O$16="Menor"),CONCATENATE("R",'Mapa final'!$A$16),"")</f>
        <v/>
      </c>
      <c r="S38" s="517"/>
      <c r="T38" s="517" t="str">
        <f>IF(AND('Mapa final'!$K$22="Muy Baja",'Mapa final'!$O$22="Menor"),CONCATENATE("R",'Mapa final'!$A$22),"")</f>
        <v/>
      </c>
      <c r="U38" s="518"/>
      <c r="V38" s="525" t="str">
        <f>IF(AND('Mapa final'!$K$10="Muy Baja",'Mapa final'!$O$10="Moderado"),CONCATENATE("R",'Mapa final'!$A$10),"")</f>
        <v/>
      </c>
      <c r="W38" s="526"/>
      <c r="X38" s="526" t="str">
        <f>IF(AND('Mapa final'!$K$16="Muy Baja",'Mapa final'!$O$16="Moderado"),CONCATENATE("R",'Mapa final'!$A$16),"")</f>
        <v/>
      </c>
      <c r="Y38" s="526"/>
      <c r="Z38" s="526" t="str">
        <f>IF(AND('Mapa final'!$K$22="Muy Baja",'Mapa final'!$O$22="Moderado"),CONCATENATE("R",'Mapa final'!$A$22),"")</f>
        <v/>
      </c>
      <c r="AA38" s="527"/>
      <c r="AB38" s="543" t="str">
        <f>IF(AND('Mapa final'!$K$10="Muy Baja",'Mapa final'!$O$10="Mayor"),CONCATENATE("R",'Mapa final'!$A$10),"")</f>
        <v/>
      </c>
      <c r="AC38" s="544"/>
      <c r="AD38" s="544" t="str">
        <f>IF(AND('Mapa final'!$K$16="Muy Baja",'Mapa final'!$O$16="Mayor"),CONCATENATE("R",'Mapa final'!$A$16),"")</f>
        <v/>
      </c>
      <c r="AE38" s="544"/>
      <c r="AF38" s="544" t="str">
        <f>IF(AND('Mapa final'!$K$22="Muy Baja",'Mapa final'!$O$22="Mayor"),CONCATENATE("R",'Mapa final'!$A$22),"")</f>
        <v/>
      </c>
      <c r="AG38" s="545"/>
      <c r="AH38" s="534" t="str">
        <f>IF(AND('Mapa final'!$K$10="Muy Baja",'Mapa final'!$O$10="Catastrófico"),CONCATENATE("R",'Mapa final'!$A$10),"")</f>
        <v/>
      </c>
      <c r="AI38" s="535"/>
      <c r="AJ38" s="535" t="str">
        <f>IF(AND('Mapa final'!$K$16="Muy Baja",'Mapa final'!$O$16="Catastrófico"),CONCATENATE("R",'Mapa final'!$A$16),"")</f>
        <v/>
      </c>
      <c r="AK38" s="535"/>
      <c r="AL38" s="535" t="str">
        <f>IF(AND('Mapa final'!$K$22="Muy Baja",'Mapa final'!$O$22="Catastrófico"),CONCATENATE("R",'Mapa final'!$A$22),"")</f>
        <v/>
      </c>
      <c r="AM38" s="536"/>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3"/>
      <c r="BR38" s="53"/>
      <c r="BS38" s="53"/>
      <c r="BT38" s="53"/>
      <c r="BU38" s="53"/>
      <c r="BV38" s="53"/>
      <c r="BW38" s="53"/>
      <c r="BX38" s="53"/>
      <c r="BY38" s="53"/>
      <c r="BZ38" s="53"/>
      <c r="CA38" s="53"/>
      <c r="CB38" s="53"/>
    </row>
    <row r="39" spans="1:80" x14ac:dyDescent="0.3">
      <c r="A39" s="53"/>
      <c r="B39" s="557"/>
      <c r="C39" s="557"/>
      <c r="D39" s="558"/>
      <c r="E39" s="550"/>
      <c r="F39" s="551"/>
      <c r="G39" s="551"/>
      <c r="H39" s="551"/>
      <c r="I39" s="552"/>
      <c r="J39" s="510"/>
      <c r="K39" s="511"/>
      <c r="L39" s="511"/>
      <c r="M39" s="511"/>
      <c r="N39" s="511"/>
      <c r="O39" s="512"/>
      <c r="P39" s="510"/>
      <c r="Q39" s="511"/>
      <c r="R39" s="511"/>
      <c r="S39" s="511"/>
      <c r="T39" s="511"/>
      <c r="U39" s="512"/>
      <c r="V39" s="519"/>
      <c r="W39" s="520"/>
      <c r="X39" s="520"/>
      <c r="Y39" s="520"/>
      <c r="Z39" s="520"/>
      <c r="AA39" s="521"/>
      <c r="AB39" s="537"/>
      <c r="AC39" s="538"/>
      <c r="AD39" s="538"/>
      <c r="AE39" s="538"/>
      <c r="AF39" s="538"/>
      <c r="AG39" s="539"/>
      <c r="AH39" s="528"/>
      <c r="AI39" s="529"/>
      <c r="AJ39" s="529"/>
      <c r="AK39" s="529"/>
      <c r="AL39" s="529"/>
      <c r="AM39" s="530"/>
      <c r="AN39" s="53"/>
      <c r="AO39" s="53"/>
      <c r="AP39" s="53"/>
      <c r="AQ39" s="53"/>
      <c r="AR39" s="53"/>
      <c r="AS39" s="53"/>
      <c r="AT39" s="53"/>
      <c r="AU39" s="53"/>
      <c r="AV39" s="53"/>
      <c r="AW39" s="53"/>
      <c r="AX39" s="53"/>
      <c r="AY39" s="53"/>
      <c r="AZ39" s="53"/>
      <c r="BA39" s="53"/>
      <c r="BB39" s="53"/>
      <c r="BC39" s="53"/>
      <c r="BD39" s="53"/>
      <c r="BE39" s="53"/>
      <c r="BF39" s="53"/>
      <c r="BG39" s="53"/>
      <c r="BH39" s="53"/>
      <c r="BI39" s="53"/>
      <c r="BJ39" s="53"/>
      <c r="BK39" s="53"/>
      <c r="BL39" s="53"/>
      <c r="BM39" s="53"/>
      <c r="BN39" s="53"/>
      <c r="BO39" s="53"/>
      <c r="BP39" s="53"/>
      <c r="BQ39" s="53"/>
      <c r="BR39" s="53"/>
      <c r="BS39" s="53"/>
      <c r="BT39" s="53"/>
      <c r="BU39" s="53"/>
      <c r="BV39" s="53"/>
      <c r="BW39" s="53"/>
      <c r="BX39" s="53"/>
      <c r="BY39" s="53"/>
      <c r="BZ39" s="53"/>
      <c r="CA39" s="53"/>
      <c r="CB39" s="53"/>
    </row>
    <row r="40" spans="1:80" x14ac:dyDescent="0.3">
      <c r="A40" s="53"/>
      <c r="B40" s="557"/>
      <c r="C40" s="557"/>
      <c r="D40" s="558"/>
      <c r="E40" s="550"/>
      <c r="F40" s="551"/>
      <c r="G40" s="551"/>
      <c r="H40" s="551"/>
      <c r="I40" s="552"/>
      <c r="J40" s="510" t="str">
        <f>IF(AND('Mapa final'!$K$28="Muy Baja",'Mapa final'!$O$28="Leve"),CONCATENATE("R",'Mapa final'!$A$28),"")</f>
        <v/>
      </c>
      <c r="K40" s="511"/>
      <c r="L40" s="511" t="str">
        <f>IF(AND('Mapa final'!$K$34="Muy Baja",'Mapa final'!$O$34="Leve"),CONCATENATE("R",'Mapa final'!$A$34),"")</f>
        <v/>
      </c>
      <c r="M40" s="511"/>
      <c r="N40" s="511" t="str">
        <f>IF(AND('Mapa final'!$K$40="Muy Baja",'Mapa final'!$O$40="Leve"),CONCATENATE("R",'Mapa final'!$A$40),"")</f>
        <v/>
      </c>
      <c r="O40" s="512"/>
      <c r="P40" s="510" t="str">
        <f>IF(AND('Mapa final'!$K$28="Muy Baja",'Mapa final'!$O$28="Menor"),CONCATENATE("R",'Mapa final'!$A$28),"")</f>
        <v/>
      </c>
      <c r="Q40" s="511"/>
      <c r="R40" s="511" t="str">
        <f>IF(AND('Mapa final'!$K$34="Muy Baja",'Mapa final'!$O$34="Menor"),CONCATENATE("R",'Mapa final'!$A$34),"")</f>
        <v/>
      </c>
      <c r="S40" s="511"/>
      <c r="T40" s="511" t="str">
        <f>IF(AND('Mapa final'!$K$40="Muy Baja",'Mapa final'!$O$40="Menor"),CONCATENATE("R",'Mapa final'!$A$40),"")</f>
        <v/>
      </c>
      <c r="U40" s="512"/>
      <c r="V40" s="519" t="str">
        <f>IF(AND('Mapa final'!$K$28="Muy Baja",'Mapa final'!$O$28="Moderado"),CONCATENATE("R",'Mapa final'!$A$28),"")</f>
        <v/>
      </c>
      <c r="W40" s="520"/>
      <c r="X40" s="520" t="str">
        <f>IF(AND('Mapa final'!$K$34="Muy Baja",'Mapa final'!$O$34="Moderado"),CONCATENATE("R",'Mapa final'!$A$34),"")</f>
        <v/>
      </c>
      <c r="Y40" s="520"/>
      <c r="Z40" s="520" t="str">
        <f>IF(AND('Mapa final'!$K$40="Muy Baja",'Mapa final'!$O$40="Moderado"),CONCATENATE("R",'Mapa final'!$A$40),"")</f>
        <v/>
      </c>
      <c r="AA40" s="521"/>
      <c r="AB40" s="537" t="str">
        <f>IF(AND('Mapa final'!$K$28="Muy Baja",'Mapa final'!$O$28="Mayor"),CONCATENATE("R",'Mapa final'!$A$28),"")</f>
        <v/>
      </c>
      <c r="AC40" s="538"/>
      <c r="AD40" s="538" t="str">
        <f>IF(AND('Mapa final'!$K$34="Muy Baja",'Mapa final'!$O$34="Mayor"),CONCATENATE("R",'Mapa final'!$A$34),"")</f>
        <v/>
      </c>
      <c r="AE40" s="538"/>
      <c r="AF40" s="538" t="str">
        <f>IF(AND('Mapa final'!$K$40="Muy Baja",'Mapa final'!$O$40="Mayor"),CONCATENATE("R",'Mapa final'!$A$40),"")</f>
        <v/>
      </c>
      <c r="AG40" s="539"/>
      <c r="AH40" s="528" t="str">
        <f>IF(AND('Mapa final'!$K$28="Muy Baja",'Mapa final'!$O$28="Catastrófico"),CONCATENATE("R",'Mapa final'!$A$28),"")</f>
        <v/>
      </c>
      <c r="AI40" s="529"/>
      <c r="AJ40" s="529" t="str">
        <f>IF(AND('Mapa final'!$K$34="Muy Baja",'Mapa final'!$O$34="Catastrófico"),CONCATENATE("R",'Mapa final'!$A$34),"")</f>
        <v/>
      </c>
      <c r="AK40" s="529"/>
      <c r="AL40" s="529" t="str">
        <f>IF(AND('Mapa final'!$K$40="Muy Baja",'Mapa final'!$O$40="Catastrófico"),CONCATENATE("R",'Mapa final'!$A$40),"")</f>
        <v/>
      </c>
      <c r="AM40" s="530"/>
      <c r="AN40" s="53"/>
      <c r="AO40" s="53"/>
      <c r="AP40" s="53"/>
      <c r="AQ40" s="53"/>
      <c r="AR40" s="53"/>
      <c r="AS40" s="53"/>
      <c r="AT40" s="53"/>
      <c r="AU40" s="53"/>
      <c r="AV40" s="53"/>
      <c r="AW40" s="53"/>
      <c r="AX40" s="53"/>
      <c r="AY40" s="53"/>
      <c r="AZ40" s="53"/>
      <c r="BA40" s="53"/>
      <c r="BB40" s="53"/>
      <c r="BC40" s="53"/>
      <c r="BD40" s="53"/>
      <c r="BE40" s="53"/>
      <c r="BF40" s="53"/>
      <c r="BG40" s="53"/>
      <c r="BH40" s="53"/>
      <c r="BI40" s="53"/>
      <c r="BJ40" s="53"/>
      <c r="BK40" s="53"/>
      <c r="BL40" s="53"/>
      <c r="BM40" s="53"/>
      <c r="BN40" s="53"/>
      <c r="BO40" s="53"/>
      <c r="BP40" s="53"/>
      <c r="BQ40" s="53"/>
      <c r="BR40" s="53"/>
      <c r="BS40" s="53"/>
      <c r="BT40" s="53"/>
      <c r="BU40" s="53"/>
      <c r="BV40" s="53"/>
      <c r="BW40" s="53"/>
      <c r="BX40" s="53"/>
      <c r="BY40" s="53"/>
      <c r="BZ40" s="53"/>
      <c r="CA40" s="53"/>
      <c r="CB40" s="53"/>
    </row>
    <row r="41" spans="1:80" x14ac:dyDescent="0.3">
      <c r="A41" s="53"/>
      <c r="B41" s="557"/>
      <c r="C41" s="557"/>
      <c r="D41" s="558"/>
      <c r="E41" s="550"/>
      <c r="F41" s="551"/>
      <c r="G41" s="551"/>
      <c r="H41" s="551"/>
      <c r="I41" s="552"/>
      <c r="J41" s="510"/>
      <c r="K41" s="511"/>
      <c r="L41" s="511"/>
      <c r="M41" s="511"/>
      <c r="N41" s="511"/>
      <c r="O41" s="512"/>
      <c r="P41" s="510"/>
      <c r="Q41" s="511"/>
      <c r="R41" s="511"/>
      <c r="S41" s="511"/>
      <c r="T41" s="511"/>
      <c r="U41" s="512"/>
      <c r="V41" s="519"/>
      <c r="W41" s="520"/>
      <c r="X41" s="520"/>
      <c r="Y41" s="520"/>
      <c r="Z41" s="520"/>
      <c r="AA41" s="521"/>
      <c r="AB41" s="537"/>
      <c r="AC41" s="538"/>
      <c r="AD41" s="538"/>
      <c r="AE41" s="538"/>
      <c r="AF41" s="538"/>
      <c r="AG41" s="539"/>
      <c r="AH41" s="528"/>
      <c r="AI41" s="529"/>
      <c r="AJ41" s="529"/>
      <c r="AK41" s="529"/>
      <c r="AL41" s="529"/>
      <c r="AM41" s="530"/>
      <c r="AN41" s="53"/>
      <c r="AO41" s="53"/>
      <c r="AP41" s="53"/>
      <c r="AQ41" s="53"/>
      <c r="AR41" s="53"/>
      <c r="AS41" s="53"/>
      <c r="AT41" s="53"/>
      <c r="AU41" s="53"/>
      <c r="AV41" s="53"/>
      <c r="AW41" s="53"/>
      <c r="AX41" s="53"/>
      <c r="AY41" s="53"/>
      <c r="AZ41" s="53"/>
      <c r="BA41" s="53"/>
      <c r="BB41" s="53"/>
      <c r="BC41" s="53"/>
      <c r="BD41" s="53"/>
      <c r="BE41" s="53"/>
      <c r="BF41" s="53"/>
      <c r="BG41" s="53"/>
      <c r="BH41" s="53"/>
      <c r="BI41" s="53"/>
      <c r="BJ41" s="53"/>
      <c r="BK41" s="53"/>
      <c r="BL41" s="53"/>
      <c r="BM41" s="53"/>
      <c r="BN41" s="53"/>
      <c r="BO41" s="53"/>
      <c r="BP41" s="53"/>
      <c r="BQ41" s="53"/>
      <c r="BR41" s="53"/>
      <c r="BS41" s="53"/>
      <c r="BT41" s="53"/>
      <c r="BU41" s="53"/>
      <c r="BV41" s="53"/>
      <c r="BW41" s="53"/>
      <c r="BX41" s="53"/>
      <c r="BY41" s="53"/>
      <c r="BZ41" s="53"/>
      <c r="CA41" s="53"/>
      <c r="CB41" s="53"/>
    </row>
    <row r="42" spans="1:80" x14ac:dyDescent="0.3">
      <c r="A42" s="53"/>
      <c r="B42" s="557"/>
      <c r="C42" s="557"/>
      <c r="D42" s="558"/>
      <c r="E42" s="550"/>
      <c r="F42" s="551"/>
      <c r="G42" s="551"/>
      <c r="H42" s="551"/>
      <c r="I42" s="552"/>
      <c r="J42" s="510" t="str">
        <f>IF(AND('Mapa final'!$K$46="Muy Baja",'Mapa final'!$O$46="Leve"),CONCATENATE("R",'Mapa final'!$A$46),"")</f>
        <v/>
      </c>
      <c r="K42" s="511"/>
      <c r="L42" s="511" t="str">
        <f>IF(AND('Mapa final'!$K$52="Muy Baja",'Mapa final'!$O$52="Leve"),CONCATENATE("R",'Mapa final'!$A$52),"")</f>
        <v/>
      </c>
      <c r="M42" s="511"/>
      <c r="N42" s="511" t="str">
        <f>IF(AND('Mapa final'!$K$58="Muy Baja",'Mapa final'!$O$58="Leve"),CONCATENATE("R",'Mapa final'!$A$58),"")</f>
        <v/>
      </c>
      <c r="O42" s="512"/>
      <c r="P42" s="510" t="str">
        <f>IF(AND('Mapa final'!$K$46="Muy Baja",'Mapa final'!$O$46="Menor"),CONCATENATE("R",'Mapa final'!$A$46),"")</f>
        <v/>
      </c>
      <c r="Q42" s="511"/>
      <c r="R42" s="511" t="str">
        <f>IF(AND('Mapa final'!$K$52="Muy Baja",'Mapa final'!$O$52="Menor"),CONCATENATE("R",'Mapa final'!$A$52),"")</f>
        <v/>
      </c>
      <c r="S42" s="511"/>
      <c r="T42" s="511" t="str">
        <f>IF(AND('Mapa final'!$K$58="Muy Baja",'Mapa final'!$O$58="Menor"),CONCATENATE("R",'Mapa final'!$A$58),"")</f>
        <v/>
      </c>
      <c r="U42" s="512"/>
      <c r="V42" s="519" t="str">
        <f>IF(AND('Mapa final'!$K$46="Muy Baja",'Mapa final'!$O$46="Moderado"),CONCATENATE("R",'Mapa final'!$A$46),"")</f>
        <v/>
      </c>
      <c r="W42" s="520"/>
      <c r="X42" s="520" t="str">
        <f>IF(AND('Mapa final'!$K$52="Muy Baja",'Mapa final'!$O$52="Moderado"),CONCATENATE("R",'Mapa final'!$A$52),"")</f>
        <v/>
      </c>
      <c r="Y42" s="520"/>
      <c r="Z42" s="520" t="str">
        <f>IF(AND('Mapa final'!$K$58="Muy Baja",'Mapa final'!$O$58="Moderado"),CONCATENATE("R",'Mapa final'!$A$58),"")</f>
        <v/>
      </c>
      <c r="AA42" s="521"/>
      <c r="AB42" s="537" t="str">
        <f>IF(AND('Mapa final'!$K$46="Muy Baja",'Mapa final'!$O$46="Mayor"),CONCATENATE("R",'Mapa final'!$A$46),"")</f>
        <v/>
      </c>
      <c r="AC42" s="538"/>
      <c r="AD42" s="538" t="str">
        <f>IF(AND('Mapa final'!$K$52="Muy Baja",'Mapa final'!$O$52="Mayor"),CONCATENATE("R",'Mapa final'!$A$52),"")</f>
        <v/>
      </c>
      <c r="AE42" s="538"/>
      <c r="AF42" s="538" t="str">
        <f>IF(AND('Mapa final'!$K$58="Muy Baja",'Mapa final'!$O$58="Mayor"),CONCATENATE("R",'Mapa final'!$A$58),"")</f>
        <v/>
      </c>
      <c r="AG42" s="539"/>
      <c r="AH42" s="528" t="str">
        <f>IF(AND('Mapa final'!$K$46="Muy Baja",'Mapa final'!$O$46="Catastrófico"),CONCATENATE("R",'Mapa final'!$A$46),"")</f>
        <v/>
      </c>
      <c r="AI42" s="529"/>
      <c r="AJ42" s="529" t="str">
        <f>IF(AND('Mapa final'!$K$52="Muy Baja",'Mapa final'!$O$52="Catastrófico"),CONCATENATE("R",'Mapa final'!$A$52),"")</f>
        <v/>
      </c>
      <c r="AK42" s="529"/>
      <c r="AL42" s="529" t="str">
        <f>IF(AND('Mapa final'!$K$58="Muy Baja",'Mapa final'!$O$58="Catastrófico"),CONCATENATE("R",'Mapa final'!$A$58),"")</f>
        <v/>
      </c>
      <c r="AM42" s="530"/>
      <c r="AN42" s="53"/>
      <c r="AO42" s="53"/>
      <c r="AP42" s="53"/>
      <c r="AQ42" s="53"/>
      <c r="AR42" s="53"/>
      <c r="AS42" s="53"/>
      <c r="AT42" s="53"/>
      <c r="AU42" s="53"/>
      <c r="AV42" s="53"/>
      <c r="AW42" s="53"/>
      <c r="AX42" s="53"/>
      <c r="AY42" s="53"/>
      <c r="AZ42" s="53"/>
      <c r="BA42" s="53"/>
      <c r="BB42" s="53"/>
      <c r="BC42" s="53"/>
      <c r="BD42" s="53"/>
      <c r="BE42" s="53"/>
      <c r="BF42" s="53"/>
      <c r="BG42" s="53"/>
      <c r="BH42" s="53"/>
      <c r="BI42" s="53"/>
      <c r="BJ42" s="53"/>
      <c r="BK42" s="53"/>
      <c r="BL42" s="53"/>
      <c r="BM42" s="53"/>
      <c r="BN42" s="53"/>
      <c r="BO42" s="53"/>
      <c r="BP42" s="53"/>
      <c r="BQ42" s="53"/>
      <c r="BR42" s="53"/>
      <c r="BS42" s="53"/>
      <c r="BT42" s="53"/>
      <c r="BU42" s="53"/>
      <c r="BV42" s="53"/>
      <c r="BW42" s="53"/>
      <c r="BX42" s="53"/>
      <c r="BY42" s="53"/>
      <c r="BZ42" s="53"/>
      <c r="CA42" s="53"/>
      <c r="CB42" s="53"/>
    </row>
    <row r="43" spans="1:80" x14ac:dyDescent="0.3">
      <c r="A43" s="53"/>
      <c r="B43" s="557"/>
      <c r="C43" s="557"/>
      <c r="D43" s="558"/>
      <c r="E43" s="550"/>
      <c r="F43" s="551"/>
      <c r="G43" s="551"/>
      <c r="H43" s="551"/>
      <c r="I43" s="552"/>
      <c r="J43" s="510"/>
      <c r="K43" s="511"/>
      <c r="L43" s="511"/>
      <c r="M43" s="511"/>
      <c r="N43" s="511"/>
      <c r="O43" s="512"/>
      <c r="P43" s="510"/>
      <c r="Q43" s="511"/>
      <c r="R43" s="511"/>
      <c r="S43" s="511"/>
      <c r="T43" s="511"/>
      <c r="U43" s="512"/>
      <c r="V43" s="519"/>
      <c r="W43" s="520"/>
      <c r="X43" s="520"/>
      <c r="Y43" s="520"/>
      <c r="Z43" s="520"/>
      <c r="AA43" s="521"/>
      <c r="AB43" s="537"/>
      <c r="AC43" s="538"/>
      <c r="AD43" s="538"/>
      <c r="AE43" s="538"/>
      <c r="AF43" s="538"/>
      <c r="AG43" s="539"/>
      <c r="AH43" s="528"/>
      <c r="AI43" s="529"/>
      <c r="AJ43" s="529"/>
      <c r="AK43" s="529"/>
      <c r="AL43" s="529"/>
      <c r="AM43" s="530"/>
      <c r="AN43" s="53"/>
      <c r="AO43" s="53"/>
      <c r="AP43" s="53"/>
      <c r="AQ43" s="53"/>
      <c r="AR43" s="53"/>
      <c r="AS43" s="53"/>
      <c r="AT43" s="53"/>
      <c r="AU43" s="53"/>
      <c r="AV43" s="53"/>
      <c r="AW43" s="53"/>
      <c r="AX43" s="53"/>
      <c r="AY43" s="53"/>
      <c r="AZ43" s="53"/>
      <c r="BA43" s="53"/>
      <c r="BB43" s="53"/>
      <c r="BC43" s="53"/>
      <c r="BD43" s="53"/>
      <c r="BE43" s="53"/>
      <c r="BF43" s="53"/>
      <c r="BG43" s="53"/>
      <c r="BH43" s="53"/>
      <c r="BI43" s="53"/>
      <c r="BJ43" s="53"/>
      <c r="BK43" s="53"/>
      <c r="BL43" s="53"/>
      <c r="BM43" s="53"/>
      <c r="BN43" s="53"/>
      <c r="BO43" s="53"/>
      <c r="BP43" s="53"/>
      <c r="BQ43" s="53"/>
      <c r="BR43" s="53"/>
      <c r="BS43" s="53"/>
      <c r="BT43" s="53"/>
      <c r="BU43" s="53"/>
      <c r="BV43" s="53"/>
      <c r="BW43" s="53"/>
      <c r="BX43" s="53"/>
      <c r="BY43" s="53"/>
      <c r="BZ43" s="53"/>
      <c r="CA43" s="53"/>
      <c r="CB43" s="53"/>
    </row>
    <row r="44" spans="1:80" x14ac:dyDescent="0.3">
      <c r="A44" s="53"/>
      <c r="B44" s="557"/>
      <c r="C44" s="557"/>
      <c r="D44" s="558"/>
      <c r="E44" s="550"/>
      <c r="F44" s="551"/>
      <c r="G44" s="551"/>
      <c r="H44" s="551"/>
      <c r="I44" s="552"/>
      <c r="J44" s="510" t="str">
        <f>IF(AND('Mapa final'!$K$64="Muy Baja",'Mapa final'!$O$64="Leve"),CONCATENATE("R",'Mapa final'!$A$64),"")</f>
        <v/>
      </c>
      <c r="K44" s="511"/>
      <c r="L44" s="511" t="str">
        <f>IF(AND('Mapa final'!$K$70="Muy Baja",'Mapa final'!$O$70="Leve"),CONCATENATE("R",'Mapa final'!$A$70),"")</f>
        <v/>
      </c>
      <c r="M44" s="511"/>
      <c r="N44" s="511" t="str">
        <f>IF(AND('Mapa final'!$K$76="Muy Baja",'Mapa final'!$O$76="Leve"),CONCATENATE("R",'Mapa final'!$A$76),"")</f>
        <v/>
      </c>
      <c r="O44" s="512"/>
      <c r="P44" s="510" t="str">
        <f>IF(AND('Mapa final'!$K$64="Muy Baja",'Mapa final'!$O$64="Menor"),CONCATENATE("R",'Mapa final'!$A$64),"")</f>
        <v/>
      </c>
      <c r="Q44" s="511"/>
      <c r="R44" s="511" t="str">
        <f>IF(AND('Mapa final'!$K$70="Muy Baja",'Mapa final'!$O$70="Menor"),CONCATENATE("R",'Mapa final'!$A$70),"")</f>
        <v/>
      </c>
      <c r="S44" s="511"/>
      <c r="T44" s="511" t="str">
        <f>IF(AND('Mapa final'!$K$76="Muy Baja",'Mapa final'!$O$76="Menor"),CONCATENATE("R",'Mapa final'!$A$76),"")</f>
        <v/>
      </c>
      <c r="U44" s="512"/>
      <c r="V44" s="519" t="str">
        <f>IF(AND('Mapa final'!$K$64="Muy Baja",'Mapa final'!$O$64="Moderado"),CONCATENATE("R",'Mapa final'!$A$64),"")</f>
        <v/>
      </c>
      <c r="W44" s="520"/>
      <c r="X44" s="520" t="str">
        <f>IF(AND('Mapa final'!$K$70="Muy Baja",'Mapa final'!$O$70="Moderado"),CONCATENATE("R",'Mapa final'!$A$70),"")</f>
        <v/>
      </c>
      <c r="Y44" s="520"/>
      <c r="Z44" s="520" t="str">
        <f>IF(AND('Mapa final'!$K$76="Muy Baja",'Mapa final'!$O$76="Moderado"),CONCATENATE("R",'Mapa final'!$A$76),"")</f>
        <v/>
      </c>
      <c r="AA44" s="521"/>
      <c r="AB44" s="537" t="str">
        <f>IF(AND('Mapa final'!$K$64="Muy Baja",'Mapa final'!$O$64="Mayor"),CONCATENATE("R",'Mapa final'!$A$64),"")</f>
        <v/>
      </c>
      <c r="AC44" s="538"/>
      <c r="AD44" s="538" t="str">
        <f>IF(AND('Mapa final'!$K$70="Muy Baja",'Mapa final'!$O$70="Mayor"),CONCATENATE("R",'Mapa final'!$A$70),"")</f>
        <v/>
      </c>
      <c r="AE44" s="538"/>
      <c r="AF44" s="538" t="str">
        <f>IF(AND('Mapa final'!$K$76="Muy Baja",'Mapa final'!$O$76="Mayor"),CONCATENATE("R",'Mapa final'!$A$76),"")</f>
        <v/>
      </c>
      <c r="AG44" s="539"/>
      <c r="AH44" s="528" t="str">
        <f>IF(AND('Mapa final'!$K$64="Muy Baja",'Mapa final'!$O$64="Catastrófico"),CONCATENATE("R",'Mapa final'!$A$64),"")</f>
        <v/>
      </c>
      <c r="AI44" s="529"/>
      <c r="AJ44" s="529" t="str">
        <f>IF(AND('Mapa final'!$K$70="Muy Baja",'Mapa final'!$O$70="Catastrófico"),CONCATENATE("R",'Mapa final'!$A$70),"")</f>
        <v/>
      </c>
      <c r="AK44" s="529"/>
      <c r="AL44" s="529" t="str">
        <f>IF(AND('Mapa final'!$K$76="Muy Baja",'Mapa final'!$O$76="Catastrófico"),CONCATENATE("R",'Mapa final'!$A$76),"")</f>
        <v/>
      </c>
      <c r="AM44" s="530"/>
      <c r="AN44" s="53"/>
      <c r="AO44" s="53"/>
      <c r="AP44" s="53"/>
      <c r="AQ44" s="53"/>
      <c r="AR44" s="53"/>
      <c r="AS44" s="53"/>
      <c r="AT44" s="53"/>
      <c r="AU44" s="53"/>
      <c r="AV44" s="53"/>
      <c r="AW44" s="53"/>
      <c r="AX44" s="53"/>
      <c r="AY44" s="53"/>
      <c r="AZ44" s="53"/>
      <c r="BA44" s="53"/>
      <c r="BB44" s="53"/>
      <c r="BC44" s="53"/>
      <c r="BD44" s="53"/>
      <c r="BE44" s="53"/>
      <c r="BF44" s="53"/>
      <c r="BG44" s="53"/>
      <c r="BH44" s="53"/>
      <c r="BI44" s="53"/>
      <c r="BJ44" s="53"/>
      <c r="BK44" s="53"/>
      <c r="BL44" s="53"/>
      <c r="BM44" s="53"/>
      <c r="BN44" s="53"/>
      <c r="BO44" s="53"/>
      <c r="BP44" s="53"/>
      <c r="BQ44" s="53"/>
      <c r="BR44" s="53"/>
      <c r="BS44" s="53"/>
      <c r="BT44" s="53"/>
      <c r="BU44" s="53"/>
      <c r="BV44" s="53"/>
      <c r="BW44" s="53"/>
      <c r="BX44" s="53"/>
      <c r="BY44" s="53"/>
      <c r="BZ44" s="53"/>
      <c r="CA44" s="53"/>
      <c r="CB44" s="53"/>
    </row>
    <row r="45" spans="1:80" ht="15" thickBot="1" x14ac:dyDescent="0.35">
      <c r="A45" s="53"/>
      <c r="B45" s="557"/>
      <c r="C45" s="557"/>
      <c r="D45" s="558"/>
      <c r="E45" s="553"/>
      <c r="F45" s="554"/>
      <c r="G45" s="554"/>
      <c r="H45" s="554"/>
      <c r="I45" s="555"/>
      <c r="J45" s="513"/>
      <c r="K45" s="514"/>
      <c r="L45" s="514"/>
      <c r="M45" s="514"/>
      <c r="N45" s="514"/>
      <c r="O45" s="515"/>
      <c r="P45" s="513"/>
      <c r="Q45" s="514"/>
      <c r="R45" s="514"/>
      <c r="S45" s="514"/>
      <c r="T45" s="514"/>
      <c r="U45" s="515"/>
      <c r="V45" s="522"/>
      <c r="W45" s="523"/>
      <c r="X45" s="523"/>
      <c r="Y45" s="523"/>
      <c r="Z45" s="523"/>
      <c r="AA45" s="524"/>
      <c r="AB45" s="540"/>
      <c r="AC45" s="541"/>
      <c r="AD45" s="541"/>
      <c r="AE45" s="541"/>
      <c r="AF45" s="541"/>
      <c r="AG45" s="542"/>
      <c r="AH45" s="531"/>
      <c r="AI45" s="532"/>
      <c r="AJ45" s="532"/>
      <c r="AK45" s="532"/>
      <c r="AL45" s="532"/>
      <c r="AM45" s="533"/>
      <c r="AN45" s="53"/>
      <c r="AO45" s="53"/>
      <c r="AP45" s="53"/>
      <c r="AQ45" s="53"/>
      <c r="AR45" s="53"/>
      <c r="AS45" s="53"/>
      <c r="AT45" s="53"/>
      <c r="AU45" s="53"/>
      <c r="AV45" s="53"/>
      <c r="AW45" s="53"/>
      <c r="AX45" s="53"/>
      <c r="AY45" s="53"/>
      <c r="AZ45" s="53"/>
      <c r="BA45" s="53"/>
      <c r="BB45" s="53"/>
      <c r="BC45" s="53"/>
      <c r="BD45" s="53"/>
      <c r="BE45" s="53"/>
      <c r="BF45" s="53"/>
      <c r="BG45" s="53"/>
      <c r="BH45" s="53"/>
      <c r="BI45" s="53"/>
      <c r="BJ45" s="53"/>
      <c r="BK45" s="53"/>
      <c r="BL45" s="53"/>
      <c r="BM45" s="53"/>
      <c r="BN45" s="53"/>
      <c r="BO45" s="53"/>
      <c r="BP45" s="53"/>
      <c r="BQ45" s="53"/>
      <c r="BR45" s="53"/>
      <c r="BS45" s="53"/>
      <c r="BT45" s="53"/>
      <c r="BU45" s="53"/>
      <c r="BV45" s="53"/>
      <c r="BW45" s="53"/>
      <c r="BX45" s="53"/>
      <c r="BY45" s="53"/>
      <c r="BZ45" s="53"/>
      <c r="CA45" s="53"/>
      <c r="CB45" s="53"/>
    </row>
    <row r="46" spans="1:80" x14ac:dyDescent="0.3">
      <c r="A46" s="53"/>
      <c r="B46" s="53"/>
      <c r="C46" s="53"/>
      <c r="D46" s="53"/>
      <c r="E46" s="53"/>
      <c r="F46" s="53"/>
      <c r="G46" s="53"/>
      <c r="H46" s="53"/>
      <c r="I46" s="53"/>
      <c r="J46" s="547" t="s">
        <v>103</v>
      </c>
      <c r="K46" s="548"/>
      <c r="L46" s="548"/>
      <c r="M46" s="548"/>
      <c r="N46" s="548"/>
      <c r="O46" s="549"/>
      <c r="P46" s="547" t="s">
        <v>102</v>
      </c>
      <c r="Q46" s="548"/>
      <c r="R46" s="548"/>
      <c r="S46" s="548"/>
      <c r="T46" s="548"/>
      <c r="U46" s="549"/>
      <c r="V46" s="547" t="s">
        <v>101</v>
      </c>
      <c r="W46" s="548"/>
      <c r="X46" s="548"/>
      <c r="Y46" s="548"/>
      <c r="Z46" s="548"/>
      <c r="AA46" s="549"/>
      <c r="AB46" s="547" t="s">
        <v>100</v>
      </c>
      <c r="AC46" s="556"/>
      <c r="AD46" s="548"/>
      <c r="AE46" s="548"/>
      <c r="AF46" s="548"/>
      <c r="AG46" s="549"/>
      <c r="AH46" s="547" t="s">
        <v>99</v>
      </c>
      <c r="AI46" s="548"/>
      <c r="AJ46" s="548"/>
      <c r="AK46" s="548"/>
      <c r="AL46" s="548"/>
      <c r="AM46" s="549"/>
      <c r="AN46" s="53"/>
      <c r="AO46" s="53"/>
      <c r="AP46" s="53"/>
      <c r="AQ46" s="53"/>
      <c r="AR46" s="53"/>
      <c r="AS46" s="53"/>
      <c r="AT46" s="53"/>
      <c r="AU46" s="53"/>
      <c r="AV46" s="53"/>
      <c r="AW46" s="53"/>
      <c r="AX46" s="53"/>
      <c r="AY46" s="53"/>
      <c r="AZ46" s="53"/>
      <c r="BA46" s="53"/>
      <c r="BB46" s="53"/>
      <c r="BC46" s="53"/>
      <c r="BD46" s="53"/>
      <c r="BE46" s="53"/>
      <c r="BF46" s="53"/>
      <c r="BG46" s="53"/>
      <c r="BH46" s="53"/>
      <c r="BI46" s="53"/>
      <c r="BJ46" s="53"/>
      <c r="BK46" s="53"/>
      <c r="BL46" s="53"/>
      <c r="BM46" s="53"/>
      <c r="BN46" s="53"/>
      <c r="BO46" s="53"/>
      <c r="BP46" s="53"/>
      <c r="BQ46" s="53"/>
      <c r="BR46" s="53"/>
      <c r="BS46" s="53"/>
      <c r="BT46" s="53"/>
      <c r="BU46" s="53"/>
      <c r="BV46" s="53"/>
      <c r="BW46" s="53"/>
      <c r="BX46" s="53"/>
      <c r="BY46" s="53"/>
      <c r="BZ46" s="53"/>
      <c r="CA46" s="53"/>
      <c r="CB46" s="53"/>
    </row>
    <row r="47" spans="1:80" x14ac:dyDescent="0.3">
      <c r="A47" s="53"/>
      <c r="B47" s="53"/>
      <c r="C47" s="53"/>
      <c r="D47" s="53"/>
      <c r="E47" s="53"/>
      <c r="F47" s="53"/>
      <c r="G47" s="53"/>
      <c r="H47" s="53"/>
      <c r="I47" s="53"/>
      <c r="J47" s="550"/>
      <c r="K47" s="551"/>
      <c r="L47" s="551"/>
      <c r="M47" s="551"/>
      <c r="N47" s="551"/>
      <c r="O47" s="552"/>
      <c r="P47" s="550"/>
      <c r="Q47" s="551"/>
      <c r="R47" s="551"/>
      <c r="S47" s="551"/>
      <c r="T47" s="551"/>
      <c r="U47" s="552"/>
      <c r="V47" s="550"/>
      <c r="W47" s="551"/>
      <c r="X47" s="551"/>
      <c r="Y47" s="551"/>
      <c r="Z47" s="551"/>
      <c r="AA47" s="552"/>
      <c r="AB47" s="550"/>
      <c r="AC47" s="551"/>
      <c r="AD47" s="551"/>
      <c r="AE47" s="551"/>
      <c r="AF47" s="551"/>
      <c r="AG47" s="552"/>
      <c r="AH47" s="550"/>
      <c r="AI47" s="551"/>
      <c r="AJ47" s="551"/>
      <c r="AK47" s="551"/>
      <c r="AL47" s="551"/>
      <c r="AM47" s="552"/>
      <c r="AN47" s="53"/>
      <c r="AO47" s="53"/>
      <c r="AP47" s="53"/>
      <c r="AQ47" s="53"/>
      <c r="AR47" s="53"/>
      <c r="AS47" s="53"/>
      <c r="AT47" s="53"/>
      <c r="AU47" s="53"/>
      <c r="AV47" s="53"/>
      <c r="AW47" s="53"/>
      <c r="AX47" s="53"/>
      <c r="AY47" s="53"/>
      <c r="AZ47" s="53"/>
      <c r="BA47" s="53"/>
      <c r="BB47" s="53"/>
      <c r="BC47" s="53"/>
      <c r="BD47" s="53"/>
      <c r="BE47" s="53"/>
      <c r="BF47" s="53"/>
      <c r="BG47" s="53"/>
      <c r="BH47" s="53"/>
      <c r="BI47" s="53"/>
      <c r="BJ47" s="53"/>
      <c r="BK47" s="53"/>
      <c r="BL47" s="53"/>
      <c r="BM47" s="53"/>
      <c r="BN47" s="53"/>
      <c r="BO47" s="53"/>
      <c r="BP47" s="53"/>
      <c r="BQ47" s="53"/>
      <c r="BR47" s="53"/>
      <c r="BS47" s="53"/>
      <c r="BT47" s="53"/>
      <c r="BU47" s="53"/>
      <c r="BV47" s="53"/>
      <c r="BW47" s="53"/>
      <c r="BX47" s="53"/>
      <c r="BY47" s="53"/>
      <c r="BZ47" s="53"/>
      <c r="CA47" s="53"/>
      <c r="CB47" s="53"/>
    </row>
    <row r="48" spans="1:80" x14ac:dyDescent="0.3">
      <c r="A48" s="53"/>
      <c r="B48" s="53"/>
      <c r="C48" s="53"/>
      <c r="D48" s="53"/>
      <c r="E48" s="53"/>
      <c r="F48" s="53"/>
      <c r="G48" s="53"/>
      <c r="H48" s="53"/>
      <c r="I48" s="53"/>
      <c r="J48" s="550"/>
      <c r="K48" s="551"/>
      <c r="L48" s="551"/>
      <c r="M48" s="551"/>
      <c r="N48" s="551"/>
      <c r="O48" s="552"/>
      <c r="P48" s="550"/>
      <c r="Q48" s="551"/>
      <c r="R48" s="551"/>
      <c r="S48" s="551"/>
      <c r="T48" s="551"/>
      <c r="U48" s="552"/>
      <c r="V48" s="550"/>
      <c r="W48" s="551"/>
      <c r="X48" s="551"/>
      <c r="Y48" s="551"/>
      <c r="Z48" s="551"/>
      <c r="AA48" s="552"/>
      <c r="AB48" s="550"/>
      <c r="AC48" s="551"/>
      <c r="AD48" s="551"/>
      <c r="AE48" s="551"/>
      <c r="AF48" s="551"/>
      <c r="AG48" s="552"/>
      <c r="AH48" s="550"/>
      <c r="AI48" s="551"/>
      <c r="AJ48" s="551"/>
      <c r="AK48" s="551"/>
      <c r="AL48" s="551"/>
      <c r="AM48" s="552"/>
      <c r="AN48" s="53"/>
      <c r="AO48" s="53"/>
      <c r="AP48" s="53"/>
      <c r="AQ48" s="53"/>
      <c r="AR48" s="53"/>
      <c r="AS48" s="53"/>
      <c r="AT48" s="53"/>
      <c r="AU48" s="53"/>
      <c r="AV48" s="53"/>
      <c r="AW48" s="53"/>
      <c r="AX48" s="53"/>
      <c r="AY48" s="53"/>
      <c r="AZ48" s="53"/>
      <c r="BA48" s="53"/>
      <c r="BB48" s="53"/>
      <c r="BC48" s="53"/>
      <c r="BD48" s="53"/>
      <c r="BE48" s="53"/>
      <c r="BF48" s="53"/>
      <c r="BG48" s="53"/>
      <c r="BH48" s="53"/>
      <c r="BI48" s="53"/>
      <c r="BJ48" s="53"/>
      <c r="BK48" s="53"/>
      <c r="BL48" s="53"/>
      <c r="BM48" s="53"/>
      <c r="BN48" s="53"/>
      <c r="BO48" s="53"/>
      <c r="BP48" s="53"/>
      <c r="BQ48" s="53"/>
      <c r="BR48" s="53"/>
      <c r="BS48" s="53"/>
      <c r="BT48" s="53"/>
      <c r="BU48" s="53"/>
      <c r="BV48" s="53"/>
      <c r="BW48" s="53"/>
      <c r="BX48" s="53"/>
      <c r="BY48" s="53"/>
      <c r="BZ48" s="53"/>
      <c r="CA48" s="53"/>
      <c r="CB48" s="53"/>
    </row>
    <row r="49" spans="1:80" x14ac:dyDescent="0.3">
      <c r="A49" s="53"/>
      <c r="B49" s="53"/>
      <c r="C49" s="53"/>
      <c r="D49" s="53"/>
      <c r="E49" s="53"/>
      <c r="F49" s="53"/>
      <c r="G49" s="53"/>
      <c r="H49" s="53"/>
      <c r="I49" s="53"/>
      <c r="J49" s="550"/>
      <c r="K49" s="551"/>
      <c r="L49" s="551"/>
      <c r="M49" s="551"/>
      <c r="N49" s="551"/>
      <c r="O49" s="552"/>
      <c r="P49" s="550"/>
      <c r="Q49" s="551"/>
      <c r="R49" s="551"/>
      <c r="S49" s="551"/>
      <c r="T49" s="551"/>
      <c r="U49" s="552"/>
      <c r="V49" s="550"/>
      <c r="W49" s="551"/>
      <c r="X49" s="551"/>
      <c r="Y49" s="551"/>
      <c r="Z49" s="551"/>
      <c r="AA49" s="552"/>
      <c r="AB49" s="550"/>
      <c r="AC49" s="551"/>
      <c r="AD49" s="551"/>
      <c r="AE49" s="551"/>
      <c r="AF49" s="551"/>
      <c r="AG49" s="552"/>
      <c r="AH49" s="550"/>
      <c r="AI49" s="551"/>
      <c r="AJ49" s="551"/>
      <c r="AK49" s="551"/>
      <c r="AL49" s="551"/>
      <c r="AM49" s="552"/>
      <c r="AN49" s="53"/>
      <c r="AO49" s="53"/>
      <c r="AP49" s="53"/>
      <c r="AQ49" s="53"/>
      <c r="AR49" s="53"/>
      <c r="AS49" s="53"/>
      <c r="AT49" s="53"/>
      <c r="AU49" s="53"/>
      <c r="AV49" s="53"/>
      <c r="AW49" s="53"/>
      <c r="AX49" s="53"/>
      <c r="AY49" s="53"/>
      <c r="AZ49" s="53"/>
      <c r="BA49" s="53"/>
      <c r="BB49" s="53"/>
      <c r="BC49" s="53"/>
      <c r="BD49" s="53"/>
      <c r="BE49" s="53"/>
      <c r="BF49" s="53"/>
      <c r="BG49" s="53"/>
      <c r="BH49" s="53"/>
      <c r="BI49" s="53"/>
      <c r="BJ49" s="53"/>
      <c r="BK49" s="53"/>
      <c r="BL49" s="53"/>
      <c r="BM49" s="53"/>
      <c r="BN49" s="53"/>
      <c r="BO49" s="53"/>
      <c r="BP49" s="53"/>
      <c r="BQ49" s="53"/>
      <c r="BR49" s="53"/>
      <c r="BS49" s="53"/>
      <c r="BT49" s="53"/>
      <c r="BU49" s="53"/>
      <c r="BV49" s="53"/>
      <c r="BW49" s="53"/>
      <c r="BX49" s="53"/>
      <c r="BY49" s="53"/>
      <c r="BZ49" s="53"/>
      <c r="CA49" s="53"/>
      <c r="CB49" s="53"/>
    </row>
    <row r="50" spans="1:80" x14ac:dyDescent="0.3">
      <c r="A50" s="53"/>
      <c r="B50" s="53"/>
      <c r="C50" s="53"/>
      <c r="D50" s="53"/>
      <c r="E50" s="53"/>
      <c r="F50" s="53"/>
      <c r="G50" s="53"/>
      <c r="H50" s="53"/>
      <c r="I50" s="53"/>
      <c r="J50" s="550"/>
      <c r="K50" s="551"/>
      <c r="L50" s="551"/>
      <c r="M50" s="551"/>
      <c r="N50" s="551"/>
      <c r="O50" s="552"/>
      <c r="P50" s="550"/>
      <c r="Q50" s="551"/>
      <c r="R50" s="551"/>
      <c r="S50" s="551"/>
      <c r="T50" s="551"/>
      <c r="U50" s="552"/>
      <c r="V50" s="550"/>
      <c r="W50" s="551"/>
      <c r="X50" s="551"/>
      <c r="Y50" s="551"/>
      <c r="Z50" s="551"/>
      <c r="AA50" s="552"/>
      <c r="AB50" s="550"/>
      <c r="AC50" s="551"/>
      <c r="AD50" s="551"/>
      <c r="AE50" s="551"/>
      <c r="AF50" s="551"/>
      <c r="AG50" s="552"/>
      <c r="AH50" s="550"/>
      <c r="AI50" s="551"/>
      <c r="AJ50" s="551"/>
      <c r="AK50" s="551"/>
      <c r="AL50" s="551"/>
      <c r="AM50" s="552"/>
      <c r="AN50" s="53"/>
      <c r="AO50" s="53"/>
      <c r="AP50" s="53"/>
      <c r="AQ50" s="53"/>
      <c r="AR50" s="53"/>
      <c r="AS50" s="53"/>
      <c r="AT50" s="53"/>
      <c r="AU50" s="53"/>
      <c r="AV50" s="53"/>
      <c r="AW50" s="53"/>
      <c r="AX50" s="53"/>
      <c r="AY50" s="53"/>
      <c r="AZ50" s="53"/>
      <c r="BA50" s="53"/>
      <c r="BB50" s="53"/>
      <c r="BC50" s="53"/>
      <c r="BD50" s="53"/>
      <c r="BE50" s="53"/>
      <c r="BF50" s="53"/>
      <c r="BG50" s="53"/>
      <c r="BH50" s="53"/>
      <c r="BI50" s="53"/>
      <c r="BJ50" s="53"/>
      <c r="BK50" s="53"/>
      <c r="BL50" s="53"/>
      <c r="BM50" s="53"/>
      <c r="BN50" s="53"/>
      <c r="BO50" s="53"/>
      <c r="BP50" s="53"/>
      <c r="BQ50" s="53"/>
      <c r="BR50" s="53"/>
      <c r="BS50" s="53"/>
      <c r="BT50" s="53"/>
      <c r="BU50" s="53"/>
      <c r="BV50" s="53"/>
      <c r="BW50" s="53"/>
      <c r="BX50" s="53"/>
      <c r="BY50" s="53"/>
      <c r="BZ50" s="53"/>
      <c r="CA50" s="53"/>
      <c r="CB50" s="53"/>
    </row>
    <row r="51" spans="1:80" ht="15" thickBot="1" x14ac:dyDescent="0.35">
      <c r="A51" s="53"/>
      <c r="B51" s="53"/>
      <c r="C51" s="53"/>
      <c r="D51" s="53"/>
      <c r="E51" s="53"/>
      <c r="F51" s="53"/>
      <c r="G51" s="53"/>
      <c r="H51" s="53"/>
      <c r="I51" s="53"/>
      <c r="J51" s="553"/>
      <c r="K51" s="554"/>
      <c r="L51" s="554"/>
      <c r="M51" s="554"/>
      <c r="N51" s="554"/>
      <c r="O51" s="555"/>
      <c r="P51" s="553"/>
      <c r="Q51" s="554"/>
      <c r="R51" s="554"/>
      <c r="S51" s="554"/>
      <c r="T51" s="554"/>
      <c r="U51" s="555"/>
      <c r="V51" s="553"/>
      <c r="W51" s="554"/>
      <c r="X51" s="554"/>
      <c r="Y51" s="554"/>
      <c r="Z51" s="554"/>
      <c r="AA51" s="555"/>
      <c r="AB51" s="553"/>
      <c r="AC51" s="554"/>
      <c r="AD51" s="554"/>
      <c r="AE51" s="554"/>
      <c r="AF51" s="554"/>
      <c r="AG51" s="555"/>
      <c r="AH51" s="553"/>
      <c r="AI51" s="554"/>
      <c r="AJ51" s="554"/>
      <c r="AK51" s="554"/>
      <c r="AL51" s="554"/>
      <c r="AM51" s="555"/>
      <c r="AN51" s="53"/>
      <c r="AO51" s="53"/>
      <c r="AP51" s="53"/>
      <c r="AQ51" s="53"/>
      <c r="AR51" s="53"/>
      <c r="AS51" s="53"/>
      <c r="AT51" s="53"/>
      <c r="AU51" s="53"/>
      <c r="AV51" s="53"/>
      <c r="AW51" s="53"/>
      <c r="AX51" s="53"/>
      <c r="AY51" s="53"/>
      <c r="AZ51" s="53"/>
      <c r="BA51" s="53"/>
      <c r="BB51" s="53"/>
      <c r="BC51" s="53"/>
      <c r="BD51" s="53"/>
      <c r="BE51" s="53"/>
      <c r="BF51" s="53"/>
      <c r="BG51" s="53"/>
      <c r="BH51" s="53"/>
      <c r="BI51" s="53"/>
      <c r="BJ51" s="53"/>
      <c r="BK51" s="53"/>
      <c r="BL51" s="53"/>
      <c r="BM51" s="53"/>
      <c r="BN51" s="53"/>
      <c r="BO51" s="53"/>
      <c r="BP51" s="53"/>
      <c r="BQ51" s="53"/>
      <c r="BR51" s="53"/>
      <c r="BS51" s="53"/>
      <c r="BT51" s="53"/>
      <c r="BU51" s="53"/>
      <c r="BV51" s="53"/>
      <c r="BW51" s="53"/>
      <c r="BX51" s="53"/>
      <c r="BY51" s="53"/>
      <c r="BZ51" s="53"/>
      <c r="CA51" s="53"/>
      <c r="CB51" s="53"/>
    </row>
    <row r="52" spans="1:80" x14ac:dyDescent="0.3">
      <c r="A52" s="53"/>
      <c r="B52" s="53"/>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53"/>
      <c r="AO52" s="53"/>
      <c r="AP52" s="53"/>
      <c r="AQ52" s="53"/>
      <c r="AR52" s="53"/>
      <c r="AS52" s="53"/>
      <c r="AT52" s="53"/>
      <c r="AU52" s="53"/>
      <c r="AV52" s="53"/>
      <c r="AW52" s="53"/>
      <c r="AX52" s="53"/>
      <c r="AY52" s="53"/>
      <c r="AZ52" s="53"/>
      <c r="BA52" s="53"/>
      <c r="BB52" s="53"/>
      <c r="BC52" s="53"/>
      <c r="BD52" s="53"/>
      <c r="BE52" s="53"/>
      <c r="BF52" s="53"/>
      <c r="BG52" s="53"/>
      <c r="BH52" s="53"/>
      <c r="BI52" s="53"/>
      <c r="BJ52" s="53"/>
      <c r="BK52" s="53"/>
      <c r="BL52" s="53"/>
      <c r="BM52" s="53"/>
      <c r="BN52" s="53"/>
      <c r="BO52" s="53"/>
      <c r="BP52" s="53"/>
      <c r="BQ52" s="53"/>
      <c r="BR52" s="53"/>
      <c r="BS52" s="53"/>
      <c r="BT52" s="53"/>
      <c r="BU52" s="53"/>
      <c r="BV52" s="53"/>
      <c r="BW52" s="53"/>
      <c r="BX52" s="53"/>
      <c r="BY52" s="53"/>
      <c r="BZ52" s="53"/>
      <c r="CA52" s="53"/>
      <c r="CB52" s="53"/>
    </row>
    <row r="53" spans="1:80" ht="15" customHeight="1" x14ac:dyDescent="0.3">
      <c r="A53" s="53"/>
      <c r="B53" s="57"/>
      <c r="C53" s="57"/>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3"/>
      <c r="AV53" s="53"/>
      <c r="AW53" s="53"/>
      <c r="AX53" s="53"/>
      <c r="AY53" s="53"/>
      <c r="AZ53" s="53"/>
      <c r="BA53" s="53"/>
      <c r="BB53" s="53"/>
      <c r="BC53" s="53"/>
      <c r="BD53" s="53"/>
      <c r="BE53" s="53"/>
      <c r="BF53" s="53"/>
      <c r="BG53" s="53"/>
      <c r="BH53" s="53"/>
      <c r="BI53" s="53"/>
      <c r="BJ53" s="53"/>
      <c r="BK53" s="53"/>
      <c r="BL53" s="53"/>
      <c r="BM53" s="53"/>
      <c r="BN53" s="53"/>
      <c r="BO53" s="53"/>
      <c r="BP53" s="53"/>
      <c r="BQ53" s="53"/>
      <c r="BR53" s="53"/>
      <c r="BS53" s="53"/>
      <c r="BT53" s="53"/>
      <c r="BU53" s="53"/>
      <c r="BV53" s="53"/>
      <c r="BW53" s="53"/>
      <c r="BX53" s="53"/>
      <c r="BY53" s="53"/>
      <c r="BZ53" s="53"/>
      <c r="CA53" s="53"/>
      <c r="CB53" s="53"/>
    </row>
    <row r="54" spans="1:80" ht="15" customHeight="1" x14ac:dyDescent="0.3">
      <c r="A54" s="53"/>
      <c r="B54" s="57"/>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57"/>
      <c r="AL54" s="57"/>
      <c r="AM54" s="57"/>
      <c r="AN54" s="57"/>
      <c r="AO54" s="57"/>
      <c r="AP54" s="57"/>
      <c r="AQ54" s="57"/>
      <c r="AR54" s="57"/>
      <c r="AS54" s="57"/>
      <c r="AT54" s="57"/>
      <c r="AU54" s="53"/>
      <c r="AV54" s="53"/>
      <c r="AW54" s="53"/>
      <c r="AX54" s="53"/>
      <c r="AY54" s="53"/>
      <c r="AZ54" s="53"/>
      <c r="BA54" s="53"/>
      <c r="BB54" s="53"/>
      <c r="BC54" s="53"/>
      <c r="BD54" s="53"/>
      <c r="BE54" s="53"/>
      <c r="BF54" s="53"/>
      <c r="BG54" s="53"/>
      <c r="BH54" s="53"/>
      <c r="BI54" s="53"/>
      <c r="BJ54" s="53"/>
      <c r="BK54" s="53"/>
      <c r="BL54" s="53"/>
      <c r="BM54" s="53"/>
      <c r="BN54" s="53"/>
      <c r="BO54" s="53"/>
      <c r="BP54" s="53"/>
      <c r="BQ54" s="53"/>
      <c r="BR54" s="53"/>
      <c r="BS54" s="53"/>
      <c r="BT54" s="53"/>
      <c r="BU54" s="53"/>
      <c r="BV54" s="53"/>
      <c r="BW54" s="53"/>
      <c r="BX54" s="53"/>
      <c r="BY54" s="53"/>
      <c r="BZ54" s="53"/>
      <c r="CA54" s="53"/>
      <c r="CB54" s="53"/>
    </row>
    <row r="55" spans="1:80" x14ac:dyDescent="0.3">
      <c r="A55" s="53"/>
      <c r="B55" s="53"/>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53"/>
      <c r="AW55" s="53"/>
      <c r="AX55" s="53"/>
      <c r="AY55" s="53"/>
      <c r="AZ55" s="53"/>
      <c r="BA55" s="53"/>
      <c r="BB55" s="53"/>
      <c r="BC55" s="53"/>
      <c r="BD55" s="53"/>
      <c r="BE55" s="53"/>
      <c r="BF55" s="53"/>
      <c r="BG55" s="53"/>
      <c r="BH55" s="53"/>
      <c r="BI55" s="53"/>
      <c r="BJ55" s="53"/>
      <c r="BK55" s="53"/>
      <c r="BL55" s="53"/>
      <c r="BM55" s="53"/>
      <c r="BN55" s="53"/>
      <c r="BO55" s="53"/>
      <c r="BP55" s="53"/>
      <c r="BQ55" s="53"/>
      <c r="BR55" s="53"/>
      <c r="BS55" s="53"/>
      <c r="BT55" s="53"/>
      <c r="BU55" s="53"/>
      <c r="BV55" s="53"/>
      <c r="BW55" s="53"/>
      <c r="BX55" s="53"/>
      <c r="BY55" s="53"/>
      <c r="BZ55" s="53"/>
      <c r="CA55" s="53"/>
      <c r="CB55" s="53"/>
    </row>
    <row r="56" spans="1:80" x14ac:dyDescent="0.3">
      <c r="A56" s="53"/>
      <c r="B56" s="53"/>
      <c r="C56" s="53"/>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53"/>
      <c r="AN56" s="53"/>
      <c r="AO56" s="53"/>
      <c r="AP56" s="53"/>
      <c r="AQ56" s="53"/>
      <c r="AR56" s="53"/>
      <c r="AS56" s="53"/>
      <c r="AT56" s="53"/>
      <c r="AU56" s="53"/>
      <c r="AV56" s="53"/>
      <c r="AW56" s="53"/>
      <c r="AX56" s="53"/>
      <c r="AY56" s="53"/>
      <c r="AZ56" s="53"/>
      <c r="BA56" s="53"/>
      <c r="BB56" s="53"/>
      <c r="BC56" s="53"/>
      <c r="BD56" s="53"/>
      <c r="BE56" s="53"/>
      <c r="BF56" s="53"/>
      <c r="BG56" s="53"/>
      <c r="BH56" s="53"/>
      <c r="BI56" s="53"/>
      <c r="BJ56" s="53"/>
      <c r="BK56" s="53"/>
      <c r="BL56" s="53"/>
      <c r="BM56" s="53"/>
      <c r="BN56" s="53"/>
      <c r="BO56" s="53"/>
      <c r="BP56" s="53"/>
      <c r="BQ56" s="53"/>
      <c r="BR56" s="53"/>
      <c r="BS56" s="53"/>
      <c r="BT56" s="53"/>
      <c r="BU56" s="53"/>
      <c r="BV56" s="53"/>
      <c r="BW56" s="53"/>
      <c r="BX56" s="53"/>
      <c r="BY56" s="53"/>
      <c r="BZ56" s="53"/>
      <c r="CA56" s="53"/>
      <c r="CB56" s="53"/>
    </row>
    <row r="57" spans="1:80" x14ac:dyDescent="0.3">
      <c r="A57" s="53"/>
      <c r="B57" s="53"/>
      <c r="C57" s="53"/>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53"/>
      <c r="AU57" s="53"/>
      <c r="AV57" s="53"/>
      <c r="AW57" s="53"/>
      <c r="AX57" s="53"/>
      <c r="AY57" s="53"/>
      <c r="AZ57" s="53"/>
      <c r="BA57" s="53"/>
      <c r="BB57" s="53"/>
      <c r="BC57" s="53"/>
      <c r="BD57" s="53"/>
      <c r="BE57" s="53"/>
      <c r="BF57" s="53"/>
      <c r="BG57" s="53"/>
      <c r="BH57" s="53"/>
      <c r="BI57" s="53"/>
      <c r="BJ57" s="53"/>
      <c r="BK57" s="53"/>
      <c r="BL57" s="53"/>
      <c r="BM57" s="53"/>
      <c r="BN57" s="53"/>
      <c r="BO57" s="53"/>
      <c r="BP57" s="53"/>
      <c r="BQ57" s="53"/>
      <c r="BR57" s="53"/>
      <c r="BS57" s="53"/>
      <c r="BT57" s="53"/>
      <c r="BU57" s="53"/>
      <c r="BV57" s="53"/>
      <c r="BW57" s="53"/>
      <c r="BX57" s="53"/>
      <c r="BY57" s="53"/>
      <c r="BZ57" s="53"/>
      <c r="CA57" s="53"/>
      <c r="CB57" s="53"/>
    </row>
    <row r="58" spans="1:80" x14ac:dyDescent="0.3">
      <c r="A58" s="53"/>
      <c r="B58" s="53"/>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c r="AJ58" s="53"/>
      <c r="AK58" s="53"/>
      <c r="AL58" s="53"/>
      <c r="AM58" s="53"/>
      <c r="AN58" s="53"/>
      <c r="AO58" s="53"/>
      <c r="AP58" s="53"/>
      <c r="AQ58" s="53"/>
      <c r="AR58" s="53"/>
      <c r="AS58" s="53"/>
      <c r="AT58" s="53"/>
      <c r="AU58" s="53"/>
      <c r="AV58" s="53"/>
      <c r="AW58" s="53"/>
      <c r="AX58" s="53"/>
      <c r="AY58" s="53"/>
      <c r="AZ58" s="53"/>
      <c r="BA58" s="53"/>
      <c r="BB58" s="53"/>
      <c r="BC58" s="53"/>
      <c r="BD58" s="53"/>
      <c r="BE58" s="53"/>
      <c r="BF58" s="53"/>
      <c r="BG58" s="53"/>
      <c r="BH58" s="53"/>
      <c r="BI58" s="53"/>
      <c r="BJ58" s="53"/>
      <c r="BK58" s="53"/>
      <c r="BL58" s="53"/>
      <c r="BM58" s="53"/>
      <c r="BN58" s="53"/>
      <c r="BO58" s="53"/>
      <c r="BP58" s="53"/>
      <c r="BQ58" s="53"/>
      <c r="BR58" s="53"/>
      <c r="BS58" s="53"/>
      <c r="BT58" s="53"/>
      <c r="BU58" s="53"/>
      <c r="BV58" s="53"/>
      <c r="BW58" s="53"/>
      <c r="BX58" s="53"/>
      <c r="BY58" s="53"/>
      <c r="BZ58" s="53"/>
      <c r="CA58" s="53"/>
      <c r="CB58" s="53"/>
    </row>
    <row r="59" spans="1:80" x14ac:dyDescent="0.3">
      <c r="A59" s="53"/>
      <c r="B59" s="53"/>
      <c r="C59" s="53"/>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c r="AJ59" s="53"/>
      <c r="AK59" s="53"/>
      <c r="AL59" s="53"/>
      <c r="AM59" s="53"/>
      <c r="AN59" s="53"/>
      <c r="AO59" s="53"/>
      <c r="AP59" s="53"/>
      <c r="AQ59" s="53"/>
      <c r="AR59" s="53"/>
      <c r="AS59" s="53"/>
      <c r="AT59" s="53"/>
      <c r="AU59" s="53"/>
      <c r="AV59" s="53"/>
      <c r="AW59" s="53"/>
      <c r="AX59" s="53"/>
      <c r="AY59" s="53"/>
      <c r="AZ59" s="53"/>
      <c r="BA59" s="53"/>
      <c r="BB59" s="53"/>
      <c r="BC59" s="53"/>
      <c r="BD59" s="53"/>
      <c r="BE59" s="53"/>
      <c r="BF59" s="53"/>
      <c r="BG59" s="53"/>
      <c r="BH59" s="53"/>
      <c r="BI59" s="53"/>
      <c r="BJ59" s="53"/>
      <c r="BK59" s="53"/>
      <c r="BL59" s="53"/>
      <c r="BM59" s="53"/>
      <c r="BN59" s="53"/>
      <c r="BO59" s="53"/>
      <c r="BP59" s="53"/>
      <c r="BQ59" s="53"/>
      <c r="BR59" s="53"/>
      <c r="BS59" s="53"/>
      <c r="BT59" s="53"/>
      <c r="BU59" s="53"/>
      <c r="BV59" s="53"/>
      <c r="BW59" s="53"/>
      <c r="BX59" s="53"/>
      <c r="BY59" s="53"/>
      <c r="BZ59" s="53"/>
      <c r="CA59" s="53"/>
      <c r="CB59" s="53"/>
    </row>
    <row r="60" spans="1:80" x14ac:dyDescent="0.3">
      <c r="A60" s="53"/>
      <c r="B60" s="53"/>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53"/>
      <c r="AW60" s="53"/>
      <c r="AX60" s="53"/>
      <c r="AY60" s="53"/>
      <c r="AZ60" s="53"/>
      <c r="BA60" s="53"/>
      <c r="BB60" s="53"/>
      <c r="BC60" s="53"/>
      <c r="BD60" s="53"/>
      <c r="BE60" s="53"/>
      <c r="BF60" s="53"/>
      <c r="BG60" s="53"/>
      <c r="BH60" s="53"/>
      <c r="BI60" s="53"/>
      <c r="BJ60" s="53"/>
      <c r="BK60" s="53"/>
      <c r="BL60" s="53"/>
      <c r="BM60" s="53"/>
      <c r="BN60" s="53"/>
      <c r="BO60" s="53"/>
      <c r="BP60" s="53"/>
      <c r="BQ60" s="53"/>
      <c r="BR60" s="53"/>
      <c r="BS60" s="53"/>
      <c r="BT60" s="53"/>
      <c r="BU60" s="53"/>
      <c r="BV60" s="53"/>
      <c r="BW60" s="53"/>
      <c r="BX60" s="53"/>
      <c r="BY60" s="53"/>
      <c r="BZ60" s="53"/>
      <c r="CA60" s="53"/>
      <c r="CB60" s="53"/>
    </row>
    <row r="61" spans="1:80" x14ac:dyDescent="0.3">
      <c r="A61" s="53"/>
      <c r="B61" s="53"/>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53"/>
      <c r="AW61" s="53"/>
      <c r="AX61" s="53"/>
      <c r="AY61" s="53"/>
      <c r="AZ61" s="53"/>
      <c r="BA61" s="53"/>
      <c r="BB61" s="53"/>
      <c r="BC61" s="53"/>
      <c r="BD61" s="53"/>
      <c r="BE61" s="53"/>
      <c r="BF61" s="53"/>
      <c r="BG61" s="53"/>
      <c r="BH61" s="53"/>
      <c r="BI61" s="53"/>
      <c r="BJ61" s="53"/>
      <c r="BK61" s="53"/>
      <c r="BL61" s="53"/>
      <c r="BM61" s="53"/>
      <c r="BN61" s="53"/>
      <c r="BO61" s="53"/>
      <c r="BP61" s="53"/>
      <c r="BQ61" s="53"/>
      <c r="BR61" s="53"/>
      <c r="BS61" s="53"/>
      <c r="BT61" s="53"/>
      <c r="BU61" s="53"/>
      <c r="BV61" s="53"/>
      <c r="BW61" s="53"/>
      <c r="BX61" s="53"/>
      <c r="BY61" s="53"/>
      <c r="BZ61" s="53"/>
      <c r="CA61" s="53"/>
      <c r="CB61" s="53"/>
    </row>
    <row r="62" spans="1:80" x14ac:dyDescent="0.3">
      <c r="A62" s="53"/>
      <c r="B62" s="53"/>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3"/>
      <c r="AU62" s="53"/>
      <c r="AV62" s="53"/>
      <c r="AW62" s="53"/>
      <c r="AX62" s="53"/>
      <c r="AY62" s="53"/>
      <c r="AZ62" s="53"/>
      <c r="BA62" s="53"/>
      <c r="BB62" s="53"/>
      <c r="BC62" s="53"/>
      <c r="BD62" s="53"/>
      <c r="BE62" s="53"/>
      <c r="BF62" s="53"/>
      <c r="BG62" s="53"/>
      <c r="BH62" s="53"/>
      <c r="BI62" s="53"/>
      <c r="BJ62" s="53"/>
      <c r="BK62" s="53"/>
      <c r="BL62" s="53"/>
      <c r="BM62" s="53"/>
      <c r="BN62" s="53"/>
      <c r="BO62" s="53"/>
      <c r="BP62" s="53"/>
      <c r="BQ62" s="53"/>
      <c r="BR62" s="53"/>
      <c r="BS62" s="53"/>
      <c r="BT62" s="53"/>
      <c r="BU62" s="53"/>
      <c r="BV62" s="53"/>
      <c r="BW62" s="53"/>
      <c r="BX62" s="53"/>
      <c r="BY62" s="53"/>
      <c r="BZ62" s="53"/>
      <c r="CA62" s="53"/>
      <c r="CB62" s="53"/>
    </row>
    <row r="63" spans="1:80" x14ac:dyDescent="0.3">
      <c r="A63" s="53"/>
      <c r="B63" s="53"/>
      <c r="C63" s="53"/>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c r="AJ63" s="53"/>
      <c r="AK63" s="53"/>
      <c r="AL63" s="53"/>
      <c r="AM63" s="53"/>
      <c r="AN63" s="53"/>
      <c r="AO63" s="53"/>
      <c r="AP63" s="53"/>
      <c r="AQ63" s="53"/>
      <c r="AR63" s="53"/>
      <c r="AS63" s="53"/>
      <c r="AT63" s="53"/>
      <c r="AU63" s="53"/>
      <c r="AV63" s="53"/>
      <c r="AW63" s="53"/>
      <c r="AX63" s="53"/>
      <c r="AY63" s="53"/>
      <c r="AZ63" s="53"/>
      <c r="BA63" s="53"/>
      <c r="BB63" s="53"/>
      <c r="BC63" s="53"/>
      <c r="BD63" s="53"/>
      <c r="BE63" s="53"/>
      <c r="BF63" s="53"/>
      <c r="BG63" s="53"/>
      <c r="BH63" s="53"/>
      <c r="BI63" s="53"/>
      <c r="BJ63" s="53"/>
      <c r="BK63" s="53"/>
      <c r="BL63" s="53"/>
      <c r="BM63" s="53"/>
      <c r="BN63" s="53"/>
      <c r="BO63" s="53"/>
      <c r="BP63" s="53"/>
      <c r="BQ63" s="53"/>
      <c r="BR63" s="53"/>
      <c r="BS63" s="53"/>
      <c r="BT63" s="53"/>
      <c r="BU63" s="53"/>
      <c r="BV63" s="53"/>
      <c r="BW63" s="53"/>
      <c r="BX63" s="53"/>
      <c r="BY63" s="53"/>
      <c r="BZ63" s="53"/>
      <c r="CA63" s="53"/>
      <c r="CB63" s="53"/>
    </row>
    <row r="64" spans="1:80" x14ac:dyDescent="0.3">
      <c r="A64" s="53"/>
      <c r="B64" s="53"/>
      <c r="C64" s="53"/>
      <c r="D64" s="53"/>
      <c r="E64" s="53"/>
      <c r="F64" s="53"/>
      <c r="G64" s="53"/>
      <c r="H64" s="53"/>
      <c r="I64" s="53"/>
      <c r="J64" s="53"/>
      <c r="K64" s="53"/>
      <c r="L64" s="53"/>
      <c r="M64" s="53"/>
      <c r="N64" s="53"/>
      <c r="O64" s="53"/>
      <c r="P64" s="53"/>
      <c r="Q64" s="53"/>
      <c r="R64" s="53"/>
      <c r="S64" s="53"/>
      <c r="T64" s="53"/>
      <c r="U64" s="53"/>
      <c r="V64" s="53"/>
      <c r="W64" s="53"/>
      <c r="X64" s="53"/>
      <c r="Y64" s="53"/>
      <c r="Z64" s="53"/>
      <c r="AA64" s="53"/>
      <c r="AB64" s="53"/>
      <c r="AC64" s="53"/>
      <c r="AD64" s="53"/>
      <c r="AE64" s="53"/>
      <c r="AF64" s="53"/>
      <c r="AG64" s="53"/>
      <c r="AH64" s="53"/>
      <c r="AI64" s="53"/>
      <c r="AJ64" s="53"/>
      <c r="AK64" s="53"/>
      <c r="AL64" s="53"/>
      <c r="AM64" s="53"/>
      <c r="AN64" s="53"/>
      <c r="AO64" s="53"/>
      <c r="AP64" s="53"/>
      <c r="AQ64" s="53"/>
      <c r="AR64" s="53"/>
      <c r="AS64" s="53"/>
      <c r="AT64" s="53"/>
      <c r="AU64" s="53"/>
      <c r="AV64" s="53"/>
      <c r="AW64" s="53"/>
      <c r="AX64" s="53"/>
      <c r="AY64" s="53"/>
      <c r="AZ64" s="53"/>
      <c r="BA64" s="53"/>
      <c r="BB64" s="53"/>
      <c r="BC64" s="53"/>
      <c r="BD64" s="53"/>
      <c r="BE64" s="53"/>
      <c r="BF64" s="53"/>
      <c r="BG64" s="53"/>
      <c r="BH64" s="53"/>
      <c r="BI64" s="53"/>
      <c r="BJ64" s="53"/>
      <c r="BK64" s="53"/>
      <c r="BL64" s="53"/>
      <c r="BM64" s="53"/>
      <c r="BN64" s="53"/>
      <c r="BO64" s="53"/>
      <c r="BP64" s="53"/>
      <c r="BQ64" s="53"/>
      <c r="BR64" s="53"/>
      <c r="BS64" s="53"/>
      <c r="BT64" s="53"/>
      <c r="BU64" s="53"/>
      <c r="BV64" s="53"/>
      <c r="BW64" s="53"/>
      <c r="BX64" s="53"/>
      <c r="BY64" s="53"/>
      <c r="BZ64" s="53"/>
      <c r="CA64" s="53"/>
      <c r="CB64" s="53"/>
    </row>
    <row r="65" spans="1:80" x14ac:dyDescent="0.3">
      <c r="A65" s="53"/>
      <c r="B65" s="53"/>
      <c r="C65" s="53"/>
      <c r="D65" s="53"/>
      <c r="E65" s="53"/>
      <c r="F65" s="53"/>
      <c r="G65" s="53"/>
      <c r="H65" s="53"/>
      <c r="I65" s="53"/>
      <c r="J65" s="53"/>
      <c r="K65" s="53"/>
      <c r="L65" s="53"/>
      <c r="M65" s="53"/>
      <c r="N65" s="53"/>
      <c r="O65" s="53"/>
      <c r="P65" s="53"/>
      <c r="Q65" s="53"/>
      <c r="R65" s="53"/>
      <c r="S65" s="53"/>
      <c r="T65" s="53"/>
      <c r="U65" s="53"/>
      <c r="V65" s="53"/>
      <c r="W65" s="53"/>
      <c r="X65" s="53"/>
      <c r="Y65" s="53"/>
      <c r="Z65" s="53"/>
      <c r="AA65" s="53"/>
      <c r="AB65" s="53"/>
      <c r="AC65" s="53"/>
      <c r="AD65" s="53"/>
      <c r="AE65" s="53"/>
      <c r="AF65" s="53"/>
      <c r="AG65" s="53"/>
      <c r="AH65" s="53"/>
      <c r="AI65" s="53"/>
      <c r="AJ65" s="53"/>
      <c r="AK65" s="53"/>
      <c r="AL65" s="53"/>
      <c r="AM65" s="53"/>
      <c r="AN65" s="53"/>
      <c r="AO65" s="53"/>
      <c r="AP65" s="53"/>
      <c r="AQ65" s="53"/>
      <c r="AR65" s="53"/>
      <c r="AS65" s="53"/>
      <c r="AT65" s="53"/>
      <c r="AU65" s="53"/>
      <c r="AV65" s="53"/>
      <c r="AW65" s="53"/>
      <c r="AX65" s="53"/>
      <c r="AY65" s="53"/>
      <c r="AZ65" s="53"/>
      <c r="BA65" s="53"/>
      <c r="BB65" s="53"/>
      <c r="BC65" s="53"/>
      <c r="BD65" s="53"/>
      <c r="BE65" s="53"/>
      <c r="BF65" s="53"/>
      <c r="BG65" s="53"/>
      <c r="BH65" s="53"/>
      <c r="BI65" s="53"/>
      <c r="BJ65" s="53"/>
      <c r="BK65" s="53"/>
      <c r="BL65" s="53"/>
      <c r="BM65" s="53"/>
      <c r="BN65" s="53"/>
      <c r="BO65" s="53"/>
      <c r="BP65" s="53"/>
      <c r="BQ65" s="53"/>
      <c r="BR65" s="53"/>
      <c r="BS65" s="53"/>
      <c r="BT65" s="53"/>
      <c r="BU65" s="53"/>
      <c r="BV65" s="53"/>
      <c r="BW65" s="53"/>
      <c r="BX65" s="53"/>
      <c r="BY65" s="53"/>
      <c r="BZ65" s="53"/>
      <c r="CA65" s="53"/>
      <c r="CB65" s="53"/>
    </row>
    <row r="66" spans="1:80" x14ac:dyDescent="0.3">
      <c r="A66" s="53"/>
      <c r="B66" s="53"/>
      <c r="C66" s="53"/>
      <c r="D66" s="53"/>
      <c r="E66" s="53"/>
      <c r="F66" s="53"/>
      <c r="G66" s="53"/>
      <c r="H66" s="53"/>
      <c r="I66" s="53"/>
      <c r="J66" s="53"/>
      <c r="K66" s="53"/>
      <c r="L66" s="53"/>
      <c r="M66" s="53"/>
      <c r="N66" s="53"/>
      <c r="O66" s="53"/>
      <c r="P66" s="53"/>
      <c r="Q66" s="53"/>
      <c r="R66" s="53"/>
      <c r="S66" s="53"/>
      <c r="T66" s="53"/>
      <c r="U66" s="53"/>
      <c r="V66" s="53"/>
      <c r="W66" s="53"/>
      <c r="X66" s="53"/>
      <c r="Y66" s="53"/>
      <c r="Z66" s="53"/>
      <c r="AA66" s="53"/>
      <c r="AB66" s="53"/>
      <c r="AC66" s="53"/>
      <c r="AD66" s="53"/>
      <c r="AE66" s="53"/>
      <c r="AF66" s="53"/>
      <c r="AG66" s="53"/>
      <c r="AH66" s="53"/>
      <c r="AI66" s="53"/>
      <c r="AJ66" s="53"/>
      <c r="AK66" s="53"/>
      <c r="AL66" s="53"/>
      <c r="AM66" s="53"/>
      <c r="AN66" s="53"/>
      <c r="AO66" s="53"/>
      <c r="AP66" s="53"/>
      <c r="AQ66" s="53"/>
      <c r="AR66" s="53"/>
      <c r="AS66" s="53"/>
      <c r="AT66" s="53"/>
      <c r="AU66" s="53"/>
      <c r="AV66" s="53"/>
      <c r="AW66" s="53"/>
      <c r="AX66" s="53"/>
      <c r="AY66" s="53"/>
      <c r="AZ66" s="53"/>
      <c r="BA66" s="53"/>
      <c r="BB66" s="53"/>
      <c r="BC66" s="53"/>
      <c r="BD66" s="53"/>
      <c r="BE66" s="53"/>
      <c r="BF66" s="53"/>
      <c r="BG66" s="53"/>
      <c r="BH66" s="53"/>
      <c r="BI66" s="53"/>
      <c r="BJ66" s="53"/>
      <c r="BK66" s="53"/>
      <c r="BL66" s="53"/>
      <c r="BM66" s="53"/>
      <c r="BN66" s="53"/>
      <c r="BO66" s="53"/>
      <c r="BP66" s="53"/>
      <c r="BQ66" s="53"/>
      <c r="BR66" s="53"/>
      <c r="BS66" s="53"/>
      <c r="BT66" s="53"/>
      <c r="BU66" s="53"/>
      <c r="BV66" s="53"/>
      <c r="BW66" s="53"/>
      <c r="BX66" s="53"/>
      <c r="BY66" s="53"/>
      <c r="BZ66" s="53"/>
      <c r="CA66" s="53"/>
      <c r="CB66" s="53"/>
    </row>
    <row r="67" spans="1:80" x14ac:dyDescent="0.3">
      <c r="A67" s="53"/>
      <c r="B67" s="53"/>
      <c r="C67" s="53"/>
      <c r="D67" s="53"/>
      <c r="E67" s="53"/>
      <c r="F67" s="53"/>
      <c r="G67" s="53"/>
      <c r="H67" s="53"/>
      <c r="I67" s="53"/>
      <c r="J67" s="53"/>
      <c r="K67" s="53"/>
      <c r="L67" s="53"/>
      <c r="M67" s="53"/>
      <c r="N67" s="53"/>
      <c r="O67" s="53"/>
      <c r="P67" s="53"/>
      <c r="Q67" s="53"/>
      <c r="R67" s="53"/>
      <c r="S67" s="53"/>
      <c r="T67" s="53"/>
      <c r="U67" s="53"/>
      <c r="V67" s="53"/>
      <c r="W67" s="53"/>
      <c r="X67" s="53"/>
      <c r="Y67" s="53"/>
      <c r="Z67" s="53"/>
      <c r="AA67" s="53"/>
      <c r="AB67" s="53"/>
      <c r="AC67" s="53"/>
      <c r="AD67" s="53"/>
      <c r="AE67" s="53"/>
      <c r="AF67" s="53"/>
      <c r="AG67" s="53"/>
      <c r="AH67" s="53"/>
      <c r="AI67" s="53"/>
      <c r="AJ67" s="53"/>
      <c r="AK67" s="53"/>
      <c r="AL67" s="53"/>
      <c r="AM67" s="53"/>
      <c r="AN67" s="53"/>
      <c r="AO67" s="53"/>
      <c r="AP67" s="53"/>
      <c r="AQ67" s="53"/>
      <c r="AR67" s="53"/>
      <c r="AS67" s="53"/>
      <c r="AT67" s="53"/>
      <c r="AU67" s="53"/>
      <c r="AV67" s="53"/>
      <c r="AW67" s="53"/>
      <c r="AX67" s="53"/>
      <c r="AY67" s="53"/>
      <c r="AZ67" s="53"/>
      <c r="BA67" s="53"/>
      <c r="BB67" s="53"/>
      <c r="BC67" s="53"/>
      <c r="BD67" s="53"/>
      <c r="BE67" s="53"/>
      <c r="BF67" s="53"/>
      <c r="BG67" s="53"/>
      <c r="BH67" s="53"/>
      <c r="BI67" s="53"/>
      <c r="BJ67" s="53"/>
      <c r="BK67" s="53"/>
      <c r="BL67" s="53"/>
      <c r="BM67" s="53"/>
      <c r="BN67" s="53"/>
      <c r="BO67" s="53"/>
      <c r="BP67" s="53"/>
      <c r="BQ67" s="53"/>
      <c r="BR67" s="53"/>
      <c r="BS67" s="53"/>
      <c r="BT67" s="53"/>
      <c r="BU67" s="53"/>
      <c r="BV67" s="53"/>
      <c r="BW67" s="53"/>
      <c r="BX67" s="53"/>
      <c r="BY67" s="53"/>
      <c r="BZ67" s="53"/>
      <c r="CA67" s="53"/>
      <c r="CB67" s="53"/>
    </row>
    <row r="68" spans="1:80" x14ac:dyDescent="0.3">
      <c r="A68" s="53"/>
      <c r="B68" s="53"/>
      <c r="C68" s="53"/>
      <c r="D68" s="53"/>
      <c r="E68" s="53"/>
      <c r="F68" s="53"/>
      <c r="G68" s="53"/>
      <c r="H68" s="53"/>
      <c r="I68" s="53"/>
      <c r="J68" s="53"/>
      <c r="K68" s="53"/>
      <c r="L68" s="53"/>
      <c r="M68" s="53"/>
      <c r="N68" s="53"/>
      <c r="O68" s="53"/>
      <c r="P68" s="53"/>
      <c r="Q68" s="53"/>
      <c r="R68" s="53"/>
      <c r="S68" s="53"/>
      <c r="T68" s="53"/>
      <c r="U68" s="53"/>
      <c r="V68" s="53"/>
      <c r="W68" s="53"/>
      <c r="X68" s="53"/>
      <c r="Y68" s="53"/>
      <c r="Z68" s="53"/>
      <c r="AA68" s="53"/>
      <c r="AB68" s="53"/>
      <c r="AC68" s="53"/>
      <c r="AD68" s="53"/>
      <c r="AE68" s="53"/>
      <c r="AF68" s="53"/>
      <c r="AG68" s="53"/>
      <c r="AH68" s="53"/>
      <c r="AI68" s="53"/>
      <c r="AJ68" s="53"/>
      <c r="AK68" s="53"/>
      <c r="AL68" s="53"/>
      <c r="AM68" s="53"/>
      <c r="AN68" s="53"/>
      <c r="AO68" s="53"/>
      <c r="AP68" s="53"/>
      <c r="AQ68" s="53"/>
      <c r="AR68" s="53"/>
      <c r="AS68" s="53"/>
      <c r="AT68" s="53"/>
      <c r="AU68" s="53"/>
      <c r="AV68" s="53"/>
      <c r="AW68" s="53"/>
      <c r="AX68" s="53"/>
      <c r="AY68" s="53"/>
      <c r="AZ68" s="53"/>
      <c r="BA68" s="53"/>
      <c r="BB68" s="53"/>
      <c r="BC68" s="53"/>
      <c r="BD68" s="53"/>
      <c r="BE68" s="53"/>
      <c r="BF68" s="53"/>
      <c r="BG68" s="53"/>
      <c r="BH68" s="53"/>
      <c r="BI68" s="53"/>
      <c r="BJ68" s="53"/>
      <c r="BK68" s="53"/>
      <c r="BL68" s="53"/>
      <c r="BM68" s="53"/>
      <c r="BN68" s="53"/>
      <c r="BO68" s="53"/>
      <c r="BP68" s="53"/>
      <c r="BQ68" s="53"/>
      <c r="BR68" s="53"/>
      <c r="BS68" s="53"/>
      <c r="BT68" s="53"/>
      <c r="BU68" s="53"/>
      <c r="BV68" s="53"/>
      <c r="BW68" s="53"/>
      <c r="BX68" s="53"/>
      <c r="BY68" s="53"/>
      <c r="BZ68" s="53"/>
      <c r="CA68" s="53"/>
      <c r="CB68" s="53"/>
    </row>
    <row r="69" spans="1:80" x14ac:dyDescent="0.3">
      <c r="A69" s="53"/>
      <c r="B69" s="53"/>
      <c r="C69" s="53"/>
      <c r="D69" s="53"/>
      <c r="E69" s="53"/>
      <c r="F69" s="53"/>
      <c r="G69" s="53"/>
      <c r="H69" s="53"/>
      <c r="I69" s="53"/>
      <c r="J69" s="53"/>
      <c r="K69" s="53"/>
      <c r="L69" s="53"/>
      <c r="M69" s="53"/>
      <c r="N69" s="53"/>
      <c r="O69" s="53"/>
      <c r="P69" s="53"/>
      <c r="Q69" s="53"/>
      <c r="R69" s="53"/>
      <c r="S69" s="53"/>
      <c r="T69" s="53"/>
      <c r="U69" s="53"/>
      <c r="V69" s="53"/>
      <c r="W69" s="53"/>
      <c r="X69" s="53"/>
      <c r="Y69" s="53"/>
      <c r="Z69" s="53"/>
      <c r="AA69" s="53"/>
      <c r="AB69" s="53"/>
      <c r="AC69" s="53"/>
      <c r="AD69" s="53"/>
      <c r="AE69" s="53"/>
      <c r="AF69" s="53"/>
      <c r="AG69" s="53"/>
      <c r="AH69" s="53"/>
      <c r="AI69" s="53"/>
      <c r="AJ69" s="53"/>
      <c r="AK69" s="53"/>
      <c r="AL69" s="53"/>
      <c r="AM69" s="53"/>
      <c r="AN69" s="53"/>
      <c r="AO69" s="53"/>
      <c r="AP69" s="53"/>
      <c r="AQ69" s="53"/>
      <c r="AR69" s="53"/>
      <c r="AS69" s="53"/>
      <c r="AT69" s="53"/>
      <c r="AU69" s="53"/>
      <c r="AV69" s="53"/>
      <c r="AW69" s="53"/>
      <c r="AX69" s="53"/>
      <c r="AY69" s="53"/>
      <c r="AZ69" s="53"/>
      <c r="BA69" s="53"/>
      <c r="BB69" s="53"/>
      <c r="BC69" s="53"/>
      <c r="BD69" s="53"/>
      <c r="BE69" s="53"/>
      <c r="BF69" s="53"/>
      <c r="BG69" s="53"/>
      <c r="BH69" s="53"/>
      <c r="BI69" s="53"/>
      <c r="BJ69" s="53"/>
      <c r="BK69" s="53"/>
      <c r="BL69" s="53"/>
      <c r="BM69" s="53"/>
      <c r="BN69" s="53"/>
      <c r="BO69" s="53"/>
      <c r="BP69" s="53"/>
      <c r="BQ69" s="53"/>
      <c r="BR69" s="53"/>
      <c r="BS69" s="53"/>
      <c r="BT69" s="53"/>
      <c r="BU69" s="53"/>
      <c r="BV69" s="53"/>
      <c r="BW69" s="53"/>
      <c r="BX69" s="53"/>
      <c r="BY69" s="53"/>
      <c r="BZ69" s="53"/>
      <c r="CA69" s="53"/>
      <c r="CB69" s="53"/>
    </row>
    <row r="70" spans="1:80" x14ac:dyDescent="0.3">
      <c r="A70" s="53"/>
      <c r="B70" s="53"/>
      <c r="C70" s="53"/>
      <c r="D70" s="53"/>
      <c r="E70" s="53"/>
      <c r="F70" s="53"/>
      <c r="G70" s="53"/>
      <c r="H70" s="53"/>
      <c r="I70" s="53"/>
      <c r="J70" s="53"/>
      <c r="K70" s="53"/>
      <c r="L70" s="53"/>
      <c r="M70" s="53"/>
      <c r="N70" s="53"/>
      <c r="O70" s="53"/>
      <c r="P70" s="53"/>
      <c r="Q70" s="53"/>
      <c r="R70" s="53"/>
      <c r="S70" s="53"/>
      <c r="T70" s="53"/>
      <c r="U70" s="53"/>
      <c r="V70" s="53"/>
      <c r="W70" s="53"/>
      <c r="X70" s="53"/>
      <c r="Y70" s="53"/>
      <c r="Z70" s="53"/>
      <c r="AA70" s="53"/>
      <c r="AB70" s="53"/>
      <c r="AC70" s="53"/>
      <c r="AD70" s="53"/>
      <c r="AE70" s="53"/>
      <c r="AF70" s="53"/>
      <c r="AG70" s="53"/>
      <c r="AH70" s="53"/>
      <c r="AI70" s="53"/>
      <c r="AJ70" s="53"/>
      <c r="AK70" s="53"/>
      <c r="AL70" s="53"/>
      <c r="AM70" s="53"/>
      <c r="AN70" s="53"/>
      <c r="AO70" s="53"/>
      <c r="AP70" s="53"/>
      <c r="AQ70" s="53"/>
      <c r="AR70" s="53"/>
      <c r="AS70" s="53"/>
      <c r="AT70" s="53"/>
      <c r="AU70" s="53"/>
      <c r="AV70" s="53"/>
      <c r="AW70" s="53"/>
      <c r="AX70" s="53"/>
      <c r="AY70" s="53"/>
      <c r="AZ70" s="53"/>
      <c r="BA70" s="53"/>
      <c r="BB70" s="53"/>
      <c r="BC70" s="53"/>
      <c r="BD70" s="53"/>
      <c r="BE70" s="53"/>
      <c r="BF70" s="53"/>
      <c r="BG70" s="53"/>
      <c r="BH70" s="53"/>
      <c r="BI70" s="53"/>
      <c r="BJ70" s="53"/>
      <c r="BK70" s="53"/>
      <c r="BL70" s="53"/>
      <c r="BM70" s="53"/>
      <c r="BN70" s="53"/>
      <c r="BO70" s="53"/>
      <c r="BP70" s="53"/>
      <c r="BQ70" s="53"/>
      <c r="BR70" s="53"/>
      <c r="BS70" s="53"/>
      <c r="BT70" s="53"/>
      <c r="BU70" s="53"/>
      <c r="BV70" s="53"/>
      <c r="BW70" s="53"/>
      <c r="BX70" s="53"/>
      <c r="BY70" s="53"/>
      <c r="BZ70" s="53"/>
      <c r="CA70" s="53"/>
      <c r="CB70" s="53"/>
    </row>
    <row r="71" spans="1:80" x14ac:dyDescent="0.3">
      <c r="A71" s="53"/>
      <c r="B71" s="53"/>
      <c r="C71" s="53"/>
      <c r="D71" s="53"/>
      <c r="E71" s="53"/>
      <c r="F71" s="53"/>
      <c r="G71" s="53"/>
      <c r="H71" s="53"/>
      <c r="I71" s="53"/>
      <c r="J71" s="53"/>
      <c r="K71" s="53"/>
      <c r="L71" s="53"/>
      <c r="M71" s="53"/>
      <c r="N71" s="53"/>
      <c r="O71" s="53"/>
      <c r="P71" s="53"/>
      <c r="Q71" s="53"/>
      <c r="R71" s="53"/>
      <c r="S71" s="53"/>
      <c r="T71" s="53"/>
      <c r="U71" s="53"/>
      <c r="V71" s="53"/>
      <c r="W71" s="53"/>
      <c r="X71" s="53"/>
      <c r="Y71" s="53"/>
      <c r="Z71" s="53"/>
      <c r="AA71" s="53"/>
      <c r="AB71" s="53"/>
      <c r="AC71" s="53"/>
      <c r="AD71" s="53"/>
      <c r="AE71" s="53"/>
      <c r="AF71" s="53"/>
      <c r="AG71" s="53"/>
      <c r="AH71" s="53"/>
      <c r="AI71" s="53"/>
      <c r="AJ71" s="53"/>
      <c r="AK71" s="53"/>
      <c r="AL71" s="53"/>
      <c r="AM71" s="53"/>
      <c r="AN71" s="53"/>
      <c r="AO71" s="53"/>
      <c r="AP71" s="53"/>
      <c r="AQ71" s="53"/>
      <c r="AR71" s="53"/>
      <c r="AS71" s="53"/>
      <c r="AT71" s="53"/>
      <c r="AU71" s="53"/>
      <c r="AV71" s="53"/>
      <c r="AW71" s="53"/>
      <c r="AX71" s="53"/>
      <c r="AY71" s="53"/>
      <c r="AZ71" s="53"/>
      <c r="BA71" s="53"/>
      <c r="BB71" s="53"/>
      <c r="BC71" s="53"/>
      <c r="BD71" s="53"/>
      <c r="BE71" s="53"/>
      <c r="BF71" s="53"/>
      <c r="BG71" s="53"/>
      <c r="BH71" s="53"/>
      <c r="BI71" s="53"/>
      <c r="BJ71" s="53"/>
      <c r="BK71" s="53"/>
      <c r="BL71" s="53"/>
      <c r="BM71" s="53"/>
      <c r="BN71" s="53"/>
      <c r="BO71" s="53"/>
      <c r="BP71" s="53"/>
      <c r="BQ71" s="53"/>
      <c r="BR71" s="53"/>
      <c r="BS71" s="53"/>
      <c r="BT71" s="53"/>
      <c r="BU71" s="53"/>
      <c r="BV71" s="53"/>
      <c r="BW71" s="53"/>
      <c r="BX71" s="53"/>
      <c r="BY71" s="53"/>
      <c r="BZ71" s="53"/>
      <c r="CA71" s="53"/>
      <c r="CB71" s="53"/>
    </row>
    <row r="72" spans="1:80" x14ac:dyDescent="0.3">
      <c r="A72" s="53"/>
      <c r="B72" s="53"/>
      <c r="C72" s="53"/>
      <c r="D72" s="53"/>
      <c r="E72" s="53"/>
      <c r="F72" s="53"/>
      <c r="G72" s="53"/>
      <c r="H72" s="53"/>
      <c r="I72" s="53"/>
      <c r="J72" s="53"/>
      <c r="K72" s="53"/>
      <c r="L72" s="53"/>
      <c r="M72" s="53"/>
      <c r="N72" s="53"/>
      <c r="O72" s="53"/>
      <c r="P72" s="53"/>
      <c r="Q72" s="53"/>
      <c r="R72" s="53"/>
      <c r="S72" s="53"/>
      <c r="T72" s="53"/>
      <c r="U72" s="53"/>
      <c r="V72" s="53"/>
      <c r="W72" s="53"/>
      <c r="X72" s="53"/>
      <c r="Y72" s="53"/>
      <c r="Z72" s="53"/>
      <c r="AA72" s="53"/>
      <c r="AB72" s="53"/>
      <c r="AC72" s="53"/>
      <c r="AD72" s="53"/>
      <c r="AE72" s="53"/>
      <c r="AF72" s="53"/>
      <c r="AG72" s="53"/>
      <c r="AH72" s="53"/>
      <c r="AI72" s="53"/>
      <c r="AJ72" s="53"/>
      <c r="AK72" s="53"/>
      <c r="AL72" s="53"/>
      <c r="AM72" s="53"/>
      <c r="AN72" s="53"/>
      <c r="AO72" s="53"/>
      <c r="AP72" s="53"/>
      <c r="AQ72" s="53"/>
      <c r="AR72" s="53"/>
      <c r="AS72" s="53"/>
      <c r="AT72" s="53"/>
      <c r="AU72" s="53"/>
      <c r="AV72" s="53"/>
      <c r="AW72" s="53"/>
      <c r="AX72" s="53"/>
      <c r="AY72" s="53"/>
      <c r="AZ72" s="53"/>
      <c r="BA72" s="53"/>
      <c r="BB72" s="53"/>
      <c r="BC72" s="53"/>
      <c r="BD72" s="53"/>
      <c r="BE72" s="53"/>
      <c r="BF72" s="53"/>
      <c r="BG72" s="53"/>
      <c r="BH72" s="53"/>
      <c r="BI72" s="53"/>
      <c r="BJ72" s="53"/>
      <c r="BK72" s="53"/>
      <c r="BL72" s="53"/>
      <c r="BM72" s="53"/>
      <c r="BN72" s="53"/>
      <c r="BO72" s="53"/>
      <c r="BP72" s="53"/>
      <c r="BQ72" s="53"/>
      <c r="BR72" s="53"/>
      <c r="BS72" s="53"/>
      <c r="BT72" s="53"/>
      <c r="BU72" s="53"/>
      <c r="BV72" s="53"/>
      <c r="BW72" s="53"/>
      <c r="BX72" s="53"/>
      <c r="BY72" s="53"/>
      <c r="BZ72" s="53"/>
      <c r="CA72" s="53"/>
      <c r="CB72" s="53"/>
    </row>
    <row r="73" spans="1:80" x14ac:dyDescent="0.3">
      <c r="A73" s="53"/>
      <c r="B73" s="53"/>
      <c r="C73" s="53"/>
      <c r="D73" s="53"/>
      <c r="E73" s="53"/>
      <c r="F73" s="53"/>
      <c r="G73" s="53"/>
      <c r="H73" s="53"/>
      <c r="I73" s="53"/>
      <c r="J73" s="53"/>
      <c r="K73" s="53"/>
      <c r="L73" s="53"/>
      <c r="M73" s="53"/>
      <c r="N73" s="53"/>
      <c r="O73" s="53"/>
      <c r="P73" s="53"/>
      <c r="Q73" s="53"/>
      <c r="R73" s="53"/>
      <c r="S73" s="53"/>
      <c r="T73" s="53"/>
      <c r="U73" s="53"/>
      <c r="V73" s="53"/>
      <c r="W73" s="53"/>
      <c r="X73" s="53"/>
      <c r="Y73" s="53"/>
      <c r="Z73" s="53"/>
      <c r="AA73" s="53"/>
      <c r="AB73" s="53"/>
      <c r="AC73" s="53"/>
      <c r="AD73" s="53"/>
      <c r="AE73" s="53"/>
      <c r="AF73" s="53"/>
      <c r="AG73" s="53"/>
      <c r="AH73" s="53"/>
      <c r="AI73" s="53"/>
      <c r="AJ73" s="53"/>
      <c r="AK73" s="53"/>
      <c r="AL73" s="53"/>
      <c r="AM73" s="53"/>
      <c r="AN73" s="53"/>
      <c r="AO73" s="53"/>
      <c r="AP73" s="53"/>
      <c r="AQ73" s="53"/>
      <c r="AR73" s="53"/>
      <c r="AS73" s="53"/>
      <c r="AT73" s="53"/>
      <c r="AU73" s="53"/>
      <c r="AV73" s="53"/>
      <c r="AW73" s="53"/>
      <c r="AX73" s="53"/>
      <c r="AY73" s="53"/>
      <c r="AZ73" s="53"/>
      <c r="BA73" s="53"/>
      <c r="BB73" s="53"/>
      <c r="BC73" s="53"/>
      <c r="BD73" s="53"/>
      <c r="BE73" s="53"/>
      <c r="BF73" s="53"/>
      <c r="BG73" s="53"/>
      <c r="BH73" s="53"/>
      <c r="BI73" s="53"/>
      <c r="BJ73" s="53"/>
      <c r="BK73" s="53"/>
      <c r="BL73" s="53"/>
      <c r="BM73" s="53"/>
      <c r="BN73" s="53"/>
      <c r="BO73" s="53"/>
      <c r="BP73" s="53"/>
      <c r="BQ73" s="53"/>
      <c r="BR73" s="53"/>
      <c r="BS73" s="53"/>
      <c r="BT73" s="53"/>
      <c r="BU73" s="53"/>
      <c r="BV73" s="53"/>
      <c r="BW73" s="53"/>
      <c r="BX73" s="53"/>
      <c r="BY73" s="53"/>
      <c r="BZ73" s="53"/>
      <c r="CA73" s="53"/>
      <c r="CB73" s="53"/>
    </row>
    <row r="74" spans="1:80" x14ac:dyDescent="0.3">
      <c r="A74" s="53"/>
      <c r="B74" s="53"/>
      <c r="C74" s="53"/>
      <c r="D74" s="53"/>
      <c r="E74" s="53"/>
      <c r="F74" s="53"/>
      <c r="G74" s="53"/>
      <c r="H74" s="53"/>
      <c r="I74" s="53"/>
      <c r="J74" s="53"/>
      <c r="K74" s="53"/>
      <c r="L74" s="53"/>
      <c r="M74" s="53"/>
      <c r="N74" s="53"/>
      <c r="O74" s="53"/>
      <c r="P74" s="53"/>
      <c r="Q74" s="53"/>
      <c r="R74" s="53"/>
      <c r="S74" s="53"/>
      <c r="T74" s="53"/>
      <c r="U74" s="53"/>
      <c r="V74" s="53"/>
      <c r="W74" s="53"/>
      <c r="X74" s="53"/>
      <c r="Y74" s="53"/>
      <c r="Z74" s="53"/>
      <c r="AA74" s="53"/>
      <c r="AB74" s="53"/>
      <c r="AC74" s="53"/>
      <c r="AD74" s="53"/>
      <c r="AE74" s="53"/>
      <c r="AF74" s="53"/>
      <c r="AG74" s="53"/>
      <c r="AH74" s="53"/>
      <c r="AI74" s="53"/>
      <c r="AJ74" s="53"/>
      <c r="AK74" s="53"/>
      <c r="AL74" s="53"/>
      <c r="AM74" s="53"/>
      <c r="AN74" s="53"/>
      <c r="AO74" s="53"/>
      <c r="AP74" s="53"/>
      <c r="AQ74" s="53"/>
      <c r="AR74" s="53"/>
      <c r="AS74" s="53"/>
      <c r="AT74" s="53"/>
      <c r="AU74" s="53"/>
      <c r="AV74" s="53"/>
      <c r="AW74" s="53"/>
      <c r="AX74" s="53"/>
      <c r="AY74" s="53"/>
      <c r="AZ74" s="53"/>
      <c r="BA74" s="53"/>
      <c r="BB74" s="53"/>
      <c r="BC74" s="53"/>
      <c r="BD74" s="53"/>
      <c r="BE74" s="53"/>
      <c r="BF74" s="53"/>
      <c r="BG74" s="53"/>
      <c r="BH74" s="53"/>
      <c r="BI74" s="53"/>
      <c r="BJ74" s="53"/>
      <c r="BK74" s="53"/>
      <c r="BL74" s="53"/>
      <c r="BM74" s="53"/>
      <c r="BN74" s="53"/>
      <c r="BO74" s="53"/>
      <c r="BP74" s="53"/>
      <c r="BQ74" s="53"/>
      <c r="BR74" s="53"/>
      <c r="BS74" s="53"/>
      <c r="BT74" s="53"/>
      <c r="BU74" s="53"/>
      <c r="BV74" s="53"/>
      <c r="BW74" s="53"/>
      <c r="BX74" s="53"/>
      <c r="BY74" s="53"/>
      <c r="BZ74" s="53"/>
      <c r="CA74" s="53"/>
      <c r="CB74" s="53"/>
    </row>
    <row r="75" spans="1:80" x14ac:dyDescent="0.3">
      <c r="A75" s="53"/>
      <c r="B75" s="53"/>
      <c r="C75" s="53"/>
      <c r="D75" s="53"/>
      <c r="E75" s="53"/>
      <c r="F75" s="53"/>
      <c r="G75" s="53"/>
      <c r="H75" s="53"/>
      <c r="I75" s="53"/>
      <c r="J75" s="53"/>
      <c r="K75" s="53"/>
      <c r="L75" s="53"/>
      <c r="M75" s="53"/>
      <c r="N75" s="53"/>
      <c r="O75" s="53"/>
      <c r="P75" s="53"/>
      <c r="Q75" s="53"/>
      <c r="R75" s="53"/>
      <c r="S75" s="53"/>
      <c r="T75" s="53"/>
      <c r="U75" s="53"/>
      <c r="V75" s="53"/>
      <c r="W75" s="53"/>
      <c r="X75" s="53"/>
      <c r="Y75" s="53"/>
      <c r="Z75" s="53"/>
      <c r="AA75" s="53"/>
      <c r="AB75" s="53"/>
      <c r="AC75" s="53"/>
      <c r="AD75" s="53"/>
      <c r="AE75" s="53"/>
      <c r="AF75" s="53"/>
      <c r="AG75" s="53"/>
      <c r="AH75" s="53"/>
      <c r="AI75" s="53"/>
      <c r="AJ75" s="53"/>
      <c r="AK75" s="53"/>
      <c r="AL75" s="53"/>
      <c r="AM75" s="53"/>
      <c r="AN75" s="53"/>
      <c r="AO75" s="53"/>
      <c r="AP75" s="53"/>
      <c r="AQ75" s="53"/>
      <c r="AR75" s="53"/>
      <c r="AS75" s="53"/>
      <c r="AT75" s="53"/>
      <c r="AU75" s="53"/>
      <c r="AV75" s="53"/>
      <c r="AW75" s="53"/>
      <c r="AX75" s="53"/>
      <c r="AY75" s="53"/>
      <c r="AZ75" s="53"/>
      <c r="BA75" s="53"/>
      <c r="BB75" s="53"/>
      <c r="BC75" s="53"/>
      <c r="BD75" s="53"/>
      <c r="BE75" s="53"/>
      <c r="BF75" s="53"/>
      <c r="BG75" s="53"/>
      <c r="BH75" s="53"/>
      <c r="BI75" s="53"/>
      <c r="BJ75" s="53"/>
      <c r="BK75" s="53"/>
      <c r="BL75" s="53"/>
      <c r="BM75" s="53"/>
      <c r="BN75" s="53"/>
      <c r="BO75" s="53"/>
      <c r="BP75" s="53"/>
      <c r="BQ75" s="53"/>
      <c r="BR75" s="53"/>
      <c r="BS75" s="53"/>
      <c r="BT75" s="53"/>
      <c r="BU75" s="53"/>
      <c r="BV75" s="53"/>
      <c r="BW75" s="53"/>
      <c r="BX75" s="53"/>
      <c r="BY75" s="53"/>
      <c r="BZ75" s="53"/>
      <c r="CA75" s="53"/>
      <c r="CB75" s="53"/>
    </row>
    <row r="76" spans="1:80" x14ac:dyDescent="0.3">
      <c r="A76" s="53"/>
      <c r="B76" s="53"/>
      <c r="C76" s="53"/>
      <c r="D76" s="53"/>
      <c r="E76" s="53"/>
      <c r="F76" s="53"/>
      <c r="G76" s="53"/>
      <c r="H76" s="53"/>
      <c r="I76" s="53"/>
      <c r="J76" s="53"/>
      <c r="K76" s="53"/>
      <c r="L76" s="53"/>
      <c r="M76" s="53"/>
      <c r="N76" s="53"/>
      <c r="O76" s="53"/>
      <c r="P76" s="53"/>
      <c r="Q76" s="53"/>
      <c r="R76" s="53"/>
      <c r="S76" s="53"/>
      <c r="T76" s="53"/>
      <c r="U76" s="53"/>
      <c r="V76" s="53"/>
      <c r="W76" s="53"/>
      <c r="X76" s="53"/>
      <c r="Y76" s="53"/>
      <c r="Z76" s="53"/>
      <c r="AA76" s="53"/>
      <c r="AB76" s="53"/>
      <c r="AC76" s="53"/>
      <c r="AD76" s="53"/>
      <c r="AE76" s="53"/>
      <c r="AF76" s="53"/>
      <c r="AG76" s="53"/>
      <c r="AH76" s="53"/>
      <c r="AI76" s="53"/>
      <c r="AJ76" s="53"/>
      <c r="AK76" s="53"/>
      <c r="AL76" s="53"/>
      <c r="AM76" s="53"/>
      <c r="AN76" s="53"/>
      <c r="AO76" s="53"/>
      <c r="AP76" s="53"/>
      <c r="AQ76" s="53"/>
      <c r="AR76" s="53"/>
      <c r="AS76" s="53"/>
      <c r="AT76" s="53"/>
      <c r="AU76" s="53"/>
      <c r="AV76" s="53"/>
      <c r="AW76" s="53"/>
      <c r="AX76" s="53"/>
      <c r="AY76" s="53"/>
      <c r="AZ76" s="53"/>
      <c r="BA76" s="53"/>
      <c r="BB76" s="53"/>
      <c r="BC76" s="53"/>
      <c r="BD76" s="53"/>
      <c r="BE76" s="53"/>
      <c r="BF76" s="53"/>
      <c r="BG76" s="53"/>
      <c r="BH76" s="53"/>
      <c r="BI76" s="53"/>
      <c r="BJ76" s="53"/>
      <c r="BK76" s="53"/>
      <c r="BL76" s="53"/>
      <c r="BM76" s="53"/>
      <c r="BN76" s="53"/>
      <c r="BO76" s="53"/>
      <c r="BP76" s="53"/>
      <c r="BQ76" s="53"/>
      <c r="BR76" s="53"/>
      <c r="BS76" s="53"/>
      <c r="BT76" s="53"/>
      <c r="BU76" s="53"/>
      <c r="BV76" s="53"/>
      <c r="BW76" s="53"/>
      <c r="BX76" s="53"/>
      <c r="BY76" s="53"/>
      <c r="BZ76" s="53"/>
      <c r="CA76" s="53"/>
      <c r="CB76" s="53"/>
    </row>
    <row r="77" spans="1:80" x14ac:dyDescent="0.3">
      <c r="A77" s="53"/>
      <c r="B77" s="53"/>
      <c r="C77" s="53"/>
      <c r="D77" s="53"/>
      <c r="E77" s="53"/>
      <c r="F77" s="53"/>
      <c r="G77" s="53"/>
      <c r="H77" s="53"/>
      <c r="I77" s="53"/>
      <c r="J77" s="53"/>
      <c r="K77" s="53"/>
      <c r="L77" s="53"/>
      <c r="M77" s="53"/>
      <c r="N77" s="53"/>
      <c r="O77" s="53"/>
      <c r="P77" s="53"/>
      <c r="Q77" s="53"/>
      <c r="R77" s="53"/>
      <c r="S77" s="53"/>
      <c r="T77" s="53"/>
      <c r="U77" s="53"/>
      <c r="V77" s="53"/>
      <c r="W77" s="53"/>
      <c r="X77" s="53"/>
      <c r="Y77" s="53"/>
      <c r="Z77" s="53"/>
      <c r="AA77" s="53"/>
      <c r="AB77" s="53"/>
      <c r="AC77" s="53"/>
      <c r="AD77" s="53"/>
      <c r="AE77" s="53"/>
      <c r="AF77" s="53"/>
      <c r="AG77" s="53"/>
      <c r="AH77" s="53"/>
      <c r="AI77" s="53"/>
      <c r="AJ77" s="53"/>
      <c r="AK77" s="53"/>
      <c r="AL77" s="53"/>
      <c r="AM77" s="53"/>
      <c r="AN77" s="53"/>
      <c r="AO77" s="53"/>
      <c r="AP77" s="53"/>
      <c r="AQ77" s="53"/>
      <c r="AR77" s="53"/>
      <c r="AS77" s="53"/>
      <c r="AT77" s="53"/>
      <c r="AU77" s="53"/>
      <c r="AV77" s="53"/>
      <c r="AW77" s="53"/>
      <c r="AX77" s="53"/>
      <c r="AY77" s="53"/>
      <c r="AZ77" s="53"/>
      <c r="BA77" s="53"/>
      <c r="BB77" s="53"/>
      <c r="BC77" s="53"/>
      <c r="BD77" s="53"/>
      <c r="BE77" s="53"/>
      <c r="BF77" s="53"/>
      <c r="BG77" s="53"/>
      <c r="BH77" s="53"/>
      <c r="BI77" s="53"/>
      <c r="BJ77" s="53"/>
      <c r="BK77" s="53"/>
      <c r="BL77" s="53"/>
      <c r="BM77" s="53"/>
      <c r="BN77" s="53"/>
      <c r="BO77" s="53"/>
      <c r="BP77" s="53"/>
      <c r="BQ77" s="53"/>
      <c r="BR77" s="53"/>
      <c r="BS77" s="53"/>
      <c r="BT77" s="53"/>
      <c r="BU77" s="53"/>
      <c r="BV77" s="53"/>
      <c r="BW77" s="53"/>
      <c r="BX77" s="53"/>
      <c r="BY77" s="53"/>
      <c r="BZ77" s="53"/>
      <c r="CA77" s="53"/>
      <c r="CB77" s="53"/>
    </row>
    <row r="78" spans="1:80" x14ac:dyDescent="0.3">
      <c r="A78" s="53"/>
      <c r="B78" s="53"/>
      <c r="C78" s="53"/>
      <c r="D78" s="53"/>
      <c r="E78" s="53"/>
      <c r="F78" s="53"/>
      <c r="G78" s="53"/>
      <c r="H78" s="53"/>
      <c r="I78" s="53"/>
      <c r="J78" s="53"/>
      <c r="K78" s="53"/>
      <c r="L78" s="53"/>
      <c r="M78" s="53"/>
      <c r="N78" s="53"/>
      <c r="O78" s="53"/>
      <c r="P78" s="53"/>
      <c r="Q78" s="53"/>
      <c r="R78" s="53"/>
      <c r="S78" s="53"/>
      <c r="T78" s="53"/>
      <c r="U78" s="53"/>
      <c r="V78" s="53"/>
      <c r="W78" s="53"/>
      <c r="X78" s="53"/>
      <c r="Y78" s="53"/>
      <c r="Z78" s="53"/>
      <c r="AA78" s="53"/>
      <c r="AB78" s="53"/>
      <c r="AC78" s="53"/>
      <c r="AD78" s="53"/>
      <c r="AE78" s="53"/>
      <c r="AF78" s="53"/>
      <c r="AG78" s="53"/>
      <c r="AH78" s="53"/>
      <c r="AI78" s="53"/>
      <c r="AJ78" s="53"/>
      <c r="AK78" s="53"/>
      <c r="AL78" s="53"/>
      <c r="AM78" s="53"/>
      <c r="AN78" s="53"/>
      <c r="AO78" s="53"/>
      <c r="AP78" s="53"/>
      <c r="AQ78" s="53"/>
      <c r="AR78" s="53"/>
      <c r="AS78" s="53"/>
      <c r="AT78" s="53"/>
      <c r="AU78" s="53"/>
      <c r="AV78" s="53"/>
      <c r="AW78" s="53"/>
      <c r="AX78" s="53"/>
      <c r="AY78" s="53"/>
      <c r="AZ78" s="53"/>
      <c r="BA78" s="53"/>
      <c r="BB78" s="53"/>
      <c r="BC78" s="53"/>
      <c r="BD78" s="53"/>
      <c r="BE78" s="53"/>
      <c r="BF78" s="53"/>
      <c r="BG78" s="53"/>
      <c r="BH78" s="53"/>
      <c r="BI78" s="53"/>
      <c r="BJ78" s="53"/>
      <c r="BK78" s="53"/>
      <c r="BL78" s="53"/>
      <c r="BM78" s="53"/>
      <c r="BN78" s="53"/>
      <c r="BO78" s="53"/>
      <c r="BP78" s="53"/>
      <c r="BQ78" s="53"/>
      <c r="BR78" s="53"/>
      <c r="BS78" s="53"/>
      <c r="BT78" s="53"/>
      <c r="BU78" s="53"/>
      <c r="BV78" s="53"/>
      <c r="BW78" s="53"/>
      <c r="BX78" s="53"/>
      <c r="BY78" s="53"/>
      <c r="BZ78" s="53"/>
      <c r="CA78" s="53"/>
      <c r="CB78" s="53"/>
    </row>
    <row r="79" spans="1:80" x14ac:dyDescent="0.3">
      <c r="A79" s="53"/>
      <c r="B79" s="53"/>
      <c r="C79" s="53"/>
      <c r="D79" s="53"/>
      <c r="E79" s="53"/>
      <c r="F79" s="53"/>
      <c r="G79" s="53"/>
      <c r="H79" s="53"/>
      <c r="I79" s="53"/>
      <c r="J79" s="53"/>
      <c r="K79" s="53"/>
      <c r="L79" s="53"/>
      <c r="M79" s="53"/>
      <c r="N79" s="53"/>
      <c r="O79" s="53"/>
      <c r="P79" s="53"/>
      <c r="Q79" s="53"/>
      <c r="R79" s="53"/>
      <c r="S79" s="53"/>
      <c r="T79" s="53"/>
      <c r="U79" s="53"/>
      <c r="V79" s="53"/>
      <c r="W79" s="53"/>
      <c r="X79" s="53"/>
      <c r="Y79" s="53"/>
      <c r="Z79" s="53"/>
      <c r="AA79" s="53"/>
      <c r="AB79" s="53"/>
      <c r="AC79" s="53"/>
      <c r="AD79" s="53"/>
      <c r="AE79" s="53"/>
      <c r="AF79" s="53"/>
      <c r="AG79" s="53"/>
      <c r="AH79" s="53"/>
      <c r="AI79" s="53"/>
      <c r="AJ79" s="53"/>
      <c r="AK79" s="53"/>
      <c r="AL79" s="53"/>
      <c r="AM79" s="53"/>
      <c r="AN79" s="53"/>
      <c r="AO79" s="53"/>
      <c r="AP79" s="53"/>
      <c r="AQ79" s="53"/>
      <c r="AR79" s="53"/>
      <c r="AS79" s="53"/>
      <c r="AT79" s="53"/>
      <c r="AU79" s="53"/>
      <c r="AV79" s="53"/>
      <c r="AW79" s="53"/>
      <c r="AX79" s="53"/>
      <c r="AY79" s="53"/>
      <c r="AZ79" s="53"/>
      <c r="BA79" s="53"/>
      <c r="BB79" s="53"/>
      <c r="BC79" s="53"/>
      <c r="BD79" s="53"/>
      <c r="BE79" s="53"/>
      <c r="BF79" s="53"/>
      <c r="BG79" s="53"/>
      <c r="BH79" s="53"/>
      <c r="BI79" s="53"/>
      <c r="BJ79" s="53"/>
      <c r="BK79" s="53"/>
    </row>
    <row r="80" spans="1:80" x14ac:dyDescent="0.3">
      <c r="A80" s="53"/>
      <c r="B80" s="53"/>
      <c r="C80" s="53"/>
      <c r="D80" s="53"/>
      <c r="E80" s="53"/>
      <c r="F80" s="53"/>
      <c r="G80" s="53"/>
      <c r="H80" s="53"/>
      <c r="I80" s="53"/>
      <c r="J80" s="53"/>
      <c r="K80" s="53"/>
      <c r="L80" s="53"/>
      <c r="M80" s="53"/>
      <c r="N80" s="53"/>
      <c r="O80" s="53"/>
      <c r="P80" s="53"/>
      <c r="Q80" s="53"/>
      <c r="R80" s="53"/>
      <c r="S80" s="53"/>
      <c r="T80" s="53"/>
      <c r="U80" s="53"/>
      <c r="V80" s="53"/>
      <c r="W80" s="53"/>
      <c r="X80" s="53"/>
      <c r="Y80" s="53"/>
      <c r="Z80" s="53"/>
      <c r="AA80" s="53"/>
      <c r="AB80" s="53"/>
      <c r="AC80" s="53"/>
      <c r="AD80" s="53"/>
      <c r="AE80" s="53"/>
      <c r="AF80" s="53"/>
      <c r="AG80" s="53"/>
      <c r="AH80" s="53"/>
      <c r="AI80" s="53"/>
      <c r="AJ80" s="53"/>
      <c r="AK80" s="53"/>
      <c r="AL80" s="53"/>
      <c r="AM80" s="53"/>
      <c r="AN80" s="53"/>
      <c r="AO80" s="53"/>
      <c r="AP80" s="53"/>
      <c r="AQ80" s="53"/>
      <c r="AR80" s="53"/>
      <c r="AS80" s="53"/>
      <c r="AT80" s="53"/>
      <c r="AU80" s="53"/>
      <c r="AV80" s="53"/>
      <c r="AW80" s="53"/>
      <c r="AX80" s="53"/>
      <c r="AY80" s="53"/>
      <c r="AZ80" s="53"/>
      <c r="BA80" s="53"/>
      <c r="BB80" s="53"/>
      <c r="BC80" s="53"/>
      <c r="BD80" s="53"/>
      <c r="BE80" s="53"/>
      <c r="BF80" s="53"/>
      <c r="BG80" s="53"/>
      <c r="BH80" s="53"/>
      <c r="BI80" s="53"/>
      <c r="BJ80" s="53"/>
      <c r="BK80" s="53"/>
    </row>
    <row r="81" spans="1:63" x14ac:dyDescent="0.3">
      <c r="A81" s="53"/>
      <c r="B81" s="53"/>
      <c r="C81" s="53"/>
      <c r="D81" s="53"/>
      <c r="E81" s="53"/>
      <c r="F81" s="53"/>
      <c r="G81" s="53"/>
      <c r="H81" s="53"/>
      <c r="I81" s="53"/>
      <c r="J81" s="53"/>
      <c r="K81" s="53"/>
      <c r="L81" s="53"/>
      <c r="M81" s="53"/>
      <c r="N81" s="53"/>
      <c r="O81" s="53"/>
      <c r="P81" s="53"/>
      <c r="Q81" s="53"/>
      <c r="R81" s="53"/>
      <c r="S81" s="53"/>
      <c r="T81" s="53"/>
      <c r="U81" s="53"/>
      <c r="V81" s="53"/>
      <c r="W81" s="53"/>
      <c r="X81" s="53"/>
      <c r="Y81" s="53"/>
      <c r="Z81" s="53"/>
      <c r="AA81" s="53"/>
      <c r="AB81" s="53"/>
      <c r="AC81" s="53"/>
      <c r="AD81" s="53"/>
      <c r="AE81" s="53"/>
      <c r="AF81" s="53"/>
      <c r="AG81" s="53"/>
      <c r="AH81" s="53"/>
      <c r="AI81" s="53"/>
      <c r="AJ81" s="53"/>
      <c r="AK81" s="53"/>
      <c r="AL81" s="53"/>
      <c r="AM81" s="53"/>
      <c r="AN81" s="53"/>
      <c r="AO81" s="53"/>
      <c r="AP81" s="53"/>
      <c r="AQ81" s="53"/>
      <c r="AR81" s="53"/>
      <c r="AS81" s="53"/>
      <c r="AT81" s="53"/>
      <c r="AU81" s="53"/>
      <c r="AV81" s="53"/>
      <c r="AW81" s="53"/>
      <c r="AX81" s="53"/>
      <c r="AY81" s="53"/>
      <c r="AZ81" s="53"/>
      <c r="BA81" s="53"/>
      <c r="BB81" s="53"/>
      <c r="BC81" s="53"/>
      <c r="BD81" s="53"/>
      <c r="BE81" s="53"/>
      <c r="BF81" s="53"/>
      <c r="BG81" s="53"/>
      <c r="BH81" s="53"/>
      <c r="BI81" s="53"/>
      <c r="BJ81" s="53"/>
      <c r="BK81" s="53"/>
    </row>
    <row r="82" spans="1:63" x14ac:dyDescent="0.3">
      <c r="A82" s="53"/>
      <c r="B82" s="53"/>
      <c r="C82" s="53"/>
      <c r="D82" s="53"/>
      <c r="E82" s="53"/>
      <c r="F82" s="53"/>
      <c r="G82" s="53"/>
      <c r="H82" s="53"/>
      <c r="I82" s="53"/>
      <c r="J82" s="53"/>
      <c r="K82" s="53"/>
      <c r="L82" s="53"/>
      <c r="M82" s="53"/>
      <c r="N82" s="53"/>
      <c r="O82" s="53"/>
      <c r="P82" s="53"/>
      <c r="Q82" s="53"/>
      <c r="R82" s="53"/>
      <c r="S82" s="53"/>
      <c r="T82" s="53"/>
      <c r="U82" s="53"/>
      <c r="V82" s="53"/>
      <c r="W82" s="53"/>
      <c r="X82" s="53"/>
      <c r="Y82" s="53"/>
      <c r="Z82" s="53"/>
      <c r="AA82" s="53"/>
      <c r="AB82" s="53"/>
      <c r="AC82" s="53"/>
      <c r="AD82" s="53"/>
      <c r="AE82" s="53"/>
      <c r="AF82" s="53"/>
      <c r="AG82" s="53"/>
      <c r="AH82" s="53"/>
      <c r="AI82" s="53"/>
      <c r="AJ82" s="53"/>
      <c r="AK82" s="53"/>
      <c r="AL82" s="53"/>
      <c r="AM82" s="53"/>
      <c r="AN82" s="53"/>
      <c r="AO82" s="53"/>
      <c r="AP82" s="53"/>
      <c r="AQ82" s="53"/>
      <c r="AR82" s="53"/>
      <c r="AS82" s="53"/>
      <c r="AT82" s="53"/>
      <c r="AU82" s="53"/>
      <c r="AV82" s="53"/>
      <c r="AW82" s="53"/>
      <c r="AX82" s="53"/>
      <c r="AY82" s="53"/>
      <c r="AZ82" s="53"/>
      <c r="BA82" s="53"/>
      <c r="BB82" s="53"/>
      <c r="BC82" s="53"/>
      <c r="BD82" s="53"/>
      <c r="BE82" s="53"/>
      <c r="BF82" s="53"/>
      <c r="BG82" s="53"/>
      <c r="BH82" s="53"/>
      <c r="BI82" s="53"/>
      <c r="BJ82" s="53"/>
      <c r="BK82" s="53"/>
    </row>
    <row r="83" spans="1:63" x14ac:dyDescent="0.3">
      <c r="A83" s="53"/>
      <c r="B83" s="53"/>
      <c r="C83" s="53"/>
      <c r="D83" s="53"/>
      <c r="E83" s="53"/>
      <c r="F83" s="53"/>
      <c r="G83" s="53"/>
      <c r="H83" s="53"/>
      <c r="I83" s="53"/>
      <c r="J83" s="53"/>
      <c r="K83" s="53"/>
      <c r="L83" s="53"/>
      <c r="M83" s="53"/>
      <c r="N83" s="53"/>
      <c r="O83" s="53"/>
      <c r="P83" s="53"/>
      <c r="Q83" s="53"/>
      <c r="R83" s="53"/>
      <c r="S83" s="53"/>
      <c r="T83" s="53"/>
      <c r="U83" s="53"/>
      <c r="V83" s="53"/>
      <c r="W83" s="53"/>
      <c r="X83" s="53"/>
      <c r="Y83" s="53"/>
      <c r="Z83" s="53"/>
      <c r="AA83" s="53"/>
      <c r="AB83" s="53"/>
      <c r="AC83" s="53"/>
      <c r="AD83" s="53"/>
      <c r="AE83" s="53"/>
      <c r="AF83" s="53"/>
      <c r="AG83" s="53"/>
      <c r="AH83" s="53"/>
      <c r="AI83" s="53"/>
      <c r="AJ83" s="53"/>
      <c r="AK83" s="53"/>
      <c r="AL83" s="53"/>
      <c r="AM83" s="53"/>
      <c r="AN83" s="53"/>
      <c r="AO83" s="53"/>
      <c r="AP83" s="53"/>
      <c r="AQ83" s="53"/>
      <c r="AR83" s="53"/>
      <c r="AS83" s="53"/>
      <c r="AT83" s="53"/>
      <c r="AU83" s="53"/>
      <c r="AV83" s="53"/>
      <c r="AW83" s="53"/>
      <c r="AX83" s="53"/>
      <c r="AY83" s="53"/>
      <c r="AZ83" s="53"/>
      <c r="BA83" s="53"/>
      <c r="BB83" s="53"/>
      <c r="BC83" s="53"/>
      <c r="BD83" s="53"/>
      <c r="BE83" s="53"/>
      <c r="BF83" s="53"/>
      <c r="BG83" s="53"/>
      <c r="BH83" s="53"/>
      <c r="BI83" s="53"/>
      <c r="BJ83" s="53"/>
      <c r="BK83" s="53"/>
    </row>
    <row r="84" spans="1:63" x14ac:dyDescent="0.3">
      <c r="A84" s="53"/>
      <c r="B84" s="53"/>
      <c r="C84" s="53"/>
      <c r="D84" s="53"/>
      <c r="E84" s="53"/>
      <c r="F84" s="53"/>
      <c r="G84" s="53"/>
      <c r="H84" s="53"/>
      <c r="I84" s="53"/>
      <c r="J84" s="53"/>
      <c r="K84" s="53"/>
      <c r="L84" s="53"/>
      <c r="M84" s="53"/>
      <c r="N84" s="53"/>
      <c r="O84" s="53"/>
      <c r="P84" s="53"/>
      <c r="Q84" s="53"/>
      <c r="R84" s="53"/>
      <c r="S84" s="53"/>
      <c r="T84" s="53"/>
      <c r="U84" s="53"/>
      <c r="V84" s="53"/>
      <c r="W84" s="53"/>
      <c r="X84" s="53"/>
      <c r="Y84" s="53"/>
      <c r="Z84" s="53"/>
      <c r="AA84" s="53"/>
      <c r="AB84" s="53"/>
      <c r="AC84" s="53"/>
      <c r="AD84" s="53"/>
      <c r="AE84" s="53"/>
      <c r="AF84" s="53"/>
      <c r="AG84" s="53"/>
      <c r="AH84" s="53"/>
      <c r="AI84" s="53"/>
      <c r="AJ84" s="53"/>
      <c r="AK84" s="53"/>
      <c r="AL84" s="53"/>
      <c r="AM84" s="53"/>
      <c r="AN84" s="53"/>
      <c r="AO84" s="53"/>
      <c r="AP84" s="53"/>
      <c r="AQ84" s="53"/>
      <c r="AR84" s="53"/>
      <c r="AS84" s="53"/>
      <c r="AT84" s="53"/>
      <c r="AU84" s="53"/>
      <c r="AV84" s="53"/>
      <c r="AW84" s="53"/>
      <c r="AX84" s="53"/>
      <c r="AY84" s="53"/>
      <c r="AZ84" s="53"/>
      <c r="BA84" s="53"/>
      <c r="BB84" s="53"/>
      <c r="BC84" s="53"/>
      <c r="BD84" s="53"/>
      <c r="BE84" s="53"/>
      <c r="BF84" s="53"/>
      <c r="BG84" s="53"/>
      <c r="BH84" s="53"/>
      <c r="BI84" s="53"/>
      <c r="BJ84" s="53"/>
      <c r="BK84" s="53"/>
    </row>
    <row r="85" spans="1:63" x14ac:dyDescent="0.3">
      <c r="A85" s="53"/>
      <c r="B85" s="53"/>
      <c r="C85" s="53"/>
      <c r="D85" s="53"/>
      <c r="E85" s="53"/>
      <c r="F85" s="53"/>
      <c r="G85" s="53"/>
      <c r="H85" s="53"/>
      <c r="I85" s="53"/>
      <c r="J85" s="53"/>
      <c r="K85" s="53"/>
      <c r="L85" s="53"/>
      <c r="M85" s="53"/>
      <c r="N85" s="53"/>
      <c r="O85" s="53"/>
      <c r="P85" s="53"/>
      <c r="Q85" s="53"/>
      <c r="R85" s="53"/>
      <c r="S85" s="53"/>
      <c r="T85" s="53"/>
      <c r="U85" s="53"/>
      <c r="V85" s="53"/>
      <c r="W85" s="53"/>
      <c r="X85" s="53"/>
      <c r="Y85" s="53"/>
      <c r="Z85" s="53"/>
      <c r="AA85" s="53"/>
      <c r="AB85" s="53"/>
      <c r="AC85" s="53"/>
      <c r="AD85" s="53"/>
      <c r="AE85" s="53"/>
      <c r="AF85" s="53"/>
      <c r="AG85" s="53"/>
      <c r="AH85" s="53"/>
      <c r="AI85" s="53"/>
      <c r="AJ85" s="53"/>
      <c r="AK85" s="53"/>
      <c r="AL85" s="53"/>
      <c r="AM85" s="53"/>
      <c r="AN85" s="53"/>
      <c r="AO85" s="53"/>
      <c r="AP85" s="53"/>
      <c r="AQ85" s="53"/>
      <c r="AR85" s="53"/>
      <c r="AS85" s="53"/>
      <c r="AT85" s="53"/>
      <c r="AU85" s="53"/>
      <c r="AV85" s="53"/>
      <c r="AW85" s="53"/>
      <c r="AX85" s="53"/>
      <c r="AY85" s="53"/>
      <c r="AZ85" s="53"/>
      <c r="BA85" s="53"/>
      <c r="BB85" s="53"/>
      <c r="BC85" s="53"/>
      <c r="BD85" s="53"/>
      <c r="BE85" s="53"/>
      <c r="BF85" s="53"/>
      <c r="BG85" s="53"/>
      <c r="BH85" s="53"/>
      <c r="BI85" s="53"/>
      <c r="BJ85" s="53"/>
      <c r="BK85" s="53"/>
    </row>
    <row r="86" spans="1:63" x14ac:dyDescent="0.3">
      <c r="A86" s="53"/>
      <c r="B86" s="53"/>
      <c r="C86" s="53"/>
      <c r="D86" s="53"/>
      <c r="E86" s="53"/>
      <c r="F86" s="53"/>
      <c r="G86" s="53"/>
      <c r="H86" s="53"/>
      <c r="I86" s="53"/>
      <c r="J86" s="53"/>
      <c r="K86" s="53"/>
      <c r="L86" s="53"/>
      <c r="M86" s="53"/>
      <c r="N86" s="53"/>
      <c r="O86" s="53"/>
      <c r="P86" s="53"/>
      <c r="Q86" s="53"/>
      <c r="R86" s="53"/>
      <c r="S86" s="53"/>
      <c r="T86" s="53"/>
      <c r="U86" s="53"/>
      <c r="V86" s="53"/>
      <c r="W86" s="53"/>
      <c r="X86" s="53"/>
      <c r="Y86" s="53"/>
      <c r="Z86" s="53"/>
      <c r="AA86" s="53"/>
      <c r="AB86" s="53"/>
      <c r="AC86" s="53"/>
      <c r="AD86" s="53"/>
      <c r="AE86" s="53"/>
      <c r="AF86" s="53"/>
      <c r="AG86" s="53"/>
      <c r="AH86" s="53"/>
      <c r="AI86" s="53"/>
      <c r="AJ86" s="53"/>
      <c r="AK86" s="53"/>
      <c r="AL86" s="53"/>
      <c r="AM86" s="53"/>
      <c r="AN86" s="53"/>
      <c r="AO86" s="53"/>
      <c r="AP86" s="53"/>
      <c r="AQ86" s="53"/>
      <c r="AR86" s="53"/>
      <c r="AS86" s="53"/>
      <c r="AT86" s="53"/>
      <c r="AU86" s="53"/>
      <c r="AV86" s="53"/>
      <c r="AW86" s="53"/>
      <c r="AX86" s="53"/>
      <c r="AY86" s="53"/>
      <c r="AZ86" s="53"/>
      <c r="BA86" s="53"/>
      <c r="BB86" s="53"/>
      <c r="BC86" s="53"/>
      <c r="BD86" s="53"/>
      <c r="BE86" s="53"/>
      <c r="BF86" s="53"/>
      <c r="BG86" s="53"/>
      <c r="BH86" s="53"/>
      <c r="BI86" s="53"/>
      <c r="BJ86" s="53"/>
      <c r="BK86" s="53"/>
    </row>
    <row r="87" spans="1:63" x14ac:dyDescent="0.3">
      <c r="A87" s="53"/>
      <c r="B87" s="53"/>
      <c r="C87" s="53"/>
      <c r="D87" s="53"/>
      <c r="E87" s="53"/>
      <c r="F87" s="53"/>
      <c r="G87" s="53"/>
      <c r="H87" s="53"/>
      <c r="I87" s="53"/>
      <c r="J87" s="53"/>
      <c r="K87" s="53"/>
      <c r="L87" s="53"/>
      <c r="M87" s="53"/>
      <c r="N87" s="53"/>
      <c r="O87" s="53"/>
      <c r="P87" s="53"/>
      <c r="Q87" s="53"/>
      <c r="R87" s="53"/>
      <c r="S87" s="53"/>
      <c r="T87" s="53"/>
      <c r="U87" s="53"/>
      <c r="V87" s="53"/>
      <c r="W87" s="53"/>
      <c r="X87" s="53"/>
      <c r="Y87" s="53"/>
      <c r="Z87" s="53"/>
      <c r="AA87" s="53"/>
      <c r="AB87" s="53"/>
      <c r="AC87" s="53"/>
      <c r="AD87" s="53"/>
      <c r="AE87" s="53"/>
      <c r="AF87" s="53"/>
      <c r="AG87" s="53"/>
      <c r="AH87" s="53"/>
      <c r="AI87" s="53"/>
      <c r="AJ87" s="53"/>
      <c r="AK87" s="53"/>
      <c r="AL87" s="53"/>
      <c r="AM87" s="53"/>
      <c r="AN87" s="53"/>
      <c r="AO87" s="53"/>
      <c r="AP87" s="53"/>
      <c r="AQ87" s="53"/>
      <c r="AR87" s="53"/>
      <c r="AS87" s="53"/>
      <c r="AT87" s="53"/>
      <c r="AU87" s="53"/>
      <c r="AV87" s="53"/>
      <c r="AW87" s="53"/>
      <c r="AX87" s="53"/>
      <c r="AY87" s="53"/>
      <c r="AZ87" s="53"/>
      <c r="BA87" s="53"/>
      <c r="BB87" s="53"/>
      <c r="BC87" s="53"/>
      <c r="BD87" s="53"/>
      <c r="BE87" s="53"/>
      <c r="BF87" s="53"/>
      <c r="BG87" s="53"/>
      <c r="BH87" s="53"/>
      <c r="BI87" s="53"/>
      <c r="BJ87" s="53"/>
      <c r="BK87" s="53"/>
    </row>
    <row r="88" spans="1:63" x14ac:dyDescent="0.3">
      <c r="A88" s="53"/>
      <c r="B88" s="53"/>
      <c r="C88" s="53"/>
      <c r="D88" s="53"/>
      <c r="E88" s="53"/>
      <c r="F88" s="53"/>
      <c r="G88" s="53"/>
      <c r="H88" s="53"/>
      <c r="I88" s="53"/>
      <c r="J88" s="53"/>
      <c r="K88" s="53"/>
      <c r="L88" s="53"/>
      <c r="M88" s="53"/>
      <c r="N88" s="53"/>
      <c r="O88" s="53"/>
      <c r="P88" s="53"/>
      <c r="Q88" s="53"/>
      <c r="R88" s="53"/>
      <c r="S88" s="53"/>
      <c r="T88" s="53"/>
      <c r="U88" s="53"/>
      <c r="V88" s="53"/>
      <c r="W88" s="53"/>
      <c r="X88" s="53"/>
      <c r="Y88" s="53"/>
      <c r="Z88" s="53"/>
      <c r="AA88" s="53"/>
      <c r="AB88" s="53"/>
      <c r="AC88" s="53"/>
      <c r="AD88" s="53"/>
      <c r="AE88" s="53"/>
      <c r="AF88" s="53"/>
      <c r="AG88" s="53"/>
      <c r="AH88" s="53"/>
      <c r="AI88" s="53"/>
      <c r="AJ88" s="53"/>
      <c r="AK88" s="53"/>
      <c r="AL88" s="53"/>
      <c r="AM88" s="53"/>
      <c r="AN88" s="53"/>
      <c r="AO88" s="53"/>
      <c r="AP88" s="53"/>
      <c r="AQ88" s="53"/>
      <c r="AR88" s="53"/>
      <c r="AS88" s="53"/>
      <c r="AT88" s="53"/>
      <c r="AU88" s="53"/>
      <c r="AV88" s="53"/>
      <c r="AW88" s="53"/>
      <c r="AX88" s="53"/>
      <c r="AY88" s="53"/>
      <c r="AZ88" s="53"/>
      <c r="BA88" s="53"/>
      <c r="BB88" s="53"/>
      <c r="BC88" s="53"/>
      <c r="BD88" s="53"/>
      <c r="BE88" s="53"/>
      <c r="BF88" s="53"/>
      <c r="BG88" s="53"/>
      <c r="BH88" s="53"/>
      <c r="BI88" s="53"/>
      <c r="BJ88" s="53"/>
      <c r="BK88" s="53"/>
    </row>
    <row r="89" spans="1:63" x14ac:dyDescent="0.3">
      <c r="A89" s="53"/>
      <c r="B89" s="53"/>
      <c r="C89" s="53"/>
      <c r="D89" s="53"/>
      <c r="E89" s="53"/>
      <c r="F89" s="53"/>
      <c r="G89" s="53"/>
      <c r="H89" s="53"/>
      <c r="I89" s="53"/>
      <c r="J89" s="53"/>
      <c r="K89" s="53"/>
      <c r="L89" s="53"/>
      <c r="M89" s="53"/>
      <c r="N89" s="53"/>
      <c r="O89" s="53"/>
      <c r="P89" s="53"/>
      <c r="Q89" s="53"/>
      <c r="R89" s="53"/>
      <c r="S89" s="53"/>
      <c r="T89" s="53"/>
      <c r="U89" s="53"/>
      <c r="V89" s="53"/>
      <c r="W89" s="53"/>
      <c r="X89" s="53"/>
      <c r="Y89" s="53"/>
      <c r="Z89" s="53"/>
      <c r="AA89" s="53"/>
      <c r="AB89" s="53"/>
      <c r="AC89" s="53"/>
      <c r="AD89" s="53"/>
      <c r="AE89" s="53"/>
      <c r="AF89" s="53"/>
      <c r="AG89" s="53"/>
      <c r="AH89" s="53"/>
      <c r="AI89" s="53"/>
      <c r="AJ89" s="53"/>
      <c r="AK89" s="53"/>
      <c r="AL89" s="53"/>
      <c r="AM89" s="53"/>
      <c r="AN89" s="53"/>
      <c r="AO89" s="53"/>
      <c r="AP89" s="53"/>
      <c r="AQ89" s="53"/>
      <c r="AR89" s="53"/>
      <c r="AS89" s="53"/>
      <c r="AT89" s="53"/>
      <c r="AU89" s="53"/>
      <c r="AV89" s="53"/>
      <c r="AW89" s="53"/>
      <c r="AX89" s="53"/>
      <c r="AY89" s="53"/>
      <c r="AZ89" s="53"/>
      <c r="BA89" s="53"/>
      <c r="BB89" s="53"/>
      <c r="BC89" s="53"/>
      <c r="BD89" s="53"/>
      <c r="BE89" s="53"/>
      <c r="BF89" s="53"/>
      <c r="BG89" s="53"/>
      <c r="BH89" s="53"/>
      <c r="BI89" s="53"/>
      <c r="BJ89" s="53"/>
      <c r="BK89" s="53"/>
    </row>
    <row r="90" spans="1:63" x14ac:dyDescent="0.3">
      <c r="A90" s="53"/>
      <c r="B90" s="53"/>
      <c r="C90" s="53"/>
      <c r="D90" s="53"/>
      <c r="E90" s="53"/>
      <c r="F90" s="53"/>
      <c r="G90" s="53"/>
      <c r="H90" s="53"/>
      <c r="I90" s="53"/>
      <c r="J90" s="53"/>
      <c r="K90" s="53"/>
      <c r="L90" s="53"/>
      <c r="M90" s="53"/>
      <c r="N90" s="53"/>
      <c r="O90" s="53"/>
      <c r="P90" s="53"/>
      <c r="Q90" s="53"/>
      <c r="R90" s="53"/>
      <c r="S90" s="53"/>
      <c r="T90" s="53"/>
      <c r="U90" s="53"/>
      <c r="V90" s="53"/>
      <c r="W90" s="53"/>
      <c r="X90" s="53"/>
      <c r="Y90" s="53"/>
      <c r="Z90" s="53"/>
      <c r="AA90" s="53"/>
      <c r="AB90" s="53"/>
      <c r="AC90" s="53"/>
      <c r="AD90" s="53"/>
      <c r="AE90" s="53"/>
      <c r="AF90" s="53"/>
      <c r="AG90" s="53"/>
      <c r="AH90" s="53"/>
      <c r="AI90" s="53"/>
      <c r="AJ90" s="53"/>
      <c r="AK90" s="53"/>
      <c r="AL90" s="53"/>
      <c r="AM90" s="53"/>
      <c r="AN90" s="53"/>
      <c r="AO90" s="53"/>
      <c r="AP90" s="53"/>
      <c r="AQ90" s="53"/>
      <c r="AR90" s="53"/>
      <c r="AS90" s="53"/>
      <c r="AT90" s="53"/>
      <c r="AU90" s="53"/>
      <c r="AV90" s="53"/>
      <c r="AW90" s="53"/>
      <c r="AX90" s="53"/>
      <c r="AY90" s="53"/>
      <c r="AZ90" s="53"/>
      <c r="BA90" s="53"/>
      <c r="BB90" s="53"/>
      <c r="BC90" s="53"/>
      <c r="BD90" s="53"/>
      <c r="BE90" s="53"/>
      <c r="BF90" s="53"/>
      <c r="BG90" s="53"/>
      <c r="BH90" s="53"/>
      <c r="BI90" s="53"/>
      <c r="BJ90" s="53"/>
      <c r="BK90" s="53"/>
    </row>
    <row r="91" spans="1:63" x14ac:dyDescent="0.3">
      <c r="A91" s="53"/>
      <c r="B91" s="53"/>
      <c r="C91" s="53"/>
      <c r="D91" s="53"/>
      <c r="E91" s="53"/>
      <c r="F91" s="53"/>
      <c r="G91" s="53"/>
      <c r="H91" s="53"/>
      <c r="I91" s="53"/>
      <c r="J91" s="53"/>
      <c r="K91" s="53"/>
      <c r="L91" s="53"/>
      <c r="M91" s="53"/>
      <c r="N91" s="53"/>
      <c r="O91" s="53"/>
      <c r="P91" s="53"/>
      <c r="Q91" s="53"/>
      <c r="R91" s="53"/>
      <c r="S91" s="53"/>
      <c r="T91" s="53"/>
      <c r="U91" s="53"/>
      <c r="V91" s="53"/>
      <c r="W91" s="53"/>
      <c r="X91" s="53"/>
      <c r="Y91" s="53"/>
      <c r="Z91" s="53"/>
      <c r="AA91" s="53"/>
      <c r="AB91" s="53"/>
      <c r="AC91" s="53"/>
      <c r="AD91" s="53"/>
      <c r="AE91" s="53"/>
      <c r="AF91" s="53"/>
      <c r="AG91" s="53"/>
      <c r="AH91" s="53"/>
      <c r="AI91" s="53"/>
      <c r="AJ91" s="53"/>
      <c r="AK91" s="53"/>
      <c r="AL91" s="53"/>
      <c r="AM91" s="53"/>
      <c r="AN91" s="53"/>
      <c r="AO91" s="53"/>
      <c r="AP91" s="53"/>
      <c r="AQ91" s="53"/>
      <c r="AR91" s="53"/>
      <c r="AS91" s="53"/>
      <c r="AT91" s="53"/>
      <c r="AU91" s="53"/>
      <c r="AV91" s="53"/>
      <c r="AW91" s="53"/>
      <c r="AX91" s="53"/>
      <c r="AY91" s="53"/>
      <c r="AZ91" s="53"/>
      <c r="BA91" s="53"/>
      <c r="BB91" s="53"/>
      <c r="BC91" s="53"/>
      <c r="BD91" s="53"/>
      <c r="BE91" s="53"/>
      <c r="BF91" s="53"/>
      <c r="BG91" s="53"/>
      <c r="BH91" s="53"/>
      <c r="BI91" s="53"/>
      <c r="BJ91" s="53"/>
      <c r="BK91" s="53"/>
    </row>
    <row r="92" spans="1:63" x14ac:dyDescent="0.3">
      <c r="A92" s="53"/>
      <c r="B92" s="53"/>
      <c r="C92" s="53"/>
      <c r="D92" s="53"/>
      <c r="E92" s="53"/>
      <c r="F92" s="53"/>
      <c r="G92" s="53"/>
      <c r="H92" s="53"/>
      <c r="I92" s="53"/>
      <c r="J92" s="53"/>
      <c r="K92" s="53"/>
      <c r="L92" s="53"/>
      <c r="M92" s="53"/>
      <c r="N92" s="53"/>
      <c r="O92" s="53"/>
      <c r="P92" s="53"/>
      <c r="Q92" s="53"/>
      <c r="R92" s="53"/>
      <c r="S92" s="53"/>
      <c r="T92" s="53"/>
      <c r="U92" s="53"/>
      <c r="V92" s="53"/>
      <c r="W92" s="53"/>
      <c r="X92" s="53"/>
      <c r="Y92" s="53"/>
      <c r="Z92" s="53"/>
      <c r="AA92" s="53"/>
      <c r="AB92" s="53"/>
      <c r="AC92" s="53"/>
      <c r="AD92" s="53"/>
      <c r="AE92" s="53"/>
      <c r="AF92" s="53"/>
      <c r="AG92" s="53"/>
      <c r="AH92" s="53"/>
      <c r="AI92" s="53"/>
      <c r="AJ92" s="53"/>
      <c r="AK92" s="53"/>
      <c r="AL92" s="53"/>
      <c r="AM92" s="53"/>
      <c r="AN92" s="53"/>
      <c r="AO92" s="53"/>
      <c r="AP92" s="53"/>
      <c r="AQ92" s="53"/>
      <c r="AR92" s="53"/>
      <c r="AS92" s="53"/>
      <c r="AT92" s="53"/>
      <c r="AU92" s="53"/>
      <c r="AV92" s="53"/>
      <c r="AW92" s="53"/>
      <c r="AX92" s="53"/>
      <c r="AY92" s="53"/>
      <c r="AZ92" s="53"/>
      <c r="BA92" s="53"/>
      <c r="BB92" s="53"/>
      <c r="BC92" s="53"/>
      <c r="BD92" s="53"/>
      <c r="BE92" s="53"/>
      <c r="BF92" s="53"/>
      <c r="BG92" s="53"/>
      <c r="BH92" s="53"/>
      <c r="BI92" s="53"/>
      <c r="BJ92" s="53"/>
      <c r="BK92" s="53"/>
    </row>
    <row r="93" spans="1:63" x14ac:dyDescent="0.3">
      <c r="A93" s="53"/>
      <c r="B93" s="53"/>
      <c r="C93" s="53"/>
      <c r="D93" s="53"/>
      <c r="E93" s="53"/>
      <c r="F93" s="53"/>
      <c r="G93" s="53"/>
      <c r="H93" s="53"/>
      <c r="I93" s="53"/>
      <c r="J93" s="53"/>
      <c r="K93" s="53"/>
      <c r="L93" s="53"/>
      <c r="M93" s="53"/>
      <c r="N93" s="53"/>
      <c r="O93" s="53"/>
      <c r="P93" s="53"/>
      <c r="Q93" s="53"/>
      <c r="R93" s="53"/>
      <c r="S93" s="53"/>
      <c r="T93" s="53"/>
      <c r="U93" s="53"/>
      <c r="V93" s="53"/>
      <c r="W93" s="53"/>
      <c r="X93" s="53"/>
      <c r="Y93" s="53"/>
      <c r="Z93" s="53"/>
      <c r="AA93" s="53"/>
      <c r="AB93" s="53"/>
      <c r="AC93" s="53"/>
      <c r="AD93" s="53"/>
      <c r="AE93" s="53"/>
      <c r="AF93" s="53"/>
      <c r="AG93" s="53"/>
      <c r="AH93" s="53"/>
      <c r="AI93" s="53"/>
      <c r="AJ93" s="53"/>
      <c r="AK93" s="53"/>
      <c r="AL93" s="53"/>
      <c r="AM93" s="53"/>
      <c r="AN93" s="53"/>
      <c r="AO93" s="53"/>
      <c r="AP93" s="53"/>
      <c r="AQ93" s="53"/>
      <c r="AR93" s="53"/>
      <c r="AS93" s="53"/>
      <c r="AT93" s="53"/>
      <c r="AU93" s="53"/>
      <c r="AV93" s="53"/>
      <c r="AW93" s="53"/>
      <c r="AX93" s="53"/>
      <c r="AY93" s="53"/>
      <c r="AZ93" s="53"/>
      <c r="BA93" s="53"/>
      <c r="BB93" s="53"/>
      <c r="BC93" s="53"/>
      <c r="BD93" s="53"/>
      <c r="BE93" s="53"/>
      <c r="BF93" s="53"/>
      <c r="BG93" s="53"/>
      <c r="BH93" s="53"/>
      <c r="BI93" s="53"/>
      <c r="BJ93" s="53"/>
      <c r="BK93" s="53"/>
    </row>
    <row r="94" spans="1:63" x14ac:dyDescent="0.3">
      <c r="A94" s="53"/>
      <c r="B94" s="53"/>
      <c r="C94" s="53"/>
      <c r="D94" s="53"/>
      <c r="E94" s="53"/>
      <c r="F94" s="53"/>
      <c r="G94" s="53"/>
      <c r="H94" s="53"/>
      <c r="I94" s="53"/>
      <c r="J94" s="53"/>
      <c r="K94" s="53"/>
      <c r="L94" s="53"/>
      <c r="M94" s="53"/>
      <c r="N94" s="53"/>
      <c r="O94" s="53"/>
      <c r="P94" s="53"/>
      <c r="Q94" s="53"/>
      <c r="R94" s="53"/>
      <c r="S94" s="53"/>
      <c r="T94" s="53"/>
      <c r="U94" s="53"/>
      <c r="V94" s="53"/>
      <c r="W94" s="53"/>
      <c r="X94" s="53"/>
      <c r="Y94" s="53"/>
      <c r="Z94" s="53"/>
      <c r="AA94" s="53"/>
      <c r="AB94" s="53"/>
      <c r="AC94" s="53"/>
      <c r="AD94" s="53"/>
      <c r="AE94" s="53"/>
      <c r="AF94" s="53"/>
      <c r="AG94" s="53"/>
      <c r="AH94" s="53"/>
      <c r="AI94" s="53"/>
      <c r="AJ94" s="53"/>
      <c r="AK94" s="53"/>
      <c r="AL94" s="53"/>
      <c r="AM94" s="53"/>
      <c r="AN94" s="53"/>
      <c r="AO94" s="53"/>
      <c r="AP94" s="53"/>
      <c r="AQ94" s="53"/>
      <c r="AR94" s="53"/>
      <c r="AS94" s="53"/>
      <c r="AT94" s="53"/>
      <c r="AU94" s="53"/>
      <c r="AV94" s="53"/>
      <c r="AW94" s="53"/>
      <c r="AX94" s="53"/>
      <c r="AY94" s="53"/>
      <c r="AZ94" s="53"/>
      <c r="BA94" s="53"/>
      <c r="BB94" s="53"/>
      <c r="BC94" s="53"/>
      <c r="BD94" s="53"/>
      <c r="BE94" s="53"/>
      <c r="BF94" s="53"/>
      <c r="BG94" s="53"/>
      <c r="BH94" s="53"/>
      <c r="BI94" s="53"/>
      <c r="BJ94" s="53"/>
      <c r="BK94" s="53"/>
    </row>
    <row r="95" spans="1:63" x14ac:dyDescent="0.3">
      <c r="A95" s="53"/>
      <c r="B95" s="53"/>
      <c r="C95" s="53"/>
      <c r="D95" s="53"/>
      <c r="E95" s="53"/>
      <c r="F95" s="53"/>
      <c r="G95" s="53"/>
      <c r="H95" s="53"/>
      <c r="I95" s="53"/>
      <c r="J95" s="53"/>
      <c r="K95" s="53"/>
      <c r="L95" s="53"/>
      <c r="M95" s="53"/>
      <c r="N95" s="53"/>
      <c r="O95" s="53"/>
      <c r="P95" s="53"/>
      <c r="Q95" s="53"/>
      <c r="R95" s="53"/>
      <c r="S95" s="53"/>
      <c r="T95" s="53"/>
      <c r="U95" s="53"/>
      <c r="V95" s="53"/>
      <c r="W95" s="53"/>
      <c r="X95" s="53"/>
      <c r="Y95" s="53"/>
      <c r="Z95" s="53"/>
      <c r="AA95" s="53"/>
      <c r="AB95" s="53"/>
      <c r="AC95" s="53"/>
      <c r="AD95" s="53"/>
      <c r="AE95" s="53"/>
      <c r="AF95" s="53"/>
      <c r="AG95" s="53"/>
      <c r="AH95" s="53"/>
      <c r="AI95" s="53"/>
      <c r="AJ95" s="53"/>
      <c r="AK95" s="53"/>
      <c r="AL95" s="53"/>
      <c r="AM95" s="53"/>
      <c r="AN95" s="53"/>
      <c r="AO95" s="53"/>
      <c r="AP95" s="53"/>
      <c r="AQ95" s="53"/>
      <c r="AR95" s="53"/>
      <c r="AS95" s="53"/>
      <c r="AT95" s="53"/>
      <c r="AU95" s="53"/>
      <c r="AV95" s="53"/>
      <c r="AW95" s="53"/>
      <c r="AX95" s="53"/>
      <c r="AY95" s="53"/>
      <c r="AZ95" s="53"/>
      <c r="BA95" s="53"/>
      <c r="BB95" s="53"/>
      <c r="BC95" s="53"/>
      <c r="BD95" s="53"/>
      <c r="BE95" s="53"/>
      <c r="BF95" s="53"/>
      <c r="BG95" s="53"/>
      <c r="BH95" s="53"/>
      <c r="BI95" s="53"/>
      <c r="BJ95" s="53"/>
      <c r="BK95" s="53"/>
    </row>
    <row r="96" spans="1:63" x14ac:dyDescent="0.3">
      <c r="A96" s="53"/>
      <c r="B96" s="53"/>
      <c r="C96" s="53"/>
      <c r="D96" s="53"/>
      <c r="E96" s="53"/>
      <c r="F96" s="53"/>
      <c r="G96" s="53"/>
      <c r="H96" s="53"/>
      <c r="I96" s="53"/>
      <c r="J96" s="53"/>
      <c r="K96" s="53"/>
      <c r="L96" s="53"/>
      <c r="M96" s="53"/>
      <c r="N96" s="53"/>
      <c r="O96" s="53"/>
      <c r="P96" s="53"/>
      <c r="Q96" s="53"/>
      <c r="R96" s="53"/>
      <c r="S96" s="53"/>
      <c r="T96" s="53"/>
      <c r="U96" s="53"/>
      <c r="V96" s="53"/>
      <c r="W96" s="53"/>
      <c r="X96" s="53"/>
      <c r="Y96" s="53"/>
      <c r="Z96" s="53"/>
      <c r="AA96" s="53"/>
      <c r="AB96" s="53"/>
      <c r="AC96" s="53"/>
      <c r="AD96" s="53"/>
      <c r="AE96" s="53"/>
      <c r="AF96" s="53"/>
      <c r="AG96" s="53"/>
      <c r="AH96" s="53"/>
      <c r="AI96" s="53"/>
      <c r="AJ96" s="53"/>
      <c r="AK96" s="53"/>
      <c r="AL96" s="53"/>
      <c r="AM96" s="53"/>
      <c r="AN96" s="53"/>
      <c r="AO96" s="53"/>
      <c r="AP96" s="53"/>
      <c r="AQ96" s="53"/>
      <c r="AR96" s="53"/>
      <c r="AS96" s="53"/>
      <c r="AT96" s="53"/>
      <c r="AU96" s="53"/>
      <c r="AV96" s="53"/>
      <c r="AW96" s="53"/>
      <c r="AX96" s="53"/>
      <c r="AY96" s="53"/>
      <c r="AZ96" s="53"/>
      <c r="BA96" s="53"/>
      <c r="BB96" s="53"/>
      <c r="BC96" s="53"/>
      <c r="BD96" s="53"/>
      <c r="BE96" s="53"/>
      <c r="BF96" s="53"/>
      <c r="BG96" s="53"/>
      <c r="BH96" s="53"/>
      <c r="BI96" s="53"/>
      <c r="BJ96" s="53"/>
      <c r="BK96" s="53"/>
    </row>
    <row r="97" spans="1:63" x14ac:dyDescent="0.3">
      <c r="A97" s="53"/>
      <c r="B97" s="53"/>
      <c r="C97" s="53"/>
      <c r="D97" s="53"/>
      <c r="E97" s="53"/>
      <c r="F97" s="53"/>
      <c r="G97" s="53"/>
      <c r="H97" s="53"/>
      <c r="I97" s="53"/>
      <c r="J97" s="53"/>
      <c r="K97" s="53"/>
      <c r="L97" s="53"/>
      <c r="M97" s="53"/>
      <c r="N97" s="53"/>
      <c r="O97" s="53"/>
      <c r="P97" s="53"/>
      <c r="Q97" s="53"/>
      <c r="R97" s="53"/>
      <c r="S97" s="53"/>
      <c r="T97" s="53"/>
      <c r="U97" s="53"/>
      <c r="V97" s="53"/>
      <c r="W97" s="53"/>
      <c r="X97" s="53"/>
      <c r="Y97" s="53"/>
      <c r="Z97" s="53"/>
      <c r="AA97" s="53"/>
      <c r="AB97" s="53"/>
      <c r="AC97" s="53"/>
      <c r="AD97" s="53"/>
      <c r="AE97" s="53"/>
      <c r="AF97" s="53"/>
      <c r="AG97" s="53"/>
      <c r="AH97" s="53"/>
      <c r="AI97" s="53"/>
      <c r="AJ97" s="53"/>
      <c r="AK97" s="53"/>
      <c r="AL97" s="53"/>
      <c r="AM97" s="53"/>
      <c r="AN97" s="53"/>
      <c r="AO97" s="53"/>
      <c r="AP97" s="53"/>
      <c r="AQ97" s="53"/>
      <c r="AR97" s="53"/>
      <c r="AS97" s="53"/>
      <c r="AT97" s="53"/>
      <c r="AU97" s="53"/>
      <c r="AV97" s="53"/>
      <c r="AW97" s="53"/>
      <c r="AX97" s="53"/>
      <c r="AY97" s="53"/>
      <c r="AZ97" s="53"/>
      <c r="BA97" s="53"/>
      <c r="BB97" s="53"/>
      <c r="BC97" s="53"/>
      <c r="BD97" s="53"/>
      <c r="BE97" s="53"/>
      <c r="BF97" s="53"/>
      <c r="BG97" s="53"/>
      <c r="BH97" s="53"/>
      <c r="BI97" s="53"/>
      <c r="BJ97" s="53"/>
      <c r="BK97" s="53"/>
    </row>
    <row r="98" spans="1:63" x14ac:dyDescent="0.3">
      <c r="A98" s="53"/>
      <c r="B98" s="53"/>
      <c r="C98" s="53"/>
      <c r="D98" s="53"/>
      <c r="E98" s="53"/>
      <c r="F98" s="53"/>
      <c r="G98" s="53"/>
      <c r="H98" s="53"/>
      <c r="I98" s="53"/>
      <c r="J98" s="53"/>
      <c r="K98" s="53"/>
      <c r="L98" s="53"/>
      <c r="M98" s="53"/>
      <c r="N98" s="53"/>
      <c r="O98" s="53"/>
      <c r="P98" s="53"/>
      <c r="Q98" s="53"/>
      <c r="R98" s="53"/>
      <c r="S98" s="53"/>
      <c r="T98" s="53"/>
      <c r="U98" s="53"/>
      <c r="V98" s="53"/>
      <c r="W98" s="53"/>
      <c r="X98" s="53"/>
      <c r="Y98" s="53"/>
      <c r="Z98" s="53"/>
      <c r="AA98" s="53"/>
      <c r="AB98" s="53"/>
      <c r="AC98" s="53"/>
      <c r="AD98" s="53"/>
      <c r="AE98" s="53"/>
      <c r="AF98" s="53"/>
      <c r="AG98" s="53"/>
      <c r="AH98" s="53"/>
      <c r="AI98" s="53"/>
      <c r="AJ98" s="53"/>
      <c r="AK98" s="53"/>
      <c r="AL98" s="53"/>
      <c r="AM98" s="53"/>
      <c r="AN98" s="53"/>
      <c r="AO98" s="53"/>
      <c r="AP98" s="53"/>
      <c r="AQ98" s="53"/>
      <c r="AR98" s="53"/>
      <c r="AS98" s="53"/>
      <c r="AT98" s="53"/>
      <c r="AU98" s="53"/>
      <c r="AV98" s="53"/>
      <c r="AW98" s="53"/>
      <c r="AX98" s="53"/>
      <c r="AY98" s="53"/>
      <c r="AZ98" s="53"/>
      <c r="BA98" s="53"/>
      <c r="BB98" s="53"/>
      <c r="BC98" s="53"/>
      <c r="BD98" s="53"/>
      <c r="BE98" s="53"/>
      <c r="BF98" s="53"/>
      <c r="BG98" s="53"/>
      <c r="BH98" s="53"/>
      <c r="BI98" s="53"/>
      <c r="BJ98" s="53"/>
      <c r="BK98" s="53"/>
    </row>
    <row r="99" spans="1:63" x14ac:dyDescent="0.3">
      <c r="A99" s="53"/>
      <c r="B99" s="53"/>
      <c r="C99" s="53"/>
      <c r="D99" s="53"/>
      <c r="E99" s="53"/>
      <c r="F99" s="53"/>
      <c r="G99" s="53"/>
      <c r="H99" s="53"/>
      <c r="I99" s="53"/>
      <c r="J99" s="53"/>
      <c r="K99" s="53"/>
      <c r="L99" s="53"/>
      <c r="M99" s="53"/>
      <c r="N99" s="53"/>
      <c r="O99" s="53"/>
      <c r="P99" s="53"/>
      <c r="Q99" s="53"/>
      <c r="R99" s="53"/>
      <c r="S99" s="53"/>
      <c r="T99" s="53"/>
      <c r="U99" s="53"/>
      <c r="V99" s="53"/>
      <c r="W99" s="53"/>
      <c r="X99" s="53"/>
      <c r="Y99" s="53"/>
      <c r="Z99" s="53"/>
      <c r="AA99" s="53"/>
      <c r="AB99" s="53"/>
      <c r="AC99" s="53"/>
      <c r="AD99" s="53"/>
      <c r="AE99" s="53"/>
      <c r="AF99" s="53"/>
      <c r="AG99" s="53"/>
      <c r="AH99" s="53"/>
      <c r="AI99" s="53"/>
      <c r="AJ99" s="53"/>
      <c r="AK99" s="53"/>
      <c r="AL99" s="53"/>
      <c r="AM99" s="53"/>
      <c r="AN99" s="53"/>
      <c r="AO99" s="53"/>
      <c r="AP99" s="53"/>
      <c r="AQ99" s="53"/>
      <c r="AR99" s="53"/>
      <c r="AS99" s="53"/>
      <c r="AT99" s="53"/>
      <c r="AU99" s="53"/>
      <c r="AV99" s="53"/>
      <c r="AW99" s="53"/>
      <c r="AX99" s="53"/>
      <c r="AY99" s="53"/>
      <c r="AZ99" s="53"/>
      <c r="BA99" s="53"/>
      <c r="BB99" s="53"/>
      <c r="BC99" s="53"/>
      <c r="BD99" s="53"/>
      <c r="BE99" s="53"/>
      <c r="BF99" s="53"/>
      <c r="BG99" s="53"/>
      <c r="BH99" s="53"/>
      <c r="BI99" s="53"/>
      <c r="BJ99" s="53"/>
      <c r="BK99" s="53"/>
    </row>
    <row r="100" spans="1:63" x14ac:dyDescent="0.3">
      <c r="A100" s="53"/>
      <c r="B100" s="53"/>
      <c r="C100" s="53"/>
      <c r="D100" s="53"/>
      <c r="E100" s="53"/>
      <c r="F100" s="53"/>
      <c r="G100" s="53"/>
      <c r="H100" s="53"/>
      <c r="I100" s="53"/>
      <c r="J100" s="53"/>
      <c r="K100" s="53"/>
      <c r="L100" s="53"/>
      <c r="M100" s="53"/>
      <c r="N100" s="53"/>
      <c r="O100" s="53"/>
      <c r="P100" s="53"/>
      <c r="Q100" s="53"/>
      <c r="R100" s="53"/>
      <c r="S100" s="53"/>
      <c r="T100" s="53"/>
      <c r="U100" s="53"/>
      <c r="V100" s="53"/>
      <c r="W100" s="53"/>
      <c r="X100" s="53"/>
      <c r="Y100" s="53"/>
      <c r="Z100" s="53"/>
      <c r="AA100" s="53"/>
      <c r="AB100" s="53"/>
      <c r="AC100" s="53"/>
      <c r="AD100" s="53"/>
      <c r="AE100" s="53"/>
      <c r="AF100" s="53"/>
      <c r="AG100" s="53"/>
      <c r="AH100" s="53"/>
      <c r="AI100" s="53"/>
      <c r="AJ100" s="53"/>
      <c r="AK100" s="53"/>
      <c r="AL100" s="53"/>
      <c r="AM100" s="53"/>
      <c r="AN100" s="53"/>
      <c r="AO100" s="53"/>
      <c r="AP100" s="53"/>
      <c r="AQ100" s="53"/>
      <c r="AR100" s="53"/>
      <c r="AS100" s="53"/>
      <c r="AT100" s="53"/>
      <c r="AU100" s="53"/>
      <c r="AV100" s="53"/>
      <c r="AW100" s="53"/>
      <c r="AX100" s="53"/>
      <c r="AY100" s="53"/>
      <c r="AZ100" s="53"/>
      <c r="BA100" s="53"/>
      <c r="BB100" s="53"/>
      <c r="BC100" s="53"/>
      <c r="BD100" s="53"/>
      <c r="BE100" s="53"/>
      <c r="BF100" s="53"/>
      <c r="BG100" s="53"/>
      <c r="BH100" s="53"/>
      <c r="BI100" s="53"/>
      <c r="BJ100" s="53"/>
      <c r="BK100" s="53"/>
    </row>
    <row r="101" spans="1:63" x14ac:dyDescent="0.3">
      <c r="A101" s="53"/>
      <c r="B101" s="53"/>
      <c r="C101" s="53"/>
      <c r="D101" s="53"/>
      <c r="E101" s="53"/>
      <c r="F101" s="53"/>
      <c r="G101" s="53"/>
      <c r="H101" s="53"/>
      <c r="I101" s="53"/>
      <c r="J101" s="53"/>
      <c r="K101" s="53"/>
      <c r="L101" s="53"/>
      <c r="M101" s="53"/>
      <c r="N101" s="53"/>
      <c r="O101" s="53"/>
      <c r="P101" s="53"/>
      <c r="Q101" s="53"/>
      <c r="R101" s="53"/>
      <c r="S101" s="53"/>
      <c r="T101" s="53"/>
      <c r="U101" s="53"/>
      <c r="V101" s="53"/>
      <c r="W101" s="53"/>
      <c r="X101" s="53"/>
      <c r="Y101" s="53"/>
      <c r="Z101" s="53"/>
      <c r="AA101" s="53"/>
      <c r="AB101" s="53"/>
      <c r="AC101" s="53"/>
      <c r="AD101" s="53"/>
      <c r="AE101" s="53"/>
      <c r="AF101" s="53"/>
      <c r="AG101" s="53"/>
      <c r="AH101" s="53"/>
      <c r="AI101" s="53"/>
      <c r="AJ101" s="53"/>
      <c r="AK101" s="53"/>
      <c r="AL101" s="53"/>
      <c r="AM101" s="53"/>
      <c r="AN101" s="53"/>
      <c r="AO101" s="53"/>
      <c r="AP101" s="53"/>
      <c r="AQ101" s="53"/>
      <c r="AR101" s="53"/>
      <c r="AS101" s="53"/>
      <c r="AT101" s="53"/>
      <c r="AU101" s="53"/>
      <c r="AV101" s="53"/>
      <c r="AW101" s="53"/>
      <c r="AX101" s="53"/>
      <c r="AY101" s="53"/>
      <c r="AZ101" s="53"/>
      <c r="BA101" s="53"/>
      <c r="BB101" s="53"/>
      <c r="BC101" s="53"/>
      <c r="BD101" s="53"/>
      <c r="BE101" s="53"/>
      <c r="BF101" s="53"/>
      <c r="BG101" s="53"/>
      <c r="BH101" s="53"/>
      <c r="BI101" s="53"/>
      <c r="BJ101" s="53"/>
      <c r="BK101" s="53"/>
    </row>
    <row r="102" spans="1:63" x14ac:dyDescent="0.3">
      <c r="A102" s="53"/>
      <c r="B102" s="53"/>
      <c r="C102" s="53"/>
      <c r="D102" s="53"/>
      <c r="E102" s="53"/>
      <c r="F102" s="53"/>
      <c r="G102" s="53"/>
      <c r="H102" s="53"/>
      <c r="I102" s="53"/>
      <c r="J102" s="53"/>
      <c r="K102" s="53"/>
      <c r="L102" s="53"/>
      <c r="M102" s="53"/>
      <c r="N102" s="53"/>
      <c r="O102" s="53"/>
      <c r="P102" s="53"/>
      <c r="Q102" s="53"/>
      <c r="R102" s="53"/>
      <c r="S102" s="53"/>
      <c r="T102" s="53"/>
      <c r="U102" s="53"/>
      <c r="V102" s="53"/>
      <c r="W102" s="53"/>
      <c r="X102" s="53"/>
      <c r="Y102" s="53"/>
      <c r="Z102" s="53"/>
      <c r="AA102" s="53"/>
      <c r="AB102" s="53"/>
      <c r="AC102" s="53"/>
      <c r="AD102" s="53"/>
      <c r="AE102" s="53"/>
      <c r="AF102" s="53"/>
      <c r="AG102" s="53"/>
      <c r="AH102" s="53"/>
      <c r="AI102" s="53"/>
      <c r="AJ102" s="53"/>
      <c r="AK102" s="53"/>
      <c r="AL102" s="53"/>
      <c r="AM102" s="53"/>
      <c r="AN102" s="53"/>
      <c r="AO102" s="53"/>
      <c r="AP102" s="53"/>
      <c r="AQ102" s="53"/>
      <c r="AR102" s="53"/>
      <c r="AS102" s="53"/>
      <c r="AT102" s="53"/>
      <c r="AU102" s="53"/>
      <c r="AV102" s="53"/>
      <c r="AW102" s="53"/>
      <c r="AX102" s="53"/>
      <c r="AY102" s="53"/>
      <c r="AZ102" s="53"/>
      <c r="BA102" s="53"/>
      <c r="BB102" s="53"/>
      <c r="BC102" s="53"/>
      <c r="BD102" s="53"/>
      <c r="BE102" s="53"/>
      <c r="BF102" s="53"/>
      <c r="BG102" s="53"/>
      <c r="BH102" s="53"/>
      <c r="BI102" s="53"/>
      <c r="BJ102" s="53"/>
      <c r="BK102" s="53"/>
    </row>
    <row r="103" spans="1:63" x14ac:dyDescent="0.3">
      <c r="A103" s="53"/>
      <c r="B103" s="53"/>
      <c r="C103" s="53"/>
      <c r="D103" s="53"/>
      <c r="E103" s="53"/>
      <c r="F103" s="53"/>
      <c r="G103" s="53"/>
      <c r="H103" s="53"/>
      <c r="I103" s="53"/>
      <c r="J103" s="53"/>
      <c r="K103" s="53"/>
      <c r="L103" s="53"/>
      <c r="M103" s="53"/>
      <c r="N103" s="53"/>
      <c r="O103" s="53"/>
      <c r="P103" s="53"/>
      <c r="Q103" s="53"/>
      <c r="R103" s="53"/>
      <c r="S103" s="53"/>
      <c r="T103" s="53"/>
      <c r="U103" s="53"/>
      <c r="V103" s="53"/>
      <c r="W103" s="53"/>
      <c r="X103" s="53"/>
      <c r="Y103" s="53"/>
      <c r="Z103" s="53"/>
      <c r="AA103" s="53"/>
      <c r="AB103" s="53"/>
      <c r="AC103" s="53"/>
      <c r="AD103" s="53"/>
      <c r="AE103" s="53"/>
      <c r="AF103" s="53"/>
      <c r="AG103" s="53"/>
      <c r="AH103" s="53"/>
      <c r="AI103" s="53"/>
      <c r="AJ103" s="53"/>
      <c r="AK103" s="53"/>
      <c r="AL103" s="53"/>
      <c r="AM103" s="53"/>
      <c r="AN103" s="53"/>
      <c r="AO103" s="53"/>
      <c r="AP103" s="53"/>
      <c r="AQ103" s="53"/>
      <c r="AR103" s="53"/>
      <c r="AS103" s="53"/>
      <c r="AT103" s="53"/>
      <c r="AU103" s="53"/>
      <c r="AV103" s="53"/>
      <c r="AW103" s="53"/>
      <c r="AX103" s="53"/>
      <c r="AY103" s="53"/>
      <c r="AZ103" s="53"/>
      <c r="BA103" s="53"/>
      <c r="BB103" s="53"/>
      <c r="BC103" s="53"/>
      <c r="BD103" s="53"/>
      <c r="BE103" s="53"/>
      <c r="BF103" s="53"/>
      <c r="BG103" s="53"/>
      <c r="BH103" s="53"/>
      <c r="BI103" s="53"/>
      <c r="BJ103" s="53"/>
      <c r="BK103" s="53"/>
    </row>
    <row r="104" spans="1:63" x14ac:dyDescent="0.3">
      <c r="A104" s="53"/>
      <c r="B104" s="53"/>
      <c r="C104" s="53"/>
      <c r="D104" s="53"/>
      <c r="E104" s="53"/>
      <c r="F104" s="53"/>
      <c r="G104" s="53"/>
      <c r="H104" s="53"/>
      <c r="I104" s="53"/>
      <c r="J104" s="53"/>
      <c r="K104" s="53"/>
      <c r="L104" s="53"/>
      <c r="M104" s="53"/>
      <c r="N104" s="53"/>
      <c r="O104" s="53"/>
      <c r="P104" s="53"/>
      <c r="Q104" s="53"/>
      <c r="R104" s="53"/>
      <c r="S104" s="53"/>
      <c r="T104" s="53"/>
      <c r="U104" s="53"/>
      <c r="V104" s="53"/>
      <c r="W104" s="53"/>
      <c r="X104" s="53"/>
      <c r="Y104" s="53"/>
      <c r="Z104" s="53"/>
      <c r="AA104" s="53"/>
      <c r="AB104" s="53"/>
      <c r="AC104" s="53"/>
      <c r="AD104" s="53"/>
      <c r="AE104" s="53"/>
      <c r="AF104" s="53"/>
      <c r="AG104" s="53"/>
      <c r="AH104" s="53"/>
      <c r="AI104" s="53"/>
      <c r="AJ104" s="53"/>
      <c r="AK104" s="53"/>
      <c r="AL104" s="53"/>
      <c r="AM104" s="53"/>
      <c r="AN104" s="53"/>
      <c r="AO104" s="53"/>
      <c r="AP104" s="53"/>
      <c r="AQ104" s="53"/>
      <c r="AR104" s="53"/>
      <c r="AS104" s="53"/>
      <c r="AT104" s="53"/>
      <c r="AU104" s="53"/>
      <c r="AV104" s="53"/>
      <c r="AW104" s="53"/>
      <c r="AX104" s="53"/>
      <c r="AY104" s="53"/>
      <c r="AZ104" s="53"/>
      <c r="BA104" s="53"/>
      <c r="BB104" s="53"/>
      <c r="BC104" s="53"/>
      <c r="BD104" s="53"/>
      <c r="BE104" s="53"/>
      <c r="BF104" s="53"/>
      <c r="BG104" s="53"/>
      <c r="BH104" s="53"/>
      <c r="BI104" s="53"/>
      <c r="BJ104" s="53"/>
      <c r="BK104" s="53"/>
    </row>
    <row r="105" spans="1:63" x14ac:dyDescent="0.3">
      <c r="A105" s="53"/>
      <c r="B105" s="53"/>
      <c r="C105" s="53"/>
      <c r="D105" s="53"/>
      <c r="E105" s="53"/>
      <c r="F105" s="53"/>
      <c r="G105" s="53"/>
      <c r="H105" s="53"/>
      <c r="I105" s="53"/>
      <c r="J105" s="53"/>
      <c r="K105" s="53"/>
      <c r="L105" s="53"/>
      <c r="M105" s="53"/>
      <c r="N105" s="53"/>
      <c r="O105" s="53"/>
      <c r="P105" s="53"/>
      <c r="Q105" s="53"/>
      <c r="R105" s="53"/>
      <c r="S105" s="53"/>
      <c r="T105" s="53"/>
      <c r="U105" s="53"/>
      <c r="V105" s="53"/>
      <c r="W105" s="53"/>
      <c r="X105" s="53"/>
      <c r="Y105" s="53"/>
      <c r="Z105" s="53"/>
      <c r="AA105" s="53"/>
      <c r="AB105" s="53"/>
      <c r="AC105" s="53"/>
      <c r="AD105" s="53"/>
      <c r="AE105" s="53"/>
      <c r="AF105" s="53"/>
      <c r="AG105" s="53"/>
      <c r="AH105" s="53"/>
      <c r="AI105" s="53"/>
      <c r="AJ105" s="53"/>
      <c r="AK105" s="53"/>
      <c r="AL105" s="53"/>
      <c r="AM105" s="53"/>
      <c r="AN105" s="53"/>
      <c r="AO105" s="53"/>
      <c r="AP105" s="53"/>
      <c r="AQ105" s="53"/>
      <c r="AR105" s="53"/>
      <c r="AS105" s="53"/>
      <c r="AT105" s="53"/>
      <c r="AU105" s="53"/>
      <c r="AV105" s="53"/>
      <c r="AW105" s="53"/>
      <c r="AX105" s="53"/>
      <c r="AY105" s="53"/>
      <c r="AZ105" s="53"/>
      <c r="BA105" s="53"/>
      <c r="BB105" s="53"/>
      <c r="BC105" s="53"/>
      <c r="BD105" s="53"/>
      <c r="BE105" s="53"/>
      <c r="BF105" s="53"/>
      <c r="BG105" s="53"/>
      <c r="BH105" s="53"/>
      <c r="BI105" s="53"/>
      <c r="BJ105" s="53"/>
      <c r="BK105" s="53"/>
    </row>
    <row r="106" spans="1:63" x14ac:dyDescent="0.3">
      <c r="A106" s="53"/>
      <c r="B106" s="53"/>
      <c r="C106" s="53"/>
      <c r="D106" s="53"/>
      <c r="E106" s="53"/>
      <c r="F106" s="53"/>
      <c r="G106" s="53"/>
      <c r="H106" s="53"/>
      <c r="I106" s="53"/>
      <c r="J106" s="53"/>
      <c r="K106" s="53"/>
      <c r="L106" s="53"/>
      <c r="M106" s="53"/>
      <c r="N106" s="53"/>
      <c r="O106" s="53"/>
      <c r="P106" s="53"/>
      <c r="Q106" s="53"/>
      <c r="R106" s="53"/>
      <c r="S106" s="53"/>
      <c r="T106" s="53"/>
      <c r="U106" s="53"/>
      <c r="V106" s="53"/>
      <c r="W106" s="53"/>
      <c r="X106" s="53"/>
      <c r="Y106" s="53"/>
      <c r="Z106" s="53"/>
      <c r="AA106" s="53"/>
      <c r="AB106" s="53"/>
      <c r="AC106" s="53"/>
      <c r="AD106" s="53"/>
      <c r="AE106" s="53"/>
      <c r="AF106" s="53"/>
      <c r="AG106" s="53"/>
      <c r="AH106" s="53"/>
      <c r="AI106" s="53"/>
      <c r="AJ106" s="53"/>
      <c r="AK106" s="53"/>
      <c r="AL106" s="53"/>
      <c r="AM106" s="53"/>
      <c r="AN106" s="53"/>
      <c r="AO106" s="53"/>
      <c r="AP106" s="53"/>
      <c r="AQ106" s="53"/>
      <c r="AR106" s="53"/>
      <c r="AS106" s="53"/>
      <c r="AT106" s="53"/>
      <c r="AU106" s="53"/>
      <c r="AV106" s="53"/>
      <c r="AW106" s="53"/>
      <c r="AX106" s="53"/>
      <c r="AY106" s="53"/>
      <c r="AZ106" s="53"/>
      <c r="BA106" s="53"/>
      <c r="BB106" s="53"/>
      <c r="BC106" s="53"/>
      <c r="BD106" s="53"/>
      <c r="BE106" s="53"/>
      <c r="BF106" s="53"/>
      <c r="BG106" s="53"/>
      <c r="BH106" s="53"/>
      <c r="BI106" s="53"/>
      <c r="BJ106" s="53"/>
      <c r="BK106" s="53"/>
    </row>
    <row r="107" spans="1:63" x14ac:dyDescent="0.3">
      <c r="A107" s="53"/>
      <c r="B107" s="53"/>
      <c r="C107" s="53"/>
      <c r="D107" s="53"/>
      <c r="E107" s="53"/>
      <c r="F107" s="53"/>
      <c r="G107" s="53"/>
      <c r="H107" s="53"/>
      <c r="I107" s="53"/>
      <c r="J107" s="53"/>
      <c r="K107" s="53"/>
      <c r="L107" s="53"/>
      <c r="M107" s="53"/>
      <c r="N107" s="53"/>
      <c r="O107" s="53"/>
      <c r="P107" s="53"/>
      <c r="Q107" s="53"/>
      <c r="R107" s="53"/>
      <c r="S107" s="53"/>
      <c r="T107" s="53"/>
      <c r="U107" s="53"/>
      <c r="V107" s="53"/>
      <c r="W107" s="53"/>
      <c r="X107" s="53"/>
      <c r="Y107" s="53"/>
      <c r="Z107" s="53"/>
      <c r="AA107" s="53"/>
      <c r="AB107" s="53"/>
      <c r="AC107" s="53"/>
      <c r="AD107" s="53"/>
      <c r="AE107" s="53"/>
      <c r="AF107" s="53"/>
      <c r="AG107" s="53"/>
      <c r="AH107" s="53"/>
      <c r="AI107" s="53"/>
      <c r="AJ107" s="53"/>
      <c r="AK107" s="53"/>
      <c r="AL107" s="53"/>
      <c r="AM107" s="53"/>
      <c r="AN107" s="53"/>
      <c r="AO107" s="53"/>
      <c r="AP107" s="53"/>
      <c r="AQ107" s="53"/>
      <c r="AR107" s="53"/>
      <c r="AS107" s="53"/>
      <c r="AT107" s="53"/>
      <c r="AU107" s="53"/>
      <c r="AV107" s="53"/>
      <c r="AW107" s="53"/>
      <c r="AX107" s="53"/>
      <c r="AY107" s="53"/>
      <c r="AZ107" s="53"/>
      <c r="BA107" s="53"/>
      <c r="BB107" s="53"/>
      <c r="BC107" s="53"/>
      <c r="BD107" s="53"/>
      <c r="BE107" s="53"/>
      <c r="BF107" s="53"/>
      <c r="BG107" s="53"/>
      <c r="BH107" s="53"/>
      <c r="BI107" s="53"/>
      <c r="BJ107" s="53"/>
      <c r="BK107" s="53"/>
    </row>
    <row r="108" spans="1:63" x14ac:dyDescent="0.3">
      <c r="A108" s="53"/>
      <c r="B108" s="53"/>
      <c r="C108" s="53"/>
      <c r="D108" s="53"/>
      <c r="E108" s="53"/>
      <c r="F108" s="53"/>
      <c r="G108" s="53"/>
      <c r="H108" s="53"/>
      <c r="I108" s="53"/>
      <c r="J108" s="53"/>
      <c r="K108" s="53"/>
      <c r="L108" s="53"/>
      <c r="M108" s="53"/>
      <c r="N108" s="53"/>
      <c r="O108" s="53"/>
      <c r="P108" s="53"/>
      <c r="Q108" s="53"/>
      <c r="R108" s="53"/>
      <c r="S108" s="53"/>
      <c r="T108" s="53"/>
      <c r="U108" s="53"/>
      <c r="V108" s="53"/>
      <c r="W108" s="53"/>
      <c r="X108" s="53"/>
      <c r="Y108" s="53"/>
      <c r="Z108" s="53"/>
      <c r="AA108" s="53"/>
      <c r="AB108" s="53"/>
      <c r="AC108" s="53"/>
      <c r="AD108" s="53"/>
      <c r="AE108" s="53"/>
      <c r="AF108" s="53"/>
      <c r="AG108" s="53"/>
      <c r="AH108" s="53"/>
      <c r="AI108" s="53"/>
      <c r="AJ108" s="53"/>
      <c r="AK108" s="53"/>
      <c r="AL108" s="53"/>
      <c r="AM108" s="53"/>
      <c r="AN108" s="53"/>
      <c r="AO108" s="53"/>
      <c r="AP108" s="53"/>
      <c r="AQ108" s="53"/>
      <c r="AR108" s="53"/>
      <c r="AS108" s="53"/>
      <c r="AT108" s="53"/>
      <c r="AU108" s="53"/>
      <c r="AV108" s="53"/>
      <c r="AW108" s="53"/>
      <c r="AX108" s="53"/>
      <c r="AY108" s="53"/>
      <c r="AZ108" s="53"/>
      <c r="BA108" s="53"/>
      <c r="BB108" s="53"/>
      <c r="BC108" s="53"/>
      <c r="BD108" s="53"/>
      <c r="BE108" s="53"/>
      <c r="BF108" s="53"/>
      <c r="BG108" s="53"/>
      <c r="BH108" s="53"/>
      <c r="BI108" s="53"/>
      <c r="BJ108" s="53"/>
      <c r="BK108" s="53"/>
    </row>
    <row r="109" spans="1:63" x14ac:dyDescent="0.3">
      <c r="A109" s="53"/>
      <c r="B109" s="53"/>
      <c r="C109" s="53"/>
      <c r="D109" s="53"/>
      <c r="E109" s="53"/>
      <c r="F109" s="53"/>
      <c r="G109" s="53"/>
      <c r="H109" s="53"/>
      <c r="I109" s="53"/>
      <c r="J109" s="53"/>
      <c r="K109" s="53"/>
      <c r="L109" s="53"/>
      <c r="M109" s="53"/>
      <c r="N109" s="53"/>
      <c r="O109" s="53"/>
      <c r="P109" s="53"/>
      <c r="Q109" s="53"/>
      <c r="R109" s="53"/>
      <c r="S109" s="53"/>
      <c r="T109" s="53"/>
      <c r="U109" s="53"/>
      <c r="V109" s="53"/>
      <c r="W109" s="53"/>
      <c r="X109" s="53"/>
      <c r="Y109" s="53"/>
      <c r="Z109" s="53"/>
      <c r="AA109" s="53"/>
      <c r="AB109" s="53"/>
      <c r="AC109" s="53"/>
      <c r="AD109" s="53"/>
      <c r="AE109" s="53"/>
      <c r="AF109" s="53"/>
      <c r="AG109" s="53"/>
      <c r="AH109" s="53"/>
      <c r="AI109" s="53"/>
      <c r="AJ109" s="53"/>
      <c r="AK109" s="53"/>
      <c r="AL109" s="53"/>
      <c r="AM109" s="53"/>
      <c r="AN109" s="53"/>
      <c r="AO109" s="53"/>
      <c r="AP109" s="53"/>
      <c r="AQ109" s="53"/>
      <c r="AR109" s="53"/>
      <c r="AS109" s="53"/>
      <c r="AT109" s="53"/>
      <c r="AU109" s="53"/>
      <c r="AV109" s="53"/>
      <c r="AW109" s="53"/>
      <c r="AX109" s="53"/>
      <c r="AY109" s="53"/>
      <c r="AZ109" s="53"/>
      <c r="BA109" s="53"/>
      <c r="BB109" s="53"/>
      <c r="BC109" s="53"/>
      <c r="BD109" s="53"/>
      <c r="BE109" s="53"/>
      <c r="BF109" s="53"/>
      <c r="BG109" s="53"/>
      <c r="BH109" s="53"/>
      <c r="BI109" s="53"/>
      <c r="BJ109" s="53"/>
      <c r="BK109" s="53"/>
    </row>
    <row r="110" spans="1:63" x14ac:dyDescent="0.3">
      <c r="A110" s="53"/>
      <c r="B110" s="53"/>
      <c r="C110" s="53"/>
      <c r="D110" s="53"/>
      <c r="E110" s="53"/>
      <c r="F110" s="53"/>
      <c r="G110" s="53"/>
      <c r="H110" s="53"/>
      <c r="I110" s="53"/>
      <c r="J110" s="53"/>
      <c r="K110" s="53"/>
      <c r="L110" s="53"/>
      <c r="M110" s="53"/>
      <c r="N110" s="53"/>
      <c r="O110" s="53"/>
      <c r="P110" s="53"/>
      <c r="Q110" s="53"/>
      <c r="R110" s="53"/>
      <c r="S110" s="53"/>
      <c r="T110" s="53"/>
      <c r="U110" s="53"/>
      <c r="V110" s="53"/>
      <c r="W110" s="53"/>
      <c r="X110" s="53"/>
      <c r="Y110" s="53"/>
      <c r="Z110" s="53"/>
      <c r="AA110" s="53"/>
      <c r="AB110" s="53"/>
      <c r="AC110" s="53"/>
      <c r="AD110" s="53"/>
      <c r="AE110" s="53"/>
      <c r="AF110" s="53"/>
      <c r="AG110" s="53"/>
      <c r="AH110" s="53"/>
      <c r="AI110" s="53"/>
      <c r="AJ110" s="53"/>
      <c r="AK110" s="53"/>
      <c r="AL110" s="53"/>
      <c r="AM110" s="53"/>
      <c r="AN110" s="53"/>
      <c r="AO110" s="53"/>
      <c r="AP110" s="53"/>
      <c r="AQ110" s="53"/>
      <c r="AR110" s="53"/>
      <c r="AS110" s="53"/>
      <c r="AT110" s="53"/>
      <c r="AU110" s="53"/>
      <c r="AV110" s="53"/>
      <c r="AW110" s="53"/>
      <c r="AX110" s="53"/>
      <c r="AY110" s="53"/>
      <c r="AZ110" s="53"/>
      <c r="BA110" s="53"/>
      <c r="BB110" s="53"/>
      <c r="BC110" s="53"/>
      <c r="BD110" s="53"/>
      <c r="BE110" s="53"/>
      <c r="BF110" s="53"/>
      <c r="BG110" s="53"/>
      <c r="BH110" s="53"/>
      <c r="BI110" s="53"/>
      <c r="BJ110" s="53"/>
      <c r="BK110" s="53"/>
    </row>
    <row r="111" spans="1:63" x14ac:dyDescent="0.3">
      <c r="A111" s="53"/>
      <c r="B111" s="53"/>
      <c r="C111" s="53"/>
      <c r="D111" s="53"/>
      <c r="E111" s="53"/>
      <c r="F111" s="53"/>
      <c r="G111" s="53"/>
      <c r="H111" s="53"/>
      <c r="I111" s="53"/>
      <c r="J111" s="53"/>
      <c r="K111" s="53"/>
      <c r="L111" s="53"/>
      <c r="M111" s="53"/>
      <c r="N111" s="53"/>
      <c r="O111" s="53"/>
      <c r="P111" s="53"/>
      <c r="Q111" s="53"/>
      <c r="R111" s="53"/>
      <c r="S111" s="53"/>
      <c r="T111" s="53"/>
      <c r="U111" s="53"/>
      <c r="V111" s="53"/>
      <c r="W111" s="53"/>
      <c r="X111" s="53"/>
      <c r="Y111" s="53"/>
      <c r="Z111" s="53"/>
      <c r="AA111" s="53"/>
      <c r="AB111" s="53"/>
      <c r="AC111" s="53"/>
      <c r="AD111" s="53"/>
      <c r="AE111" s="53"/>
      <c r="AF111" s="53"/>
      <c r="AG111" s="53"/>
      <c r="AH111" s="53"/>
      <c r="AI111" s="53"/>
      <c r="AJ111" s="53"/>
      <c r="AK111" s="53"/>
      <c r="AL111" s="53"/>
      <c r="AM111" s="53"/>
      <c r="AN111" s="53"/>
      <c r="AO111" s="53"/>
      <c r="AP111" s="53"/>
      <c r="AQ111" s="53"/>
      <c r="AR111" s="53"/>
      <c r="AS111" s="53"/>
      <c r="AT111" s="53"/>
      <c r="AU111" s="53"/>
      <c r="AV111" s="53"/>
      <c r="AW111" s="53"/>
      <c r="AX111" s="53"/>
      <c r="AY111" s="53"/>
      <c r="AZ111" s="53"/>
      <c r="BA111" s="53"/>
      <c r="BB111" s="53"/>
      <c r="BC111" s="53"/>
      <c r="BD111" s="53"/>
      <c r="BE111" s="53"/>
      <c r="BF111" s="53"/>
      <c r="BG111" s="53"/>
      <c r="BH111" s="53"/>
      <c r="BI111" s="53"/>
      <c r="BJ111" s="53"/>
      <c r="BK111" s="53"/>
    </row>
    <row r="112" spans="1:63" x14ac:dyDescent="0.3">
      <c r="A112" s="53"/>
      <c r="B112" s="53"/>
      <c r="C112" s="53"/>
      <c r="D112" s="53"/>
      <c r="E112" s="53"/>
      <c r="F112" s="53"/>
      <c r="G112" s="53"/>
      <c r="H112" s="53"/>
      <c r="I112" s="53"/>
      <c r="J112" s="53"/>
      <c r="K112" s="53"/>
      <c r="L112" s="53"/>
      <c r="M112" s="53"/>
      <c r="N112" s="53"/>
      <c r="O112" s="53"/>
      <c r="P112" s="53"/>
      <c r="Q112" s="53"/>
      <c r="R112" s="53"/>
      <c r="S112" s="53"/>
      <c r="T112" s="53"/>
      <c r="U112" s="53"/>
      <c r="V112" s="53"/>
      <c r="W112" s="53"/>
      <c r="X112" s="53"/>
      <c r="Y112" s="53"/>
      <c r="Z112" s="53"/>
      <c r="AA112" s="53"/>
      <c r="AB112" s="53"/>
      <c r="AC112" s="53"/>
      <c r="AD112" s="53"/>
      <c r="AE112" s="53"/>
      <c r="AF112" s="53"/>
      <c r="AG112" s="53"/>
      <c r="AH112" s="53"/>
      <c r="AI112" s="53"/>
      <c r="AJ112" s="53"/>
      <c r="AK112" s="53"/>
      <c r="AL112" s="53"/>
      <c r="AM112" s="53"/>
      <c r="AN112" s="53"/>
      <c r="AO112" s="53"/>
      <c r="AP112" s="53"/>
      <c r="AQ112" s="53"/>
      <c r="AR112" s="53"/>
      <c r="AS112" s="53"/>
      <c r="AT112" s="53"/>
      <c r="AU112" s="53"/>
      <c r="AV112" s="53"/>
      <c r="AW112" s="53"/>
      <c r="AX112" s="53"/>
      <c r="AY112" s="53"/>
      <c r="AZ112" s="53"/>
      <c r="BA112" s="53"/>
      <c r="BB112" s="53"/>
      <c r="BC112" s="53"/>
      <c r="BD112" s="53"/>
      <c r="BE112" s="53"/>
      <c r="BF112" s="53"/>
      <c r="BG112" s="53"/>
      <c r="BH112" s="53"/>
      <c r="BI112" s="53"/>
      <c r="BJ112" s="53"/>
      <c r="BK112" s="53"/>
    </row>
    <row r="113" spans="1:63" x14ac:dyDescent="0.3">
      <c r="A113" s="53"/>
      <c r="B113" s="53"/>
      <c r="C113" s="53"/>
      <c r="D113" s="53"/>
      <c r="E113" s="53"/>
      <c r="F113" s="53"/>
      <c r="G113" s="53"/>
      <c r="H113" s="53"/>
      <c r="I113" s="53"/>
      <c r="J113" s="53"/>
      <c r="K113" s="53"/>
      <c r="L113" s="53"/>
      <c r="M113" s="53"/>
      <c r="N113" s="53"/>
      <c r="O113" s="53"/>
      <c r="P113" s="53"/>
      <c r="Q113" s="53"/>
      <c r="R113" s="53"/>
      <c r="S113" s="53"/>
      <c r="T113" s="53"/>
      <c r="U113" s="53"/>
      <c r="V113" s="53"/>
      <c r="W113" s="53"/>
      <c r="X113" s="53"/>
      <c r="Y113" s="53"/>
      <c r="Z113" s="53"/>
      <c r="AA113" s="53"/>
      <c r="AB113" s="53"/>
      <c r="AC113" s="53"/>
      <c r="AD113" s="53"/>
      <c r="AE113" s="53"/>
      <c r="AF113" s="53"/>
      <c r="AG113" s="53"/>
      <c r="AH113" s="53"/>
      <c r="AI113" s="53"/>
      <c r="AJ113" s="53"/>
      <c r="AK113" s="53"/>
      <c r="AL113" s="53"/>
      <c r="AM113" s="53"/>
      <c r="AN113" s="53"/>
      <c r="AO113" s="53"/>
      <c r="AP113" s="53"/>
      <c r="AQ113" s="53"/>
      <c r="AR113" s="53"/>
      <c r="AS113" s="53"/>
      <c r="AT113" s="53"/>
      <c r="AU113" s="53"/>
      <c r="AV113" s="53"/>
      <c r="AW113" s="53"/>
      <c r="AX113" s="53"/>
      <c r="AY113" s="53"/>
      <c r="AZ113" s="53"/>
      <c r="BA113" s="53"/>
      <c r="BB113" s="53"/>
      <c r="BC113" s="53"/>
      <c r="BD113" s="53"/>
      <c r="BE113" s="53"/>
      <c r="BF113" s="53"/>
      <c r="BG113" s="53"/>
      <c r="BH113" s="53"/>
      <c r="BI113" s="53"/>
      <c r="BJ113" s="53"/>
      <c r="BK113" s="53"/>
    </row>
    <row r="114" spans="1:63" x14ac:dyDescent="0.3">
      <c r="A114" s="53"/>
      <c r="B114" s="53"/>
      <c r="C114" s="53"/>
      <c r="D114" s="53"/>
      <c r="E114" s="53"/>
      <c r="F114" s="53"/>
      <c r="G114" s="53"/>
      <c r="H114" s="53"/>
      <c r="I114" s="53"/>
      <c r="J114" s="53"/>
      <c r="K114" s="53"/>
      <c r="L114" s="53"/>
      <c r="M114" s="53"/>
      <c r="N114" s="53"/>
      <c r="O114" s="53"/>
      <c r="P114" s="53"/>
      <c r="Q114" s="53"/>
      <c r="R114" s="53"/>
      <c r="S114" s="53"/>
      <c r="T114" s="53"/>
      <c r="U114" s="53"/>
      <c r="V114" s="53"/>
      <c r="W114" s="53"/>
      <c r="X114" s="53"/>
      <c r="Y114" s="53"/>
      <c r="Z114" s="53"/>
      <c r="AA114" s="53"/>
      <c r="AB114" s="53"/>
      <c r="AC114" s="53"/>
      <c r="AD114" s="53"/>
      <c r="AE114" s="53"/>
      <c r="AF114" s="53"/>
      <c r="AG114" s="53"/>
      <c r="AH114" s="53"/>
      <c r="AI114" s="53"/>
      <c r="AJ114" s="53"/>
      <c r="AK114" s="53"/>
      <c r="AL114" s="53"/>
      <c r="AM114" s="53"/>
      <c r="AN114" s="53"/>
      <c r="AO114" s="53"/>
      <c r="AP114" s="53"/>
      <c r="AQ114" s="53"/>
      <c r="AR114" s="53"/>
      <c r="AS114" s="53"/>
      <c r="AT114" s="53"/>
      <c r="AU114" s="53"/>
      <c r="AV114" s="53"/>
      <c r="AW114" s="53"/>
      <c r="AX114" s="53"/>
      <c r="AY114" s="53"/>
      <c r="AZ114" s="53"/>
      <c r="BA114" s="53"/>
      <c r="BB114" s="53"/>
      <c r="BC114" s="53"/>
      <c r="BD114" s="53"/>
      <c r="BE114" s="53"/>
      <c r="BF114" s="53"/>
      <c r="BG114" s="53"/>
      <c r="BH114" s="53"/>
      <c r="BI114" s="53"/>
      <c r="BJ114" s="53"/>
      <c r="BK114" s="53"/>
    </row>
    <row r="115" spans="1:63" x14ac:dyDescent="0.3">
      <c r="A115" s="53"/>
      <c r="B115" s="53"/>
      <c r="C115" s="53"/>
      <c r="D115" s="53"/>
      <c r="E115" s="53"/>
      <c r="F115" s="53"/>
      <c r="G115" s="53"/>
      <c r="H115" s="53"/>
      <c r="I115" s="53"/>
      <c r="J115" s="53"/>
      <c r="K115" s="53"/>
      <c r="L115" s="53"/>
      <c r="M115" s="53"/>
      <c r="N115" s="53"/>
      <c r="O115" s="53"/>
      <c r="P115" s="53"/>
      <c r="Q115" s="53"/>
      <c r="R115" s="53"/>
      <c r="S115" s="53"/>
      <c r="T115" s="53"/>
      <c r="U115" s="53"/>
      <c r="V115" s="53"/>
      <c r="W115" s="53"/>
      <c r="X115" s="53"/>
      <c r="Y115" s="53"/>
      <c r="Z115" s="53"/>
      <c r="AA115" s="53"/>
      <c r="AB115" s="53"/>
      <c r="AC115" s="53"/>
      <c r="AD115" s="53"/>
      <c r="AE115" s="53"/>
      <c r="AF115" s="53"/>
      <c r="AG115" s="53"/>
      <c r="AH115" s="53"/>
      <c r="AI115" s="53"/>
      <c r="AJ115" s="53"/>
      <c r="AK115" s="53"/>
      <c r="AL115" s="53"/>
      <c r="AM115" s="53"/>
      <c r="AN115" s="53"/>
      <c r="AO115" s="53"/>
      <c r="AP115" s="53"/>
      <c r="AQ115" s="53"/>
      <c r="AR115" s="53"/>
      <c r="AS115" s="53"/>
      <c r="AT115" s="53"/>
      <c r="AU115" s="53"/>
      <c r="AV115" s="53"/>
      <c r="AW115" s="53"/>
      <c r="AX115" s="53"/>
      <c r="AY115" s="53"/>
      <c r="AZ115" s="53"/>
      <c r="BA115" s="53"/>
      <c r="BB115" s="53"/>
      <c r="BC115" s="53"/>
      <c r="BD115" s="53"/>
      <c r="BE115" s="53"/>
      <c r="BF115" s="53"/>
      <c r="BG115" s="53"/>
      <c r="BH115" s="53"/>
      <c r="BI115" s="53"/>
      <c r="BJ115" s="53"/>
      <c r="BK115" s="53"/>
    </row>
    <row r="116" spans="1:63" x14ac:dyDescent="0.3">
      <c r="A116" s="53"/>
      <c r="B116" s="53"/>
      <c r="C116" s="53"/>
      <c r="D116" s="53"/>
      <c r="E116" s="53"/>
      <c r="F116" s="53"/>
      <c r="G116" s="53"/>
      <c r="H116" s="53"/>
      <c r="I116" s="53"/>
      <c r="J116" s="53"/>
      <c r="K116" s="53"/>
      <c r="L116" s="53"/>
      <c r="M116" s="53"/>
      <c r="N116" s="53"/>
      <c r="O116" s="53"/>
      <c r="P116" s="53"/>
      <c r="Q116" s="53"/>
      <c r="R116" s="53"/>
      <c r="S116" s="53"/>
      <c r="T116" s="53"/>
      <c r="U116" s="53"/>
      <c r="V116" s="53"/>
      <c r="W116" s="53"/>
      <c r="X116" s="53"/>
      <c r="Y116" s="53"/>
      <c r="Z116" s="53"/>
      <c r="AA116" s="53"/>
      <c r="AB116" s="53"/>
      <c r="AC116" s="53"/>
      <c r="AD116" s="53"/>
      <c r="AE116" s="53"/>
      <c r="AF116" s="53"/>
      <c r="AG116" s="53"/>
      <c r="AH116" s="53"/>
      <c r="AI116" s="53"/>
      <c r="AJ116" s="53"/>
      <c r="AK116" s="53"/>
      <c r="AL116" s="53"/>
      <c r="AM116" s="53"/>
      <c r="AN116" s="53"/>
      <c r="AO116" s="53"/>
      <c r="AP116" s="53"/>
      <c r="AQ116" s="53"/>
      <c r="AR116" s="53"/>
      <c r="AS116" s="53"/>
      <c r="AT116" s="53"/>
      <c r="AU116" s="53"/>
      <c r="AV116" s="53"/>
      <c r="AW116" s="53"/>
      <c r="AX116" s="53"/>
      <c r="AY116" s="53"/>
      <c r="AZ116" s="53"/>
      <c r="BA116" s="53"/>
      <c r="BB116" s="53"/>
      <c r="BC116" s="53"/>
      <c r="BD116" s="53"/>
      <c r="BE116" s="53"/>
      <c r="BF116" s="53"/>
      <c r="BG116" s="53"/>
      <c r="BH116" s="53"/>
      <c r="BI116" s="53"/>
      <c r="BJ116" s="53"/>
      <c r="BK116" s="53"/>
    </row>
    <row r="117" spans="1:63" x14ac:dyDescent="0.3">
      <c r="A117" s="53"/>
      <c r="B117" s="53"/>
      <c r="C117" s="53"/>
      <c r="D117" s="53"/>
      <c r="E117" s="53"/>
      <c r="F117" s="53"/>
      <c r="G117" s="53"/>
      <c r="H117" s="53"/>
      <c r="I117" s="53"/>
      <c r="J117" s="53"/>
      <c r="K117" s="53"/>
      <c r="L117" s="53"/>
      <c r="M117" s="53"/>
      <c r="N117" s="53"/>
      <c r="O117" s="53"/>
      <c r="P117" s="53"/>
      <c r="Q117" s="53"/>
      <c r="R117" s="53"/>
      <c r="S117" s="53"/>
      <c r="T117" s="53"/>
      <c r="U117" s="53"/>
      <c r="V117" s="53"/>
      <c r="W117" s="53"/>
      <c r="X117" s="53"/>
      <c r="Y117" s="53"/>
      <c r="Z117" s="53"/>
      <c r="AA117" s="53"/>
      <c r="AB117" s="53"/>
      <c r="AC117" s="53"/>
      <c r="AD117" s="53"/>
      <c r="AE117" s="53"/>
      <c r="AF117" s="53"/>
      <c r="AG117" s="53"/>
      <c r="AH117" s="53"/>
      <c r="AI117" s="53"/>
      <c r="AJ117" s="53"/>
      <c r="AK117" s="53"/>
      <c r="AL117" s="53"/>
      <c r="AM117" s="53"/>
      <c r="AN117" s="53"/>
      <c r="AO117" s="53"/>
      <c r="AP117" s="53"/>
      <c r="AQ117" s="53"/>
      <c r="AR117" s="53"/>
      <c r="AS117" s="53"/>
      <c r="AT117" s="53"/>
      <c r="AU117" s="53"/>
      <c r="AV117" s="53"/>
      <c r="AW117" s="53"/>
      <c r="AX117" s="53"/>
      <c r="AY117" s="53"/>
      <c r="AZ117" s="53"/>
      <c r="BA117" s="53"/>
      <c r="BB117" s="53"/>
      <c r="BC117" s="53"/>
      <c r="BD117" s="53"/>
      <c r="BE117" s="53"/>
      <c r="BF117" s="53"/>
      <c r="BG117" s="53"/>
      <c r="BH117" s="53"/>
      <c r="BI117" s="53"/>
      <c r="BJ117" s="53"/>
      <c r="BK117" s="53"/>
    </row>
    <row r="118" spans="1:63" x14ac:dyDescent="0.3">
      <c r="A118" s="53"/>
      <c r="B118" s="53"/>
      <c r="C118" s="53"/>
      <c r="D118" s="53"/>
      <c r="E118" s="53"/>
      <c r="F118" s="53"/>
      <c r="G118" s="53"/>
      <c r="H118" s="53"/>
      <c r="I118" s="53"/>
      <c r="J118" s="53"/>
      <c r="K118" s="53"/>
      <c r="L118" s="53"/>
      <c r="M118" s="53"/>
      <c r="N118" s="53"/>
      <c r="O118" s="53"/>
      <c r="P118" s="53"/>
      <c r="Q118" s="53"/>
      <c r="R118" s="53"/>
      <c r="S118" s="53"/>
      <c r="T118" s="53"/>
      <c r="U118" s="53"/>
      <c r="V118" s="53"/>
      <c r="W118" s="53"/>
      <c r="X118" s="53"/>
      <c r="Y118" s="53"/>
      <c r="Z118" s="53"/>
      <c r="AA118" s="53"/>
      <c r="AB118" s="53"/>
      <c r="AC118" s="53"/>
      <c r="AD118" s="53"/>
      <c r="AE118" s="53"/>
      <c r="AF118" s="53"/>
      <c r="AG118" s="53"/>
      <c r="AH118" s="53"/>
      <c r="AI118" s="53"/>
      <c r="AJ118" s="53"/>
      <c r="AK118" s="53"/>
      <c r="AL118" s="53"/>
      <c r="AM118" s="53"/>
      <c r="AN118" s="53"/>
      <c r="AO118" s="53"/>
      <c r="AP118" s="53"/>
      <c r="AQ118" s="53"/>
      <c r="AR118" s="53"/>
      <c r="AS118" s="53"/>
      <c r="AT118" s="53"/>
      <c r="AU118" s="53"/>
      <c r="AV118" s="53"/>
      <c r="AW118" s="53"/>
      <c r="AX118" s="53"/>
      <c r="AY118" s="53"/>
      <c r="AZ118" s="53"/>
      <c r="BA118" s="53"/>
      <c r="BB118" s="53"/>
      <c r="BC118" s="53"/>
      <c r="BD118" s="53"/>
      <c r="BE118" s="53"/>
      <c r="BF118" s="53"/>
      <c r="BG118" s="53"/>
      <c r="BH118" s="53"/>
      <c r="BI118" s="53"/>
      <c r="BJ118" s="53"/>
      <c r="BK118" s="53"/>
    </row>
    <row r="119" spans="1:63" x14ac:dyDescent="0.3">
      <c r="A119" s="53"/>
      <c r="B119" s="53"/>
      <c r="C119" s="53"/>
      <c r="D119" s="53"/>
      <c r="E119" s="53"/>
      <c r="F119" s="53"/>
      <c r="G119" s="53"/>
      <c r="H119" s="53"/>
      <c r="I119" s="53"/>
      <c r="J119" s="53"/>
      <c r="K119" s="53"/>
      <c r="L119" s="53"/>
      <c r="M119" s="53"/>
      <c r="N119" s="53"/>
      <c r="O119" s="53"/>
      <c r="P119" s="53"/>
      <c r="Q119" s="53"/>
      <c r="R119" s="53"/>
      <c r="S119" s="53"/>
      <c r="T119" s="53"/>
      <c r="U119" s="53"/>
      <c r="V119" s="53"/>
      <c r="W119" s="53"/>
      <c r="X119" s="53"/>
      <c r="Y119" s="53"/>
      <c r="Z119" s="53"/>
      <c r="AA119" s="53"/>
      <c r="AB119" s="53"/>
      <c r="AC119" s="53"/>
      <c r="AD119" s="53"/>
      <c r="AE119" s="53"/>
      <c r="AF119" s="53"/>
      <c r="AG119" s="53"/>
      <c r="AH119" s="53"/>
      <c r="AI119" s="53"/>
      <c r="AJ119" s="53"/>
      <c r="AK119" s="53"/>
      <c r="AL119" s="53"/>
      <c r="AM119" s="53"/>
      <c r="AN119" s="53"/>
      <c r="AO119" s="53"/>
      <c r="AP119" s="53"/>
      <c r="AQ119" s="53"/>
      <c r="AR119" s="53"/>
      <c r="AS119" s="53"/>
      <c r="AT119" s="53"/>
      <c r="AU119" s="53"/>
      <c r="AV119" s="53"/>
      <c r="AW119" s="53"/>
      <c r="AX119" s="53"/>
      <c r="AY119" s="53"/>
      <c r="AZ119" s="53"/>
      <c r="BA119" s="53"/>
      <c r="BB119" s="53"/>
      <c r="BC119" s="53"/>
      <c r="BD119" s="53"/>
      <c r="BE119" s="53"/>
      <c r="BF119" s="53"/>
      <c r="BG119" s="53"/>
      <c r="BH119" s="53"/>
      <c r="BI119" s="53"/>
      <c r="BJ119" s="53"/>
      <c r="BK119" s="53"/>
    </row>
    <row r="120" spans="1:63" x14ac:dyDescent="0.3">
      <c r="A120" s="53"/>
      <c r="B120" s="53"/>
      <c r="C120" s="53"/>
      <c r="D120" s="53"/>
      <c r="E120" s="53"/>
      <c r="F120" s="53"/>
      <c r="G120" s="53"/>
      <c r="H120" s="53"/>
      <c r="I120" s="53"/>
      <c r="J120" s="53"/>
      <c r="K120" s="53"/>
      <c r="L120" s="53"/>
      <c r="M120" s="53"/>
      <c r="N120" s="53"/>
      <c r="O120" s="53"/>
      <c r="P120" s="53"/>
      <c r="Q120" s="53"/>
      <c r="R120" s="53"/>
      <c r="S120" s="53"/>
      <c r="T120" s="53"/>
      <c r="U120" s="53"/>
      <c r="V120" s="53"/>
      <c r="W120" s="53"/>
      <c r="X120" s="53"/>
      <c r="Y120" s="53"/>
      <c r="Z120" s="53"/>
      <c r="AA120" s="53"/>
      <c r="AB120" s="53"/>
      <c r="AC120" s="53"/>
      <c r="AD120" s="53"/>
      <c r="AE120" s="53"/>
      <c r="AF120" s="53"/>
      <c r="AG120" s="53"/>
      <c r="AH120" s="53"/>
      <c r="AI120" s="53"/>
      <c r="AJ120" s="53"/>
      <c r="AK120" s="53"/>
      <c r="AL120" s="53"/>
      <c r="AM120" s="53"/>
      <c r="AN120" s="53"/>
      <c r="AO120" s="53"/>
      <c r="AP120" s="53"/>
      <c r="AQ120" s="53"/>
      <c r="AR120" s="53"/>
      <c r="AS120" s="53"/>
      <c r="AT120" s="53"/>
      <c r="AU120" s="53"/>
      <c r="AV120" s="53"/>
      <c r="AW120" s="53"/>
      <c r="AX120" s="53"/>
      <c r="AY120" s="53"/>
      <c r="AZ120" s="53"/>
      <c r="BA120" s="53"/>
      <c r="BB120" s="53"/>
      <c r="BC120" s="53"/>
      <c r="BD120" s="53"/>
      <c r="BE120" s="53"/>
      <c r="BF120" s="53"/>
      <c r="BG120" s="53"/>
      <c r="BH120" s="53"/>
      <c r="BI120" s="53"/>
      <c r="BJ120" s="53"/>
      <c r="BK120" s="53"/>
    </row>
    <row r="121" spans="1:63" x14ac:dyDescent="0.3">
      <c r="A121" s="53"/>
      <c r="B121" s="53"/>
      <c r="C121" s="53"/>
      <c r="D121" s="53"/>
      <c r="E121" s="53"/>
      <c r="F121" s="53"/>
      <c r="G121" s="53"/>
      <c r="H121" s="53"/>
      <c r="I121" s="53"/>
      <c r="J121" s="53"/>
      <c r="K121" s="53"/>
      <c r="L121" s="53"/>
      <c r="M121" s="53"/>
      <c r="N121" s="53"/>
      <c r="O121" s="53"/>
      <c r="P121" s="53"/>
      <c r="Q121" s="53"/>
      <c r="R121" s="53"/>
      <c r="S121" s="53"/>
      <c r="T121" s="53"/>
      <c r="U121" s="53"/>
      <c r="V121" s="53"/>
      <c r="W121" s="53"/>
      <c r="X121" s="53"/>
      <c r="Y121" s="53"/>
      <c r="Z121" s="53"/>
      <c r="AA121" s="53"/>
      <c r="AB121" s="53"/>
      <c r="AC121" s="53"/>
      <c r="AD121" s="53"/>
      <c r="AE121" s="53"/>
      <c r="AF121" s="53"/>
      <c r="AG121" s="53"/>
      <c r="AH121" s="53"/>
      <c r="AI121" s="53"/>
      <c r="AJ121" s="53"/>
      <c r="AK121" s="53"/>
      <c r="AL121" s="53"/>
      <c r="AM121" s="53"/>
      <c r="AN121" s="53"/>
      <c r="AO121" s="53"/>
      <c r="AP121" s="53"/>
      <c r="AQ121" s="53"/>
      <c r="AR121" s="53"/>
      <c r="AS121" s="53"/>
      <c r="AT121" s="53"/>
      <c r="AU121" s="53"/>
      <c r="AV121" s="53"/>
      <c r="AW121" s="53"/>
      <c r="AX121" s="53"/>
      <c r="AY121" s="53"/>
      <c r="AZ121" s="53"/>
      <c r="BA121" s="53"/>
      <c r="BB121" s="53"/>
      <c r="BC121" s="53"/>
      <c r="BD121" s="53"/>
      <c r="BE121" s="53"/>
      <c r="BF121" s="53"/>
      <c r="BG121" s="53"/>
      <c r="BH121" s="53"/>
      <c r="BI121" s="53"/>
      <c r="BJ121" s="53"/>
      <c r="BK121" s="53"/>
    </row>
    <row r="122" spans="1:63" x14ac:dyDescent="0.3">
      <c r="B122" s="53"/>
      <c r="C122" s="53"/>
      <c r="D122" s="53"/>
      <c r="E122" s="53"/>
      <c r="F122" s="53"/>
      <c r="G122" s="53"/>
      <c r="H122" s="53"/>
      <c r="I122" s="53"/>
      <c r="J122" s="53"/>
      <c r="K122" s="53"/>
      <c r="L122" s="53"/>
      <c r="M122" s="53"/>
      <c r="N122" s="53"/>
      <c r="O122" s="53"/>
      <c r="P122" s="53"/>
      <c r="Q122" s="53"/>
      <c r="R122" s="53"/>
      <c r="S122" s="53"/>
      <c r="T122" s="53"/>
      <c r="U122" s="53"/>
      <c r="V122" s="53"/>
      <c r="W122" s="53"/>
      <c r="X122" s="53"/>
      <c r="Y122" s="53"/>
      <c r="Z122" s="53"/>
      <c r="AA122" s="53"/>
      <c r="AB122" s="53"/>
      <c r="AC122" s="53"/>
      <c r="AD122" s="53"/>
      <c r="AE122" s="53"/>
      <c r="AF122" s="53"/>
      <c r="AG122" s="53"/>
      <c r="AH122" s="53"/>
      <c r="AI122" s="53"/>
      <c r="AJ122" s="53"/>
      <c r="AK122" s="53"/>
      <c r="AL122" s="53"/>
      <c r="AM122" s="53"/>
      <c r="AN122" s="53"/>
      <c r="AO122" s="53"/>
      <c r="AP122" s="53"/>
      <c r="AQ122" s="53"/>
      <c r="AR122" s="53"/>
      <c r="AS122" s="53"/>
      <c r="AT122" s="53"/>
      <c r="AU122" s="53"/>
      <c r="AV122" s="53"/>
      <c r="AW122" s="53"/>
      <c r="AX122" s="53"/>
      <c r="AY122" s="53"/>
      <c r="AZ122" s="53"/>
      <c r="BA122" s="53"/>
      <c r="BB122" s="53"/>
      <c r="BC122" s="53"/>
      <c r="BD122" s="53"/>
      <c r="BE122" s="53"/>
      <c r="BF122" s="53"/>
      <c r="BG122" s="53"/>
      <c r="BH122" s="53"/>
      <c r="BI122" s="53"/>
      <c r="BJ122" s="53"/>
      <c r="BK122" s="53"/>
    </row>
    <row r="123" spans="1:63" x14ac:dyDescent="0.3">
      <c r="B123" s="53"/>
      <c r="C123" s="53"/>
      <c r="D123" s="53"/>
      <c r="E123" s="53"/>
      <c r="F123" s="53"/>
      <c r="G123" s="53"/>
      <c r="H123" s="53"/>
      <c r="I123" s="53"/>
      <c r="J123" s="53"/>
      <c r="K123" s="53"/>
      <c r="L123" s="53"/>
      <c r="M123" s="53"/>
      <c r="N123" s="53"/>
      <c r="O123" s="53"/>
      <c r="P123" s="53"/>
      <c r="Q123" s="53"/>
      <c r="R123" s="53"/>
      <c r="S123" s="53"/>
      <c r="T123" s="53"/>
      <c r="U123" s="53"/>
      <c r="V123" s="53"/>
      <c r="W123" s="53"/>
      <c r="X123" s="53"/>
      <c r="Y123" s="53"/>
      <c r="Z123" s="53"/>
      <c r="AA123" s="53"/>
      <c r="AB123" s="53"/>
      <c r="AC123" s="53"/>
      <c r="AD123" s="53"/>
      <c r="AE123" s="53"/>
      <c r="AF123" s="53"/>
      <c r="AG123" s="53"/>
      <c r="AH123" s="53"/>
      <c r="AI123" s="53"/>
      <c r="AJ123" s="53"/>
      <c r="AK123" s="53"/>
      <c r="AL123" s="53"/>
      <c r="AM123" s="53"/>
      <c r="AN123" s="53"/>
      <c r="AO123" s="53"/>
      <c r="AP123" s="53"/>
      <c r="AQ123" s="53"/>
      <c r="AR123" s="53"/>
      <c r="AS123" s="53"/>
      <c r="AT123" s="53"/>
      <c r="AU123" s="53"/>
      <c r="AV123" s="53"/>
      <c r="AW123" s="53"/>
      <c r="AX123" s="53"/>
      <c r="AY123" s="53"/>
      <c r="AZ123" s="53"/>
      <c r="BA123" s="53"/>
      <c r="BB123" s="53"/>
      <c r="BC123" s="53"/>
      <c r="BD123" s="53"/>
      <c r="BE123" s="53"/>
      <c r="BF123" s="53"/>
      <c r="BG123" s="53"/>
      <c r="BH123" s="53"/>
      <c r="BI123" s="53"/>
      <c r="BJ123" s="53"/>
      <c r="BK123" s="53"/>
    </row>
    <row r="124" spans="1:63" x14ac:dyDescent="0.3">
      <c r="B124" s="53"/>
      <c r="C124" s="53"/>
      <c r="D124" s="53"/>
      <c r="E124" s="53"/>
      <c r="F124" s="53"/>
      <c r="G124" s="53"/>
      <c r="H124" s="53"/>
      <c r="I124" s="53"/>
      <c r="J124" s="53"/>
      <c r="K124" s="53"/>
      <c r="L124" s="53"/>
      <c r="M124" s="53"/>
      <c r="N124" s="53"/>
      <c r="O124" s="53"/>
      <c r="P124" s="53"/>
      <c r="Q124" s="53"/>
      <c r="R124" s="53"/>
      <c r="S124" s="53"/>
      <c r="T124" s="53"/>
      <c r="U124" s="53"/>
      <c r="V124" s="53"/>
      <c r="W124" s="53"/>
      <c r="X124" s="53"/>
      <c r="Y124" s="53"/>
      <c r="Z124" s="53"/>
      <c r="AA124" s="53"/>
      <c r="AB124" s="53"/>
      <c r="AC124" s="53"/>
      <c r="AD124" s="53"/>
      <c r="AE124" s="53"/>
      <c r="AF124" s="53"/>
      <c r="AG124" s="53"/>
      <c r="AH124" s="53"/>
      <c r="AI124" s="53"/>
      <c r="AJ124" s="53"/>
      <c r="AK124" s="53"/>
      <c r="AL124" s="53"/>
      <c r="AM124" s="53"/>
      <c r="AN124" s="53"/>
      <c r="AO124" s="53"/>
      <c r="AP124" s="53"/>
      <c r="AQ124" s="53"/>
      <c r="AR124" s="53"/>
      <c r="AS124" s="53"/>
      <c r="AT124" s="53"/>
      <c r="AU124" s="53"/>
      <c r="AV124" s="53"/>
      <c r="AW124" s="53"/>
      <c r="AX124" s="53"/>
      <c r="AY124" s="53"/>
      <c r="AZ124" s="53"/>
      <c r="BA124" s="53"/>
      <c r="BB124" s="53"/>
      <c r="BC124" s="53"/>
      <c r="BD124" s="53"/>
      <c r="BE124" s="53"/>
      <c r="BF124" s="53"/>
      <c r="BG124" s="53"/>
      <c r="BH124" s="53"/>
      <c r="BI124" s="53"/>
      <c r="BJ124" s="53"/>
      <c r="BK124" s="53"/>
    </row>
    <row r="125" spans="1:63" x14ac:dyDescent="0.3">
      <c r="B125" s="53"/>
      <c r="C125" s="53"/>
      <c r="D125" s="53"/>
      <c r="E125" s="53"/>
      <c r="F125" s="53"/>
      <c r="G125" s="53"/>
      <c r="H125" s="53"/>
      <c r="I125" s="53"/>
      <c r="J125" s="53"/>
      <c r="K125" s="53"/>
      <c r="L125" s="53"/>
      <c r="M125" s="53"/>
      <c r="N125" s="53"/>
      <c r="O125" s="53"/>
      <c r="P125" s="53"/>
      <c r="Q125" s="53"/>
      <c r="R125" s="53"/>
      <c r="S125" s="53"/>
      <c r="T125" s="53"/>
      <c r="U125" s="53"/>
      <c r="V125" s="53"/>
      <c r="W125" s="53"/>
      <c r="X125" s="53"/>
      <c r="Y125" s="53"/>
      <c r="Z125" s="53"/>
      <c r="AA125" s="53"/>
      <c r="AB125" s="53"/>
      <c r="AC125" s="53"/>
      <c r="AD125" s="53"/>
      <c r="AE125" s="53"/>
      <c r="AF125" s="53"/>
      <c r="AG125" s="53"/>
      <c r="AH125" s="53"/>
      <c r="AI125" s="53"/>
      <c r="AJ125" s="53"/>
      <c r="AK125" s="53"/>
      <c r="AL125" s="53"/>
      <c r="AM125" s="53"/>
      <c r="AN125" s="53"/>
      <c r="AO125" s="53"/>
      <c r="AP125" s="53"/>
      <c r="AQ125" s="53"/>
      <c r="AR125" s="53"/>
      <c r="AS125" s="53"/>
      <c r="AT125" s="53"/>
      <c r="AU125" s="53"/>
      <c r="AV125" s="53"/>
      <c r="AW125" s="53"/>
      <c r="AX125" s="53"/>
      <c r="AY125" s="53"/>
      <c r="AZ125" s="53"/>
      <c r="BA125" s="53"/>
      <c r="BB125" s="53"/>
      <c r="BC125" s="53"/>
      <c r="BD125" s="53"/>
      <c r="BE125" s="53"/>
      <c r="BF125" s="53"/>
      <c r="BG125" s="53"/>
      <c r="BH125" s="53"/>
      <c r="BI125" s="53"/>
      <c r="BJ125" s="53"/>
      <c r="BK125" s="53"/>
    </row>
    <row r="126" spans="1:63" x14ac:dyDescent="0.3">
      <c r="B126" s="53"/>
      <c r="C126" s="53"/>
      <c r="D126" s="53"/>
      <c r="E126" s="53"/>
      <c r="F126" s="53"/>
      <c r="G126" s="53"/>
      <c r="H126" s="53"/>
      <c r="I126" s="53"/>
      <c r="J126" s="53"/>
      <c r="K126" s="53"/>
      <c r="L126" s="53"/>
      <c r="M126" s="53"/>
      <c r="N126" s="53"/>
      <c r="O126" s="53"/>
      <c r="P126" s="53"/>
      <c r="Q126" s="53"/>
      <c r="R126" s="53"/>
      <c r="S126" s="53"/>
      <c r="T126" s="53"/>
      <c r="U126" s="53"/>
      <c r="V126" s="53"/>
      <c r="W126" s="53"/>
      <c r="X126" s="53"/>
      <c r="Y126" s="53"/>
      <c r="Z126" s="53"/>
      <c r="AA126" s="53"/>
      <c r="AB126" s="53"/>
      <c r="AC126" s="53"/>
      <c r="AD126" s="53"/>
      <c r="AE126" s="53"/>
      <c r="AF126" s="53"/>
      <c r="AG126" s="53"/>
      <c r="AH126" s="53"/>
      <c r="AI126" s="53"/>
      <c r="AJ126" s="53"/>
      <c r="AK126" s="53"/>
      <c r="AL126" s="53"/>
      <c r="AM126" s="53"/>
      <c r="AN126" s="53"/>
      <c r="AO126" s="53"/>
      <c r="AP126" s="53"/>
      <c r="AQ126" s="53"/>
      <c r="AR126" s="53"/>
      <c r="AS126" s="53"/>
      <c r="AT126" s="53"/>
      <c r="AU126" s="53"/>
      <c r="AV126" s="53"/>
      <c r="AW126" s="53"/>
      <c r="AX126" s="53"/>
      <c r="AY126" s="53"/>
      <c r="AZ126" s="53"/>
      <c r="BA126" s="53"/>
      <c r="BB126" s="53"/>
      <c r="BC126" s="53"/>
      <c r="BD126" s="53"/>
      <c r="BE126" s="53"/>
      <c r="BF126" s="53"/>
      <c r="BG126" s="53"/>
      <c r="BH126" s="53"/>
      <c r="BI126" s="53"/>
      <c r="BJ126" s="53"/>
      <c r="BK126" s="53"/>
    </row>
    <row r="127" spans="1:63" x14ac:dyDescent="0.3">
      <c r="B127" s="53"/>
      <c r="C127" s="53"/>
      <c r="D127" s="53"/>
      <c r="E127" s="53"/>
      <c r="F127" s="53"/>
      <c r="G127" s="53"/>
      <c r="H127" s="53"/>
      <c r="I127" s="53"/>
      <c r="J127" s="53"/>
      <c r="K127" s="53"/>
      <c r="L127" s="53"/>
      <c r="M127" s="53"/>
      <c r="N127" s="53"/>
      <c r="O127" s="53"/>
      <c r="P127" s="53"/>
      <c r="Q127" s="53"/>
      <c r="R127" s="53"/>
      <c r="S127" s="53"/>
      <c r="T127" s="53"/>
      <c r="U127" s="53"/>
      <c r="V127" s="53"/>
      <c r="W127" s="53"/>
      <c r="X127" s="53"/>
      <c r="Y127" s="53"/>
      <c r="Z127" s="53"/>
      <c r="AA127" s="53"/>
      <c r="AB127" s="53"/>
      <c r="AC127" s="53"/>
      <c r="AD127" s="53"/>
      <c r="AE127" s="53"/>
      <c r="AF127" s="53"/>
      <c r="AG127" s="53"/>
      <c r="AH127" s="53"/>
      <c r="AI127" s="53"/>
      <c r="AJ127" s="53"/>
      <c r="AK127" s="53"/>
      <c r="AL127" s="53"/>
      <c r="AM127" s="53"/>
      <c r="AN127" s="53"/>
      <c r="AO127" s="53"/>
      <c r="AP127" s="53"/>
      <c r="AQ127" s="53"/>
      <c r="AR127" s="53"/>
      <c r="AS127" s="53"/>
      <c r="AT127" s="53"/>
      <c r="AU127" s="53"/>
      <c r="AV127" s="53"/>
      <c r="AW127" s="53"/>
      <c r="AX127" s="53"/>
      <c r="AY127" s="53"/>
      <c r="AZ127" s="53"/>
      <c r="BA127" s="53"/>
      <c r="BB127" s="53"/>
      <c r="BC127" s="53"/>
      <c r="BD127" s="53"/>
      <c r="BE127" s="53"/>
      <c r="BF127" s="53"/>
      <c r="BG127" s="53"/>
      <c r="BH127" s="53"/>
      <c r="BI127" s="53"/>
      <c r="BJ127" s="53"/>
      <c r="BK127" s="53"/>
    </row>
    <row r="128" spans="1:63" x14ac:dyDescent="0.3">
      <c r="B128" s="53"/>
      <c r="C128" s="53"/>
      <c r="D128" s="53"/>
      <c r="E128" s="53"/>
      <c r="F128" s="53"/>
      <c r="G128" s="53"/>
      <c r="H128" s="53"/>
      <c r="I128" s="53"/>
      <c r="J128" s="53"/>
      <c r="K128" s="53"/>
      <c r="L128" s="53"/>
      <c r="M128" s="53"/>
      <c r="N128" s="53"/>
      <c r="O128" s="53"/>
      <c r="P128" s="53"/>
      <c r="Q128" s="53"/>
      <c r="R128" s="53"/>
      <c r="S128" s="53"/>
      <c r="T128" s="53"/>
      <c r="U128" s="53"/>
      <c r="V128" s="53"/>
      <c r="W128" s="53"/>
      <c r="X128" s="53"/>
      <c r="Y128" s="53"/>
      <c r="Z128" s="53"/>
      <c r="AA128" s="53"/>
      <c r="AB128" s="53"/>
      <c r="AC128" s="53"/>
      <c r="AD128" s="53"/>
      <c r="AE128" s="53"/>
      <c r="AF128" s="53"/>
      <c r="AG128" s="53"/>
      <c r="AH128" s="53"/>
      <c r="AI128" s="53"/>
      <c r="AJ128" s="53"/>
      <c r="AK128" s="53"/>
      <c r="AL128" s="53"/>
      <c r="AM128" s="53"/>
      <c r="AN128" s="53"/>
      <c r="AO128" s="53"/>
      <c r="AP128" s="53"/>
      <c r="AQ128" s="53"/>
      <c r="AR128" s="53"/>
      <c r="AS128" s="53"/>
      <c r="AT128" s="53"/>
      <c r="AU128" s="53"/>
      <c r="AV128" s="53"/>
      <c r="AW128" s="53"/>
      <c r="AX128" s="53"/>
      <c r="AY128" s="53"/>
      <c r="AZ128" s="53"/>
      <c r="BA128" s="53"/>
      <c r="BB128" s="53"/>
      <c r="BC128" s="53"/>
      <c r="BD128" s="53"/>
      <c r="BE128" s="53"/>
      <c r="BF128" s="53"/>
      <c r="BG128" s="53"/>
      <c r="BH128" s="53"/>
      <c r="BI128" s="53"/>
      <c r="BJ128" s="53"/>
      <c r="BK128" s="53"/>
    </row>
    <row r="129" spans="2:63" x14ac:dyDescent="0.3">
      <c r="B129" s="53"/>
      <c r="C129" s="53"/>
      <c r="D129" s="53"/>
      <c r="E129" s="53"/>
      <c r="F129" s="53"/>
      <c r="G129" s="53"/>
      <c r="H129" s="53"/>
      <c r="I129" s="53"/>
      <c r="J129" s="53"/>
      <c r="K129" s="53"/>
      <c r="L129" s="53"/>
      <c r="M129" s="53"/>
      <c r="N129" s="53"/>
      <c r="O129" s="53"/>
      <c r="P129" s="53"/>
      <c r="Q129" s="53"/>
      <c r="R129" s="53"/>
      <c r="S129" s="53"/>
      <c r="T129" s="53"/>
      <c r="U129" s="53"/>
      <c r="V129" s="53"/>
      <c r="W129" s="53"/>
      <c r="X129" s="53"/>
      <c r="Y129" s="53"/>
      <c r="Z129" s="53"/>
      <c r="AA129" s="53"/>
      <c r="AB129" s="53"/>
      <c r="AC129" s="53"/>
      <c r="AD129" s="53"/>
      <c r="AE129" s="53"/>
      <c r="AF129" s="53"/>
      <c r="AG129" s="53"/>
      <c r="AH129" s="53"/>
      <c r="AI129" s="53"/>
      <c r="AJ129" s="53"/>
      <c r="AK129" s="53"/>
      <c r="AL129" s="53"/>
      <c r="AM129" s="53"/>
      <c r="AN129" s="53"/>
      <c r="AO129" s="53"/>
      <c r="AP129" s="53"/>
      <c r="AQ129" s="53"/>
      <c r="AR129" s="53"/>
      <c r="AS129" s="53"/>
      <c r="AT129" s="53"/>
      <c r="AU129" s="53"/>
      <c r="AV129" s="53"/>
      <c r="AW129" s="53"/>
      <c r="AX129" s="53"/>
      <c r="AY129" s="53"/>
      <c r="AZ129" s="53"/>
      <c r="BA129" s="53"/>
      <c r="BB129" s="53"/>
      <c r="BC129" s="53"/>
      <c r="BD129" s="53"/>
      <c r="BE129" s="53"/>
      <c r="BF129" s="53"/>
      <c r="BG129" s="53"/>
      <c r="BH129" s="53"/>
      <c r="BI129" s="53"/>
      <c r="BJ129" s="53"/>
      <c r="BK129" s="53"/>
    </row>
    <row r="130" spans="2:63" x14ac:dyDescent="0.3">
      <c r="B130" s="53"/>
      <c r="C130" s="53"/>
      <c r="D130" s="53"/>
      <c r="E130" s="53"/>
      <c r="F130" s="53"/>
      <c r="G130" s="53"/>
      <c r="H130" s="53"/>
      <c r="I130" s="53"/>
      <c r="J130" s="53"/>
      <c r="K130" s="53"/>
      <c r="L130" s="53"/>
      <c r="M130" s="53"/>
      <c r="N130" s="53"/>
      <c r="O130" s="53"/>
      <c r="P130" s="53"/>
      <c r="Q130" s="53"/>
      <c r="R130" s="53"/>
      <c r="S130" s="53"/>
      <c r="T130" s="53"/>
      <c r="U130" s="53"/>
      <c r="V130" s="53"/>
      <c r="W130" s="53"/>
      <c r="X130" s="53"/>
      <c r="Y130" s="53"/>
      <c r="Z130" s="53"/>
      <c r="AA130" s="53"/>
      <c r="AB130" s="53"/>
      <c r="AC130" s="53"/>
      <c r="AD130" s="53"/>
      <c r="AE130" s="53"/>
      <c r="AF130" s="53"/>
      <c r="AG130" s="53"/>
      <c r="AH130" s="53"/>
      <c r="AI130" s="53"/>
      <c r="AJ130" s="53"/>
      <c r="AK130" s="53"/>
      <c r="AL130" s="53"/>
      <c r="AM130" s="53"/>
      <c r="AN130" s="53"/>
      <c r="AO130" s="53"/>
      <c r="AP130" s="53"/>
      <c r="AQ130" s="53"/>
      <c r="AR130" s="53"/>
      <c r="AS130" s="53"/>
      <c r="AT130" s="53"/>
      <c r="AU130" s="53"/>
      <c r="AV130" s="53"/>
      <c r="AW130" s="53"/>
      <c r="AX130" s="53"/>
      <c r="AY130" s="53"/>
      <c r="AZ130" s="53"/>
      <c r="BA130" s="53"/>
      <c r="BB130" s="53"/>
      <c r="BC130" s="53"/>
      <c r="BD130" s="53"/>
      <c r="BE130" s="53"/>
      <c r="BF130" s="53"/>
      <c r="BG130" s="53"/>
      <c r="BH130" s="53"/>
      <c r="BI130" s="53"/>
      <c r="BJ130" s="53"/>
      <c r="BK130" s="53"/>
    </row>
    <row r="131" spans="2:63" x14ac:dyDescent="0.3">
      <c r="B131" s="53"/>
      <c r="C131" s="53"/>
      <c r="D131" s="53"/>
      <c r="E131" s="53"/>
      <c r="F131" s="53"/>
      <c r="G131" s="53"/>
      <c r="H131" s="53"/>
      <c r="I131" s="53"/>
      <c r="J131" s="53"/>
      <c r="K131" s="53"/>
      <c r="L131" s="53"/>
      <c r="M131" s="53"/>
      <c r="N131" s="53"/>
      <c r="O131" s="53"/>
      <c r="P131" s="53"/>
      <c r="Q131" s="53"/>
      <c r="R131" s="53"/>
      <c r="S131" s="53"/>
      <c r="T131" s="53"/>
      <c r="U131" s="53"/>
      <c r="V131" s="53"/>
      <c r="W131" s="53"/>
      <c r="X131" s="53"/>
      <c r="Y131" s="53"/>
      <c r="Z131" s="53"/>
      <c r="AA131" s="53"/>
      <c r="AB131" s="53"/>
      <c r="AC131" s="53"/>
      <c r="AD131" s="53"/>
      <c r="AE131" s="53"/>
      <c r="AF131" s="53"/>
      <c r="AG131" s="53"/>
      <c r="AH131" s="53"/>
      <c r="AI131" s="53"/>
      <c r="AJ131" s="53"/>
      <c r="AK131" s="53"/>
      <c r="AL131" s="53"/>
      <c r="AM131" s="53"/>
      <c r="AN131" s="53"/>
      <c r="AO131" s="53"/>
      <c r="AP131" s="53"/>
      <c r="AQ131" s="53"/>
      <c r="AR131" s="53"/>
      <c r="AS131" s="53"/>
      <c r="AT131" s="53"/>
      <c r="AU131" s="53"/>
      <c r="AV131" s="53"/>
      <c r="AW131" s="53"/>
      <c r="AX131" s="53"/>
      <c r="AY131" s="53"/>
      <c r="AZ131" s="53"/>
      <c r="BA131" s="53"/>
      <c r="BB131" s="53"/>
      <c r="BC131" s="53"/>
      <c r="BD131" s="53"/>
      <c r="BE131" s="53"/>
      <c r="BF131" s="53"/>
      <c r="BG131" s="53"/>
      <c r="BH131" s="53"/>
      <c r="BI131" s="53"/>
      <c r="BJ131" s="53"/>
      <c r="BK131" s="53"/>
    </row>
    <row r="132" spans="2:63" x14ac:dyDescent="0.3">
      <c r="B132" s="53"/>
      <c r="C132" s="53"/>
      <c r="D132" s="53"/>
      <c r="E132" s="53"/>
      <c r="F132" s="53"/>
      <c r="G132" s="53"/>
      <c r="H132" s="53"/>
      <c r="I132" s="53"/>
      <c r="J132" s="53"/>
      <c r="K132" s="53"/>
      <c r="L132" s="53"/>
      <c r="M132" s="53"/>
      <c r="N132" s="53"/>
      <c r="O132" s="53"/>
      <c r="P132" s="53"/>
      <c r="Q132" s="53"/>
      <c r="R132" s="53"/>
      <c r="S132" s="53"/>
      <c r="T132" s="53"/>
      <c r="U132" s="53"/>
      <c r="V132" s="53"/>
      <c r="W132" s="53"/>
      <c r="X132" s="53"/>
      <c r="Y132" s="53"/>
      <c r="Z132" s="53"/>
      <c r="AA132" s="53"/>
      <c r="AB132" s="53"/>
      <c r="AC132" s="53"/>
      <c r="AD132" s="53"/>
      <c r="AE132" s="53"/>
      <c r="AF132" s="53"/>
      <c r="AG132" s="53"/>
      <c r="AH132" s="53"/>
      <c r="AI132" s="53"/>
      <c r="AJ132" s="53"/>
      <c r="AK132" s="53"/>
      <c r="AL132" s="53"/>
      <c r="AM132" s="53"/>
      <c r="AN132" s="53"/>
      <c r="AO132" s="53"/>
      <c r="AP132" s="53"/>
      <c r="AQ132" s="53"/>
      <c r="AR132" s="53"/>
      <c r="AS132" s="53"/>
      <c r="AT132" s="53"/>
      <c r="AU132" s="53"/>
      <c r="AV132" s="53"/>
      <c r="AW132" s="53"/>
      <c r="AX132" s="53"/>
      <c r="AY132" s="53"/>
      <c r="AZ132" s="53"/>
      <c r="BA132" s="53"/>
      <c r="BB132" s="53"/>
      <c r="BC132" s="53"/>
      <c r="BD132" s="53"/>
      <c r="BE132" s="53"/>
      <c r="BF132" s="53"/>
      <c r="BG132" s="53"/>
      <c r="BH132" s="53"/>
      <c r="BI132" s="53"/>
      <c r="BJ132" s="53"/>
      <c r="BK132" s="53"/>
    </row>
    <row r="133" spans="2:63" x14ac:dyDescent="0.3">
      <c r="B133" s="53"/>
      <c r="C133" s="53"/>
      <c r="D133" s="53"/>
      <c r="E133" s="53"/>
      <c r="F133" s="53"/>
      <c r="G133" s="53"/>
      <c r="H133" s="53"/>
      <c r="I133" s="53"/>
      <c r="J133" s="53"/>
      <c r="K133" s="53"/>
      <c r="L133" s="53"/>
      <c r="M133" s="53"/>
      <c r="N133" s="53"/>
      <c r="O133" s="53"/>
      <c r="P133" s="53"/>
      <c r="Q133" s="53"/>
      <c r="R133" s="53"/>
      <c r="S133" s="53"/>
      <c r="T133" s="53"/>
      <c r="U133" s="53"/>
      <c r="V133" s="53"/>
      <c r="W133" s="53"/>
      <c r="X133" s="53"/>
      <c r="Y133" s="53"/>
      <c r="Z133" s="53"/>
      <c r="AA133" s="53"/>
      <c r="AB133" s="53"/>
      <c r="AC133" s="53"/>
      <c r="AD133" s="53"/>
      <c r="AE133" s="53"/>
      <c r="AF133" s="53"/>
      <c r="AG133" s="53"/>
      <c r="AH133" s="53"/>
      <c r="AI133" s="53"/>
      <c r="AJ133" s="53"/>
      <c r="AK133" s="53"/>
      <c r="AL133" s="53"/>
      <c r="AM133" s="53"/>
      <c r="AN133" s="53"/>
      <c r="AO133" s="53"/>
      <c r="AP133" s="53"/>
      <c r="AQ133" s="53"/>
      <c r="AR133" s="53"/>
      <c r="AS133" s="53"/>
      <c r="AT133" s="53"/>
      <c r="AU133" s="53"/>
      <c r="AV133" s="53"/>
      <c r="AW133" s="53"/>
      <c r="AX133" s="53"/>
      <c r="AY133" s="53"/>
      <c r="AZ133" s="53"/>
      <c r="BA133" s="53"/>
      <c r="BB133" s="53"/>
      <c r="BC133" s="53"/>
      <c r="BD133" s="53"/>
      <c r="BE133" s="53"/>
      <c r="BF133" s="53"/>
      <c r="BG133" s="53"/>
      <c r="BH133" s="53"/>
      <c r="BI133" s="53"/>
      <c r="BJ133" s="53"/>
      <c r="BK133" s="53"/>
    </row>
    <row r="134" spans="2:63" x14ac:dyDescent="0.3">
      <c r="B134" s="53"/>
      <c r="C134" s="53"/>
      <c r="D134" s="53"/>
      <c r="E134" s="53"/>
      <c r="F134" s="53"/>
      <c r="G134" s="53"/>
      <c r="H134" s="53"/>
      <c r="I134" s="53"/>
      <c r="J134" s="53"/>
      <c r="K134" s="53"/>
      <c r="L134" s="53"/>
      <c r="M134" s="53"/>
      <c r="N134" s="53"/>
      <c r="O134" s="53"/>
      <c r="P134" s="53"/>
      <c r="Q134" s="53"/>
      <c r="R134" s="53"/>
      <c r="S134" s="53"/>
      <c r="T134" s="53"/>
      <c r="U134" s="53"/>
      <c r="V134" s="53"/>
      <c r="W134" s="53"/>
      <c r="X134" s="53"/>
      <c r="Y134" s="53"/>
      <c r="Z134" s="53"/>
      <c r="AA134" s="53"/>
      <c r="AB134" s="53"/>
      <c r="AC134" s="53"/>
      <c r="AD134" s="53"/>
      <c r="AE134" s="53"/>
      <c r="AF134" s="53"/>
      <c r="AG134" s="53"/>
      <c r="AH134" s="53"/>
      <c r="AI134" s="53"/>
      <c r="AJ134" s="53"/>
      <c r="AK134" s="53"/>
      <c r="AL134" s="53"/>
      <c r="AM134" s="53"/>
      <c r="AN134" s="53"/>
      <c r="AO134" s="53"/>
      <c r="AP134" s="53"/>
      <c r="AQ134" s="53"/>
      <c r="AR134" s="53"/>
      <c r="AS134" s="53"/>
      <c r="AT134" s="53"/>
      <c r="AU134" s="53"/>
      <c r="AV134" s="53"/>
      <c r="AW134" s="53"/>
      <c r="AX134" s="53"/>
      <c r="AY134" s="53"/>
      <c r="AZ134" s="53"/>
      <c r="BA134" s="53"/>
      <c r="BB134" s="53"/>
      <c r="BC134" s="53"/>
      <c r="BD134" s="53"/>
      <c r="BE134" s="53"/>
      <c r="BF134" s="53"/>
      <c r="BG134" s="53"/>
      <c r="BH134" s="53"/>
      <c r="BI134" s="53"/>
      <c r="BJ134" s="53"/>
      <c r="BK134" s="53"/>
    </row>
    <row r="135" spans="2:63" x14ac:dyDescent="0.3">
      <c r="B135" s="53"/>
      <c r="C135" s="53"/>
      <c r="D135" s="53"/>
      <c r="E135" s="53"/>
      <c r="F135" s="53"/>
      <c r="G135" s="53"/>
      <c r="H135" s="53"/>
      <c r="I135" s="53"/>
      <c r="J135" s="53"/>
      <c r="K135" s="53"/>
      <c r="L135" s="53"/>
      <c r="M135" s="53"/>
      <c r="N135" s="53"/>
      <c r="O135" s="53"/>
      <c r="P135" s="53"/>
      <c r="Q135" s="53"/>
      <c r="R135" s="53"/>
      <c r="S135" s="53"/>
      <c r="T135" s="53"/>
      <c r="U135" s="53"/>
      <c r="V135" s="53"/>
      <c r="W135" s="53"/>
      <c r="X135" s="53"/>
      <c r="Y135" s="53"/>
      <c r="Z135" s="53"/>
      <c r="AA135" s="53"/>
      <c r="AB135" s="53"/>
      <c r="AC135" s="53"/>
      <c r="AD135" s="53"/>
      <c r="AE135" s="53"/>
      <c r="AF135" s="53"/>
      <c r="AG135" s="53"/>
      <c r="AH135" s="53"/>
      <c r="AI135" s="53"/>
      <c r="AJ135" s="53"/>
      <c r="AK135" s="53"/>
      <c r="AL135" s="53"/>
      <c r="AM135" s="53"/>
      <c r="AN135" s="53"/>
      <c r="AO135" s="53"/>
      <c r="AP135" s="53"/>
      <c r="AQ135" s="53"/>
      <c r="AR135" s="53"/>
      <c r="AS135" s="53"/>
      <c r="AT135" s="53"/>
      <c r="AU135" s="53"/>
      <c r="AV135" s="53"/>
      <c r="AW135" s="53"/>
      <c r="AX135" s="53"/>
      <c r="AY135" s="53"/>
      <c r="AZ135" s="53"/>
      <c r="BA135" s="53"/>
      <c r="BB135" s="53"/>
      <c r="BC135" s="53"/>
      <c r="BD135" s="53"/>
      <c r="BE135" s="53"/>
      <c r="BF135" s="53"/>
      <c r="BG135" s="53"/>
      <c r="BH135" s="53"/>
      <c r="BI135" s="53"/>
      <c r="BJ135" s="53"/>
      <c r="BK135" s="53"/>
    </row>
    <row r="136" spans="2:63" x14ac:dyDescent="0.3">
      <c r="B136" s="53"/>
      <c r="C136" s="53"/>
      <c r="D136" s="53"/>
      <c r="E136" s="53"/>
      <c r="F136" s="53"/>
      <c r="G136" s="53"/>
      <c r="H136" s="53"/>
      <c r="I136" s="53"/>
      <c r="J136" s="53"/>
      <c r="K136" s="53"/>
      <c r="L136" s="53"/>
      <c r="M136" s="53"/>
      <c r="N136" s="53"/>
      <c r="O136" s="53"/>
      <c r="P136" s="53"/>
      <c r="Q136" s="53"/>
      <c r="R136" s="53"/>
      <c r="S136" s="53"/>
      <c r="T136" s="53"/>
      <c r="U136" s="53"/>
      <c r="V136" s="53"/>
      <c r="W136" s="53"/>
      <c r="X136" s="53"/>
      <c r="Y136" s="53"/>
      <c r="Z136" s="53"/>
      <c r="AA136" s="53"/>
      <c r="AB136" s="53"/>
      <c r="AC136" s="53"/>
      <c r="AD136" s="53"/>
      <c r="AE136" s="53"/>
      <c r="AF136" s="53"/>
      <c r="AG136" s="53"/>
      <c r="AH136" s="53"/>
      <c r="AI136" s="53"/>
      <c r="AJ136" s="53"/>
      <c r="AK136" s="53"/>
      <c r="AL136" s="53"/>
      <c r="AM136" s="53"/>
      <c r="AN136" s="53"/>
      <c r="AO136" s="53"/>
      <c r="AP136" s="53"/>
      <c r="AQ136" s="53"/>
      <c r="AR136" s="53"/>
      <c r="AS136" s="53"/>
      <c r="AT136" s="53"/>
      <c r="AU136" s="53"/>
      <c r="AV136" s="53"/>
      <c r="AW136" s="53"/>
      <c r="AX136" s="53"/>
      <c r="AY136" s="53"/>
      <c r="AZ136" s="53"/>
      <c r="BA136" s="53"/>
      <c r="BB136" s="53"/>
      <c r="BC136" s="53"/>
      <c r="BD136" s="53"/>
      <c r="BE136" s="53"/>
      <c r="BF136" s="53"/>
      <c r="BG136" s="53"/>
      <c r="BH136" s="53"/>
      <c r="BI136" s="53"/>
      <c r="BJ136" s="53"/>
      <c r="BK136" s="53"/>
    </row>
    <row r="137" spans="2:63" x14ac:dyDescent="0.3">
      <c r="B137" s="53"/>
      <c r="C137" s="53"/>
      <c r="D137" s="53"/>
      <c r="E137" s="53"/>
      <c r="F137" s="53"/>
      <c r="G137" s="53"/>
      <c r="H137" s="53"/>
      <c r="I137" s="53"/>
    </row>
    <row r="138" spans="2:63" x14ac:dyDescent="0.3">
      <c r="B138" s="53"/>
      <c r="C138" s="53"/>
      <c r="D138" s="53"/>
      <c r="E138" s="53"/>
      <c r="F138" s="53"/>
      <c r="G138" s="53"/>
      <c r="H138" s="53"/>
      <c r="I138" s="53"/>
    </row>
    <row r="139" spans="2:63" x14ac:dyDescent="0.3">
      <c r="B139" s="53"/>
      <c r="C139" s="53"/>
      <c r="D139" s="53"/>
      <c r="E139" s="53"/>
      <c r="F139" s="53"/>
      <c r="G139" s="53"/>
      <c r="H139" s="53"/>
      <c r="I139" s="53"/>
    </row>
    <row r="140" spans="2:63" x14ac:dyDescent="0.3">
      <c r="B140" s="53"/>
      <c r="C140" s="53"/>
      <c r="D140" s="53"/>
      <c r="E140" s="53"/>
      <c r="F140" s="53"/>
      <c r="G140" s="53"/>
      <c r="H140" s="53"/>
      <c r="I140" s="53"/>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M248"/>
  <sheetViews>
    <sheetView zoomScale="40" zoomScaleNormal="40" workbookViewId="0">
      <selection activeCell="V36" sqref="V36"/>
    </sheetView>
  </sheetViews>
  <sheetFormatPr baseColWidth="10" defaultRowHeight="14.4" x14ac:dyDescent="0.3"/>
  <cols>
    <col min="2" max="18" width="5.6640625" customWidth="1"/>
    <col min="19" max="19" width="8.44140625" customWidth="1"/>
    <col min="20" max="23" width="5.6640625" customWidth="1"/>
    <col min="24" max="24" width="8.5546875" customWidth="1"/>
    <col min="25" max="26" width="5.6640625" customWidth="1"/>
    <col min="27" max="27" width="10.6640625" customWidth="1"/>
    <col min="28" max="28" width="5.6640625" customWidth="1"/>
    <col min="29" max="29" width="7.44140625" customWidth="1"/>
    <col min="30" max="33" width="5.6640625" customWidth="1"/>
    <col min="34" max="34" width="8.5546875" customWidth="1"/>
    <col min="35" max="39" width="5.6640625" customWidth="1"/>
    <col min="41" max="46" width="5.6640625" customWidth="1"/>
  </cols>
  <sheetData>
    <row r="1" spans="1:91" x14ac:dyDescent="0.3">
      <c r="A1" s="53"/>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53"/>
      <c r="BJ1" s="53"/>
      <c r="BK1" s="53"/>
      <c r="BL1" s="53"/>
      <c r="BM1" s="53"/>
      <c r="BN1" s="53"/>
      <c r="BO1" s="53"/>
      <c r="BP1" s="53"/>
      <c r="BQ1" s="53"/>
      <c r="BR1" s="53"/>
      <c r="BS1" s="53"/>
      <c r="BT1" s="53"/>
      <c r="BU1" s="53"/>
      <c r="BV1" s="53"/>
      <c r="BW1" s="53"/>
      <c r="BX1" s="53"/>
      <c r="BY1" s="53"/>
      <c r="BZ1" s="53"/>
      <c r="CA1" s="53"/>
      <c r="CB1" s="53"/>
      <c r="CC1" s="53"/>
      <c r="CD1" s="53"/>
      <c r="CE1" s="53"/>
      <c r="CF1" s="53"/>
      <c r="CG1" s="53"/>
      <c r="CH1" s="53"/>
      <c r="CI1" s="53"/>
      <c r="CJ1" s="53"/>
      <c r="CK1" s="53"/>
      <c r="CL1" s="53"/>
      <c r="CM1" s="53"/>
    </row>
    <row r="2" spans="1:91" ht="18" customHeight="1" x14ac:dyDescent="0.3">
      <c r="A2" s="53"/>
      <c r="B2" s="624" t="s">
        <v>144</v>
      </c>
      <c r="C2" s="625"/>
      <c r="D2" s="625"/>
      <c r="E2" s="625"/>
      <c r="F2" s="625"/>
      <c r="G2" s="625"/>
      <c r="H2" s="625"/>
      <c r="I2" s="625"/>
      <c r="J2" s="546" t="s">
        <v>2</v>
      </c>
      <c r="K2" s="546"/>
      <c r="L2" s="546"/>
      <c r="M2" s="546"/>
      <c r="N2" s="546"/>
      <c r="O2" s="546"/>
      <c r="P2" s="546"/>
      <c r="Q2" s="546"/>
      <c r="R2" s="546"/>
      <c r="S2" s="546"/>
      <c r="T2" s="546"/>
      <c r="U2" s="546"/>
      <c r="V2" s="546"/>
      <c r="W2" s="546"/>
      <c r="X2" s="546"/>
      <c r="Y2" s="546"/>
      <c r="Z2" s="546"/>
      <c r="AA2" s="546"/>
      <c r="AB2" s="546"/>
      <c r="AC2" s="546"/>
      <c r="AD2" s="546"/>
      <c r="AE2" s="546"/>
      <c r="AF2" s="546"/>
      <c r="AG2" s="546"/>
      <c r="AH2" s="546"/>
      <c r="AI2" s="546"/>
      <c r="AJ2" s="546"/>
      <c r="AK2" s="546"/>
      <c r="AL2" s="546"/>
      <c r="AM2" s="546"/>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53"/>
      <c r="BX2" s="53"/>
      <c r="BY2" s="53"/>
      <c r="BZ2" s="53"/>
      <c r="CA2" s="53"/>
      <c r="CB2" s="53"/>
      <c r="CC2" s="53"/>
      <c r="CD2" s="53"/>
      <c r="CE2" s="53"/>
      <c r="CF2" s="53"/>
      <c r="CG2" s="53"/>
      <c r="CH2" s="53"/>
      <c r="CI2" s="53"/>
      <c r="CJ2" s="53"/>
      <c r="CK2" s="53"/>
      <c r="CL2" s="53"/>
      <c r="CM2" s="53"/>
    </row>
    <row r="3" spans="1:91" ht="18.75" customHeight="1" x14ac:dyDescent="0.3">
      <c r="A3" s="53"/>
      <c r="B3" s="625"/>
      <c r="C3" s="625"/>
      <c r="D3" s="625"/>
      <c r="E3" s="625"/>
      <c r="F3" s="625"/>
      <c r="G3" s="625"/>
      <c r="H3" s="625"/>
      <c r="I3" s="625"/>
      <c r="J3" s="546"/>
      <c r="K3" s="546"/>
      <c r="L3" s="546"/>
      <c r="M3" s="546"/>
      <c r="N3" s="546"/>
      <c r="O3" s="546"/>
      <c r="P3" s="546"/>
      <c r="Q3" s="546"/>
      <c r="R3" s="546"/>
      <c r="S3" s="546"/>
      <c r="T3" s="546"/>
      <c r="U3" s="546"/>
      <c r="V3" s="546"/>
      <c r="W3" s="546"/>
      <c r="X3" s="546"/>
      <c r="Y3" s="546"/>
      <c r="Z3" s="546"/>
      <c r="AA3" s="546"/>
      <c r="AB3" s="546"/>
      <c r="AC3" s="546"/>
      <c r="AD3" s="546"/>
      <c r="AE3" s="546"/>
      <c r="AF3" s="546"/>
      <c r="AG3" s="546"/>
      <c r="AH3" s="546"/>
      <c r="AI3" s="546"/>
      <c r="AJ3" s="546"/>
      <c r="AK3" s="546"/>
      <c r="AL3" s="546"/>
      <c r="AM3" s="546"/>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3"/>
      <c r="CM3" s="53"/>
    </row>
    <row r="4" spans="1:91" ht="15" customHeight="1" x14ac:dyDescent="0.3">
      <c r="A4" s="53"/>
      <c r="B4" s="625"/>
      <c r="C4" s="625"/>
      <c r="D4" s="625"/>
      <c r="E4" s="625"/>
      <c r="F4" s="625"/>
      <c r="G4" s="625"/>
      <c r="H4" s="625"/>
      <c r="I4" s="625"/>
      <c r="J4" s="546"/>
      <c r="K4" s="546"/>
      <c r="L4" s="546"/>
      <c r="M4" s="546"/>
      <c r="N4" s="546"/>
      <c r="O4" s="546"/>
      <c r="P4" s="546"/>
      <c r="Q4" s="546"/>
      <c r="R4" s="546"/>
      <c r="S4" s="546"/>
      <c r="T4" s="546"/>
      <c r="U4" s="546"/>
      <c r="V4" s="546"/>
      <c r="W4" s="546"/>
      <c r="X4" s="546"/>
      <c r="Y4" s="546"/>
      <c r="Z4" s="546"/>
      <c r="AA4" s="546"/>
      <c r="AB4" s="546"/>
      <c r="AC4" s="546"/>
      <c r="AD4" s="546"/>
      <c r="AE4" s="546"/>
      <c r="AF4" s="546"/>
      <c r="AG4" s="546"/>
      <c r="AH4" s="546"/>
      <c r="AI4" s="546"/>
      <c r="AJ4" s="546"/>
      <c r="AK4" s="546"/>
      <c r="AL4" s="546"/>
      <c r="AM4" s="546"/>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53"/>
      <c r="BX4" s="53"/>
      <c r="BY4" s="53"/>
      <c r="BZ4" s="53"/>
      <c r="CA4" s="53"/>
      <c r="CB4" s="53"/>
      <c r="CC4" s="53"/>
      <c r="CD4" s="53"/>
      <c r="CE4" s="53"/>
      <c r="CF4" s="53"/>
      <c r="CG4" s="53"/>
      <c r="CH4" s="53"/>
      <c r="CI4" s="53"/>
      <c r="CJ4" s="53"/>
      <c r="CK4" s="53"/>
      <c r="CL4" s="53"/>
      <c r="CM4" s="53"/>
    </row>
    <row r="5" spans="1:91" ht="15" thickBot="1" x14ac:dyDescent="0.35">
      <c r="A5" s="53"/>
      <c r="B5" s="53"/>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row>
    <row r="6" spans="1:91" ht="15" customHeight="1" x14ac:dyDescent="0.3">
      <c r="A6" s="53"/>
      <c r="B6" s="557" t="s">
        <v>4</v>
      </c>
      <c r="C6" s="557"/>
      <c r="D6" s="558"/>
      <c r="E6" s="595" t="s">
        <v>107</v>
      </c>
      <c r="F6" s="596"/>
      <c r="G6" s="596"/>
      <c r="H6" s="596"/>
      <c r="I6" s="597"/>
      <c r="J6" s="16" t="str">
        <f>IF(AND('Mapa final'!$AB$10="Muy Alta",'Mapa final'!$AD$10="Leve"),CONCATENATE("R1C",'Mapa final'!$R$10),"")</f>
        <v/>
      </c>
      <c r="K6" s="17" t="str">
        <f>IF(AND('Mapa final'!$AB$11="Muy Alta",'Mapa final'!$AD$11="Leve"),CONCATENATE("R1C",'Mapa final'!$R$11),"")</f>
        <v/>
      </c>
      <c r="L6" s="17" t="str">
        <f>IF(AND('Mapa final'!$AB$12="Muy Alta",'Mapa final'!$AD$12="Leve"),CONCATENATE("R1C",'Mapa final'!$R$12),"")</f>
        <v/>
      </c>
      <c r="M6" s="17" t="str">
        <f>IF(AND('Mapa final'!$AB$13="Muy Alta",'Mapa final'!$AD$13="Leve"),CONCATENATE("R1C",'Mapa final'!$R$13),"")</f>
        <v/>
      </c>
      <c r="N6" s="17" t="str">
        <f>IF(AND('Mapa final'!$AB$14="Muy Alta",'Mapa final'!$AD$14="Leve"),CONCATENATE("R1C",'Mapa final'!$R$14),"")</f>
        <v/>
      </c>
      <c r="O6" s="18" t="str">
        <f>IF(AND('Mapa final'!$AB$15="Muy Alta",'Mapa final'!$AD$15="Leve"),CONCATENATE("R1C",'Mapa final'!$R$15),"")</f>
        <v/>
      </c>
      <c r="P6" s="16" t="str">
        <f>IF(AND('Mapa final'!$AB$10="Muy Alta",'Mapa final'!$AD$10="Menor"),CONCATENATE("R1C",'Mapa final'!$R$10),"")</f>
        <v/>
      </c>
      <c r="Q6" s="17" t="str">
        <f>IF(AND('Mapa final'!$AB$11="Muy Alta",'Mapa final'!$AD$11="Menor"),CONCATENATE("R1C",'Mapa final'!$R$11),"")</f>
        <v/>
      </c>
      <c r="R6" s="17" t="str">
        <f>IF(AND('Mapa final'!$AB$12="Muy Alta",'Mapa final'!$AD$12="Menor"),CONCATENATE("R1C",'Mapa final'!$R$12),"")</f>
        <v/>
      </c>
      <c r="S6" s="17" t="str">
        <f>IF(AND('Mapa final'!$AB$13="Muy Alta",'Mapa final'!$AD$13="Menor"),CONCATENATE("R1C",'Mapa final'!$R$13),"")</f>
        <v/>
      </c>
      <c r="T6" s="17" t="str">
        <f>IF(AND('Mapa final'!$AB$14="Muy Alta",'Mapa final'!$AD$14="Menor"),CONCATENATE("R1C",'Mapa final'!$R$14),"")</f>
        <v/>
      </c>
      <c r="U6" s="18" t="str">
        <f>IF(AND('Mapa final'!$AB$15="Muy Alta",'Mapa final'!$AD$15="Menor"),CONCATENATE("R1C",'Mapa final'!$R$15),"")</f>
        <v/>
      </c>
      <c r="V6" s="16" t="str">
        <f>IF(AND('Mapa final'!$AB$10="Muy Alta",'Mapa final'!$AD$10="Moderado"),CONCATENATE("R1C",'Mapa final'!$R$10),"")</f>
        <v/>
      </c>
      <c r="W6" s="17" t="str">
        <f>IF(AND('Mapa final'!$AB$11="Muy Alta",'Mapa final'!$AD$11="Moderado"),CONCATENATE("R1C",'Mapa final'!$R$11),"")</f>
        <v/>
      </c>
      <c r="X6" s="17" t="str">
        <f>IF(AND('Mapa final'!$AB$12="Muy Alta",'Mapa final'!$AD$12="Moderado"),CONCATENATE("R1C",'Mapa final'!$R$12),"")</f>
        <v/>
      </c>
      <c r="Y6" s="17" t="str">
        <f>IF(AND('Mapa final'!$AB$13="Muy Alta",'Mapa final'!$AD$13="Moderado"),CONCATENATE("R1C",'Mapa final'!$R$13),"")</f>
        <v/>
      </c>
      <c r="Z6" s="17" t="str">
        <f>IF(AND('Mapa final'!$AB$14="Muy Alta",'Mapa final'!$AD$14="Moderado"),CONCATENATE("R1C",'Mapa final'!$R$14),"")</f>
        <v/>
      </c>
      <c r="AA6" s="18" t="str">
        <f>IF(AND('Mapa final'!$AB$15="Muy Alta",'Mapa final'!$AD$15="Moderado"),CONCATENATE("R1C",'Mapa final'!$R$15),"")</f>
        <v/>
      </c>
      <c r="AB6" s="16" t="str">
        <f>IF(AND('Mapa final'!$AB$10="Muy Alta",'Mapa final'!$AD$10="Mayor"),CONCATENATE("R1C",'Mapa final'!$R$10),"")</f>
        <v/>
      </c>
      <c r="AC6" s="17" t="str">
        <f>IF(AND('Mapa final'!$AB$11="Muy Alta",'Mapa final'!$AD$11="Mayor"),CONCATENATE("R1C",'Mapa final'!$R$11),"")</f>
        <v/>
      </c>
      <c r="AD6" s="17" t="str">
        <f>IF(AND('Mapa final'!$AB$12="Muy Alta",'Mapa final'!$AD$12="Mayor"),CONCATENATE("R1C",'Mapa final'!$R$12),"")</f>
        <v/>
      </c>
      <c r="AE6" s="17" t="str">
        <f>IF(AND('Mapa final'!$AB$13="Muy Alta",'Mapa final'!$AD$13="Mayor"),CONCATENATE("R1C",'Mapa final'!$R$13),"")</f>
        <v/>
      </c>
      <c r="AF6" s="17" t="str">
        <f>IF(AND('Mapa final'!$AB$14="Muy Alta",'Mapa final'!$AD$14="Mayor"),CONCATENATE("R1C",'Mapa final'!$R$14),"")</f>
        <v/>
      </c>
      <c r="AG6" s="18" t="str">
        <f>IF(AND('Mapa final'!$AB$15="Muy Alta",'Mapa final'!$AD$15="Mayor"),CONCATENATE("R1C",'Mapa final'!$R$15),"")</f>
        <v/>
      </c>
      <c r="AH6" s="19" t="str">
        <f>IF(AND('Mapa final'!$AB$10="Muy Alta",'Mapa final'!$AD$10="Catastrófico"),CONCATENATE("R1C",'Mapa final'!$R$10),"")</f>
        <v/>
      </c>
      <c r="AI6" s="20" t="str">
        <f>IF(AND('Mapa final'!$AB$11="Muy Alta",'Mapa final'!$AD$11="Catastrófico"),CONCATENATE("R1C",'Mapa final'!$R$11),"")</f>
        <v/>
      </c>
      <c r="AJ6" s="20" t="str">
        <f>IF(AND('Mapa final'!$AB$12="Muy Alta",'Mapa final'!$AD$12="Catastrófico"),CONCATENATE("R1C",'Mapa final'!$R$12),"")</f>
        <v/>
      </c>
      <c r="AK6" s="20" t="str">
        <f>IF(AND('Mapa final'!$AB$13="Muy Alta",'Mapa final'!$AD$13="Catastrófico"),CONCATENATE("R1C",'Mapa final'!$R$13),"")</f>
        <v/>
      </c>
      <c r="AL6" s="20" t="str">
        <f>IF(AND('Mapa final'!$AB$14="Muy Alta",'Mapa final'!$AD$14="Catastrófico"),CONCATENATE("R1C",'Mapa final'!$R$14),"")</f>
        <v/>
      </c>
      <c r="AM6" s="21" t="str">
        <f>IF(AND('Mapa final'!$AB$15="Muy Alta",'Mapa final'!$AD$15="Catastrófico"),CONCATENATE("R1C",'Mapa final'!$R$15),"")</f>
        <v/>
      </c>
      <c r="AN6" s="53"/>
      <c r="AO6" s="615" t="s">
        <v>74</v>
      </c>
      <c r="AP6" s="616"/>
      <c r="AQ6" s="616"/>
      <c r="AR6" s="616"/>
      <c r="AS6" s="616"/>
      <c r="AT6" s="617"/>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row>
    <row r="7" spans="1:91" ht="15" customHeight="1" x14ac:dyDescent="0.3">
      <c r="A7" s="53"/>
      <c r="B7" s="557"/>
      <c r="C7" s="557"/>
      <c r="D7" s="558"/>
      <c r="E7" s="598"/>
      <c r="F7" s="599"/>
      <c r="G7" s="599"/>
      <c r="H7" s="599"/>
      <c r="I7" s="600"/>
      <c r="J7" s="22" t="str">
        <f>IF(AND('Mapa final'!$AB$16="Muy Alta",'Mapa final'!$AD$16="Leve"),CONCATENATE("R2C",'Mapa final'!$R$16),"")</f>
        <v/>
      </c>
      <c r="K7" s="23" t="str">
        <f>IF(AND('Mapa final'!$AB$17="Muy Alta",'Mapa final'!$AD$17="Leve"),CONCATENATE("R2C",'Mapa final'!$R$17),"")</f>
        <v/>
      </c>
      <c r="L7" s="23" t="str">
        <f>IF(AND('Mapa final'!$AB$18="Muy Alta",'Mapa final'!$AD$18="Leve"),CONCATENATE("R2C",'Mapa final'!$R$18),"")</f>
        <v/>
      </c>
      <c r="M7" s="23" t="str">
        <f>IF(AND('Mapa final'!$AB$19="Muy Alta",'Mapa final'!$AD$19="Leve"),CONCATENATE("R2C",'Mapa final'!$R$19),"")</f>
        <v/>
      </c>
      <c r="N7" s="23" t="str">
        <f>IF(AND('Mapa final'!$AB$20="Muy Alta",'Mapa final'!$AD$20="Leve"),CONCATENATE("R2C",'Mapa final'!$R$20),"")</f>
        <v/>
      </c>
      <c r="O7" s="24" t="str">
        <f>IF(AND('Mapa final'!$AB$21="Muy Alta",'Mapa final'!$AD$21="Leve"),CONCATENATE("R2C",'Mapa final'!$R$21),"")</f>
        <v/>
      </c>
      <c r="P7" s="22" t="str">
        <f>IF(AND('Mapa final'!$AB$16="Muy Alta",'Mapa final'!$AD$16="Menor"),CONCATENATE("R2C",'Mapa final'!$R$16),"")</f>
        <v/>
      </c>
      <c r="Q7" s="23" t="str">
        <f>IF(AND('Mapa final'!$AB$17="Muy Alta",'Mapa final'!$AD$17="Menor"),CONCATENATE("R2C",'Mapa final'!$R$17),"")</f>
        <v/>
      </c>
      <c r="R7" s="23" t="str">
        <f>IF(AND('Mapa final'!$AB$18="Muy Alta",'Mapa final'!$AD$18="Menor"),CONCATENATE("R2C",'Mapa final'!$R$18),"")</f>
        <v/>
      </c>
      <c r="S7" s="23" t="str">
        <f>IF(AND('Mapa final'!$AB$19="Muy Alta",'Mapa final'!$AD$19="Menor"),CONCATENATE("R2C",'Mapa final'!$R$19),"")</f>
        <v/>
      </c>
      <c r="T7" s="23" t="str">
        <f>IF(AND('Mapa final'!$AB$20="Muy Alta",'Mapa final'!$AD$20="Menor"),CONCATENATE("R2C",'Mapa final'!$R$20),"")</f>
        <v/>
      </c>
      <c r="U7" s="24" t="str">
        <f>IF(AND('Mapa final'!$AB$21="Muy Alta",'Mapa final'!$AD$21="Menor"),CONCATENATE("R2C",'Mapa final'!$R$21),"")</f>
        <v/>
      </c>
      <c r="V7" s="22" t="str">
        <f>IF(AND('Mapa final'!$AB$16="Muy Alta",'Mapa final'!$AD$16="Moderado"),CONCATENATE("R2C",'Mapa final'!$R$16),"")</f>
        <v/>
      </c>
      <c r="W7" s="23" t="str">
        <f>IF(AND('Mapa final'!$AB$17="Muy Alta",'Mapa final'!$AD$17="Moderado"),CONCATENATE("R2C",'Mapa final'!$R$17),"")</f>
        <v/>
      </c>
      <c r="X7" s="23" t="str">
        <f>IF(AND('Mapa final'!$AB$18="Muy Alta",'Mapa final'!$AD$18="Moderado"),CONCATENATE("R2C",'Mapa final'!$R$18),"")</f>
        <v/>
      </c>
      <c r="Y7" s="23" t="str">
        <f>IF(AND('Mapa final'!$AB$19="Muy Alta",'Mapa final'!$AD$19="Moderado"),CONCATENATE("R2C",'Mapa final'!$R$19),"")</f>
        <v/>
      </c>
      <c r="Z7" s="23" t="str">
        <f>IF(AND('Mapa final'!$AB$20="Muy Alta",'Mapa final'!$AD$20="Moderado"),CONCATENATE("R2C",'Mapa final'!$R$20),"")</f>
        <v/>
      </c>
      <c r="AA7" s="24" t="str">
        <f>IF(AND('Mapa final'!$AB$21="Muy Alta",'Mapa final'!$AD$21="Moderado"),CONCATENATE("R2C",'Mapa final'!$R$21),"")</f>
        <v/>
      </c>
      <c r="AB7" s="22" t="str">
        <f>IF(AND('Mapa final'!$AB$16="Muy Alta",'Mapa final'!$AD$16="Mayor"),CONCATENATE("R2C",'Mapa final'!$R$16),"")</f>
        <v/>
      </c>
      <c r="AC7" s="23" t="str">
        <f>IF(AND('Mapa final'!$AB$17="Muy Alta",'Mapa final'!$AD$17="Mayor"),CONCATENATE("R2C",'Mapa final'!$R$17),"")</f>
        <v/>
      </c>
      <c r="AD7" s="23" t="str">
        <f>IF(AND('Mapa final'!$AB$18="Muy Alta",'Mapa final'!$AD$18="Mayor"),CONCATENATE("R2C",'Mapa final'!$R$18),"")</f>
        <v/>
      </c>
      <c r="AE7" s="23" t="str">
        <f>IF(AND('Mapa final'!$AB$19="Muy Alta",'Mapa final'!$AD$19="Mayor"),CONCATENATE("R2C",'Mapa final'!$R$19),"")</f>
        <v/>
      </c>
      <c r="AF7" s="23" t="str">
        <f>IF(AND('Mapa final'!$AB$20="Muy Alta",'Mapa final'!$AD$20="Mayor"),CONCATENATE("R2C",'Mapa final'!$R$20),"")</f>
        <v/>
      </c>
      <c r="AG7" s="24" t="str">
        <f>IF(AND('Mapa final'!$AB$21="Muy Alta",'Mapa final'!$AD$21="Mayor"),CONCATENATE("R2C",'Mapa final'!$R$21),"")</f>
        <v/>
      </c>
      <c r="AH7" s="25" t="str">
        <f>IF(AND('Mapa final'!$AB$16="Muy Alta",'Mapa final'!$AD$16="Catastrófico"),CONCATENATE("R2C",'Mapa final'!$R$16),"")</f>
        <v/>
      </c>
      <c r="AI7" s="26" t="str">
        <f>IF(AND('Mapa final'!$AB$17="Muy Alta",'Mapa final'!$AD$17="Catastrófico"),CONCATENATE("R2C",'Mapa final'!$R$17),"")</f>
        <v/>
      </c>
      <c r="AJ7" s="26" t="str">
        <f>IF(AND('Mapa final'!$AB$18="Muy Alta",'Mapa final'!$AD$18="Catastrófico"),CONCATENATE("R2C",'Mapa final'!$R$18),"")</f>
        <v/>
      </c>
      <c r="AK7" s="26" t="str">
        <f>IF(AND('Mapa final'!$AB$19="Muy Alta",'Mapa final'!$AD$19="Catastrófico"),CONCATENATE("R2C",'Mapa final'!$R$19),"")</f>
        <v/>
      </c>
      <c r="AL7" s="26" t="str">
        <f>IF(AND('Mapa final'!$AB$20="Muy Alta",'Mapa final'!$AD$20="Catastrófico"),CONCATENATE("R2C",'Mapa final'!$R$20),"")</f>
        <v/>
      </c>
      <c r="AM7" s="27" t="str">
        <f>IF(AND('Mapa final'!$AB$21="Muy Alta",'Mapa final'!$AD$21="Catastrófico"),CONCATENATE("R2C",'Mapa final'!$R$21),"")</f>
        <v/>
      </c>
      <c r="AN7" s="53"/>
      <c r="AO7" s="618"/>
      <c r="AP7" s="619"/>
      <c r="AQ7" s="619"/>
      <c r="AR7" s="619"/>
      <c r="AS7" s="619"/>
      <c r="AT7" s="620"/>
      <c r="AU7" s="53"/>
      <c r="AV7" s="53"/>
      <c r="AW7" s="53"/>
      <c r="AX7" s="53"/>
      <c r="AY7" s="53"/>
      <c r="AZ7" s="53"/>
      <c r="BA7" s="53"/>
      <c r="BB7" s="53"/>
      <c r="BC7" s="53"/>
      <c r="BD7" s="53"/>
      <c r="BE7" s="53"/>
      <c r="BF7" s="53"/>
      <c r="BG7" s="53"/>
      <c r="BH7" s="53"/>
      <c r="BI7" s="53"/>
      <c r="BJ7" s="53"/>
      <c r="BK7" s="53"/>
      <c r="BL7" s="53"/>
      <c r="BM7" s="53"/>
      <c r="BN7" s="53"/>
      <c r="BO7" s="53"/>
      <c r="BP7" s="53"/>
      <c r="BQ7" s="53"/>
      <c r="BR7" s="53"/>
      <c r="BS7" s="53"/>
      <c r="BT7" s="53"/>
      <c r="BU7" s="53"/>
      <c r="BV7" s="53"/>
      <c r="BW7" s="53"/>
      <c r="BX7" s="53"/>
    </row>
    <row r="8" spans="1:91" ht="15" customHeight="1" x14ac:dyDescent="0.3">
      <c r="A8" s="53"/>
      <c r="B8" s="557"/>
      <c r="C8" s="557"/>
      <c r="D8" s="558"/>
      <c r="E8" s="598"/>
      <c r="F8" s="599"/>
      <c r="G8" s="599"/>
      <c r="H8" s="599"/>
      <c r="I8" s="600"/>
      <c r="J8" s="22" t="str">
        <f>IF(AND('Mapa final'!$AB$22="Muy Alta",'Mapa final'!$AD$22="Leve"),CONCATENATE("R3C",'Mapa final'!$R$22),"")</f>
        <v/>
      </c>
      <c r="K8" s="23" t="str">
        <f>IF(AND('Mapa final'!$AB$23="Muy Alta",'Mapa final'!$AD$23="Leve"),CONCATENATE("R3C",'Mapa final'!$R$23),"")</f>
        <v/>
      </c>
      <c r="L8" s="23" t="str">
        <f>IF(AND('Mapa final'!$AB$24="Muy Alta",'Mapa final'!$AD$24="Leve"),CONCATENATE("R3C",'Mapa final'!$R$24),"")</f>
        <v/>
      </c>
      <c r="M8" s="23" t="str">
        <f>IF(AND('Mapa final'!$AB$25="Muy Alta",'Mapa final'!$AD$25="Leve"),CONCATENATE("R3C",'Mapa final'!$R$25),"")</f>
        <v/>
      </c>
      <c r="N8" s="23" t="str">
        <f>IF(AND('Mapa final'!$AB$26="Muy Alta",'Mapa final'!$AD$26="Leve"),CONCATENATE("R3C",'Mapa final'!$R$26),"")</f>
        <v/>
      </c>
      <c r="O8" s="24" t="str">
        <f>IF(AND('Mapa final'!$AB$27="Muy Alta",'Mapa final'!$AD$27="Leve"),CONCATENATE("R3C",'Mapa final'!$R$27),"")</f>
        <v/>
      </c>
      <c r="P8" s="22" t="str">
        <f>IF(AND('Mapa final'!$AB$22="Muy Alta",'Mapa final'!$AD$22="Menor"),CONCATENATE("R3C",'Mapa final'!$R$22),"")</f>
        <v/>
      </c>
      <c r="Q8" s="23" t="str">
        <f>IF(AND('Mapa final'!$AB$23="Muy Alta",'Mapa final'!$AD$23="Menor"),CONCATENATE("R3C",'Mapa final'!$R$23),"")</f>
        <v/>
      </c>
      <c r="R8" s="23" t="str">
        <f>IF(AND('Mapa final'!$AB$24="Muy Alta",'Mapa final'!$AD$24="Menor"),CONCATENATE("R3C",'Mapa final'!$R$24),"")</f>
        <v/>
      </c>
      <c r="S8" s="23" t="str">
        <f>IF(AND('Mapa final'!$AB$25="Muy Alta",'Mapa final'!$AD$25="Menor"),CONCATENATE("R3C",'Mapa final'!$R$25),"")</f>
        <v/>
      </c>
      <c r="T8" s="23" t="str">
        <f>IF(AND('Mapa final'!$AB$26="Muy Alta",'Mapa final'!$AD$26="Menor"),CONCATENATE("R3C",'Mapa final'!$R$26),"")</f>
        <v/>
      </c>
      <c r="U8" s="24" t="str">
        <f>IF(AND('Mapa final'!$AB$27="Muy Alta",'Mapa final'!$AD$27="Menor"),CONCATENATE("R3C",'Mapa final'!$R$27),"")</f>
        <v/>
      </c>
      <c r="V8" s="22" t="str">
        <f>IF(AND('Mapa final'!$AB$22="Muy Alta",'Mapa final'!$AD$22="Moderado"),CONCATENATE("R3C",'Mapa final'!$R$22),"")</f>
        <v/>
      </c>
      <c r="W8" s="23" t="str">
        <f>IF(AND('Mapa final'!$AB$23="Muy Alta",'Mapa final'!$AD$23="Moderado"),CONCATENATE("R3C",'Mapa final'!$R$23),"")</f>
        <v/>
      </c>
      <c r="X8" s="23" t="str">
        <f>IF(AND('Mapa final'!$AB$24="Muy Alta",'Mapa final'!$AD$24="Moderado"),CONCATENATE("R3C",'Mapa final'!$R$24),"")</f>
        <v/>
      </c>
      <c r="Y8" s="23" t="str">
        <f>IF(AND('Mapa final'!$AB$25="Muy Alta",'Mapa final'!$AD$25="Moderado"),CONCATENATE("R3C",'Mapa final'!$R$25),"")</f>
        <v/>
      </c>
      <c r="Z8" s="23" t="str">
        <f>IF(AND('Mapa final'!$AB$26="Muy Alta",'Mapa final'!$AD$26="Moderado"),CONCATENATE("R3C",'Mapa final'!$R$26),"")</f>
        <v/>
      </c>
      <c r="AA8" s="24" t="str">
        <f>IF(AND('Mapa final'!$AB$27="Muy Alta",'Mapa final'!$AD$27="Moderado"),CONCATENATE("R3C",'Mapa final'!$R$27),"")</f>
        <v/>
      </c>
      <c r="AB8" s="22" t="str">
        <f>IF(AND('Mapa final'!$AB$22="Muy Alta",'Mapa final'!$AD$22="Mayor"),CONCATENATE("R3C",'Mapa final'!$R$22),"")</f>
        <v/>
      </c>
      <c r="AC8" s="23" t="str">
        <f>IF(AND('Mapa final'!$AB$23="Muy Alta",'Mapa final'!$AD$23="Mayor"),CONCATENATE("R3C",'Mapa final'!$R$23),"")</f>
        <v/>
      </c>
      <c r="AD8" s="23" t="str">
        <f>IF(AND('Mapa final'!$AB$24="Muy Alta",'Mapa final'!$AD$24="Mayor"),CONCATENATE("R3C",'Mapa final'!$R$24),"")</f>
        <v/>
      </c>
      <c r="AE8" s="23" t="str">
        <f>IF(AND('Mapa final'!$AB$25="Muy Alta",'Mapa final'!$AD$25="Mayor"),CONCATENATE("R3C",'Mapa final'!$R$25),"")</f>
        <v/>
      </c>
      <c r="AF8" s="23" t="str">
        <f>IF(AND('Mapa final'!$AB$26="Muy Alta",'Mapa final'!$AD$26="Mayor"),CONCATENATE("R3C",'Mapa final'!$R$26),"")</f>
        <v/>
      </c>
      <c r="AG8" s="24" t="str">
        <f>IF(AND('Mapa final'!$AB$27="Muy Alta",'Mapa final'!$AD$27="Mayor"),CONCATENATE("R3C",'Mapa final'!$R$27),"")</f>
        <v/>
      </c>
      <c r="AH8" s="25" t="str">
        <f>IF(AND('Mapa final'!$AB$22="Muy Alta",'Mapa final'!$AD$22="Catastrófico"),CONCATENATE("R3C",'Mapa final'!$R$22),"")</f>
        <v/>
      </c>
      <c r="AI8" s="26" t="str">
        <f>IF(AND('Mapa final'!$AB$23="Muy Alta",'Mapa final'!$AD$23="Catastrófico"),CONCATENATE("R3C",'Mapa final'!$R$23),"")</f>
        <v/>
      </c>
      <c r="AJ8" s="26" t="str">
        <f>IF(AND('Mapa final'!$AB$24="Muy Alta",'Mapa final'!$AD$24="Catastrófico"),CONCATENATE("R3C",'Mapa final'!$R$24),"")</f>
        <v/>
      </c>
      <c r="AK8" s="26" t="str">
        <f>IF(AND('Mapa final'!$AB$25="Muy Alta",'Mapa final'!$AD$25="Catastrófico"),CONCATENATE("R3C",'Mapa final'!$R$25),"")</f>
        <v/>
      </c>
      <c r="AL8" s="26" t="str">
        <f>IF(AND('Mapa final'!$AB$26="Muy Alta",'Mapa final'!$AD$26="Catastrófico"),CONCATENATE("R3C",'Mapa final'!$R$26),"")</f>
        <v/>
      </c>
      <c r="AM8" s="27" t="str">
        <f>IF(AND('Mapa final'!$AB$27="Muy Alta",'Mapa final'!$AD$27="Catastrófico"),CONCATENATE("R3C",'Mapa final'!$R$27),"")</f>
        <v/>
      </c>
      <c r="AN8" s="53"/>
      <c r="AO8" s="618"/>
      <c r="AP8" s="619"/>
      <c r="AQ8" s="619"/>
      <c r="AR8" s="619"/>
      <c r="AS8" s="619"/>
      <c r="AT8" s="620"/>
      <c r="AU8" s="53"/>
      <c r="AV8" s="53"/>
      <c r="AW8" s="53"/>
      <c r="AX8" s="53"/>
      <c r="AY8" s="53"/>
      <c r="AZ8" s="53"/>
      <c r="BA8" s="53"/>
      <c r="BB8" s="53"/>
      <c r="BC8" s="53"/>
      <c r="BD8" s="53"/>
      <c r="BE8" s="53"/>
      <c r="BF8" s="53"/>
      <c r="BG8" s="53"/>
      <c r="BH8" s="53"/>
      <c r="BI8" s="53"/>
      <c r="BJ8" s="53"/>
      <c r="BK8" s="53"/>
      <c r="BL8" s="53"/>
      <c r="BM8" s="53"/>
      <c r="BN8" s="53"/>
      <c r="BO8" s="53"/>
      <c r="BP8" s="53"/>
      <c r="BQ8" s="53"/>
      <c r="BR8" s="53"/>
      <c r="BS8" s="53"/>
      <c r="BT8" s="53"/>
      <c r="BU8" s="53"/>
      <c r="BV8" s="53"/>
      <c r="BW8" s="53"/>
      <c r="BX8" s="53"/>
    </row>
    <row r="9" spans="1:91" ht="15" customHeight="1" x14ac:dyDescent="0.3">
      <c r="A9" s="53"/>
      <c r="B9" s="557"/>
      <c r="C9" s="557"/>
      <c r="D9" s="558"/>
      <c r="E9" s="598"/>
      <c r="F9" s="599"/>
      <c r="G9" s="599"/>
      <c r="H9" s="599"/>
      <c r="I9" s="600"/>
      <c r="J9" s="22" t="str">
        <f>IF(AND('Mapa final'!$AB$28="Muy Alta",'Mapa final'!$AD$28="Leve"),CONCATENATE("R4C",'Mapa final'!$R$28),"")</f>
        <v/>
      </c>
      <c r="K9" s="23" t="str">
        <f>IF(AND('Mapa final'!$AB$29="Muy Alta",'Mapa final'!$AD$29="Leve"),CONCATENATE("R4C",'Mapa final'!$R$29),"")</f>
        <v/>
      </c>
      <c r="L9" s="23" t="str">
        <f>IF(AND('Mapa final'!$AB$30="Muy Alta",'Mapa final'!$AD$30="Leve"),CONCATENATE("R4C",'Mapa final'!$R$30),"")</f>
        <v/>
      </c>
      <c r="M9" s="23" t="str">
        <f>IF(AND('Mapa final'!$AB$31="Muy Alta",'Mapa final'!$AD$31="Leve"),CONCATENATE("R4C",'Mapa final'!$R$31),"")</f>
        <v/>
      </c>
      <c r="N9" s="23" t="str">
        <f>IF(AND('Mapa final'!$AB$32="Muy Alta",'Mapa final'!$AD$32="Leve"),CONCATENATE("R4C",'Mapa final'!$R$32),"")</f>
        <v/>
      </c>
      <c r="O9" s="24" t="str">
        <f>IF(AND('Mapa final'!$AB$33="Muy Alta",'Mapa final'!$AD$33="Leve"),CONCATENATE("R4C",'Mapa final'!$R$33),"")</f>
        <v/>
      </c>
      <c r="P9" s="22" t="str">
        <f>IF(AND('Mapa final'!$AB$28="Muy Alta",'Mapa final'!$AD$28="Menor"),CONCATENATE("R4C",'Mapa final'!$R$28),"")</f>
        <v/>
      </c>
      <c r="Q9" s="23" t="str">
        <f>IF(AND('Mapa final'!$AB$29="Muy Alta",'Mapa final'!$AD$29="Menor"),CONCATENATE("R4C",'Mapa final'!$R$29),"")</f>
        <v/>
      </c>
      <c r="R9" s="23" t="str">
        <f>IF(AND('Mapa final'!$AB$30="Muy Alta",'Mapa final'!$AD$30="Menor"),CONCATENATE("R4C",'Mapa final'!$R$30),"")</f>
        <v/>
      </c>
      <c r="S9" s="23" t="str">
        <f>IF(AND('Mapa final'!$AB$31="Muy Alta",'Mapa final'!$AD$31="Menor"),CONCATENATE("R4C",'Mapa final'!$R$31),"")</f>
        <v/>
      </c>
      <c r="T9" s="23" t="str">
        <f>IF(AND('Mapa final'!$AB$32="Muy Alta",'Mapa final'!$AD$32="Menor"),CONCATENATE("R4C",'Mapa final'!$R$32),"")</f>
        <v/>
      </c>
      <c r="U9" s="24" t="str">
        <f>IF(AND('Mapa final'!$AB$33="Muy Alta",'Mapa final'!$AD$33="Menor"),CONCATENATE("R4C",'Mapa final'!$R$33),"")</f>
        <v/>
      </c>
      <c r="V9" s="22" t="str">
        <f>IF(AND('Mapa final'!$AB$28="Muy Alta",'Mapa final'!$AD$28="Moderado"),CONCATENATE("R4C",'Mapa final'!$R$28),"")</f>
        <v/>
      </c>
      <c r="W9" s="23" t="str">
        <f>IF(AND('Mapa final'!$AB$29="Muy Alta",'Mapa final'!$AD$29="Moderado"),CONCATENATE("R4C",'Mapa final'!$R$29),"")</f>
        <v/>
      </c>
      <c r="X9" s="23" t="str">
        <f>IF(AND('Mapa final'!$AB$30="Muy Alta",'Mapa final'!$AD$30="Moderado"),CONCATENATE("R4C",'Mapa final'!$R$30),"")</f>
        <v/>
      </c>
      <c r="Y9" s="23" t="str">
        <f>IF(AND('Mapa final'!$AB$31="Muy Alta",'Mapa final'!$AD$31="Moderado"),CONCATENATE("R4C",'Mapa final'!$R$31),"")</f>
        <v/>
      </c>
      <c r="Z9" s="23" t="str">
        <f>IF(AND('Mapa final'!$AB$32="Muy Alta",'Mapa final'!$AD$32="Moderado"),CONCATENATE("R4C",'Mapa final'!$R$32),"")</f>
        <v/>
      </c>
      <c r="AA9" s="24" t="str">
        <f>IF(AND('Mapa final'!$AB$33="Muy Alta",'Mapa final'!$AD$33="Moderado"),CONCATENATE("R4C",'Mapa final'!$R$33),"")</f>
        <v/>
      </c>
      <c r="AB9" s="22" t="str">
        <f>IF(AND('Mapa final'!$AB$28="Muy Alta",'Mapa final'!$AD$28="Mayor"),CONCATENATE("R4C",'Mapa final'!$R$28),"")</f>
        <v/>
      </c>
      <c r="AC9" s="23" t="str">
        <f>IF(AND('Mapa final'!$AB$29="Muy Alta",'Mapa final'!$AD$29="Mayor"),CONCATENATE("R4C",'Mapa final'!$R$29),"")</f>
        <v/>
      </c>
      <c r="AD9" s="23" t="str">
        <f>IF(AND('Mapa final'!$AB$30="Muy Alta",'Mapa final'!$AD$30="Mayor"),CONCATENATE("R4C",'Mapa final'!$R$30),"")</f>
        <v/>
      </c>
      <c r="AE9" s="23" t="str">
        <f>IF(AND('Mapa final'!$AB$31="Muy Alta",'Mapa final'!$AD$31="Mayor"),CONCATENATE("R4C",'Mapa final'!$R$31),"")</f>
        <v/>
      </c>
      <c r="AF9" s="23" t="str">
        <f>IF(AND('Mapa final'!$AB$32="Muy Alta",'Mapa final'!$AD$32="Mayor"),CONCATENATE("R4C",'Mapa final'!$R$32),"")</f>
        <v/>
      </c>
      <c r="AG9" s="24" t="str">
        <f>IF(AND('Mapa final'!$AB$33="Muy Alta",'Mapa final'!$AD$33="Mayor"),CONCATENATE("R4C",'Mapa final'!$R$33),"")</f>
        <v/>
      </c>
      <c r="AH9" s="25" t="str">
        <f>IF(AND('Mapa final'!$AB$28="Muy Alta",'Mapa final'!$AD$28="Catastrófico"),CONCATENATE("R4C",'Mapa final'!$R$28),"")</f>
        <v/>
      </c>
      <c r="AI9" s="26" t="str">
        <f>IF(AND('Mapa final'!$AB$29="Muy Alta",'Mapa final'!$AD$29="Catastrófico"),CONCATENATE("R4C",'Mapa final'!$R$29),"")</f>
        <v/>
      </c>
      <c r="AJ9" s="26" t="str">
        <f>IF(AND('Mapa final'!$AB$30="Muy Alta",'Mapa final'!$AD$30="Catastrófico"),CONCATENATE("R4C",'Mapa final'!$R$30),"")</f>
        <v/>
      </c>
      <c r="AK9" s="26" t="str">
        <f>IF(AND('Mapa final'!$AB$31="Muy Alta",'Mapa final'!$AD$31="Catastrófico"),CONCATENATE("R4C",'Mapa final'!$R$31),"")</f>
        <v/>
      </c>
      <c r="AL9" s="26" t="str">
        <f>IF(AND('Mapa final'!$AB$32="Muy Alta",'Mapa final'!$AD$32="Catastrófico"),CONCATENATE("R4C",'Mapa final'!$R$32),"")</f>
        <v/>
      </c>
      <c r="AM9" s="27" t="str">
        <f>IF(AND('Mapa final'!$AB$33="Muy Alta",'Mapa final'!$AD$33="Catastrófico"),CONCATENATE("R4C",'Mapa final'!$R$33),"")</f>
        <v/>
      </c>
      <c r="AN9" s="53"/>
      <c r="AO9" s="618"/>
      <c r="AP9" s="619"/>
      <c r="AQ9" s="619"/>
      <c r="AR9" s="619"/>
      <c r="AS9" s="619"/>
      <c r="AT9" s="620"/>
      <c r="AU9" s="53"/>
      <c r="AV9" s="53"/>
      <c r="AW9" s="53"/>
      <c r="AX9" s="53"/>
      <c r="AY9" s="53"/>
      <c r="AZ9" s="53"/>
      <c r="BA9" s="53"/>
      <c r="BB9" s="53"/>
      <c r="BC9" s="53"/>
      <c r="BD9" s="53"/>
      <c r="BE9" s="53"/>
      <c r="BF9" s="53"/>
      <c r="BG9" s="53"/>
      <c r="BH9" s="53"/>
      <c r="BI9" s="53"/>
      <c r="BJ9" s="53"/>
      <c r="BK9" s="53"/>
      <c r="BL9" s="53"/>
      <c r="BM9" s="53"/>
      <c r="BN9" s="53"/>
      <c r="BO9" s="53"/>
      <c r="BP9" s="53"/>
      <c r="BQ9" s="53"/>
      <c r="BR9" s="53"/>
      <c r="BS9" s="53"/>
      <c r="BT9" s="53"/>
      <c r="BU9" s="53"/>
      <c r="BV9" s="53"/>
      <c r="BW9" s="53"/>
      <c r="BX9" s="53"/>
    </row>
    <row r="10" spans="1:91" ht="15" customHeight="1" x14ac:dyDescent="0.3">
      <c r="A10" s="53"/>
      <c r="B10" s="557"/>
      <c r="C10" s="557"/>
      <c r="D10" s="558"/>
      <c r="E10" s="598"/>
      <c r="F10" s="599"/>
      <c r="G10" s="599"/>
      <c r="H10" s="599"/>
      <c r="I10" s="600"/>
      <c r="J10" s="22" t="str">
        <f>IF(AND('Mapa final'!$AB$34="Muy Alta",'Mapa final'!$AD$34="Leve"),CONCATENATE("R5C",'Mapa final'!$R$34),"")</f>
        <v/>
      </c>
      <c r="K10" s="23" t="str">
        <f>IF(AND('Mapa final'!$AB$35="Muy Alta",'Mapa final'!$AD$35="Leve"),CONCATENATE("R5C",'Mapa final'!$R$35),"")</f>
        <v/>
      </c>
      <c r="L10" s="23" t="str">
        <f>IF(AND('Mapa final'!$AB$36="Muy Alta",'Mapa final'!$AD$36="Leve"),CONCATENATE("R5C",'Mapa final'!$R$36),"")</f>
        <v/>
      </c>
      <c r="M10" s="23" t="str">
        <f>IF(AND('Mapa final'!$AB$37="Muy Alta",'Mapa final'!$AD$37="Leve"),CONCATENATE("R5C",'Mapa final'!$R$37),"")</f>
        <v/>
      </c>
      <c r="N10" s="23" t="str">
        <f>IF(AND('Mapa final'!$AB$38="Muy Alta",'Mapa final'!$AD$38="Leve"),CONCATENATE("R5C",'Mapa final'!$R$38),"")</f>
        <v/>
      </c>
      <c r="O10" s="24" t="str">
        <f>IF(AND('Mapa final'!$AB$39="Muy Alta",'Mapa final'!$AD$39="Leve"),CONCATENATE("R5C",'Mapa final'!$R$39),"")</f>
        <v/>
      </c>
      <c r="P10" s="22" t="str">
        <f>IF(AND('Mapa final'!$AB$34="Muy Alta",'Mapa final'!$AD$34="Menor"),CONCATENATE("R5C",'Mapa final'!$R$34),"")</f>
        <v/>
      </c>
      <c r="Q10" s="23" t="str">
        <f>IF(AND('Mapa final'!$AB$35="Muy Alta",'Mapa final'!$AD$35="Menor"),CONCATENATE("R5C",'Mapa final'!$R$35),"")</f>
        <v/>
      </c>
      <c r="R10" s="23" t="str">
        <f>IF(AND('Mapa final'!$AB$36="Muy Alta",'Mapa final'!$AD$36="Menor"),CONCATENATE("R5C",'Mapa final'!$R$36),"")</f>
        <v/>
      </c>
      <c r="S10" s="23" t="str">
        <f>IF(AND('Mapa final'!$AB$37="Muy Alta",'Mapa final'!$AD$37="Menor"),CONCATENATE("R5C",'Mapa final'!$R$37),"")</f>
        <v/>
      </c>
      <c r="T10" s="23" t="str">
        <f>IF(AND('Mapa final'!$AB$38="Muy Alta",'Mapa final'!$AD$38="Menor"),CONCATENATE("R5C",'Mapa final'!$R$38),"")</f>
        <v/>
      </c>
      <c r="U10" s="24" t="str">
        <f>IF(AND('Mapa final'!$AB$39="Muy Alta",'Mapa final'!$AD$39="Menor"),CONCATENATE("R5C",'Mapa final'!$R$39),"")</f>
        <v/>
      </c>
      <c r="V10" s="22" t="str">
        <f>IF(AND('Mapa final'!$AB$34="Muy Alta",'Mapa final'!$AD$34="Moderado"),CONCATENATE("R5C",'Mapa final'!$R$34),"")</f>
        <v/>
      </c>
      <c r="W10" s="23" t="str">
        <f>IF(AND('Mapa final'!$AB$35="Muy Alta",'Mapa final'!$AD$35="Moderado"),CONCATENATE("R5C",'Mapa final'!$R$35),"")</f>
        <v/>
      </c>
      <c r="X10" s="23" t="str">
        <f>IF(AND('Mapa final'!$AB$36="Muy Alta",'Mapa final'!$AD$36="Moderado"),CONCATENATE("R5C",'Mapa final'!$R$36),"")</f>
        <v/>
      </c>
      <c r="Y10" s="23" t="str">
        <f>IF(AND('Mapa final'!$AB$37="Muy Alta",'Mapa final'!$AD$37="Moderado"),CONCATENATE("R5C",'Mapa final'!$R$37),"")</f>
        <v/>
      </c>
      <c r="Z10" s="23" t="str">
        <f>IF(AND('Mapa final'!$AB$38="Muy Alta",'Mapa final'!$AD$38="Moderado"),CONCATENATE("R5C",'Mapa final'!$R$38),"")</f>
        <v/>
      </c>
      <c r="AA10" s="24" t="str">
        <f>IF(AND('Mapa final'!$AB$39="Muy Alta",'Mapa final'!$AD$39="Moderado"),CONCATENATE("R5C",'Mapa final'!$R$39),"")</f>
        <v/>
      </c>
      <c r="AB10" s="22" t="str">
        <f>IF(AND('Mapa final'!$AB$34="Muy Alta",'Mapa final'!$AD$34="Mayor"),CONCATENATE("R5C",'Mapa final'!$R$34),"")</f>
        <v/>
      </c>
      <c r="AC10" s="23" t="str">
        <f>IF(AND('Mapa final'!$AB$35="Muy Alta",'Mapa final'!$AD$35="Mayor"),CONCATENATE("R5C",'Mapa final'!$R$35),"")</f>
        <v/>
      </c>
      <c r="AD10" s="23" t="str">
        <f>IF(AND('Mapa final'!$AB$36="Muy Alta",'Mapa final'!$AD$36="Mayor"),CONCATENATE("R5C",'Mapa final'!$R$36),"")</f>
        <v/>
      </c>
      <c r="AE10" s="23" t="str">
        <f>IF(AND('Mapa final'!$AB$37="Muy Alta",'Mapa final'!$AD$37="Mayor"),CONCATENATE("R5C",'Mapa final'!$R$37),"")</f>
        <v/>
      </c>
      <c r="AF10" s="23" t="str">
        <f>IF(AND('Mapa final'!$AB$38="Muy Alta",'Mapa final'!$AD$38="Mayor"),CONCATENATE("R5C",'Mapa final'!$R$38),"")</f>
        <v/>
      </c>
      <c r="AG10" s="24" t="str">
        <f>IF(AND('Mapa final'!$AB$39="Muy Alta",'Mapa final'!$AD$39="Mayor"),CONCATENATE("R5C",'Mapa final'!$R$39),"")</f>
        <v/>
      </c>
      <c r="AH10" s="25" t="str">
        <f>IF(AND('Mapa final'!$AB$34="Muy Alta",'Mapa final'!$AD$34="Catastrófico"),CONCATENATE("R5C",'Mapa final'!$R$34),"")</f>
        <v/>
      </c>
      <c r="AI10" s="26" t="str">
        <f>IF(AND('Mapa final'!$AB$35="Muy Alta",'Mapa final'!$AD$35="Catastrófico"),CONCATENATE("R5C",'Mapa final'!$R$35),"")</f>
        <v/>
      </c>
      <c r="AJ10" s="26" t="str">
        <f>IF(AND('Mapa final'!$AB$36="Muy Alta",'Mapa final'!$AD$36="Catastrófico"),CONCATENATE("R5C",'Mapa final'!$R$36),"")</f>
        <v/>
      </c>
      <c r="AK10" s="26" t="str">
        <f>IF(AND('Mapa final'!$AB$37="Muy Alta",'Mapa final'!$AD$37="Catastrófico"),CONCATENATE("R5C",'Mapa final'!$R$37),"")</f>
        <v/>
      </c>
      <c r="AL10" s="26" t="str">
        <f>IF(AND('Mapa final'!$AB$38="Muy Alta",'Mapa final'!$AD$38="Catastrófico"),CONCATENATE("R5C",'Mapa final'!$R$38),"")</f>
        <v/>
      </c>
      <c r="AM10" s="27" t="str">
        <f>IF(AND('Mapa final'!$AB$39="Muy Alta",'Mapa final'!$AD$39="Catastrófico"),CONCATENATE("R5C",'Mapa final'!$R$39),"")</f>
        <v/>
      </c>
      <c r="AN10" s="53"/>
      <c r="AO10" s="618"/>
      <c r="AP10" s="619"/>
      <c r="AQ10" s="619"/>
      <c r="AR10" s="619"/>
      <c r="AS10" s="619"/>
      <c r="AT10" s="620"/>
      <c r="AU10" s="53"/>
      <c r="AV10" s="53"/>
      <c r="AW10" s="53"/>
      <c r="AX10" s="53"/>
      <c r="AY10" s="53"/>
      <c r="AZ10" s="53"/>
      <c r="BA10" s="53"/>
      <c r="BB10" s="53"/>
      <c r="BC10" s="53"/>
      <c r="BD10" s="53"/>
      <c r="BE10" s="53"/>
      <c r="BF10" s="53"/>
      <c r="BG10" s="53"/>
      <c r="BH10" s="53"/>
      <c r="BI10" s="53"/>
      <c r="BJ10" s="53"/>
      <c r="BK10" s="53"/>
      <c r="BL10" s="53"/>
      <c r="BM10" s="53"/>
      <c r="BN10" s="53"/>
      <c r="BO10" s="53"/>
      <c r="BP10" s="53"/>
      <c r="BQ10" s="53"/>
      <c r="BR10" s="53"/>
      <c r="BS10" s="53"/>
      <c r="BT10" s="53"/>
      <c r="BU10" s="53"/>
      <c r="BV10" s="53"/>
      <c r="BW10" s="53"/>
      <c r="BX10" s="53"/>
    </row>
    <row r="11" spans="1:91" ht="15" customHeight="1" x14ac:dyDescent="0.3">
      <c r="A11" s="53"/>
      <c r="B11" s="557"/>
      <c r="C11" s="557"/>
      <c r="D11" s="558"/>
      <c r="E11" s="598"/>
      <c r="F11" s="599"/>
      <c r="G11" s="599"/>
      <c r="H11" s="599"/>
      <c r="I11" s="600"/>
      <c r="J11" s="22" t="str">
        <f>IF(AND('Mapa final'!$AB$40="Muy Alta",'Mapa final'!$AD$40="Leve"),CONCATENATE("R6C",'Mapa final'!$R$40),"")</f>
        <v/>
      </c>
      <c r="K11" s="23" t="str">
        <f>IF(AND('Mapa final'!$AB$41="Muy Alta",'Mapa final'!$AD$41="Leve"),CONCATENATE("R6C",'Mapa final'!$R$41),"")</f>
        <v/>
      </c>
      <c r="L11" s="23" t="str">
        <f>IF(AND('Mapa final'!$AB$42="Muy Alta",'Mapa final'!$AD$42="Leve"),CONCATENATE("R6C",'Mapa final'!$R$42),"")</f>
        <v/>
      </c>
      <c r="M11" s="23" t="str">
        <f>IF(AND('Mapa final'!$AB$43="Muy Alta",'Mapa final'!$AD$43="Leve"),CONCATENATE("R6C",'Mapa final'!$R$43),"")</f>
        <v/>
      </c>
      <c r="N11" s="23" t="str">
        <f>IF(AND('Mapa final'!$AB$44="Muy Alta",'Mapa final'!$AD$44="Leve"),CONCATENATE("R6C",'Mapa final'!$R$44),"")</f>
        <v/>
      </c>
      <c r="O11" s="24" t="str">
        <f>IF(AND('Mapa final'!$AB$45="Muy Alta",'Mapa final'!$AD$45="Leve"),CONCATENATE("R6C",'Mapa final'!$R$45),"")</f>
        <v/>
      </c>
      <c r="P11" s="22" t="str">
        <f>IF(AND('Mapa final'!$AB$40="Muy Alta",'Mapa final'!$AD$40="Menor"),CONCATENATE("R6C",'Mapa final'!$R$40),"")</f>
        <v/>
      </c>
      <c r="Q11" s="23" t="str">
        <f>IF(AND('Mapa final'!$AB$41="Muy Alta",'Mapa final'!$AD$41="Menor"),CONCATENATE("R6C",'Mapa final'!$R$41),"")</f>
        <v/>
      </c>
      <c r="R11" s="23" t="str">
        <f>IF(AND('Mapa final'!$AB$42="Muy Alta",'Mapa final'!$AD$42="Menor"),CONCATENATE("R6C",'Mapa final'!$R$42),"")</f>
        <v/>
      </c>
      <c r="S11" s="23" t="str">
        <f>IF(AND('Mapa final'!$AB$43="Muy Alta",'Mapa final'!$AD$43="Menor"),CONCATENATE("R6C",'Mapa final'!$R$43),"")</f>
        <v/>
      </c>
      <c r="T11" s="23" t="str">
        <f>IF(AND('Mapa final'!$AB$44="Muy Alta",'Mapa final'!$AD$44="Menor"),CONCATENATE("R6C",'Mapa final'!$R$44),"")</f>
        <v/>
      </c>
      <c r="U11" s="24" t="str">
        <f>IF(AND('Mapa final'!$AB$45="Muy Alta",'Mapa final'!$AD$45="Menor"),CONCATENATE("R6C",'Mapa final'!$R$45),"")</f>
        <v/>
      </c>
      <c r="V11" s="22" t="str">
        <f>IF(AND('Mapa final'!$AB$40="Muy Alta",'Mapa final'!$AD$40="Moderado"),CONCATENATE("R6C",'Mapa final'!$R$40),"")</f>
        <v/>
      </c>
      <c r="W11" s="23" t="str">
        <f>IF(AND('Mapa final'!$AB$41="Muy Alta",'Mapa final'!$AD$41="Moderado"),CONCATENATE("R6C",'Mapa final'!$R$41),"")</f>
        <v/>
      </c>
      <c r="X11" s="23" t="str">
        <f>IF(AND('Mapa final'!$AB$42="Muy Alta",'Mapa final'!$AD$42="Moderado"),CONCATENATE("R6C",'Mapa final'!$R$42),"")</f>
        <v/>
      </c>
      <c r="Y11" s="23" t="str">
        <f>IF(AND('Mapa final'!$AB$43="Muy Alta",'Mapa final'!$AD$43="Moderado"),CONCATENATE("R6C",'Mapa final'!$R$43),"")</f>
        <v/>
      </c>
      <c r="Z11" s="23" t="str">
        <f>IF(AND('Mapa final'!$AB$44="Muy Alta",'Mapa final'!$AD$44="Moderado"),CONCATENATE("R6C",'Mapa final'!$R$44),"")</f>
        <v/>
      </c>
      <c r="AA11" s="24" t="str">
        <f>IF(AND('Mapa final'!$AB$45="Muy Alta",'Mapa final'!$AD$45="Moderado"),CONCATENATE("R6C",'Mapa final'!$R$45),"")</f>
        <v/>
      </c>
      <c r="AB11" s="22" t="str">
        <f>IF(AND('Mapa final'!$AB$40="Muy Alta",'Mapa final'!$AD$40="Mayor"),CONCATENATE("R6C",'Mapa final'!$R$40),"")</f>
        <v/>
      </c>
      <c r="AC11" s="23" t="str">
        <f>IF(AND('Mapa final'!$AB$41="Muy Alta",'Mapa final'!$AD$41="Mayor"),CONCATENATE("R6C",'Mapa final'!$R$41),"")</f>
        <v/>
      </c>
      <c r="AD11" s="23" t="str">
        <f>IF(AND('Mapa final'!$AB$42="Muy Alta",'Mapa final'!$AD$42="Mayor"),CONCATENATE("R6C",'Mapa final'!$R$42),"")</f>
        <v/>
      </c>
      <c r="AE11" s="23" t="str">
        <f>IF(AND('Mapa final'!$AB$43="Muy Alta",'Mapa final'!$AD$43="Mayor"),CONCATENATE("R6C",'Mapa final'!$R$43),"")</f>
        <v/>
      </c>
      <c r="AF11" s="23" t="str">
        <f>IF(AND('Mapa final'!$AB$44="Muy Alta",'Mapa final'!$AD$44="Mayor"),CONCATENATE("R6C",'Mapa final'!$R$44),"")</f>
        <v/>
      </c>
      <c r="AG11" s="24" t="str">
        <f>IF(AND('Mapa final'!$AB$45="Muy Alta",'Mapa final'!$AD$45="Mayor"),CONCATENATE("R6C",'Mapa final'!$R$45),"")</f>
        <v/>
      </c>
      <c r="AH11" s="25" t="str">
        <f>IF(AND('Mapa final'!$AB$40="Muy Alta",'Mapa final'!$AD$40="Catastrófico"),CONCATENATE("R6C",'Mapa final'!$R$40),"")</f>
        <v/>
      </c>
      <c r="AI11" s="26" t="str">
        <f>IF(AND('Mapa final'!$AB$41="Muy Alta",'Mapa final'!$AD$41="Catastrófico"),CONCATENATE("R6C",'Mapa final'!$R$41),"")</f>
        <v/>
      </c>
      <c r="AJ11" s="26" t="str">
        <f>IF(AND('Mapa final'!$AB$42="Muy Alta",'Mapa final'!$AD$42="Catastrófico"),CONCATENATE("R6C",'Mapa final'!$R$42),"")</f>
        <v/>
      </c>
      <c r="AK11" s="26" t="str">
        <f>IF(AND('Mapa final'!$AB$43="Muy Alta",'Mapa final'!$AD$43="Catastrófico"),CONCATENATE("R6C",'Mapa final'!$R$43),"")</f>
        <v/>
      </c>
      <c r="AL11" s="26" t="str">
        <f>IF(AND('Mapa final'!$AB$44="Muy Alta",'Mapa final'!$AD$44="Catastrófico"),CONCATENATE("R6C",'Mapa final'!$R$44),"")</f>
        <v/>
      </c>
      <c r="AM11" s="27" t="str">
        <f>IF(AND('Mapa final'!$AB$45="Muy Alta",'Mapa final'!$AD$45="Catastrófico"),CONCATENATE("R6C",'Mapa final'!$R$45),"")</f>
        <v/>
      </c>
      <c r="AN11" s="53"/>
      <c r="AO11" s="618"/>
      <c r="AP11" s="619"/>
      <c r="AQ11" s="619"/>
      <c r="AR11" s="619"/>
      <c r="AS11" s="619"/>
      <c r="AT11" s="620"/>
      <c r="AU11" s="53"/>
      <c r="AV11" s="53"/>
      <c r="AW11" s="53"/>
      <c r="AX11" s="53"/>
      <c r="AY11" s="53"/>
      <c r="AZ11" s="53"/>
      <c r="BA11" s="53"/>
      <c r="BB11" s="53"/>
      <c r="BC11" s="53"/>
      <c r="BD11" s="53"/>
      <c r="BE11" s="53"/>
      <c r="BF11" s="53"/>
      <c r="BG11" s="53"/>
      <c r="BH11" s="53"/>
      <c r="BI11" s="53"/>
      <c r="BJ11" s="53"/>
      <c r="BK11" s="53"/>
      <c r="BL11" s="53"/>
      <c r="BM11" s="53"/>
      <c r="BN11" s="53"/>
      <c r="BO11" s="53"/>
      <c r="BP11" s="53"/>
      <c r="BQ11" s="53"/>
      <c r="BR11" s="53"/>
      <c r="BS11" s="53"/>
      <c r="BT11" s="53"/>
      <c r="BU11" s="53"/>
      <c r="BV11" s="53"/>
      <c r="BW11" s="53"/>
      <c r="BX11" s="53"/>
    </row>
    <row r="12" spans="1:91" ht="15" customHeight="1" x14ac:dyDescent="0.3">
      <c r="A12" s="53"/>
      <c r="B12" s="557"/>
      <c r="C12" s="557"/>
      <c r="D12" s="558"/>
      <c r="E12" s="598"/>
      <c r="F12" s="599"/>
      <c r="G12" s="599"/>
      <c r="H12" s="599"/>
      <c r="I12" s="600"/>
      <c r="J12" s="22" t="str">
        <f>IF(AND('Mapa final'!$AB$46="Muy Alta",'Mapa final'!$AD$46="Leve"),CONCATENATE("R7C",'Mapa final'!$R$46),"")</f>
        <v/>
      </c>
      <c r="K12" s="23" t="str">
        <f>IF(AND('Mapa final'!$AB$47="Muy Alta",'Mapa final'!$AD$47="Leve"),CONCATENATE("R7C",'Mapa final'!$R$47),"")</f>
        <v/>
      </c>
      <c r="L12" s="23" t="str">
        <f>IF(AND('Mapa final'!$AB$48="Muy Alta",'Mapa final'!$AD$48="Leve"),CONCATENATE("R7C",'Mapa final'!$R$48),"")</f>
        <v/>
      </c>
      <c r="M12" s="23" t="str">
        <f>IF(AND('Mapa final'!$AB$49="Muy Alta",'Mapa final'!$AD$49="Leve"),CONCATENATE("R7C",'Mapa final'!$R$49),"")</f>
        <v/>
      </c>
      <c r="N12" s="23" t="str">
        <f>IF(AND('Mapa final'!$AB$50="Muy Alta",'Mapa final'!$AD$50="Leve"),CONCATENATE("R7C",'Mapa final'!$R$50),"")</f>
        <v/>
      </c>
      <c r="O12" s="24" t="str">
        <f>IF(AND('Mapa final'!$AB$51="Muy Alta",'Mapa final'!$AD$51="Leve"),CONCATENATE("R7C",'Mapa final'!$R$51),"")</f>
        <v/>
      </c>
      <c r="P12" s="22" t="str">
        <f>IF(AND('Mapa final'!$AB$46="Muy Alta",'Mapa final'!$AD$46="Menor"),CONCATENATE("R7C",'Mapa final'!$R$46),"")</f>
        <v/>
      </c>
      <c r="Q12" s="23" t="str">
        <f>IF(AND('Mapa final'!$AB$47="Muy Alta",'Mapa final'!$AD$47="Menor"),CONCATENATE("R7C",'Mapa final'!$R$47),"")</f>
        <v/>
      </c>
      <c r="R12" s="23" t="str">
        <f>IF(AND('Mapa final'!$AB$48="Muy Alta",'Mapa final'!$AD$48="Menor"),CONCATENATE("R7C",'Mapa final'!$R$48),"")</f>
        <v/>
      </c>
      <c r="S12" s="23" t="str">
        <f>IF(AND('Mapa final'!$AB$49="Muy Alta",'Mapa final'!$AD$49="Menor"),CONCATENATE("R7C",'Mapa final'!$R$49),"")</f>
        <v/>
      </c>
      <c r="T12" s="23" t="str">
        <f>IF(AND('Mapa final'!$AB$50="Muy Alta",'Mapa final'!$AD$50="Menor"),CONCATENATE("R7C",'Mapa final'!$R$50),"")</f>
        <v/>
      </c>
      <c r="U12" s="24" t="str">
        <f>IF(AND('Mapa final'!$AB$51="Muy Alta",'Mapa final'!$AD$51="Menor"),CONCATENATE("R7C",'Mapa final'!$R$51),"")</f>
        <v/>
      </c>
      <c r="V12" s="22" t="str">
        <f>IF(AND('Mapa final'!$AB$46="Muy Alta",'Mapa final'!$AD$46="Moderado"),CONCATENATE("R7C",'Mapa final'!$R$46),"")</f>
        <v/>
      </c>
      <c r="W12" s="23" t="str">
        <f>IF(AND('Mapa final'!$AB$47="Muy Alta",'Mapa final'!$AD$47="Moderado"),CONCATENATE("R7C",'Mapa final'!$R$47),"")</f>
        <v/>
      </c>
      <c r="X12" s="23" t="str">
        <f>IF(AND('Mapa final'!$AB$48="Muy Alta",'Mapa final'!$AD$48="Moderado"),CONCATENATE("R7C",'Mapa final'!$R$48),"")</f>
        <v/>
      </c>
      <c r="Y12" s="23" t="str">
        <f>IF(AND('Mapa final'!$AB$49="Muy Alta",'Mapa final'!$AD$49="Moderado"),CONCATENATE("R7C",'Mapa final'!$R$49),"")</f>
        <v/>
      </c>
      <c r="Z12" s="23" t="str">
        <f>IF(AND('Mapa final'!$AB$50="Muy Alta",'Mapa final'!$AD$50="Moderado"),CONCATENATE("R7C",'Mapa final'!$R$50),"")</f>
        <v/>
      </c>
      <c r="AA12" s="24" t="str">
        <f>IF(AND('Mapa final'!$AB$51="Muy Alta",'Mapa final'!$AD$51="Moderado"),CONCATENATE("R7C",'Mapa final'!$R$51),"")</f>
        <v/>
      </c>
      <c r="AB12" s="22" t="str">
        <f>IF(AND('Mapa final'!$AB$46="Muy Alta",'Mapa final'!$AD$46="Mayor"),CONCATENATE("R7C",'Mapa final'!$R$46),"")</f>
        <v/>
      </c>
      <c r="AC12" s="23" t="str">
        <f>IF(AND('Mapa final'!$AB$47="Muy Alta",'Mapa final'!$AD$47="Mayor"),CONCATENATE("R7C",'Mapa final'!$R$47),"")</f>
        <v/>
      </c>
      <c r="AD12" s="23" t="str">
        <f>IF(AND('Mapa final'!$AB$48="Muy Alta",'Mapa final'!$AD$48="Mayor"),CONCATENATE("R7C",'Mapa final'!$R$48),"")</f>
        <v/>
      </c>
      <c r="AE12" s="23" t="str">
        <f>IF(AND('Mapa final'!$AB$49="Muy Alta",'Mapa final'!$AD$49="Mayor"),CONCATENATE("R7C",'Mapa final'!$R$49),"")</f>
        <v/>
      </c>
      <c r="AF12" s="23" t="str">
        <f>IF(AND('Mapa final'!$AB$50="Muy Alta",'Mapa final'!$AD$50="Mayor"),CONCATENATE("R7C",'Mapa final'!$R$50),"")</f>
        <v/>
      </c>
      <c r="AG12" s="24" t="str">
        <f>IF(AND('Mapa final'!$AB$51="Muy Alta",'Mapa final'!$AD$51="Mayor"),CONCATENATE("R7C",'Mapa final'!$R$51),"")</f>
        <v/>
      </c>
      <c r="AH12" s="25" t="str">
        <f>IF(AND('Mapa final'!$AB$46="Muy Alta",'Mapa final'!$AD$46="Catastrófico"),CONCATENATE("R7C",'Mapa final'!$R$46),"")</f>
        <v/>
      </c>
      <c r="AI12" s="26" t="str">
        <f>IF(AND('Mapa final'!$AB$47="Muy Alta",'Mapa final'!$AD$47="Catastrófico"),CONCATENATE("R7C",'Mapa final'!$R$47),"")</f>
        <v/>
      </c>
      <c r="AJ12" s="26" t="str">
        <f>IF(AND('Mapa final'!$AB$48="Muy Alta",'Mapa final'!$AD$48="Catastrófico"),CONCATENATE("R7C",'Mapa final'!$R$48),"")</f>
        <v/>
      </c>
      <c r="AK12" s="26" t="str">
        <f>IF(AND('Mapa final'!$AB$49="Muy Alta",'Mapa final'!$AD$49="Catastrófico"),CONCATENATE("R7C",'Mapa final'!$R$49),"")</f>
        <v/>
      </c>
      <c r="AL12" s="26" t="str">
        <f>IF(AND('Mapa final'!$AB$50="Muy Alta",'Mapa final'!$AD$50="Catastrófico"),CONCATENATE("R7C",'Mapa final'!$R$50),"")</f>
        <v/>
      </c>
      <c r="AM12" s="27" t="str">
        <f>IF(AND('Mapa final'!$AB$51="Muy Alta",'Mapa final'!$AD$51="Catastrófico"),CONCATENATE("R7C",'Mapa final'!$R$51),"")</f>
        <v/>
      </c>
      <c r="AN12" s="53"/>
      <c r="AO12" s="618"/>
      <c r="AP12" s="619"/>
      <c r="AQ12" s="619"/>
      <c r="AR12" s="619"/>
      <c r="AS12" s="619"/>
      <c r="AT12" s="620"/>
      <c r="AU12" s="53"/>
      <c r="AV12" s="53"/>
      <c r="AW12" s="53"/>
      <c r="AX12" s="53"/>
      <c r="AY12" s="53"/>
      <c r="AZ12" s="53"/>
      <c r="BA12" s="53"/>
      <c r="BB12" s="53"/>
      <c r="BC12" s="53"/>
      <c r="BD12" s="53"/>
      <c r="BE12" s="53"/>
      <c r="BF12" s="53"/>
      <c r="BG12" s="53"/>
      <c r="BH12" s="53"/>
      <c r="BI12" s="53"/>
      <c r="BJ12" s="53"/>
      <c r="BK12" s="53"/>
      <c r="BL12" s="53"/>
      <c r="BM12" s="53"/>
      <c r="BN12" s="53"/>
      <c r="BO12" s="53"/>
      <c r="BP12" s="53"/>
      <c r="BQ12" s="53"/>
      <c r="BR12" s="53"/>
      <c r="BS12" s="53"/>
      <c r="BT12" s="53"/>
      <c r="BU12" s="53"/>
      <c r="BV12" s="53"/>
      <c r="BW12" s="53"/>
      <c r="BX12" s="53"/>
    </row>
    <row r="13" spans="1:91" ht="15" customHeight="1" x14ac:dyDescent="0.3">
      <c r="A13" s="53"/>
      <c r="B13" s="557"/>
      <c r="C13" s="557"/>
      <c r="D13" s="558"/>
      <c r="E13" s="598"/>
      <c r="F13" s="599"/>
      <c r="G13" s="599"/>
      <c r="H13" s="599"/>
      <c r="I13" s="600"/>
      <c r="J13" s="22" t="str">
        <f>IF(AND('Mapa final'!$AB$52="Muy Alta",'Mapa final'!$AD$52="Leve"),CONCATENATE("R8C",'Mapa final'!$R$52),"")</f>
        <v/>
      </c>
      <c r="K13" s="23" t="str">
        <f>IF(AND('Mapa final'!$AB$53="Muy Alta",'Mapa final'!$AD$53="Leve"),CONCATENATE("R8C",'Mapa final'!$R$53),"")</f>
        <v/>
      </c>
      <c r="L13" s="23" t="str">
        <f>IF(AND('Mapa final'!$AB$54="Muy Alta",'Mapa final'!$AD$54="Leve"),CONCATENATE("R8C",'Mapa final'!$R$54),"")</f>
        <v/>
      </c>
      <c r="M13" s="23" t="str">
        <f>IF(AND('Mapa final'!$AB$55="Muy Alta",'Mapa final'!$AD$55="Leve"),CONCATENATE("R8C",'Mapa final'!$R$55),"")</f>
        <v/>
      </c>
      <c r="N13" s="23" t="str">
        <f>IF(AND('Mapa final'!$AB$56="Muy Alta",'Mapa final'!$AD$56="Leve"),CONCATENATE("R8C",'Mapa final'!$R$56),"")</f>
        <v/>
      </c>
      <c r="O13" s="24" t="str">
        <f>IF(AND('Mapa final'!$AB$57="Muy Alta",'Mapa final'!$AD$57="Leve"),CONCATENATE("R8C",'Mapa final'!$R$57),"")</f>
        <v/>
      </c>
      <c r="P13" s="22" t="str">
        <f>IF(AND('Mapa final'!$AB$52="Muy Alta",'Mapa final'!$AD$52="Menor"),CONCATENATE("R8C",'Mapa final'!$R$52),"")</f>
        <v/>
      </c>
      <c r="Q13" s="23" t="str">
        <f>IF(AND('Mapa final'!$AB$53="Muy Alta",'Mapa final'!$AD$53="Menor"),CONCATENATE("R8C",'Mapa final'!$R$53),"")</f>
        <v/>
      </c>
      <c r="R13" s="23" t="str">
        <f>IF(AND('Mapa final'!$AB$54="Muy Alta",'Mapa final'!$AD$54="Menor"),CONCATENATE("R8C",'Mapa final'!$R$54),"")</f>
        <v/>
      </c>
      <c r="S13" s="23" t="str">
        <f>IF(AND('Mapa final'!$AB$55="Muy Alta",'Mapa final'!$AD$55="Menor"),CONCATENATE("R8C",'Mapa final'!$R$55),"")</f>
        <v/>
      </c>
      <c r="T13" s="23" t="str">
        <f>IF(AND('Mapa final'!$AB$56="Muy Alta",'Mapa final'!$AD$56="Menor"),CONCATENATE("R8C",'Mapa final'!$R$56),"")</f>
        <v/>
      </c>
      <c r="U13" s="24" t="str">
        <f>IF(AND('Mapa final'!$AB$57="Muy Alta",'Mapa final'!$AD$57="Menor"),CONCATENATE("R8C",'Mapa final'!$R$57),"")</f>
        <v/>
      </c>
      <c r="V13" s="22" t="str">
        <f>IF(AND('Mapa final'!$AB$52="Muy Alta",'Mapa final'!$AD$52="Moderado"),CONCATENATE("R8C",'Mapa final'!$R$52),"")</f>
        <v/>
      </c>
      <c r="W13" s="23" t="str">
        <f>IF(AND('Mapa final'!$AB$53="Muy Alta",'Mapa final'!$AD$53="Moderado"),CONCATENATE("R8C",'Mapa final'!$R$53),"")</f>
        <v/>
      </c>
      <c r="X13" s="23" t="str">
        <f>IF(AND('Mapa final'!$AB$54="Muy Alta",'Mapa final'!$AD$54="Moderado"),CONCATENATE("R8C",'Mapa final'!$R$54),"")</f>
        <v/>
      </c>
      <c r="Y13" s="23" t="str">
        <f>IF(AND('Mapa final'!$AB$55="Muy Alta",'Mapa final'!$AD$55="Moderado"),CONCATENATE("R8C",'Mapa final'!$R$55),"")</f>
        <v/>
      </c>
      <c r="Z13" s="23" t="str">
        <f>IF(AND('Mapa final'!$AB$56="Muy Alta",'Mapa final'!$AD$56="Moderado"),CONCATENATE("R8C",'Mapa final'!$R$56),"")</f>
        <v/>
      </c>
      <c r="AA13" s="24" t="str">
        <f>IF(AND('Mapa final'!$AB$57="Muy Alta",'Mapa final'!$AD$57="Moderado"),CONCATENATE("R8C",'Mapa final'!$R$57),"")</f>
        <v/>
      </c>
      <c r="AB13" s="22" t="str">
        <f>IF(AND('Mapa final'!$AB$52="Muy Alta",'Mapa final'!$AD$52="Mayor"),CONCATENATE("R8C",'Mapa final'!$R$52),"")</f>
        <v/>
      </c>
      <c r="AC13" s="23" t="str">
        <f>IF(AND('Mapa final'!$AB$53="Muy Alta",'Mapa final'!$AD$53="Mayor"),CONCATENATE("R8C",'Mapa final'!$R$53),"")</f>
        <v/>
      </c>
      <c r="AD13" s="23" t="str">
        <f>IF(AND('Mapa final'!$AB$54="Muy Alta",'Mapa final'!$AD$54="Mayor"),CONCATENATE("R8C",'Mapa final'!$R$54),"")</f>
        <v/>
      </c>
      <c r="AE13" s="23" t="str">
        <f>IF(AND('Mapa final'!$AB$55="Muy Alta",'Mapa final'!$AD$55="Mayor"),CONCATENATE("R8C",'Mapa final'!$R$55),"")</f>
        <v/>
      </c>
      <c r="AF13" s="23" t="str">
        <f>IF(AND('Mapa final'!$AB$56="Muy Alta",'Mapa final'!$AD$56="Mayor"),CONCATENATE("R8C",'Mapa final'!$R$56),"")</f>
        <v/>
      </c>
      <c r="AG13" s="24" t="str">
        <f>IF(AND('Mapa final'!$AB$57="Muy Alta",'Mapa final'!$AD$57="Mayor"),CONCATENATE("R8C",'Mapa final'!$R$57),"")</f>
        <v/>
      </c>
      <c r="AH13" s="25" t="str">
        <f>IF(AND('Mapa final'!$AB$52="Muy Alta",'Mapa final'!$AD$52="Catastrófico"),CONCATENATE("R8C",'Mapa final'!$R$52),"")</f>
        <v/>
      </c>
      <c r="AI13" s="26" t="str">
        <f>IF(AND('Mapa final'!$AB$53="Muy Alta",'Mapa final'!$AD$53="Catastrófico"),CONCATENATE("R8C",'Mapa final'!$R$53),"")</f>
        <v/>
      </c>
      <c r="AJ13" s="26" t="str">
        <f>IF(AND('Mapa final'!$AB$54="Muy Alta",'Mapa final'!$AD$54="Catastrófico"),CONCATENATE("R8C",'Mapa final'!$R$54),"")</f>
        <v/>
      </c>
      <c r="AK13" s="26" t="str">
        <f>IF(AND('Mapa final'!$AB$55="Muy Alta",'Mapa final'!$AD$55="Catastrófico"),CONCATENATE("R8C",'Mapa final'!$R$55),"")</f>
        <v/>
      </c>
      <c r="AL13" s="26" t="str">
        <f>IF(AND('Mapa final'!$AB$56="Muy Alta",'Mapa final'!$AD$56="Catastrófico"),CONCATENATE("R8C",'Mapa final'!$R$56),"")</f>
        <v/>
      </c>
      <c r="AM13" s="27" t="str">
        <f>IF(AND('Mapa final'!$AB$57="Muy Alta",'Mapa final'!$AD$57="Catastrófico"),CONCATENATE("R8C",'Mapa final'!$R$57),"")</f>
        <v/>
      </c>
      <c r="AN13" s="53"/>
      <c r="AO13" s="618"/>
      <c r="AP13" s="619"/>
      <c r="AQ13" s="619"/>
      <c r="AR13" s="619"/>
      <c r="AS13" s="619"/>
      <c r="AT13" s="620"/>
      <c r="AU13" s="53"/>
      <c r="AV13" s="53"/>
      <c r="AW13" s="53"/>
      <c r="AX13" s="53"/>
      <c r="AY13" s="53"/>
      <c r="AZ13" s="53"/>
      <c r="BA13" s="53"/>
      <c r="BB13" s="53"/>
      <c r="BC13" s="53"/>
      <c r="BD13" s="53"/>
      <c r="BE13" s="53"/>
      <c r="BF13" s="53"/>
      <c r="BG13" s="53"/>
      <c r="BH13" s="53"/>
      <c r="BI13" s="53"/>
      <c r="BJ13" s="53"/>
      <c r="BK13" s="53"/>
      <c r="BL13" s="53"/>
      <c r="BM13" s="53"/>
      <c r="BN13" s="53"/>
      <c r="BO13" s="53"/>
      <c r="BP13" s="53"/>
      <c r="BQ13" s="53"/>
      <c r="BR13" s="53"/>
      <c r="BS13" s="53"/>
      <c r="BT13" s="53"/>
      <c r="BU13" s="53"/>
      <c r="BV13" s="53"/>
      <c r="BW13" s="53"/>
      <c r="BX13" s="53"/>
    </row>
    <row r="14" spans="1:91" ht="15" customHeight="1" x14ac:dyDescent="0.3">
      <c r="A14" s="53"/>
      <c r="B14" s="557"/>
      <c r="C14" s="557"/>
      <c r="D14" s="558"/>
      <c r="E14" s="598"/>
      <c r="F14" s="599"/>
      <c r="G14" s="599"/>
      <c r="H14" s="599"/>
      <c r="I14" s="600"/>
      <c r="J14" s="22" t="str">
        <f>IF(AND('Mapa final'!$AB$58="Muy Alta",'Mapa final'!$AD$58="Leve"),CONCATENATE("R9C",'Mapa final'!$R$58),"")</f>
        <v/>
      </c>
      <c r="K14" s="23" t="str">
        <f>IF(AND('Mapa final'!$AB$59="Muy Alta",'Mapa final'!$AD$59="Leve"),CONCATENATE("R9C",'Mapa final'!$R$59),"")</f>
        <v/>
      </c>
      <c r="L14" s="23" t="str">
        <f>IF(AND('Mapa final'!$AB$60="Muy Alta",'Mapa final'!$AD$60="Leve"),CONCATENATE("R9C",'Mapa final'!$R$60),"")</f>
        <v/>
      </c>
      <c r="M14" s="23" t="str">
        <f>IF(AND('Mapa final'!$AB$61="Muy Alta",'Mapa final'!$AD$61="Leve"),CONCATENATE("R9C",'Mapa final'!$R$61),"")</f>
        <v/>
      </c>
      <c r="N14" s="23" t="str">
        <f>IF(AND('Mapa final'!$AB$62="Muy Alta",'Mapa final'!$AD$62="Leve"),CONCATENATE("R9C",'Mapa final'!$R$62),"")</f>
        <v/>
      </c>
      <c r="O14" s="24" t="str">
        <f>IF(AND('Mapa final'!$AB$63="Muy Alta",'Mapa final'!$AD$63="Leve"),CONCATENATE("R9C",'Mapa final'!$R$63),"")</f>
        <v/>
      </c>
      <c r="P14" s="22" t="str">
        <f>IF(AND('Mapa final'!$AB$58="Muy Alta",'Mapa final'!$AD$58="Menor"),CONCATENATE("R9C",'Mapa final'!$R$58),"")</f>
        <v/>
      </c>
      <c r="Q14" s="23" t="str">
        <f>IF(AND('Mapa final'!$AB$59="Muy Alta",'Mapa final'!$AD$59="Menor"),CONCATENATE("R9C",'Mapa final'!$R$59),"")</f>
        <v/>
      </c>
      <c r="R14" s="23" t="str">
        <f>IF(AND('Mapa final'!$AB$60="Muy Alta",'Mapa final'!$AD$60="Menor"),CONCATENATE("R9C",'Mapa final'!$R$60),"")</f>
        <v/>
      </c>
      <c r="S14" s="23" t="str">
        <f>IF(AND('Mapa final'!$AB$61="Muy Alta",'Mapa final'!$AD$61="Menor"),CONCATENATE("R9C",'Mapa final'!$R$61),"")</f>
        <v/>
      </c>
      <c r="T14" s="23" t="str">
        <f>IF(AND('Mapa final'!$AB$62="Muy Alta",'Mapa final'!$AD$62="Menor"),CONCATENATE("R9C",'Mapa final'!$R$62),"")</f>
        <v/>
      </c>
      <c r="U14" s="24" t="str">
        <f>IF(AND('Mapa final'!$AB$63="Muy Alta",'Mapa final'!$AD$63="Menor"),CONCATENATE("R9C",'Mapa final'!$R$63),"")</f>
        <v/>
      </c>
      <c r="V14" s="22" t="str">
        <f>IF(AND('Mapa final'!$AB$58="Muy Alta",'Mapa final'!$AD$58="Moderado"),CONCATENATE("R9C",'Mapa final'!$R$58),"")</f>
        <v/>
      </c>
      <c r="W14" s="23" t="str">
        <f>IF(AND('Mapa final'!$AB$59="Muy Alta",'Mapa final'!$AD$59="Moderado"),CONCATENATE("R9C",'Mapa final'!$R$59),"")</f>
        <v/>
      </c>
      <c r="X14" s="23" t="str">
        <f>IF(AND('Mapa final'!$AB$60="Muy Alta",'Mapa final'!$AD$60="Moderado"),CONCATENATE("R9C",'Mapa final'!$R$60),"")</f>
        <v/>
      </c>
      <c r="Y14" s="23" t="str">
        <f>IF(AND('Mapa final'!$AB$61="Muy Alta",'Mapa final'!$AD$61="Moderado"),CONCATENATE("R9C",'Mapa final'!$R$61),"")</f>
        <v/>
      </c>
      <c r="Z14" s="23" t="str">
        <f>IF(AND('Mapa final'!$AB$62="Muy Alta",'Mapa final'!$AD$62="Moderado"),CONCATENATE("R9C",'Mapa final'!$R$62),"")</f>
        <v/>
      </c>
      <c r="AA14" s="24" t="str">
        <f>IF(AND('Mapa final'!$AB$63="Muy Alta",'Mapa final'!$AD$63="Moderado"),CONCATENATE("R9C",'Mapa final'!$R$63),"")</f>
        <v/>
      </c>
      <c r="AB14" s="22" t="str">
        <f>IF(AND('Mapa final'!$AB$58="Muy Alta",'Mapa final'!$AD$58="Mayor"),CONCATENATE("R9C",'Mapa final'!$R$58),"")</f>
        <v/>
      </c>
      <c r="AC14" s="23" t="str">
        <f>IF(AND('Mapa final'!$AB$59="Muy Alta",'Mapa final'!$AD$59="Mayor"),CONCATENATE("R9C",'Mapa final'!$R$59),"")</f>
        <v/>
      </c>
      <c r="AD14" s="23" t="str">
        <f>IF(AND('Mapa final'!$AB$60="Muy Alta",'Mapa final'!$AD$60="Mayor"),CONCATENATE("R9C",'Mapa final'!$R$60),"")</f>
        <v/>
      </c>
      <c r="AE14" s="23" t="str">
        <f>IF(AND('Mapa final'!$AB$61="Muy Alta",'Mapa final'!$AD$61="Mayor"),CONCATENATE("R9C",'Mapa final'!$R$61),"")</f>
        <v/>
      </c>
      <c r="AF14" s="23" t="str">
        <f>IF(AND('Mapa final'!$AB$62="Muy Alta",'Mapa final'!$AD$62="Mayor"),CONCATENATE("R9C",'Mapa final'!$R$62),"")</f>
        <v/>
      </c>
      <c r="AG14" s="24" t="str">
        <f>IF(AND('Mapa final'!$AB$63="Muy Alta",'Mapa final'!$AD$63="Mayor"),CONCATENATE("R9C",'Mapa final'!$R$63),"")</f>
        <v/>
      </c>
      <c r="AH14" s="25" t="str">
        <f>IF(AND('Mapa final'!$AB$58="Muy Alta",'Mapa final'!$AD$58="Catastrófico"),CONCATENATE("R9C",'Mapa final'!$R$58),"")</f>
        <v/>
      </c>
      <c r="AI14" s="26" t="str">
        <f>IF(AND('Mapa final'!$AB$59="Muy Alta",'Mapa final'!$AD$59="Catastrófico"),CONCATENATE("R9C",'Mapa final'!$R$59),"")</f>
        <v/>
      </c>
      <c r="AJ14" s="26" t="str">
        <f>IF(AND('Mapa final'!$AB$60="Muy Alta",'Mapa final'!$AD$60="Catastrófico"),CONCATENATE("R9C",'Mapa final'!$R$60),"")</f>
        <v/>
      </c>
      <c r="AK14" s="26" t="str">
        <f>IF(AND('Mapa final'!$AB$61="Muy Alta",'Mapa final'!$AD$61="Catastrófico"),CONCATENATE("R9C",'Mapa final'!$R$61),"")</f>
        <v/>
      </c>
      <c r="AL14" s="26" t="str">
        <f>IF(AND('Mapa final'!$AB$62="Muy Alta",'Mapa final'!$AD$62="Catastrófico"),CONCATENATE("R9C",'Mapa final'!$R$62),"")</f>
        <v/>
      </c>
      <c r="AM14" s="27" t="str">
        <f>IF(AND('Mapa final'!$AB$63="Muy Alta",'Mapa final'!$AD$63="Catastrófico"),CONCATENATE("R9C",'Mapa final'!$R$63),"")</f>
        <v/>
      </c>
      <c r="AN14" s="53"/>
      <c r="AO14" s="618"/>
      <c r="AP14" s="619"/>
      <c r="AQ14" s="619"/>
      <c r="AR14" s="619"/>
      <c r="AS14" s="619"/>
      <c r="AT14" s="620"/>
      <c r="AU14" s="53"/>
      <c r="AV14" s="53"/>
      <c r="AW14" s="53"/>
      <c r="AX14" s="53"/>
      <c r="AY14" s="53"/>
      <c r="AZ14" s="53"/>
      <c r="BA14" s="53"/>
      <c r="BB14" s="53"/>
      <c r="BC14" s="53"/>
      <c r="BD14" s="53"/>
      <c r="BE14" s="53"/>
      <c r="BF14" s="53"/>
      <c r="BG14" s="53"/>
      <c r="BH14" s="53"/>
      <c r="BI14" s="53"/>
      <c r="BJ14" s="53"/>
      <c r="BK14" s="53"/>
      <c r="BL14" s="53"/>
      <c r="BM14" s="53"/>
      <c r="BN14" s="53"/>
      <c r="BO14" s="53"/>
      <c r="BP14" s="53"/>
      <c r="BQ14" s="53"/>
      <c r="BR14" s="53"/>
      <c r="BS14" s="53"/>
      <c r="BT14" s="53"/>
      <c r="BU14" s="53"/>
      <c r="BV14" s="53"/>
      <c r="BW14" s="53"/>
      <c r="BX14" s="53"/>
    </row>
    <row r="15" spans="1:91" ht="15.75" customHeight="1" thickBot="1" x14ac:dyDescent="0.35">
      <c r="A15" s="53"/>
      <c r="B15" s="557"/>
      <c r="C15" s="557"/>
      <c r="D15" s="558"/>
      <c r="E15" s="601"/>
      <c r="F15" s="602"/>
      <c r="G15" s="602"/>
      <c r="H15" s="602"/>
      <c r="I15" s="603"/>
      <c r="J15" s="28" t="str">
        <f>IF(AND('Mapa final'!$AB$64="Muy Alta",'Mapa final'!$AD$64="Leve"),CONCATENATE("R10C",'Mapa final'!$R$64),"")</f>
        <v/>
      </c>
      <c r="K15" s="29" t="str">
        <f>IF(AND('Mapa final'!$AB$65="Muy Alta",'Mapa final'!$AD$65="Leve"),CONCATENATE("R10C",'Mapa final'!$R$65),"")</f>
        <v/>
      </c>
      <c r="L15" s="29" t="str">
        <f>IF(AND('Mapa final'!$AB$66="Muy Alta",'Mapa final'!$AD$66="Leve"),CONCATENATE("R10C",'Mapa final'!$R$66),"")</f>
        <v/>
      </c>
      <c r="M15" s="29" t="str">
        <f>IF(AND('Mapa final'!$AB$67="Muy Alta",'Mapa final'!$AD$67="Leve"),CONCATENATE("R10C",'Mapa final'!$R$67),"")</f>
        <v/>
      </c>
      <c r="N15" s="29" t="str">
        <f>IF(AND('Mapa final'!$AB$68="Muy Alta",'Mapa final'!$AD$68="Leve"),CONCATENATE("R10C",'Mapa final'!$R$68),"")</f>
        <v/>
      </c>
      <c r="O15" s="30" t="str">
        <f>IF(AND('Mapa final'!$AB$69="Muy Alta",'Mapa final'!$AD$69="Leve"),CONCATENATE("R10C",'Mapa final'!$R$69),"")</f>
        <v/>
      </c>
      <c r="P15" s="22" t="str">
        <f>IF(AND('Mapa final'!$AB$64="Muy Alta",'Mapa final'!$AD$64="Menor"),CONCATENATE("R10C",'Mapa final'!$R$64),"")</f>
        <v/>
      </c>
      <c r="Q15" s="23" t="str">
        <f>IF(AND('Mapa final'!$AB$65="Muy Alta",'Mapa final'!$AD$65="Menor"),CONCATENATE("R10C",'Mapa final'!$R$65),"")</f>
        <v/>
      </c>
      <c r="R15" s="23" t="str">
        <f>IF(AND('Mapa final'!$AB$66="Muy Alta",'Mapa final'!$AD$66="Menor"),CONCATENATE("R10C",'Mapa final'!$R$66),"")</f>
        <v/>
      </c>
      <c r="S15" s="23" t="str">
        <f>IF(AND('Mapa final'!$AB$67="Muy Alta",'Mapa final'!$AD$67="Menor"),CONCATENATE("R10C",'Mapa final'!$R$67),"")</f>
        <v/>
      </c>
      <c r="T15" s="23" t="str">
        <f>IF(AND('Mapa final'!$AB$68="Muy Alta",'Mapa final'!$AD$68="Menor"),CONCATENATE("R10C",'Mapa final'!$R$68),"")</f>
        <v/>
      </c>
      <c r="U15" s="24" t="str">
        <f>IF(AND('Mapa final'!$AB$69="Muy Alta",'Mapa final'!$AD$69="Menor"),CONCATENATE("R10C",'Mapa final'!$R$69),"")</f>
        <v/>
      </c>
      <c r="V15" s="28" t="str">
        <f>IF(AND('Mapa final'!$AB$64="Muy Alta",'Mapa final'!$AD$64="Moderado"),CONCATENATE("R10C",'Mapa final'!$R$64),"")</f>
        <v/>
      </c>
      <c r="W15" s="29" t="str">
        <f>IF(AND('Mapa final'!$AB$65="Muy Alta",'Mapa final'!$AD$65="Moderado"),CONCATENATE("R10C",'Mapa final'!$R$65),"")</f>
        <v/>
      </c>
      <c r="X15" s="29" t="str">
        <f>IF(AND('Mapa final'!$AB$66="Muy Alta",'Mapa final'!$AD$66="Moderado"),CONCATENATE("R10C",'Mapa final'!$R$66),"")</f>
        <v/>
      </c>
      <c r="Y15" s="29" t="str">
        <f>IF(AND('Mapa final'!$AB$67="Muy Alta",'Mapa final'!$AD$67="Moderado"),CONCATENATE("R10C",'Mapa final'!$R$67),"")</f>
        <v/>
      </c>
      <c r="Z15" s="29" t="str">
        <f>IF(AND('Mapa final'!$AB$68="Muy Alta",'Mapa final'!$AD$68="Moderado"),CONCATENATE("R10C",'Mapa final'!$R$68),"")</f>
        <v/>
      </c>
      <c r="AA15" s="30" t="str">
        <f>IF(AND('Mapa final'!$AB$69="Muy Alta",'Mapa final'!$AD$69="Moderado"),CONCATENATE("R10C",'Mapa final'!$R$69),"")</f>
        <v/>
      </c>
      <c r="AB15" s="22" t="str">
        <f>IF(AND('Mapa final'!$AB$64="Muy Alta",'Mapa final'!$AD$64="Mayor"),CONCATENATE("R10C",'Mapa final'!$R$64),"")</f>
        <v/>
      </c>
      <c r="AC15" s="23" t="str">
        <f>IF(AND('Mapa final'!$AB$65="Muy Alta",'Mapa final'!$AD$65="Mayor"),CONCATENATE("R10C",'Mapa final'!$R$65),"")</f>
        <v/>
      </c>
      <c r="AD15" s="23" t="str">
        <f>IF(AND('Mapa final'!$AB$66="Muy Alta",'Mapa final'!$AD$66="Mayor"),CONCATENATE("R10C",'Mapa final'!$R$66),"")</f>
        <v/>
      </c>
      <c r="AE15" s="23" t="str">
        <f>IF(AND('Mapa final'!$AB$67="Muy Alta",'Mapa final'!$AD$67="Mayor"),CONCATENATE("R10C",'Mapa final'!$R$67),"")</f>
        <v/>
      </c>
      <c r="AF15" s="23" t="str">
        <f>IF(AND('Mapa final'!$AB$68="Muy Alta",'Mapa final'!$AD$68="Mayor"),CONCATENATE("R10C",'Mapa final'!$R$68),"")</f>
        <v/>
      </c>
      <c r="AG15" s="24" t="str">
        <f>IF(AND('Mapa final'!$AB$69="Muy Alta",'Mapa final'!$AD$69="Mayor"),CONCATENATE("R10C",'Mapa final'!$R$69),"")</f>
        <v/>
      </c>
      <c r="AH15" s="31" t="str">
        <f>IF(AND('Mapa final'!$AB$64="Muy Alta",'Mapa final'!$AD$64="Catastrófico"),CONCATENATE("R10C",'Mapa final'!$R$64),"")</f>
        <v/>
      </c>
      <c r="AI15" s="32" t="str">
        <f>IF(AND('Mapa final'!$AB$65="Muy Alta",'Mapa final'!$AD$65="Catastrófico"),CONCATENATE("R10C",'Mapa final'!$R$65),"")</f>
        <v/>
      </c>
      <c r="AJ15" s="32" t="str">
        <f>IF(AND('Mapa final'!$AB$66="Muy Alta",'Mapa final'!$AD$66="Catastrófico"),CONCATENATE("R10C",'Mapa final'!$R$66),"")</f>
        <v/>
      </c>
      <c r="AK15" s="32" t="str">
        <f>IF(AND('Mapa final'!$AB$67="Muy Alta",'Mapa final'!$AD$67="Catastrófico"),CONCATENATE("R10C",'Mapa final'!$R$67),"")</f>
        <v/>
      </c>
      <c r="AL15" s="32" t="str">
        <f>IF(AND('Mapa final'!$AB$68="Muy Alta",'Mapa final'!$AD$68="Catastrófico"),CONCATENATE("R10C",'Mapa final'!$R$68),"")</f>
        <v/>
      </c>
      <c r="AM15" s="33" t="str">
        <f>IF(AND('Mapa final'!$AB$69="Muy Alta",'Mapa final'!$AD$69="Catastrófico"),CONCATENATE("R10C",'Mapa final'!$R$69),"")</f>
        <v/>
      </c>
      <c r="AN15" s="53"/>
      <c r="AO15" s="621"/>
      <c r="AP15" s="622"/>
      <c r="AQ15" s="622"/>
      <c r="AR15" s="622"/>
      <c r="AS15" s="622"/>
      <c r="AT15" s="623"/>
      <c r="AU15" s="53"/>
      <c r="AV15" s="53"/>
      <c r="AW15" s="53"/>
      <c r="AX15" s="53"/>
      <c r="AY15" s="53"/>
      <c r="AZ15" s="53"/>
      <c r="BA15" s="53"/>
      <c r="BB15" s="53"/>
      <c r="BC15" s="53"/>
      <c r="BD15" s="53"/>
      <c r="BE15" s="53"/>
      <c r="BF15" s="53"/>
      <c r="BG15" s="53"/>
      <c r="BH15" s="53"/>
      <c r="BI15" s="53"/>
      <c r="BJ15" s="53"/>
      <c r="BK15" s="53"/>
      <c r="BL15" s="53"/>
      <c r="BM15" s="53"/>
      <c r="BN15" s="53"/>
      <c r="BO15" s="53"/>
      <c r="BP15" s="53"/>
      <c r="BQ15" s="53"/>
      <c r="BR15" s="53"/>
      <c r="BS15" s="53"/>
      <c r="BT15" s="53"/>
      <c r="BU15" s="53"/>
      <c r="BV15" s="53"/>
      <c r="BW15" s="53"/>
      <c r="BX15" s="53"/>
    </row>
    <row r="16" spans="1:91" ht="15" customHeight="1" x14ac:dyDescent="0.3">
      <c r="A16" s="53"/>
      <c r="B16" s="557"/>
      <c r="C16" s="557"/>
      <c r="D16" s="558"/>
      <c r="E16" s="595" t="s">
        <v>106</v>
      </c>
      <c r="F16" s="596"/>
      <c r="G16" s="596"/>
      <c r="H16" s="596"/>
      <c r="I16" s="596"/>
      <c r="J16" s="34" t="str">
        <f>IF(AND('Mapa final'!$AB$10="Alta",'Mapa final'!$AD$10="Leve"),CONCATENATE("R1C",'Mapa final'!$R$10),"")</f>
        <v/>
      </c>
      <c r="K16" s="35" t="str">
        <f>IF(AND('Mapa final'!$AB$11="Alta",'Mapa final'!$AD$11="Leve"),CONCATENATE("R1C",'Mapa final'!$R$11),"")</f>
        <v/>
      </c>
      <c r="L16" s="35" t="str">
        <f>IF(AND('Mapa final'!$AB$12="Alta",'Mapa final'!$AD$12="Leve"),CONCATENATE("R1C",'Mapa final'!$R$12),"")</f>
        <v/>
      </c>
      <c r="M16" s="35" t="str">
        <f>IF(AND('Mapa final'!$AB$13="Alta",'Mapa final'!$AD$13="Leve"),CONCATENATE("R1C",'Mapa final'!$R$13),"")</f>
        <v/>
      </c>
      <c r="N16" s="35" t="str">
        <f>IF(AND('Mapa final'!$AB$14="Alta",'Mapa final'!$AD$14="Leve"),CONCATENATE("R1C",'Mapa final'!$R$14),"")</f>
        <v/>
      </c>
      <c r="O16" s="36" t="str">
        <f>IF(AND('Mapa final'!$AB$15="Alta",'Mapa final'!$AD$15="Leve"),CONCATENATE("R1C",'Mapa final'!$R$15),"")</f>
        <v/>
      </c>
      <c r="P16" s="34" t="str">
        <f>IF(AND('Mapa final'!$AB$10="Alta",'Mapa final'!$AD$10="Menor"),CONCATENATE("R1C",'Mapa final'!$R$10),"")</f>
        <v/>
      </c>
      <c r="Q16" s="35" t="str">
        <f>IF(AND('Mapa final'!$AB$11="Alta",'Mapa final'!$AD$11="Menor"),CONCATENATE("R1C",'Mapa final'!$R$11),"")</f>
        <v/>
      </c>
      <c r="R16" s="35" t="str">
        <f>IF(AND('Mapa final'!$AB$12="Alta",'Mapa final'!$AD$12="Menor"),CONCATENATE("R1C",'Mapa final'!$R$12),"")</f>
        <v/>
      </c>
      <c r="S16" s="35" t="str">
        <f>IF(AND('Mapa final'!$AB$13="Alta",'Mapa final'!$AD$13="Menor"),CONCATENATE("R1C",'Mapa final'!$R$13),"")</f>
        <v/>
      </c>
      <c r="T16" s="35" t="str">
        <f>IF(AND('Mapa final'!$AB$14="Alta",'Mapa final'!$AD$14="Menor"),CONCATENATE("R1C",'Mapa final'!$R$14),"")</f>
        <v/>
      </c>
      <c r="U16" s="36" t="str">
        <f>IF(AND('Mapa final'!$AB$15="Alta",'Mapa final'!$AD$15="Menor"),CONCATENATE("R1C",'Mapa final'!$R$15),"")</f>
        <v/>
      </c>
      <c r="V16" s="16" t="str">
        <f>IF(AND('Mapa final'!$AB$10="Alta",'Mapa final'!$AD$10="Moderado"),CONCATENATE("R1C",'Mapa final'!$R$10),"")</f>
        <v/>
      </c>
      <c r="W16" s="17" t="str">
        <f>IF(AND('Mapa final'!$AB$11="Alta",'Mapa final'!$AD$11="Moderado"),CONCATENATE("R1C",'Mapa final'!$R$11),"")</f>
        <v/>
      </c>
      <c r="X16" s="17" t="str">
        <f>IF(AND('Mapa final'!$AB$12="Alta",'Mapa final'!$AD$12="Moderado"),CONCATENATE("R1C",'Mapa final'!$R$12),"")</f>
        <v/>
      </c>
      <c r="Y16" s="17" t="str">
        <f>IF(AND('Mapa final'!$AB$13="Alta",'Mapa final'!$AD$13="Moderado"),CONCATENATE("R1C",'Mapa final'!$R$13),"")</f>
        <v/>
      </c>
      <c r="Z16" s="17" t="str">
        <f>IF(AND('Mapa final'!$AB$14="Alta",'Mapa final'!$AD$14="Moderado"),CONCATENATE("R1C",'Mapa final'!$R$14),"")</f>
        <v/>
      </c>
      <c r="AA16" s="18" t="str">
        <f>IF(AND('Mapa final'!$AB$15="Alta",'Mapa final'!$AD$15="Moderado"),CONCATENATE("R1C",'Mapa final'!$R$15),"")</f>
        <v/>
      </c>
      <c r="AB16" s="16" t="str">
        <f>IF(AND('Mapa final'!$AB$10="Alta",'Mapa final'!$AD$10="Mayor"),CONCATENATE("R1C",'Mapa final'!$R$10),"")</f>
        <v/>
      </c>
      <c r="AC16" s="17" t="str">
        <f>IF(AND('Mapa final'!$AB$11="Alta",'Mapa final'!$AD$11="Mayor"),CONCATENATE("R1C",'Mapa final'!$R$11),"")</f>
        <v/>
      </c>
      <c r="AD16" s="17" t="str">
        <f>IF(AND('Mapa final'!$AB$12="Alta",'Mapa final'!$AD$12="Mayor"),CONCATENATE("R1C",'Mapa final'!$R$12),"")</f>
        <v/>
      </c>
      <c r="AE16" s="17" t="str">
        <f>IF(AND('Mapa final'!$AB$13="Alta",'Mapa final'!$AD$13="Mayor"),CONCATENATE("R1C",'Mapa final'!$R$13),"")</f>
        <v/>
      </c>
      <c r="AF16" s="17" t="str">
        <f>IF(AND('Mapa final'!$AB$14="Alta",'Mapa final'!$AD$14="Mayor"),CONCATENATE("R1C",'Mapa final'!$R$14),"")</f>
        <v/>
      </c>
      <c r="AG16" s="18" t="str">
        <f>IF(AND('Mapa final'!$AB$15="Alta",'Mapa final'!$AD$15="Mayor"),CONCATENATE("R1C",'Mapa final'!$R$15),"")</f>
        <v/>
      </c>
      <c r="AH16" s="19" t="str">
        <f>IF(AND('Mapa final'!$AB$10="Alta",'Mapa final'!$AD$10="Catastrófico"),CONCATENATE("R1C",'Mapa final'!$R$10),"")</f>
        <v/>
      </c>
      <c r="AI16" s="20" t="str">
        <f>IF(AND('Mapa final'!$AB$11="Alta",'Mapa final'!$AD$11="Catastrófico"),CONCATENATE("R1C",'Mapa final'!$R$11),"")</f>
        <v/>
      </c>
      <c r="AJ16" s="20" t="str">
        <f>IF(AND('Mapa final'!$AB$12="Alta",'Mapa final'!$AD$12="Catastrófico"),CONCATENATE("R1C",'Mapa final'!$R$12),"")</f>
        <v/>
      </c>
      <c r="AK16" s="20" t="str">
        <f>IF(AND('Mapa final'!$AB$13="Alta",'Mapa final'!$AD$13="Catastrófico"),CONCATENATE("R1C",'Mapa final'!$R$13),"")</f>
        <v/>
      </c>
      <c r="AL16" s="20" t="str">
        <f>IF(AND('Mapa final'!$AB$14="Alta",'Mapa final'!$AD$14="Catastrófico"),CONCATENATE("R1C",'Mapa final'!$R$14),"")</f>
        <v/>
      </c>
      <c r="AM16" s="21" t="str">
        <f>IF(AND('Mapa final'!$AB$15="Alta",'Mapa final'!$AD$15="Catastrófico"),CONCATENATE("R1C",'Mapa final'!$R$15),"")</f>
        <v/>
      </c>
      <c r="AN16" s="53"/>
      <c r="AO16" s="605" t="s">
        <v>75</v>
      </c>
      <c r="AP16" s="606"/>
      <c r="AQ16" s="606"/>
      <c r="AR16" s="606"/>
      <c r="AS16" s="606"/>
      <c r="AT16" s="607"/>
      <c r="AU16" s="53"/>
      <c r="AV16" s="53"/>
      <c r="AW16" s="53"/>
      <c r="AX16" s="53"/>
      <c r="AY16" s="53"/>
      <c r="AZ16" s="53"/>
      <c r="BA16" s="53"/>
      <c r="BB16" s="53"/>
      <c r="BC16" s="53"/>
      <c r="BD16" s="53"/>
      <c r="BE16" s="53"/>
      <c r="BF16" s="53"/>
      <c r="BG16" s="53"/>
      <c r="BH16" s="53"/>
      <c r="BI16" s="53"/>
      <c r="BJ16" s="53"/>
      <c r="BK16" s="53"/>
      <c r="BL16" s="53"/>
      <c r="BM16" s="53"/>
      <c r="BN16" s="53"/>
      <c r="BO16" s="53"/>
      <c r="BP16" s="53"/>
      <c r="BQ16" s="53"/>
      <c r="BR16" s="53"/>
      <c r="BS16" s="53"/>
      <c r="BT16" s="53"/>
      <c r="BU16" s="53"/>
      <c r="BV16" s="53"/>
      <c r="BW16" s="53"/>
      <c r="BX16" s="53"/>
    </row>
    <row r="17" spans="1:76" ht="15" customHeight="1" x14ac:dyDescent="0.3">
      <c r="A17" s="53"/>
      <c r="B17" s="557"/>
      <c r="C17" s="557"/>
      <c r="D17" s="558"/>
      <c r="E17" s="614"/>
      <c r="F17" s="599"/>
      <c r="G17" s="599"/>
      <c r="H17" s="599"/>
      <c r="I17" s="599"/>
      <c r="J17" s="37" t="str">
        <f>IF(AND('Mapa final'!$AB$16="Alta",'Mapa final'!$AD$16="Leve"),CONCATENATE("R2C",'Mapa final'!$R$16),"")</f>
        <v/>
      </c>
      <c r="K17" s="38" t="str">
        <f>IF(AND('Mapa final'!$AB$17="Alta",'Mapa final'!$AD$17="Leve"),CONCATENATE("R2C",'Mapa final'!$R$17),"")</f>
        <v/>
      </c>
      <c r="L17" s="38" t="str">
        <f>IF(AND('Mapa final'!$AB$18="Alta",'Mapa final'!$AD$18="Leve"),CONCATENATE("R2C",'Mapa final'!$R$18),"")</f>
        <v/>
      </c>
      <c r="M17" s="38" t="str">
        <f>IF(AND('Mapa final'!$AB$19="Alta",'Mapa final'!$AD$19="Leve"),CONCATENATE("R2C",'Mapa final'!$R$19),"")</f>
        <v/>
      </c>
      <c r="N17" s="38" t="str">
        <f>IF(AND('Mapa final'!$AB$20="Alta",'Mapa final'!$AD$20="Leve"),CONCATENATE("R2C",'Mapa final'!$R$20),"")</f>
        <v/>
      </c>
      <c r="O17" s="39" t="str">
        <f>IF(AND('Mapa final'!$AB$21="Alta",'Mapa final'!$AD$21="Leve"),CONCATENATE("R2C",'Mapa final'!$R$21),"")</f>
        <v/>
      </c>
      <c r="P17" s="37" t="str">
        <f>IF(AND('Mapa final'!$AB$16="Alta",'Mapa final'!$AD$16="Menor"),CONCATENATE("R2C",'Mapa final'!$R$16),"")</f>
        <v/>
      </c>
      <c r="Q17" s="38" t="str">
        <f>IF(AND('Mapa final'!$AB$17="Alta",'Mapa final'!$AD$17="Menor"),CONCATENATE("R2C",'Mapa final'!$R$17),"")</f>
        <v/>
      </c>
      <c r="R17" s="38" t="str">
        <f>IF(AND('Mapa final'!$AB$18="Alta",'Mapa final'!$AD$18="Menor"),CONCATENATE("R2C",'Mapa final'!$R$18),"")</f>
        <v/>
      </c>
      <c r="S17" s="38" t="str">
        <f>IF(AND('Mapa final'!$AB$19="Alta",'Mapa final'!$AD$19="Menor"),CONCATENATE("R2C",'Mapa final'!$R$19),"")</f>
        <v/>
      </c>
      <c r="T17" s="38" t="str">
        <f>IF(AND('Mapa final'!$AB$20="Alta",'Mapa final'!$AD$20="Menor"),CONCATENATE("R2C",'Mapa final'!$R$20),"")</f>
        <v/>
      </c>
      <c r="U17" s="39" t="str">
        <f>IF(AND('Mapa final'!$AB$21="Alta",'Mapa final'!$AD$21="Menor"),CONCATENATE("R2C",'Mapa final'!$R$21),"")</f>
        <v/>
      </c>
      <c r="V17" s="22" t="str">
        <f>IF(AND('Mapa final'!$AB$16="Alta",'Mapa final'!$AD$16="Moderado"),CONCATENATE("R2C",'Mapa final'!$R$16),"")</f>
        <v/>
      </c>
      <c r="W17" s="23" t="str">
        <f>IF(AND('Mapa final'!$AB$17="Alta",'Mapa final'!$AD$17="Moderado"),CONCATENATE("R2C",'Mapa final'!$R$17),"")</f>
        <v/>
      </c>
      <c r="X17" s="23" t="str">
        <f>IF(AND('Mapa final'!$AB$18="Alta",'Mapa final'!$AD$18="Moderado"),CONCATENATE("R2C",'Mapa final'!$R$18),"")</f>
        <v/>
      </c>
      <c r="Y17" s="23" t="str">
        <f>IF(AND('Mapa final'!$AB$19="Alta",'Mapa final'!$AD$19="Moderado"),CONCATENATE("R2C",'Mapa final'!$R$19),"")</f>
        <v/>
      </c>
      <c r="Z17" s="23" t="str">
        <f>IF(AND('Mapa final'!$AB$20="Alta",'Mapa final'!$AD$20="Moderado"),CONCATENATE("R2C",'Mapa final'!$R$20),"")</f>
        <v/>
      </c>
      <c r="AA17" s="24" t="str">
        <f>IF(AND('Mapa final'!$AB$21="Alta",'Mapa final'!$AD$21="Moderado"),CONCATENATE("R2C",'Mapa final'!$R$21),"")</f>
        <v/>
      </c>
      <c r="AB17" s="22" t="str">
        <f>IF(AND('Mapa final'!$AB$16="Alta",'Mapa final'!$AD$16="Mayor"),CONCATENATE("R2C",'Mapa final'!$R$16),"")</f>
        <v/>
      </c>
      <c r="AC17" s="23" t="str">
        <f>IF(AND('Mapa final'!$AB$17="Alta",'Mapa final'!$AD$17="Mayor"),CONCATENATE("R2C",'Mapa final'!$R$17),"")</f>
        <v/>
      </c>
      <c r="AD17" s="23" t="str">
        <f>IF(AND('Mapa final'!$AB$18="Alta",'Mapa final'!$AD$18="Mayor"),CONCATENATE("R2C",'Mapa final'!$R$18),"")</f>
        <v/>
      </c>
      <c r="AE17" s="23" t="str">
        <f>IF(AND('Mapa final'!$AB$19="Alta",'Mapa final'!$AD$19="Mayor"),CONCATENATE("R2C",'Mapa final'!$R$19),"")</f>
        <v/>
      </c>
      <c r="AF17" s="23" t="str">
        <f>IF(AND('Mapa final'!$AB$20="Alta",'Mapa final'!$AD$20="Mayor"),CONCATENATE("R2C",'Mapa final'!$R$20),"")</f>
        <v/>
      </c>
      <c r="AG17" s="24" t="str">
        <f>IF(AND('Mapa final'!$AB$21="Alta",'Mapa final'!$AD$21="Mayor"),CONCATENATE("R2C",'Mapa final'!$R$21),"")</f>
        <v/>
      </c>
      <c r="AH17" s="25" t="str">
        <f>IF(AND('Mapa final'!$AB$16="Alta",'Mapa final'!$AD$16="Catastrófico"),CONCATENATE("R2C",'Mapa final'!$R$16),"")</f>
        <v/>
      </c>
      <c r="AI17" s="26" t="str">
        <f>IF(AND('Mapa final'!$AB$17="Alta",'Mapa final'!$AD$17="Catastrófico"),CONCATENATE("R2C",'Mapa final'!$R$17),"")</f>
        <v/>
      </c>
      <c r="AJ17" s="26" t="str">
        <f>IF(AND('Mapa final'!$AB$18="Alta",'Mapa final'!$AD$18="Catastrófico"),CONCATENATE("R2C",'Mapa final'!$R$18),"")</f>
        <v/>
      </c>
      <c r="AK17" s="26" t="str">
        <f>IF(AND('Mapa final'!$AB$19="Alta",'Mapa final'!$AD$19="Catastrófico"),CONCATENATE("R2C",'Mapa final'!$R$19),"")</f>
        <v/>
      </c>
      <c r="AL17" s="26" t="str">
        <f>IF(AND('Mapa final'!$AB$20="Alta",'Mapa final'!$AD$20="Catastrófico"),CONCATENATE("R2C",'Mapa final'!$R$20),"")</f>
        <v/>
      </c>
      <c r="AM17" s="27" t="str">
        <f>IF(AND('Mapa final'!$AB$21="Alta",'Mapa final'!$AD$21="Catastrófico"),CONCATENATE("R2C",'Mapa final'!$R$21),"")</f>
        <v/>
      </c>
      <c r="AN17" s="53"/>
      <c r="AO17" s="608"/>
      <c r="AP17" s="609"/>
      <c r="AQ17" s="609"/>
      <c r="AR17" s="609"/>
      <c r="AS17" s="609"/>
      <c r="AT17" s="610"/>
      <c r="AU17" s="53"/>
      <c r="AV17" s="53"/>
      <c r="AW17" s="53"/>
      <c r="AX17" s="53"/>
      <c r="AY17" s="53"/>
      <c r="AZ17" s="53"/>
      <c r="BA17" s="53"/>
      <c r="BB17" s="53"/>
      <c r="BC17" s="53"/>
      <c r="BD17" s="53"/>
      <c r="BE17" s="53"/>
      <c r="BF17" s="53"/>
      <c r="BG17" s="53"/>
      <c r="BH17" s="53"/>
      <c r="BI17" s="53"/>
      <c r="BJ17" s="53"/>
      <c r="BK17" s="53"/>
      <c r="BL17" s="53"/>
      <c r="BM17" s="53"/>
      <c r="BN17" s="53"/>
      <c r="BO17" s="53"/>
      <c r="BP17" s="53"/>
      <c r="BQ17" s="53"/>
      <c r="BR17" s="53"/>
      <c r="BS17" s="53"/>
      <c r="BT17" s="53"/>
      <c r="BU17" s="53"/>
      <c r="BV17" s="53"/>
      <c r="BW17" s="53"/>
      <c r="BX17" s="53"/>
    </row>
    <row r="18" spans="1:76" ht="15" customHeight="1" x14ac:dyDescent="0.3">
      <c r="A18" s="53"/>
      <c r="B18" s="557"/>
      <c r="C18" s="557"/>
      <c r="D18" s="558"/>
      <c r="E18" s="598"/>
      <c r="F18" s="599"/>
      <c r="G18" s="599"/>
      <c r="H18" s="599"/>
      <c r="I18" s="599"/>
      <c r="J18" s="37" t="str">
        <f>IF(AND('Mapa final'!$AB$22="Alta",'Mapa final'!$AD$22="Leve"),CONCATENATE("R3C",'Mapa final'!$R$22),"")</f>
        <v/>
      </c>
      <c r="K18" s="38" t="str">
        <f>IF(AND('Mapa final'!$AB$23="Alta",'Mapa final'!$AD$23="Leve"),CONCATENATE("R3C",'Mapa final'!$R$23),"")</f>
        <v/>
      </c>
      <c r="L18" s="38" t="str">
        <f>IF(AND('Mapa final'!$AB$24="Alta",'Mapa final'!$AD$24="Leve"),CONCATENATE("R3C",'Mapa final'!$R$24),"")</f>
        <v/>
      </c>
      <c r="M18" s="38" t="str">
        <f>IF(AND('Mapa final'!$AB$25="Alta",'Mapa final'!$AD$25="Leve"),CONCATENATE("R3C",'Mapa final'!$R$25),"")</f>
        <v/>
      </c>
      <c r="N18" s="38" t="str">
        <f>IF(AND('Mapa final'!$AB$26="Alta",'Mapa final'!$AD$26="Leve"),CONCATENATE("R3C",'Mapa final'!$R$26),"")</f>
        <v/>
      </c>
      <c r="O18" s="39" t="str">
        <f>IF(AND('Mapa final'!$AB$27="Alta",'Mapa final'!$AD$27="Leve"),CONCATENATE("R3C",'Mapa final'!$R$27),"")</f>
        <v/>
      </c>
      <c r="P18" s="37" t="str">
        <f>IF(AND('Mapa final'!$AB$22="Alta",'Mapa final'!$AD$22="Menor"),CONCATENATE("R3C",'Mapa final'!$R$22),"")</f>
        <v/>
      </c>
      <c r="Q18" s="38" t="str">
        <f>IF(AND('Mapa final'!$AB$23="Alta",'Mapa final'!$AD$23="Menor"),CONCATENATE("R3C",'Mapa final'!$R$23),"")</f>
        <v/>
      </c>
      <c r="R18" s="38" t="str">
        <f>IF(AND('Mapa final'!$AB$24="Alta",'Mapa final'!$AD$24="Menor"),CONCATENATE("R3C",'Mapa final'!$R$24),"")</f>
        <v/>
      </c>
      <c r="S18" s="38" t="str">
        <f>IF(AND('Mapa final'!$AB$25="Alta",'Mapa final'!$AD$25="Menor"),CONCATENATE("R3C",'Mapa final'!$R$25),"")</f>
        <v/>
      </c>
      <c r="T18" s="38" t="str">
        <f>IF(AND('Mapa final'!$AB$26="Alta",'Mapa final'!$AD$26="Menor"),CONCATENATE("R3C",'Mapa final'!$R$26),"")</f>
        <v/>
      </c>
      <c r="U18" s="39" t="str">
        <f>IF(AND('Mapa final'!$AB$27="Alta",'Mapa final'!$AD$27="Menor"),CONCATENATE("R3C",'Mapa final'!$R$27),"")</f>
        <v/>
      </c>
      <c r="V18" s="22" t="str">
        <f>IF(AND('Mapa final'!$AB$22="Alta",'Mapa final'!$AD$22="Moderado"),CONCATENATE("R3C",'Mapa final'!$R$22),"")</f>
        <v/>
      </c>
      <c r="W18" s="23" t="str">
        <f>IF(AND('Mapa final'!$AB$23="Alta",'Mapa final'!$AD$23="Moderado"),CONCATENATE("R3C",'Mapa final'!$R$23),"")</f>
        <v/>
      </c>
      <c r="X18" s="23" t="str">
        <f>IF(AND('Mapa final'!$AB$24="Alta",'Mapa final'!$AD$24="Moderado"),CONCATENATE("R3C",'Mapa final'!$R$24),"")</f>
        <v/>
      </c>
      <c r="Y18" s="23" t="str">
        <f>IF(AND('Mapa final'!$AB$25="Alta",'Mapa final'!$AD$25="Moderado"),CONCATENATE("R3C",'Mapa final'!$R$25),"")</f>
        <v/>
      </c>
      <c r="Z18" s="23" t="str">
        <f>IF(AND('Mapa final'!$AB$26="Alta",'Mapa final'!$AD$26="Moderado"),CONCATENATE("R3C",'Mapa final'!$R$26),"")</f>
        <v/>
      </c>
      <c r="AA18" s="24" t="str">
        <f>IF(AND('Mapa final'!$AB$27="Alta",'Mapa final'!$AD$27="Moderado"),CONCATENATE("R3C",'Mapa final'!$R$27),"")</f>
        <v/>
      </c>
      <c r="AB18" s="22" t="str">
        <f>IF(AND('Mapa final'!$AB$22="Alta",'Mapa final'!$AD$22="Mayor"),CONCATENATE("R3C",'Mapa final'!$R$22),"")</f>
        <v/>
      </c>
      <c r="AC18" s="23" t="str">
        <f>IF(AND('Mapa final'!$AB$23="Alta",'Mapa final'!$AD$23="Mayor"),CONCATENATE("R3C",'Mapa final'!$R$23),"")</f>
        <v/>
      </c>
      <c r="AD18" s="23" t="str">
        <f>IF(AND('Mapa final'!$AB$24="Alta",'Mapa final'!$AD$24="Mayor"),CONCATENATE("R3C",'Mapa final'!$R$24),"")</f>
        <v/>
      </c>
      <c r="AE18" s="23" t="str">
        <f>IF(AND('Mapa final'!$AB$25="Alta",'Mapa final'!$AD$25="Mayor"),CONCATENATE("R3C",'Mapa final'!$R$25),"")</f>
        <v/>
      </c>
      <c r="AF18" s="23" t="str">
        <f>IF(AND('Mapa final'!$AB$26="Alta",'Mapa final'!$AD$26="Mayor"),CONCATENATE("R3C",'Mapa final'!$R$26),"")</f>
        <v/>
      </c>
      <c r="AG18" s="24" t="str">
        <f>IF(AND('Mapa final'!$AB$27="Alta",'Mapa final'!$AD$27="Mayor"),CONCATENATE("R3C",'Mapa final'!$R$27),"")</f>
        <v/>
      </c>
      <c r="AH18" s="25" t="str">
        <f>IF(AND('Mapa final'!$AB$22="Alta",'Mapa final'!$AD$22="Catastrófico"),CONCATENATE("R3C",'Mapa final'!$R$22),"")</f>
        <v/>
      </c>
      <c r="AI18" s="26" t="str">
        <f>IF(AND('Mapa final'!$AB$23="Alta",'Mapa final'!$AD$23="Catastrófico"),CONCATENATE("R3C",'Mapa final'!$R$23),"")</f>
        <v/>
      </c>
      <c r="AJ18" s="26" t="str">
        <f>IF(AND('Mapa final'!$AB$24="Alta",'Mapa final'!$AD$24="Catastrófico"),CONCATENATE("R3C",'Mapa final'!$R$24),"")</f>
        <v/>
      </c>
      <c r="AK18" s="26" t="str">
        <f>IF(AND('Mapa final'!$AB$25="Alta",'Mapa final'!$AD$25="Catastrófico"),CONCATENATE("R3C",'Mapa final'!$R$25),"")</f>
        <v/>
      </c>
      <c r="AL18" s="26" t="str">
        <f>IF(AND('Mapa final'!$AB$26="Alta",'Mapa final'!$AD$26="Catastrófico"),CONCATENATE("R3C",'Mapa final'!$R$26),"")</f>
        <v/>
      </c>
      <c r="AM18" s="27" t="str">
        <f>IF(AND('Mapa final'!$AB$27="Alta",'Mapa final'!$AD$27="Catastrófico"),CONCATENATE("R3C",'Mapa final'!$R$27),"")</f>
        <v/>
      </c>
      <c r="AN18" s="53"/>
      <c r="AO18" s="608"/>
      <c r="AP18" s="609"/>
      <c r="AQ18" s="609"/>
      <c r="AR18" s="609"/>
      <c r="AS18" s="609"/>
      <c r="AT18" s="610"/>
      <c r="AU18" s="53"/>
      <c r="AV18" s="53"/>
      <c r="AW18" s="53"/>
      <c r="AX18" s="53"/>
      <c r="AY18" s="53"/>
      <c r="AZ18" s="53"/>
      <c r="BA18" s="53"/>
      <c r="BB18" s="53"/>
      <c r="BC18" s="53"/>
      <c r="BD18" s="53"/>
      <c r="BE18" s="53"/>
      <c r="BF18" s="53"/>
      <c r="BG18" s="53"/>
      <c r="BH18" s="53"/>
      <c r="BI18" s="53"/>
      <c r="BJ18" s="53"/>
      <c r="BK18" s="53"/>
      <c r="BL18" s="53"/>
      <c r="BM18" s="53"/>
      <c r="BN18" s="53"/>
      <c r="BO18" s="53"/>
      <c r="BP18" s="53"/>
      <c r="BQ18" s="53"/>
      <c r="BR18" s="53"/>
      <c r="BS18" s="53"/>
      <c r="BT18" s="53"/>
      <c r="BU18" s="53"/>
      <c r="BV18" s="53"/>
      <c r="BW18" s="53"/>
      <c r="BX18" s="53"/>
    </row>
    <row r="19" spans="1:76" ht="15" customHeight="1" x14ac:dyDescent="0.3">
      <c r="A19" s="53"/>
      <c r="B19" s="557"/>
      <c r="C19" s="557"/>
      <c r="D19" s="558"/>
      <c r="E19" s="598"/>
      <c r="F19" s="599"/>
      <c r="G19" s="599"/>
      <c r="H19" s="599"/>
      <c r="I19" s="599"/>
      <c r="J19" s="37" t="str">
        <f>IF(AND('Mapa final'!$AB$28="Alta",'Mapa final'!$AD$28="Leve"),CONCATENATE("R4C",'Mapa final'!$R$28),"")</f>
        <v/>
      </c>
      <c r="K19" s="38" t="str">
        <f>IF(AND('Mapa final'!$AB$29="Alta",'Mapa final'!$AD$29="Leve"),CONCATENATE("R4C",'Mapa final'!$R$29),"")</f>
        <v/>
      </c>
      <c r="L19" s="38" t="str">
        <f>IF(AND('Mapa final'!$AB$30="Alta",'Mapa final'!$AD$30="Leve"),CONCATENATE("R4C",'Mapa final'!$R$30),"")</f>
        <v/>
      </c>
      <c r="M19" s="38" t="str">
        <f>IF(AND('Mapa final'!$AB$31="Alta",'Mapa final'!$AD$31="Leve"),CONCATENATE("R4C",'Mapa final'!$R$31),"")</f>
        <v/>
      </c>
      <c r="N19" s="38" t="str">
        <f>IF(AND('Mapa final'!$AB$32="Alta",'Mapa final'!$AD$32="Leve"),CONCATENATE("R4C",'Mapa final'!$R$32),"")</f>
        <v/>
      </c>
      <c r="O19" s="39" t="str">
        <f>IF(AND('Mapa final'!$AB$33="Alta",'Mapa final'!$AD$33="Leve"),CONCATENATE("R4C",'Mapa final'!$R$33),"")</f>
        <v/>
      </c>
      <c r="P19" s="37" t="str">
        <f>IF(AND('Mapa final'!$AB$28="Alta",'Mapa final'!$AD$28="Menor"),CONCATENATE("R4C",'Mapa final'!$R$28),"")</f>
        <v/>
      </c>
      <c r="Q19" s="38" t="str">
        <f>IF(AND('Mapa final'!$AB$29="Alta",'Mapa final'!$AD$29="Menor"),CONCATENATE("R4C",'Mapa final'!$R$29),"")</f>
        <v/>
      </c>
      <c r="R19" s="38" t="str">
        <f>IF(AND('Mapa final'!$AB$30="Alta",'Mapa final'!$AD$30="Menor"),CONCATENATE("R4C",'Mapa final'!$R$30),"")</f>
        <v/>
      </c>
      <c r="S19" s="38" t="str">
        <f>IF(AND('Mapa final'!$AB$31="Alta",'Mapa final'!$AD$31="Menor"),CONCATENATE("R4C",'Mapa final'!$R$31),"")</f>
        <v/>
      </c>
      <c r="T19" s="38" t="str">
        <f>IF(AND('Mapa final'!$AB$32="Alta",'Mapa final'!$AD$32="Menor"),CONCATENATE("R4C",'Mapa final'!$R$32),"")</f>
        <v/>
      </c>
      <c r="U19" s="39" t="str">
        <f>IF(AND('Mapa final'!$AB$33="Alta",'Mapa final'!$AD$33="Menor"),CONCATENATE("R4C",'Mapa final'!$R$33),"")</f>
        <v/>
      </c>
      <c r="V19" s="22" t="str">
        <f>IF(AND('Mapa final'!$AB$28="Alta",'Mapa final'!$AD$28="Moderado"),CONCATENATE("R4C",'Mapa final'!$R$28),"")</f>
        <v/>
      </c>
      <c r="W19" s="23" t="str">
        <f>IF(AND('Mapa final'!$AB$29="Alta",'Mapa final'!$AD$29="Moderado"),CONCATENATE("R4C",'Mapa final'!$R$29),"")</f>
        <v/>
      </c>
      <c r="X19" s="23" t="str">
        <f>IF(AND('Mapa final'!$AB$30="Alta",'Mapa final'!$AD$30="Moderado"),CONCATENATE("R4C",'Mapa final'!$R$30),"")</f>
        <v/>
      </c>
      <c r="Y19" s="23" t="str">
        <f>IF(AND('Mapa final'!$AB$31="Alta",'Mapa final'!$AD$31="Moderado"),CONCATENATE("R4C",'Mapa final'!$R$31),"")</f>
        <v/>
      </c>
      <c r="Z19" s="23" t="str">
        <f>IF(AND('Mapa final'!$AB$32="Alta",'Mapa final'!$AD$32="Moderado"),CONCATENATE("R4C",'Mapa final'!$R$32),"")</f>
        <v/>
      </c>
      <c r="AA19" s="24" t="str">
        <f>IF(AND('Mapa final'!$AB$33="Alta",'Mapa final'!$AD$33="Moderado"),CONCATENATE("R4C",'Mapa final'!$R$33),"")</f>
        <v/>
      </c>
      <c r="AB19" s="22" t="str">
        <f>IF(AND('Mapa final'!$AB$28="Alta",'Mapa final'!$AD$28="Mayor"),CONCATENATE("R4C",'Mapa final'!$R$28),"")</f>
        <v/>
      </c>
      <c r="AC19" s="23" t="str">
        <f>IF(AND('Mapa final'!$AB$29="Alta",'Mapa final'!$AD$29="Mayor"),CONCATENATE("R4C",'Mapa final'!$R$29),"")</f>
        <v/>
      </c>
      <c r="AD19" s="23" t="str">
        <f>IF(AND('Mapa final'!$AB$30="Alta",'Mapa final'!$AD$30="Mayor"),CONCATENATE("R4C",'Mapa final'!$R$30),"")</f>
        <v/>
      </c>
      <c r="AE19" s="23" t="str">
        <f>IF(AND('Mapa final'!$AB$31="Alta",'Mapa final'!$AD$31="Mayor"),CONCATENATE("R4C",'Mapa final'!$R$31),"")</f>
        <v/>
      </c>
      <c r="AF19" s="23" t="str">
        <f>IF(AND('Mapa final'!$AB$32="Alta",'Mapa final'!$AD$32="Mayor"),CONCATENATE("R4C",'Mapa final'!$R$32),"")</f>
        <v/>
      </c>
      <c r="AG19" s="24" t="str">
        <f>IF(AND('Mapa final'!$AB$33="Alta",'Mapa final'!$AD$33="Mayor"),CONCATENATE("R4C",'Mapa final'!$R$33),"")</f>
        <v/>
      </c>
      <c r="AH19" s="25" t="str">
        <f>IF(AND('Mapa final'!$AB$28="Alta",'Mapa final'!$AD$28="Catastrófico"),CONCATENATE("R4C",'Mapa final'!$R$28),"")</f>
        <v/>
      </c>
      <c r="AI19" s="26" t="str">
        <f>IF(AND('Mapa final'!$AB$29="Alta",'Mapa final'!$AD$29="Catastrófico"),CONCATENATE("R4C",'Mapa final'!$R$29),"")</f>
        <v/>
      </c>
      <c r="AJ19" s="26" t="str">
        <f>IF(AND('Mapa final'!$AB$30="Alta",'Mapa final'!$AD$30="Catastrófico"),CONCATENATE("R4C",'Mapa final'!$R$30),"")</f>
        <v/>
      </c>
      <c r="AK19" s="26" t="str">
        <f>IF(AND('Mapa final'!$AB$31="Alta",'Mapa final'!$AD$31="Catastrófico"),CONCATENATE("R4C",'Mapa final'!$R$31),"")</f>
        <v/>
      </c>
      <c r="AL19" s="26" t="str">
        <f>IF(AND('Mapa final'!$AB$32="Alta",'Mapa final'!$AD$32="Catastrófico"),CONCATENATE("R4C",'Mapa final'!$R$32),"")</f>
        <v/>
      </c>
      <c r="AM19" s="27" t="str">
        <f>IF(AND('Mapa final'!$AB$33="Alta",'Mapa final'!$AD$33="Catastrófico"),CONCATENATE("R4C",'Mapa final'!$R$33),"")</f>
        <v/>
      </c>
      <c r="AN19" s="53"/>
      <c r="AO19" s="608"/>
      <c r="AP19" s="609"/>
      <c r="AQ19" s="609"/>
      <c r="AR19" s="609"/>
      <c r="AS19" s="609"/>
      <c r="AT19" s="610"/>
      <c r="AU19" s="53"/>
      <c r="AV19" s="53"/>
      <c r="AW19" s="53"/>
      <c r="AX19" s="53"/>
      <c r="AY19" s="53"/>
      <c r="AZ19" s="53"/>
      <c r="BA19" s="53"/>
      <c r="BB19" s="53"/>
      <c r="BC19" s="53"/>
      <c r="BD19" s="53"/>
      <c r="BE19" s="53"/>
      <c r="BF19" s="53"/>
      <c r="BG19" s="53"/>
      <c r="BH19" s="53"/>
      <c r="BI19" s="53"/>
      <c r="BJ19" s="53"/>
      <c r="BK19" s="53"/>
      <c r="BL19" s="53"/>
      <c r="BM19" s="53"/>
      <c r="BN19" s="53"/>
      <c r="BO19" s="53"/>
      <c r="BP19" s="53"/>
      <c r="BQ19" s="53"/>
      <c r="BR19" s="53"/>
      <c r="BS19" s="53"/>
      <c r="BT19" s="53"/>
      <c r="BU19" s="53"/>
      <c r="BV19" s="53"/>
      <c r="BW19" s="53"/>
      <c r="BX19" s="53"/>
    </row>
    <row r="20" spans="1:76" ht="15" customHeight="1" x14ac:dyDescent="0.3">
      <c r="A20" s="53"/>
      <c r="B20" s="557"/>
      <c r="C20" s="557"/>
      <c r="D20" s="558"/>
      <c r="E20" s="598"/>
      <c r="F20" s="599"/>
      <c r="G20" s="599"/>
      <c r="H20" s="599"/>
      <c r="I20" s="599"/>
      <c r="J20" s="37" t="str">
        <f>IF(AND('Mapa final'!$AB$34="Alta",'Mapa final'!$AD$34="Leve"),CONCATENATE("R5C",'Mapa final'!$R$34),"")</f>
        <v/>
      </c>
      <c r="K20" s="38" t="str">
        <f>IF(AND('Mapa final'!$AB$35="Alta",'Mapa final'!$AD$35="Leve"),CONCATENATE("R5C",'Mapa final'!$R$35),"")</f>
        <v/>
      </c>
      <c r="L20" s="38" t="str">
        <f>IF(AND('Mapa final'!$AB$36="Alta",'Mapa final'!$AD$36="Leve"),CONCATENATE("R5C",'Mapa final'!$R$36),"")</f>
        <v/>
      </c>
      <c r="M20" s="38" t="str">
        <f>IF(AND('Mapa final'!$AB$37="Alta",'Mapa final'!$AD$37="Leve"),CONCATENATE("R5C",'Mapa final'!$R$37),"")</f>
        <v/>
      </c>
      <c r="N20" s="38" t="str">
        <f>IF(AND('Mapa final'!$AB$38="Alta",'Mapa final'!$AD$38="Leve"),CONCATENATE("R5C",'Mapa final'!$R$38),"")</f>
        <v/>
      </c>
      <c r="O20" s="39" t="str">
        <f>IF(AND('Mapa final'!$AB$39="Alta",'Mapa final'!$AD$39="Leve"),CONCATENATE("R5C",'Mapa final'!$R$39),"")</f>
        <v/>
      </c>
      <c r="P20" s="37" t="str">
        <f>IF(AND('Mapa final'!$AB$34="Alta",'Mapa final'!$AD$34="Menor"),CONCATENATE("R5C",'Mapa final'!$R$34),"")</f>
        <v/>
      </c>
      <c r="Q20" s="38" t="str">
        <f>IF(AND('Mapa final'!$AB$35="Alta",'Mapa final'!$AD$35="Menor"),CONCATENATE("R5C",'Mapa final'!$R$35),"")</f>
        <v/>
      </c>
      <c r="R20" s="38" t="str">
        <f>IF(AND('Mapa final'!$AB$36="Alta",'Mapa final'!$AD$36="Menor"),CONCATENATE("R5C",'Mapa final'!$R$36),"")</f>
        <v/>
      </c>
      <c r="S20" s="38" t="str">
        <f>IF(AND('Mapa final'!$AB$37="Alta",'Mapa final'!$AD$37="Menor"),CONCATENATE("R5C",'Mapa final'!$R$37),"")</f>
        <v/>
      </c>
      <c r="T20" s="38" t="str">
        <f>IF(AND('Mapa final'!$AB$38="Alta",'Mapa final'!$AD$38="Menor"),CONCATENATE("R5C",'Mapa final'!$R$38),"")</f>
        <v/>
      </c>
      <c r="U20" s="39" t="str">
        <f>IF(AND('Mapa final'!$AB$39="Alta",'Mapa final'!$AD$39="Menor"),CONCATENATE("R5C",'Mapa final'!$R$39),"")</f>
        <v/>
      </c>
      <c r="V20" s="22" t="str">
        <f>IF(AND('Mapa final'!$AB$34="Alta",'Mapa final'!$AD$34="Moderado"),CONCATENATE("R5C",'Mapa final'!$R$34),"")</f>
        <v/>
      </c>
      <c r="W20" s="23" t="str">
        <f>IF(AND('Mapa final'!$AB$35="Alta",'Mapa final'!$AD$35="Moderado"),CONCATENATE("R5C",'Mapa final'!$R$35),"")</f>
        <v/>
      </c>
      <c r="X20" s="23" t="str">
        <f>IF(AND('Mapa final'!$AB$36="Alta",'Mapa final'!$AD$36="Moderado"),CONCATENATE("R5C",'Mapa final'!$R$36),"")</f>
        <v/>
      </c>
      <c r="Y20" s="23" t="str">
        <f>IF(AND('Mapa final'!$AB$37="Alta",'Mapa final'!$AD$37="Moderado"),CONCATENATE("R5C",'Mapa final'!$R$37),"")</f>
        <v/>
      </c>
      <c r="Z20" s="23" t="str">
        <f>IF(AND('Mapa final'!$AB$38="Alta",'Mapa final'!$AD$38="Moderado"),CONCATENATE("R5C",'Mapa final'!$R$38),"")</f>
        <v/>
      </c>
      <c r="AA20" s="24" t="str">
        <f>IF(AND('Mapa final'!$AB$39="Alta",'Mapa final'!$AD$39="Moderado"),CONCATENATE("R5C",'Mapa final'!$R$39),"")</f>
        <v/>
      </c>
      <c r="AB20" s="22" t="str">
        <f>IF(AND('Mapa final'!$AB$34="Alta",'Mapa final'!$AD$34="Mayor"),CONCATENATE("R5C",'Mapa final'!$R$34),"")</f>
        <v/>
      </c>
      <c r="AC20" s="23" t="str">
        <f>IF(AND('Mapa final'!$AB$35="Alta",'Mapa final'!$AD$35="Mayor"),CONCATENATE("R5C",'Mapa final'!$R$35),"")</f>
        <v/>
      </c>
      <c r="AD20" s="23" t="str">
        <f>IF(AND('Mapa final'!$AB$36="Alta",'Mapa final'!$AD$36="Mayor"),CONCATENATE("R5C",'Mapa final'!$R$36),"")</f>
        <v/>
      </c>
      <c r="AE20" s="23" t="str">
        <f>IF(AND('Mapa final'!$AB$37="Alta",'Mapa final'!$AD$37="Mayor"),CONCATENATE("R5C",'Mapa final'!$R$37),"")</f>
        <v/>
      </c>
      <c r="AF20" s="23" t="str">
        <f>IF(AND('Mapa final'!$AB$38="Alta",'Mapa final'!$AD$38="Mayor"),CONCATENATE("R5C",'Mapa final'!$R$38),"")</f>
        <v/>
      </c>
      <c r="AG20" s="24" t="str">
        <f>IF(AND('Mapa final'!$AB$39="Alta",'Mapa final'!$AD$39="Mayor"),CONCATENATE("R5C",'Mapa final'!$R$39),"")</f>
        <v/>
      </c>
      <c r="AH20" s="25" t="str">
        <f>IF(AND('Mapa final'!$AB$34="Alta",'Mapa final'!$AD$34="Catastrófico"),CONCATENATE("R5C",'Mapa final'!$R$34),"")</f>
        <v/>
      </c>
      <c r="AI20" s="26" t="str">
        <f>IF(AND('Mapa final'!$AB$35="Alta",'Mapa final'!$AD$35="Catastrófico"),CONCATENATE("R5C",'Mapa final'!$R$35),"")</f>
        <v/>
      </c>
      <c r="AJ20" s="26" t="str">
        <f>IF(AND('Mapa final'!$AB$36="Alta",'Mapa final'!$AD$36="Catastrófico"),CONCATENATE("R5C",'Mapa final'!$R$36),"")</f>
        <v/>
      </c>
      <c r="AK20" s="26" t="str">
        <f>IF(AND('Mapa final'!$AB$37="Alta",'Mapa final'!$AD$37="Catastrófico"),CONCATENATE("R5C",'Mapa final'!$R$37),"")</f>
        <v/>
      </c>
      <c r="AL20" s="26" t="str">
        <f>IF(AND('Mapa final'!$AB$38="Alta",'Mapa final'!$AD$38="Catastrófico"),CONCATENATE("R5C",'Mapa final'!$R$38),"")</f>
        <v/>
      </c>
      <c r="AM20" s="27" t="str">
        <f>IF(AND('Mapa final'!$AB$39="Alta",'Mapa final'!$AD$39="Catastrófico"),CONCATENATE("R5C",'Mapa final'!$R$39),"")</f>
        <v/>
      </c>
      <c r="AN20" s="53"/>
      <c r="AO20" s="608"/>
      <c r="AP20" s="609"/>
      <c r="AQ20" s="609"/>
      <c r="AR20" s="609"/>
      <c r="AS20" s="609"/>
      <c r="AT20" s="610"/>
      <c r="AU20" s="53"/>
      <c r="AV20" s="53"/>
      <c r="AW20" s="53"/>
      <c r="AX20" s="53"/>
      <c r="AY20" s="53"/>
      <c r="AZ20" s="53"/>
      <c r="BA20" s="53"/>
      <c r="BB20" s="53"/>
      <c r="BC20" s="53"/>
      <c r="BD20" s="53"/>
      <c r="BE20" s="53"/>
      <c r="BF20" s="53"/>
      <c r="BG20" s="53"/>
      <c r="BH20" s="53"/>
      <c r="BI20" s="53"/>
      <c r="BJ20" s="53"/>
      <c r="BK20" s="53"/>
      <c r="BL20" s="53"/>
      <c r="BM20" s="53"/>
      <c r="BN20" s="53"/>
      <c r="BO20" s="53"/>
      <c r="BP20" s="53"/>
      <c r="BQ20" s="53"/>
      <c r="BR20" s="53"/>
      <c r="BS20" s="53"/>
      <c r="BT20" s="53"/>
      <c r="BU20" s="53"/>
      <c r="BV20" s="53"/>
      <c r="BW20" s="53"/>
      <c r="BX20" s="53"/>
    </row>
    <row r="21" spans="1:76" ht="15" customHeight="1" x14ac:dyDescent="0.3">
      <c r="A21" s="53"/>
      <c r="B21" s="557"/>
      <c r="C21" s="557"/>
      <c r="D21" s="558"/>
      <c r="E21" s="598"/>
      <c r="F21" s="599"/>
      <c r="G21" s="599"/>
      <c r="H21" s="599"/>
      <c r="I21" s="599"/>
      <c r="J21" s="37" t="str">
        <f>IF(AND('Mapa final'!$AB$40="Alta",'Mapa final'!$AD$40="Leve"),CONCATENATE("R6C",'Mapa final'!$R$40),"")</f>
        <v/>
      </c>
      <c r="K21" s="38" t="str">
        <f>IF(AND('Mapa final'!$AB$41="Alta",'Mapa final'!$AD$41="Leve"),CONCATENATE("R6C",'Mapa final'!$R$41),"")</f>
        <v/>
      </c>
      <c r="L21" s="38" t="str">
        <f>IF(AND('Mapa final'!$AB$42="Alta",'Mapa final'!$AD$42="Leve"),CONCATENATE("R6C",'Mapa final'!$R$42),"")</f>
        <v/>
      </c>
      <c r="M21" s="38" t="str">
        <f>IF(AND('Mapa final'!$AB$43="Alta",'Mapa final'!$AD$43="Leve"),CONCATENATE("R6C",'Mapa final'!$R$43),"")</f>
        <v/>
      </c>
      <c r="N21" s="38" t="str">
        <f>IF(AND('Mapa final'!$AB$44="Alta",'Mapa final'!$AD$44="Leve"),CONCATENATE("R6C",'Mapa final'!$R$44),"")</f>
        <v/>
      </c>
      <c r="O21" s="39" t="str">
        <f>IF(AND('Mapa final'!$AB$45="Alta",'Mapa final'!$AD$45="Leve"),CONCATENATE("R6C",'Mapa final'!$R$45),"")</f>
        <v/>
      </c>
      <c r="P21" s="37" t="str">
        <f>IF(AND('Mapa final'!$AB$40="Alta",'Mapa final'!$AD$40="Menor"),CONCATENATE("R6C",'Mapa final'!$R$40),"")</f>
        <v/>
      </c>
      <c r="Q21" s="38" t="str">
        <f>IF(AND('Mapa final'!$AB$41="Alta",'Mapa final'!$AD$41="Menor"),CONCATENATE("R6C",'Mapa final'!$R$41),"")</f>
        <v/>
      </c>
      <c r="R21" s="38" t="str">
        <f>IF(AND('Mapa final'!$AB$42="Alta",'Mapa final'!$AD$42="Menor"),CONCATENATE("R6C",'Mapa final'!$R$42),"")</f>
        <v/>
      </c>
      <c r="S21" s="38" t="str">
        <f>IF(AND('Mapa final'!$AB$43="Alta",'Mapa final'!$AD$43="Menor"),CONCATENATE("R6C",'Mapa final'!$R$43),"")</f>
        <v/>
      </c>
      <c r="T21" s="38" t="str">
        <f>IF(AND('Mapa final'!$AB$44="Alta",'Mapa final'!$AD$44="Menor"),CONCATENATE("R6C",'Mapa final'!$R$44),"")</f>
        <v/>
      </c>
      <c r="U21" s="39" t="str">
        <f>IF(AND('Mapa final'!$AB$45="Alta",'Mapa final'!$AD$45="Menor"),CONCATENATE("R6C",'Mapa final'!$R$45),"")</f>
        <v/>
      </c>
      <c r="V21" s="22" t="str">
        <f>IF(AND('Mapa final'!$AB$40="Alta",'Mapa final'!$AD$40="Moderado"),CONCATENATE("R6C",'Mapa final'!$R$40),"")</f>
        <v/>
      </c>
      <c r="W21" s="23" t="str">
        <f>IF(AND('Mapa final'!$AB$41="Alta",'Mapa final'!$AD$41="Moderado"),CONCATENATE("R6C",'Mapa final'!$R$41),"")</f>
        <v/>
      </c>
      <c r="X21" s="23" t="str">
        <f>IF(AND('Mapa final'!$AB$42="Alta",'Mapa final'!$AD$42="Moderado"),CONCATENATE("R6C",'Mapa final'!$R$42),"")</f>
        <v/>
      </c>
      <c r="Y21" s="23" t="str">
        <f>IF(AND('Mapa final'!$AB$43="Alta",'Mapa final'!$AD$43="Moderado"),CONCATENATE("R6C",'Mapa final'!$R$43),"")</f>
        <v/>
      </c>
      <c r="Z21" s="23" t="str">
        <f>IF(AND('Mapa final'!$AB$44="Alta",'Mapa final'!$AD$44="Moderado"),CONCATENATE("R6C",'Mapa final'!$R$44),"")</f>
        <v/>
      </c>
      <c r="AA21" s="24" t="str">
        <f>IF(AND('Mapa final'!$AB$45="Alta",'Mapa final'!$AD$45="Moderado"),CONCATENATE("R6C",'Mapa final'!$R$45),"")</f>
        <v/>
      </c>
      <c r="AB21" s="22" t="str">
        <f>IF(AND('Mapa final'!$AB$40="Alta",'Mapa final'!$AD$40="Mayor"),CONCATENATE("R6C",'Mapa final'!$R$40),"")</f>
        <v/>
      </c>
      <c r="AC21" s="23" t="str">
        <f>IF(AND('Mapa final'!$AB$41="Alta",'Mapa final'!$AD$41="Mayor"),CONCATENATE("R6C",'Mapa final'!$R$41),"")</f>
        <v/>
      </c>
      <c r="AD21" s="23" t="str">
        <f>IF(AND('Mapa final'!$AB$42="Alta",'Mapa final'!$AD$42="Mayor"),CONCATENATE("R6C",'Mapa final'!$R$42),"")</f>
        <v/>
      </c>
      <c r="AE21" s="23" t="str">
        <f>IF(AND('Mapa final'!$AB$43="Alta",'Mapa final'!$AD$43="Mayor"),CONCATENATE("R6C",'Mapa final'!$R$43),"")</f>
        <v/>
      </c>
      <c r="AF21" s="23" t="str">
        <f>IF(AND('Mapa final'!$AB$44="Alta",'Mapa final'!$AD$44="Mayor"),CONCATENATE("R6C",'Mapa final'!$R$44),"")</f>
        <v/>
      </c>
      <c r="AG21" s="24" t="str">
        <f>IF(AND('Mapa final'!$AB$45="Alta",'Mapa final'!$AD$45="Mayor"),CONCATENATE("R6C",'Mapa final'!$R$45),"")</f>
        <v/>
      </c>
      <c r="AH21" s="25" t="str">
        <f>IF(AND('Mapa final'!$AB$40="Alta",'Mapa final'!$AD$40="Catastrófico"),CONCATENATE("R6C",'Mapa final'!$R$40),"")</f>
        <v/>
      </c>
      <c r="AI21" s="26" t="str">
        <f>IF(AND('Mapa final'!$AB$41="Alta",'Mapa final'!$AD$41="Catastrófico"),CONCATENATE("R6C",'Mapa final'!$R$41),"")</f>
        <v/>
      </c>
      <c r="AJ21" s="26" t="str">
        <f>IF(AND('Mapa final'!$AB$42="Alta",'Mapa final'!$AD$42="Catastrófico"),CONCATENATE("R6C",'Mapa final'!$R$42),"")</f>
        <v/>
      </c>
      <c r="AK21" s="26" t="str">
        <f>IF(AND('Mapa final'!$AB$43="Alta",'Mapa final'!$AD$43="Catastrófico"),CONCATENATE("R6C",'Mapa final'!$R$43),"")</f>
        <v/>
      </c>
      <c r="AL21" s="26" t="str">
        <f>IF(AND('Mapa final'!$AB$44="Alta",'Mapa final'!$AD$44="Catastrófico"),CONCATENATE("R6C",'Mapa final'!$R$44),"")</f>
        <v/>
      </c>
      <c r="AM21" s="27" t="str">
        <f>IF(AND('Mapa final'!$AB$45="Alta",'Mapa final'!$AD$45="Catastrófico"),CONCATENATE("R6C",'Mapa final'!$R$45),"")</f>
        <v/>
      </c>
      <c r="AN21" s="53"/>
      <c r="AO21" s="608"/>
      <c r="AP21" s="609"/>
      <c r="AQ21" s="609"/>
      <c r="AR21" s="609"/>
      <c r="AS21" s="609"/>
      <c r="AT21" s="610"/>
      <c r="AU21" s="53"/>
      <c r="AV21" s="53"/>
      <c r="AW21" s="53"/>
      <c r="AX21" s="53"/>
      <c r="AY21" s="53"/>
      <c r="AZ21" s="53"/>
      <c r="BA21" s="53"/>
      <c r="BB21" s="53"/>
      <c r="BC21" s="53"/>
      <c r="BD21" s="53"/>
      <c r="BE21" s="53"/>
      <c r="BF21" s="53"/>
      <c r="BG21" s="53"/>
      <c r="BH21" s="53"/>
      <c r="BI21" s="53"/>
      <c r="BJ21" s="53"/>
      <c r="BK21" s="53"/>
      <c r="BL21" s="53"/>
      <c r="BM21" s="53"/>
      <c r="BN21" s="53"/>
      <c r="BO21" s="53"/>
      <c r="BP21" s="53"/>
      <c r="BQ21" s="53"/>
      <c r="BR21" s="53"/>
      <c r="BS21" s="53"/>
      <c r="BT21" s="53"/>
      <c r="BU21" s="53"/>
      <c r="BV21" s="53"/>
      <c r="BW21" s="53"/>
      <c r="BX21" s="53"/>
    </row>
    <row r="22" spans="1:76" ht="15" customHeight="1" x14ac:dyDescent="0.3">
      <c r="A22" s="53"/>
      <c r="B22" s="557"/>
      <c r="C22" s="557"/>
      <c r="D22" s="558"/>
      <c r="E22" s="598"/>
      <c r="F22" s="599"/>
      <c r="G22" s="599"/>
      <c r="H22" s="599"/>
      <c r="I22" s="599"/>
      <c r="J22" s="37" t="str">
        <f>IF(AND('Mapa final'!$AB$46="Alta",'Mapa final'!$AD$46="Leve"),CONCATENATE("R7C",'Mapa final'!$R$46),"")</f>
        <v/>
      </c>
      <c r="K22" s="38" t="str">
        <f>IF(AND('Mapa final'!$AB$47="Alta",'Mapa final'!$AD$47="Leve"),CONCATENATE("R7C",'Mapa final'!$R$47),"")</f>
        <v/>
      </c>
      <c r="L22" s="38" t="str">
        <f>IF(AND('Mapa final'!$AB$48="Alta",'Mapa final'!$AD$48="Leve"),CONCATENATE("R7C",'Mapa final'!$R$48),"")</f>
        <v/>
      </c>
      <c r="M22" s="38" t="str">
        <f>IF(AND('Mapa final'!$AB$49="Alta",'Mapa final'!$AD$49="Leve"),CONCATENATE("R7C",'Mapa final'!$R$49),"")</f>
        <v/>
      </c>
      <c r="N22" s="38" t="str">
        <f>IF(AND('Mapa final'!$AB$50="Alta",'Mapa final'!$AD$50="Leve"),CONCATENATE("R7C",'Mapa final'!$R$50),"")</f>
        <v/>
      </c>
      <c r="O22" s="39" t="str">
        <f>IF(AND('Mapa final'!$AB$51="Alta",'Mapa final'!$AD$51="Leve"),CONCATENATE("R7C",'Mapa final'!$R$51),"")</f>
        <v/>
      </c>
      <c r="P22" s="37" t="str">
        <f>IF(AND('Mapa final'!$AB$46="Alta",'Mapa final'!$AD$46="Menor"),CONCATENATE("R7C",'Mapa final'!$R$46),"")</f>
        <v/>
      </c>
      <c r="Q22" s="38" t="str">
        <f>IF(AND('Mapa final'!$AB$47="Alta",'Mapa final'!$AD$47="Menor"),CONCATENATE("R7C",'Mapa final'!$R$47),"")</f>
        <v/>
      </c>
      <c r="R22" s="38" t="str">
        <f>IF(AND('Mapa final'!$AB$48="Alta",'Mapa final'!$AD$48="Menor"),CONCATENATE("R7C",'Mapa final'!$R$48),"")</f>
        <v/>
      </c>
      <c r="S22" s="38" t="str">
        <f>IF(AND('Mapa final'!$AB$49="Alta",'Mapa final'!$AD$49="Menor"),CONCATENATE("R7C",'Mapa final'!$R$49),"")</f>
        <v/>
      </c>
      <c r="T22" s="38" t="str">
        <f>IF(AND('Mapa final'!$AB$50="Alta",'Mapa final'!$AD$50="Menor"),CONCATENATE("R7C",'Mapa final'!$R$50),"")</f>
        <v/>
      </c>
      <c r="U22" s="39" t="str">
        <f>IF(AND('Mapa final'!$AB$51="Alta",'Mapa final'!$AD$51="Menor"),CONCATENATE("R7C",'Mapa final'!$R$51),"")</f>
        <v/>
      </c>
      <c r="V22" s="22" t="str">
        <f>IF(AND('Mapa final'!$AB$46="Alta",'Mapa final'!$AD$46="Moderado"),CONCATENATE("R7C",'Mapa final'!$R$46),"")</f>
        <v/>
      </c>
      <c r="W22" s="23" t="str">
        <f>IF(AND('Mapa final'!$AB$47="Alta",'Mapa final'!$AD$47="Moderado"),CONCATENATE("R7C",'Mapa final'!$R$47),"")</f>
        <v/>
      </c>
      <c r="X22" s="23" t="str">
        <f>IF(AND('Mapa final'!$AB$48="Alta",'Mapa final'!$AD$48="Moderado"),CONCATENATE("R7C",'Mapa final'!$R$48),"")</f>
        <v/>
      </c>
      <c r="Y22" s="23" t="str">
        <f>IF(AND('Mapa final'!$AB$49="Alta",'Mapa final'!$AD$49="Moderado"),CONCATENATE("R7C",'Mapa final'!$R$49),"")</f>
        <v/>
      </c>
      <c r="Z22" s="23" t="str">
        <f>IF(AND('Mapa final'!$AB$50="Alta",'Mapa final'!$AD$50="Moderado"),CONCATENATE("R7C",'Mapa final'!$R$50),"")</f>
        <v/>
      </c>
      <c r="AA22" s="24" t="str">
        <f>IF(AND('Mapa final'!$AB$51="Alta",'Mapa final'!$AD$51="Moderado"),CONCATENATE("R7C",'Mapa final'!$R$51),"")</f>
        <v/>
      </c>
      <c r="AB22" s="22" t="str">
        <f>IF(AND('Mapa final'!$AB$46="Alta",'Mapa final'!$AD$46="Mayor"),CONCATENATE("R7C",'Mapa final'!$R$46),"")</f>
        <v/>
      </c>
      <c r="AC22" s="23" t="str">
        <f>IF(AND('Mapa final'!$AB$47="Alta",'Mapa final'!$AD$47="Mayor"),CONCATENATE("R7C",'Mapa final'!$R$47),"")</f>
        <v/>
      </c>
      <c r="AD22" s="23" t="str">
        <f>IF(AND('Mapa final'!$AB$48="Alta",'Mapa final'!$AD$48="Mayor"),CONCATENATE("R7C",'Mapa final'!$R$48),"")</f>
        <v/>
      </c>
      <c r="AE22" s="23" t="str">
        <f>IF(AND('Mapa final'!$AB$49="Alta",'Mapa final'!$AD$49="Mayor"),CONCATENATE("R7C",'Mapa final'!$R$49),"")</f>
        <v/>
      </c>
      <c r="AF22" s="23" t="str">
        <f>IF(AND('Mapa final'!$AB$50="Alta",'Mapa final'!$AD$50="Mayor"),CONCATENATE("R7C",'Mapa final'!$R$50),"")</f>
        <v/>
      </c>
      <c r="AG22" s="24" t="str">
        <f>IF(AND('Mapa final'!$AB$51="Alta",'Mapa final'!$AD$51="Mayor"),CONCATENATE("R7C",'Mapa final'!$R$51),"")</f>
        <v/>
      </c>
      <c r="AH22" s="25" t="str">
        <f>IF(AND('Mapa final'!$AB$46="Alta",'Mapa final'!$AD$46="Catastrófico"),CONCATENATE("R7C",'Mapa final'!$R$46),"")</f>
        <v/>
      </c>
      <c r="AI22" s="26" t="str">
        <f>IF(AND('Mapa final'!$AB$47="Alta",'Mapa final'!$AD$47="Catastrófico"),CONCATENATE("R7C",'Mapa final'!$R$47),"")</f>
        <v/>
      </c>
      <c r="AJ22" s="26" t="str">
        <f>IF(AND('Mapa final'!$AB$48="Alta",'Mapa final'!$AD$48="Catastrófico"),CONCATENATE("R7C",'Mapa final'!$R$48),"")</f>
        <v/>
      </c>
      <c r="AK22" s="26" t="str">
        <f>IF(AND('Mapa final'!$AB$49="Alta",'Mapa final'!$AD$49="Catastrófico"),CONCATENATE("R7C",'Mapa final'!$R$49),"")</f>
        <v/>
      </c>
      <c r="AL22" s="26" t="str">
        <f>IF(AND('Mapa final'!$AB$50="Alta",'Mapa final'!$AD$50="Catastrófico"),CONCATENATE("R7C",'Mapa final'!$R$50),"")</f>
        <v/>
      </c>
      <c r="AM22" s="27" t="str">
        <f>IF(AND('Mapa final'!$AB$51="Alta",'Mapa final'!$AD$51="Catastrófico"),CONCATENATE("R7C",'Mapa final'!$R$51),"")</f>
        <v/>
      </c>
      <c r="AN22" s="53"/>
      <c r="AO22" s="608"/>
      <c r="AP22" s="609"/>
      <c r="AQ22" s="609"/>
      <c r="AR22" s="609"/>
      <c r="AS22" s="609"/>
      <c r="AT22" s="610"/>
      <c r="AU22" s="53"/>
      <c r="AV22" s="53"/>
      <c r="AW22" s="53"/>
      <c r="AX22" s="53"/>
      <c r="AY22" s="53"/>
      <c r="AZ22" s="53"/>
      <c r="BA22" s="53"/>
      <c r="BB22" s="53"/>
      <c r="BC22" s="53"/>
      <c r="BD22" s="53"/>
      <c r="BE22" s="53"/>
      <c r="BF22" s="53"/>
      <c r="BG22" s="53"/>
      <c r="BH22" s="53"/>
      <c r="BI22" s="53"/>
      <c r="BJ22" s="53"/>
      <c r="BK22" s="53"/>
      <c r="BL22" s="53"/>
      <c r="BM22" s="53"/>
      <c r="BN22" s="53"/>
      <c r="BO22" s="53"/>
      <c r="BP22" s="53"/>
      <c r="BQ22" s="53"/>
      <c r="BR22" s="53"/>
      <c r="BS22" s="53"/>
      <c r="BT22" s="53"/>
      <c r="BU22" s="53"/>
      <c r="BV22" s="53"/>
      <c r="BW22" s="53"/>
      <c r="BX22" s="53"/>
    </row>
    <row r="23" spans="1:76" ht="15" customHeight="1" x14ac:dyDescent="0.3">
      <c r="A23" s="53"/>
      <c r="B23" s="557"/>
      <c r="C23" s="557"/>
      <c r="D23" s="558"/>
      <c r="E23" s="598"/>
      <c r="F23" s="599"/>
      <c r="G23" s="599"/>
      <c r="H23" s="599"/>
      <c r="I23" s="599"/>
      <c r="J23" s="37" t="str">
        <f>IF(AND('Mapa final'!$AB$52="Alta",'Mapa final'!$AD$52="Leve"),CONCATENATE("R8C",'Mapa final'!$R$52),"")</f>
        <v/>
      </c>
      <c r="K23" s="38" t="str">
        <f>IF(AND('Mapa final'!$AB$53="Alta",'Mapa final'!$AD$53="Leve"),CONCATENATE("R8C",'Mapa final'!$R$53),"")</f>
        <v/>
      </c>
      <c r="L23" s="38" t="str">
        <f>IF(AND('Mapa final'!$AB$54="Alta",'Mapa final'!$AD$54="Leve"),CONCATENATE("R8C",'Mapa final'!$R$54),"")</f>
        <v/>
      </c>
      <c r="M23" s="38" t="str">
        <f>IF(AND('Mapa final'!$AB$55="Alta",'Mapa final'!$AD$55="Leve"),CONCATENATE("R8C",'Mapa final'!$R$55),"")</f>
        <v/>
      </c>
      <c r="N23" s="38" t="str">
        <f>IF(AND('Mapa final'!$AB$56="Alta",'Mapa final'!$AD$56="Leve"),CONCATENATE("R8C",'Mapa final'!$R$56),"")</f>
        <v/>
      </c>
      <c r="O23" s="39" t="str">
        <f>IF(AND('Mapa final'!$AB$57="Alta",'Mapa final'!$AD$57="Leve"),CONCATENATE("R8C",'Mapa final'!$R$57),"")</f>
        <v/>
      </c>
      <c r="P23" s="37" t="str">
        <f>IF(AND('Mapa final'!$AB$52="Alta",'Mapa final'!$AD$52="Menor"),CONCATENATE("R8C",'Mapa final'!$R$52),"")</f>
        <v/>
      </c>
      <c r="Q23" s="38" t="str">
        <f>IF(AND('Mapa final'!$AB$53="Alta",'Mapa final'!$AD$53="Menor"),CONCATENATE("R8C",'Mapa final'!$R$53),"")</f>
        <v/>
      </c>
      <c r="R23" s="38" t="str">
        <f>IF(AND('Mapa final'!$AB$54="Alta",'Mapa final'!$AD$54="Menor"),CONCATENATE("R8C",'Mapa final'!$R$54),"")</f>
        <v/>
      </c>
      <c r="S23" s="38" t="str">
        <f>IF(AND('Mapa final'!$AB$55="Alta",'Mapa final'!$AD$55="Menor"),CONCATENATE("R8C",'Mapa final'!$R$55),"")</f>
        <v/>
      </c>
      <c r="T23" s="38" t="str">
        <f>IF(AND('Mapa final'!$AB$56="Alta",'Mapa final'!$AD$56="Menor"),CONCATENATE("R8C",'Mapa final'!$R$56),"")</f>
        <v/>
      </c>
      <c r="U23" s="39" t="str">
        <f>IF(AND('Mapa final'!$AB$57="Alta",'Mapa final'!$AD$57="Menor"),CONCATENATE("R8C",'Mapa final'!$R$57),"")</f>
        <v/>
      </c>
      <c r="V23" s="22" t="str">
        <f>IF(AND('Mapa final'!$AB$52="Alta",'Mapa final'!$AD$52="Moderado"),CONCATENATE("R8C",'Mapa final'!$R$52),"")</f>
        <v/>
      </c>
      <c r="W23" s="23" t="str">
        <f>IF(AND('Mapa final'!$AB$53="Alta",'Mapa final'!$AD$53="Moderado"),CONCATENATE("R8C",'Mapa final'!$R$53),"")</f>
        <v/>
      </c>
      <c r="X23" s="23" t="str">
        <f>IF(AND('Mapa final'!$AB$54="Alta",'Mapa final'!$AD$54="Moderado"),CONCATENATE("R8C",'Mapa final'!$R$54),"")</f>
        <v/>
      </c>
      <c r="Y23" s="23" t="str">
        <f>IF(AND('Mapa final'!$AB$55="Alta",'Mapa final'!$AD$55="Moderado"),CONCATENATE("R8C",'Mapa final'!$R$55),"")</f>
        <v/>
      </c>
      <c r="Z23" s="23" t="str">
        <f>IF(AND('Mapa final'!$AB$56="Alta",'Mapa final'!$AD$56="Moderado"),CONCATENATE("R8C",'Mapa final'!$R$56),"")</f>
        <v/>
      </c>
      <c r="AA23" s="24" t="str">
        <f>IF(AND('Mapa final'!$AB$57="Alta",'Mapa final'!$AD$57="Moderado"),CONCATENATE("R8C",'Mapa final'!$R$57),"")</f>
        <v/>
      </c>
      <c r="AB23" s="22" t="str">
        <f>IF(AND('Mapa final'!$AB$52="Alta",'Mapa final'!$AD$52="Mayor"),CONCATENATE("R8C",'Mapa final'!$R$52),"")</f>
        <v/>
      </c>
      <c r="AC23" s="23" t="str">
        <f>IF(AND('Mapa final'!$AB$53="Alta",'Mapa final'!$AD$53="Mayor"),CONCATENATE("R8C",'Mapa final'!$R$53),"")</f>
        <v/>
      </c>
      <c r="AD23" s="23" t="str">
        <f>IF(AND('Mapa final'!$AB$54="Alta",'Mapa final'!$AD$54="Mayor"),CONCATENATE("R8C",'Mapa final'!$R$54),"")</f>
        <v/>
      </c>
      <c r="AE23" s="23" t="str">
        <f>IF(AND('Mapa final'!$AB$55="Alta",'Mapa final'!$AD$55="Mayor"),CONCATENATE("R8C",'Mapa final'!$R$55),"")</f>
        <v/>
      </c>
      <c r="AF23" s="23" t="str">
        <f>IF(AND('Mapa final'!$AB$56="Alta",'Mapa final'!$AD$56="Mayor"),CONCATENATE("R8C",'Mapa final'!$R$56),"")</f>
        <v/>
      </c>
      <c r="AG23" s="24" t="str">
        <f>IF(AND('Mapa final'!$AB$57="Alta",'Mapa final'!$AD$57="Mayor"),CONCATENATE("R8C",'Mapa final'!$R$57),"")</f>
        <v/>
      </c>
      <c r="AH23" s="25" t="str">
        <f>IF(AND('Mapa final'!$AB$52="Alta",'Mapa final'!$AD$52="Catastrófico"),CONCATENATE("R8C",'Mapa final'!$R$52),"")</f>
        <v/>
      </c>
      <c r="AI23" s="26" t="str">
        <f>IF(AND('Mapa final'!$AB$53="Alta",'Mapa final'!$AD$53="Catastrófico"),CONCATENATE("R8C",'Mapa final'!$R$53),"")</f>
        <v/>
      </c>
      <c r="AJ23" s="26" t="str">
        <f>IF(AND('Mapa final'!$AB$54="Alta",'Mapa final'!$AD$54="Catastrófico"),CONCATENATE("R8C",'Mapa final'!$R$54),"")</f>
        <v/>
      </c>
      <c r="AK23" s="26" t="str">
        <f>IF(AND('Mapa final'!$AB$55="Alta",'Mapa final'!$AD$55="Catastrófico"),CONCATENATE("R8C",'Mapa final'!$R$55),"")</f>
        <v/>
      </c>
      <c r="AL23" s="26" t="str">
        <f>IF(AND('Mapa final'!$AB$56="Alta",'Mapa final'!$AD$56="Catastrófico"),CONCATENATE("R8C",'Mapa final'!$R$56),"")</f>
        <v/>
      </c>
      <c r="AM23" s="27" t="str">
        <f>IF(AND('Mapa final'!$AB$57="Alta",'Mapa final'!$AD$57="Catastrófico"),CONCATENATE("R8C",'Mapa final'!$R$57),"")</f>
        <v/>
      </c>
      <c r="AN23" s="53"/>
      <c r="AO23" s="608"/>
      <c r="AP23" s="609"/>
      <c r="AQ23" s="609"/>
      <c r="AR23" s="609"/>
      <c r="AS23" s="609"/>
      <c r="AT23" s="610"/>
      <c r="AU23" s="53"/>
      <c r="AV23" s="53"/>
      <c r="AW23" s="53"/>
      <c r="AX23" s="53"/>
      <c r="AY23" s="53"/>
      <c r="AZ23" s="53"/>
      <c r="BA23" s="53"/>
      <c r="BB23" s="53"/>
      <c r="BC23" s="53"/>
      <c r="BD23" s="53"/>
      <c r="BE23" s="53"/>
      <c r="BF23" s="53"/>
      <c r="BG23" s="53"/>
      <c r="BH23" s="53"/>
      <c r="BI23" s="53"/>
      <c r="BJ23" s="53"/>
      <c r="BK23" s="53"/>
      <c r="BL23" s="53"/>
      <c r="BM23" s="53"/>
      <c r="BN23" s="53"/>
      <c r="BO23" s="53"/>
      <c r="BP23" s="53"/>
      <c r="BQ23" s="53"/>
      <c r="BR23" s="53"/>
      <c r="BS23" s="53"/>
      <c r="BT23" s="53"/>
      <c r="BU23" s="53"/>
      <c r="BV23" s="53"/>
      <c r="BW23" s="53"/>
      <c r="BX23" s="53"/>
    </row>
    <row r="24" spans="1:76" ht="15" customHeight="1" x14ac:dyDescent="0.3">
      <c r="A24" s="53"/>
      <c r="B24" s="557"/>
      <c r="C24" s="557"/>
      <c r="D24" s="558"/>
      <c r="E24" s="598"/>
      <c r="F24" s="599"/>
      <c r="G24" s="599"/>
      <c r="H24" s="599"/>
      <c r="I24" s="599"/>
      <c r="J24" s="37" t="str">
        <f>IF(AND('Mapa final'!$AB$58="Alta",'Mapa final'!$AD$58="Leve"),CONCATENATE("R9C",'Mapa final'!$R$58),"")</f>
        <v/>
      </c>
      <c r="K24" s="38" t="str">
        <f>IF(AND('Mapa final'!$AB$59="Alta",'Mapa final'!$AD$59="Leve"),CONCATENATE("R9C",'Mapa final'!$R$59),"")</f>
        <v/>
      </c>
      <c r="L24" s="38" t="str">
        <f>IF(AND('Mapa final'!$AB$60="Alta",'Mapa final'!$AD$60="Leve"),CONCATENATE("R9C",'Mapa final'!$R$60),"")</f>
        <v/>
      </c>
      <c r="M24" s="38" t="str">
        <f>IF(AND('Mapa final'!$AB$61="Alta",'Mapa final'!$AD$61="Leve"),CONCATENATE("R9C",'Mapa final'!$R$61),"")</f>
        <v/>
      </c>
      <c r="N24" s="38" t="str">
        <f>IF(AND('Mapa final'!$AB$62="Alta",'Mapa final'!$AD$62="Leve"),CONCATENATE("R9C",'Mapa final'!$R$62),"")</f>
        <v/>
      </c>
      <c r="O24" s="39" t="str">
        <f>IF(AND('Mapa final'!$AB$63="Alta",'Mapa final'!$AD$63="Leve"),CONCATENATE("R9C",'Mapa final'!$R$63),"")</f>
        <v/>
      </c>
      <c r="P24" s="37" t="str">
        <f>IF(AND('Mapa final'!$AB$58="Alta",'Mapa final'!$AD$58="Menor"),CONCATENATE("R9C",'Mapa final'!$R$58),"")</f>
        <v/>
      </c>
      <c r="Q24" s="38" t="str">
        <f>IF(AND('Mapa final'!$AB$59="Alta",'Mapa final'!$AD$59="Menor"),CONCATENATE("R9C",'Mapa final'!$R$59),"")</f>
        <v/>
      </c>
      <c r="R24" s="38" t="str">
        <f>IF(AND('Mapa final'!$AB$60="Alta",'Mapa final'!$AD$60="Menor"),CONCATENATE("R9C",'Mapa final'!$R$60),"")</f>
        <v/>
      </c>
      <c r="S24" s="38" t="str">
        <f>IF(AND('Mapa final'!$AB$61="Alta",'Mapa final'!$AD$61="Menor"),CONCATENATE("R9C",'Mapa final'!$R$61),"")</f>
        <v/>
      </c>
      <c r="T24" s="38" t="str">
        <f>IF(AND('Mapa final'!$AB$62="Alta",'Mapa final'!$AD$62="Menor"),CONCATENATE("R9C",'Mapa final'!$R$62),"")</f>
        <v/>
      </c>
      <c r="U24" s="39" t="str">
        <f>IF(AND('Mapa final'!$AB$63="Alta",'Mapa final'!$AD$63="Menor"),CONCATENATE("R9C",'Mapa final'!$R$63),"")</f>
        <v/>
      </c>
      <c r="V24" s="22" t="str">
        <f>IF(AND('Mapa final'!$AB$58="Alta",'Mapa final'!$AD$58="Moderado"),CONCATENATE("R9C",'Mapa final'!$R$58),"")</f>
        <v/>
      </c>
      <c r="W24" s="23" t="str">
        <f>IF(AND('Mapa final'!$AB$59="Alta",'Mapa final'!$AD$59="Moderado"),CONCATENATE("R9C",'Mapa final'!$R$59),"")</f>
        <v/>
      </c>
      <c r="X24" s="23" t="str">
        <f>IF(AND('Mapa final'!$AB$60="Alta",'Mapa final'!$AD$60="Moderado"),CONCATENATE("R9C",'Mapa final'!$R$60),"")</f>
        <v/>
      </c>
      <c r="Y24" s="23" t="str">
        <f>IF(AND('Mapa final'!$AB$61="Alta",'Mapa final'!$AD$61="Moderado"),CONCATENATE("R9C",'Mapa final'!$R$61),"")</f>
        <v/>
      </c>
      <c r="Z24" s="23" t="str">
        <f>IF(AND('Mapa final'!$AB$62="Alta",'Mapa final'!$AD$62="Moderado"),CONCATENATE("R9C",'Mapa final'!$R$62),"")</f>
        <v/>
      </c>
      <c r="AA24" s="24" t="str">
        <f>IF(AND('Mapa final'!$AB$63="Alta",'Mapa final'!$AD$63="Moderado"),CONCATENATE("R9C",'Mapa final'!$R$63),"")</f>
        <v/>
      </c>
      <c r="AB24" s="22" t="str">
        <f>IF(AND('Mapa final'!$AB$58="Alta",'Mapa final'!$AD$58="Mayor"),CONCATENATE("R9C",'Mapa final'!$R$58),"")</f>
        <v/>
      </c>
      <c r="AC24" s="23" t="str">
        <f>IF(AND('Mapa final'!$AB$59="Alta",'Mapa final'!$AD$59="Mayor"),CONCATENATE("R9C",'Mapa final'!$R$59),"")</f>
        <v/>
      </c>
      <c r="AD24" s="23" t="str">
        <f>IF(AND('Mapa final'!$AB$60="Alta",'Mapa final'!$AD$60="Mayor"),CONCATENATE("R9C",'Mapa final'!$R$60),"")</f>
        <v/>
      </c>
      <c r="AE24" s="23" t="str">
        <f>IF(AND('Mapa final'!$AB$61="Alta",'Mapa final'!$AD$61="Mayor"),CONCATENATE("R9C",'Mapa final'!$R$61),"")</f>
        <v/>
      </c>
      <c r="AF24" s="23" t="str">
        <f>IF(AND('Mapa final'!$AB$62="Alta",'Mapa final'!$AD$62="Mayor"),CONCATENATE("R9C",'Mapa final'!$R$62),"")</f>
        <v/>
      </c>
      <c r="AG24" s="24" t="str">
        <f>IF(AND('Mapa final'!$AB$63="Alta",'Mapa final'!$AD$63="Mayor"),CONCATENATE("R9C",'Mapa final'!$R$63),"")</f>
        <v/>
      </c>
      <c r="AH24" s="25" t="str">
        <f>IF(AND('Mapa final'!$AB$58="Alta",'Mapa final'!$AD$58="Catastrófico"),CONCATENATE("R9C",'Mapa final'!$R$58),"")</f>
        <v/>
      </c>
      <c r="AI24" s="26" t="str">
        <f>IF(AND('Mapa final'!$AB$59="Alta",'Mapa final'!$AD$59="Catastrófico"),CONCATENATE("R9C",'Mapa final'!$R$59),"")</f>
        <v/>
      </c>
      <c r="AJ24" s="26" t="str">
        <f>IF(AND('Mapa final'!$AB$60="Alta",'Mapa final'!$AD$60="Catastrófico"),CONCATENATE("R9C",'Mapa final'!$R$60),"")</f>
        <v/>
      </c>
      <c r="AK24" s="26" t="str">
        <f>IF(AND('Mapa final'!$AB$61="Alta",'Mapa final'!$AD$61="Catastrófico"),CONCATENATE("R9C",'Mapa final'!$R$61),"")</f>
        <v/>
      </c>
      <c r="AL24" s="26" t="str">
        <f>IF(AND('Mapa final'!$AB$62="Alta",'Mapa final'!$AD$62="Catastrófico"),CONCATENATE("R9C",'Mapa final'!$R$62),"")</f>
        <v/>
      </c>
      <c r="AM24" s="27" t="str">
        <f>IF(AND('Mapa final'!$AB$63="Alta",'Mapa final'!$AD$63="Catastrófico"),CONCATENATE("R9C",'Mapa final'!$R$63),"")</f>
        <v/>
      </c>
      <c r="AN24" s="53"/>
      <c r="AO24" s="608"/>
      <c r="AP24" s="609"/>
      <c r="AQ24" s="609"/>
      <c r="AR24" s="609"/>
      <c r="AS24" s="609"/>
      <c r="AT24" s="610"/>
      <c r="AU24" s="53"/>
      <c r="AV24" s="53"/>
      <c r="AW24" s="53"/>
      <c r="AX24" s="53"/>
      <c r="AY24" s="53"/>
      <c r="AZ24" s="53"/>
      <c r="BA24" s="53"/>
      <c r="BB24" s="53"/>
      <c r="BC24" s="53"/>
      <c r="BD24" s="53"/>
      <c r="BE24" s="53"/>
      <c r="BF24" s="53"/>
      <c r="BG24" s="53"/>
      <c r="BH24" s="53"/>
      <c r="BI24" s="53"/>
      <c r="BJ24" s="53"/>
      <c r="BK24" s="53"/>
      <c r="BL24" s="53"/>
      <c r="BM24" s="53"/>
      <c r="BN24" s="53"/>
      <c r="BO24" s="53"/>
      <c r="BP24" s="53"/>
      <c r="BQ24" s="53"/>
      <c r="BR24" s="53"/>
      <c r="BS24" s="53"/>
      <c r="BT24" s="53"/>
      <c r="BU24" s="53"/>
      <c r="BV24" s="53"/>
      <c r="BW24" s="53"/>
      <c r="BX24" s="53"/>
    </row>
    <row r="25" spans="1:76" ht="15.75" customHeight="1" thickBot="1" x14ac:dyDescent="0.35">
      <c r="A25" s="53"/>
      <c r="B25" s="557"/>
      <c r="C25" s="557"/>
      <c r="D25" s="558"/>
      <c r="E25" s="601"/>
      <c r="F25" s="602"/>
      <c r="G25" s="602"/>
      <c r="H25" s="602"/>
      <c r="I25" s="602"/>
      <c r="J25" s="40" t="str">
        <f>IF(AND('Mapa final'!$AB$64="Alta",'Mapa final'!$AD$64="Leve"),CONCATENATE("R10C",'Mapa final'!$R$64),"")</f>
        <v/>
      </c>
      <c r="K25" s="41" t="str">
        <f>IF(AND('Mapa final'!$AB$65="Alta",'Mapa final'!$AD$65="Leve"),CONCATENATE("R10C",'Mapa final'!$R$65),"")</f>
        <v/>
      </c>
      <c r="L25" s="41" t="str">
        <f>IF(AND('Mapa final'!$AB$66="Alta",'Mapa final'!$AD$66="Leve"),CONCATENATE("R10C",'Mapa final'!$R$66),"")</f>
        <v/>
      </c>
      <c r="M25" s="41" t="str">
        <f>IF(AND('Mapa final'!$AB$67="Alta",'Mapa final'!$AD$67="Leve"),CONCATENATE("R10C",'Mapa final'!$R$67),"")</f>
        <v/>
      </c>
      <c r="N25" s="41" t="str">
        <f>IF(AND('Mapa final'!$AB$68="Alta",'Mapa final'!$AD$68="Leve"),CONCATENATE("R10C",'Mapa final'!$R$68),"")</f>
        <v/>
      </c>
      <c r="O25" s="42" t="str">
        <f>IF(AND('Mapa final'!$AB$69="Alta",'Mapa final'!$AD$69="Leve"),CONCATENATE("R10C",'Mapa final'!$R$69),"")</f>
        <v/>
      </c>
      <c r="P25" s="40" t="str">
        <f>IF(AND('Mapa final'!$AB$64="Alta",'Mapa final'!$AD$64="Menor"),CONCATENATE("R10C",'Mapa final'!$R$64),"")</f>
        <v/>
      </c>
      <c r="Q25" s="41" t="str">
        <f>IF(AND('Mapa final'!$AB$65="Alta",'Mapa final'!$AD$65="Menor"),CONCATENATE("R10C",'Mapa final'!$R$65),"")</f>
        <v/>
      </c>
      <c r="R25" s="41" t="str">
        <f>IF(AND('Mapa final'!$AB$66="Alta",'Mapa final'!$AD$66="Menor"),CONCATENATE("R10C",'Mapa final'!$R$66),"")</f>
        <v/>
      </c>
      <c r="S25" s="41" t="str">
        <f>IF(AND('Mapa final'!$AB$67="Alta",'Mapa final'!$AD$67="Menor"),CONCATENATE("R10C",'Mapa final'!$R$67),"")</f>
        <v/>
      </c>
      <c r="T25" s="41" t="str">
        <f>IF(AND('Mapa final'!$AB$68="Alta",'Mapa final'!$AD$68="Menor"),CONCATENATE("R10C",'Mapa final'!$R$68),"")</f>
        <v/>
      </c>
      <c r="U25" s="42" t="str">
        <f>IF(AND('Mapa final'!$AB$69="Alta",'Mapa final'!$AD$69="Menor"),CONCATENATE("R10C",'Mapa final'!$R$69),"")</f>
        <v/>
      </c>
      <c r="V25" s="28" t="str">
        <f>IF(AND('Mapa final'!$AB$64="Alta",'Mapa final'!$AD$64="Moderado"),CONCATENATE("R10C",'Mapa final'!$R$64),"")</f>
        <v/>
      </c>
      <c r="W25" s="29" t="str">
        <f>IF(AND('Mapa final'!$AB$65="Alta",'Mapa final'!$AD$65="Moderado"),CONCATENATE("R10C",'Mapa final'!$R$65),"")</f>
        <v/>
      </c>
      <c r="X25" s="29" t="str">
        <f>IF(AND('Mapa final'!$AB$66="Alta",'Mapa final'!$AD$66="Moderado"),CONCATENATE("R10C",'Mapa final'!$R$66),"")</f>
        <v/>
      </c>
      <c r="Y25" s="29" t="str">
        <f>IF(AND('Mapa final'!$AB$67="Alta",'Mapa final'!$AD$67="Moderado"),CONCATENATE("R10C",'Mapa final'!$R$67),"")</f>
        <v/>
      </c>
      <c r="Z25" s="29" t="str">
        <f>IF(AND('Mapa final'!$AB$68="Alta",'Mapa final'!$AD$68="Moderado"),CONCATENATE("R10C",'Mapa final'!$R$68),"")</f>
        <v/>
      </c>
      <c r="AA25" s="30" t="str">
        <f>IF(AND('Mapa final'!$AB$69="Alta",'Mapa final'!$AD$69="Moderado"),CONCATENATE("R10C",'Mapa final'!$R$69),"")</f>
        <v/>
      </c>
      <c r="AB25" s="28" t="str">
        <f>IF(AND('Mapa final'!$AB$64="Alta",'Mapa final'!$AD$64="Mayor"),CONCATENATE("R10C",'Mapa final'!$R$64),"")</f>
        <v/>
      </c>
      <c r="AC25" s="29" t="str">
        <f>IF(AND('Mapa final'!$AB$65="Alta",'Mapa final'!$AD$65="Mayor"),CONCATENATE("R10C",'Mapa final'!$R$65),"")</f>
        <v/>
      </c>
      <c r="AD25" s="29" t="str">
        <f>IF(AND('Mapa final'!$AB$66="Alta",'Mapa final'!$AD$66="Mayor"),CONCATENATE("R10C",'Mapa final'!$R$66),"")</f>
        <v/>
      </c>
      <c r="AE25" s="29" t="str">
        <f>IF(AND('Mapa final'!$AB$67="Alta",'Mapa final'!$AD$67="Mayor"),CONCATENATE("R10C",'Mapa final'!$R$67),"")</f>
        <v/>
      </c>
      <c r="AF25" s="29" t="str">
        <f>IF(AND('Mapa final'!$AB$68="Alta",'Mapa final'!$AD$68="Mayor"),CONCATENATE("R10C",'Mapa final'!$R$68),"")</f>
        <v/>
      </c>
      <c r="AG25" s="30" t="str">
        <f>IF(AND('Mapa final'!$AB$69="Alta",'Mapa final'!$AD$69="Mayor"),CONCATENATE("R10C",'Mapa final'!$R$69),"")</f>
        <v/>
      </c>
      <c r="AH25" s="31" t="str">
        <f>IF(AND('Mapa final'!$AB$64="Alta",'Mapa final'!$AD$64="Catastrófico"),CONCATENATE("R10C",'Mapa final'!$R$64),"")</f>
        <v/>
      </c>
      <c r="AI25" s="32" t="str">
        <f>IF(AND('Mapa final'!$AB$65="Alta",'Mapa final'!$AD$65="Catastrófico"),CONCATENATE("R10C",'Mapa final'!$R$65),"")</f>
        <v/>
      </c>
      <c r="AJ25" s="32" t="str">
        <f>IF(AND('Mapa final'!$AB$66="Alta",'Mapa final'!$AD$66="Catastrófico"),CONCATENATE("R10C",'Mapa final'!$R$66),"")</f>
        <v/>
      </c>
      <c r="AK25" s="32" t="str">
        <f>IF(AND('Mapa final'!$AB$67="Alta",'Mapa final'!$AD$67="Catastrófico"),CONCATENATE("R10C",'Mapa final'!$R$67),"")</f>
        <v/>
      </c>
      <c r="AL25" s="32" t="str">
        <f>IF(AND('Mapa final'!$AB$68="Alta",'Mapa final'!$AD$68="Catastrófico"),CONCATENATE("R10C",'Mapa final'!$R$68),"")</f>
        <v/>
      </c>
      <c r="AM25" s="33" t="str">
        <f>IF(AND('Mapa final'!$AB$69="Alta",'Mapa final'!$AD$69="Catastrófico"),CONCATENATE("R10C",'Mapa final'!$R$69),"")</f>
        <v/>
      </c>
      <c r="AN25" s="53"/>
      <c r="AO25" s="611"/>
      <c r="AP25" s="612"/>
      <c r="AQ25" s="612"/>
      <c r="AR25" s="612"/>
      <c r="AS25" s="612"/>
      <c r="AT25" s="613"/>
      <c r="AU25" s="53"/>
      <c r="AV25" s="53"/>
      <c r="AW25" s="53"/>
      <c r="AX25" s="53"/>
      <c r="AY25" s="53"/>
      <c r="AZ25" s="53"/>
      <c r="BA25" s="53"/>
      <c r="BB25" s="53"/>
      <c r="BC25" s="53"/>
      <c r="BD25" s="53"/>
      <c r="BE25" s="53"/>
      <c r="BF25" s="53"/>
      <c r="BG25" s="53"/>
      <c r="BH25" s="53"/>
      <c r="BI25" s="53"/>
      <c r="BJ25" s="53"/>
      <c r="BK25" s="53"/>
      <c r="BL25" s="53"/>
      <c r="BM25" s="53"/>
      <c r="BN25" s="53"/>
      <c r="BO25" s="53"/>
      <c r="BP25" s="53"/>
      <c r="BQ25" s="53"/>
      <c r="BR25" s="53"/>
      <c r="BS25" s="53"/>
      <c r="BT25" s="53"/>
      <c r="BU25" s="53"/>
      <c r="BV25" s="53"/>
      <c r="BW25" s="53"/>
      <c r="BX25" s="53"/>
    </row>
    <row r="26" spans="1:76" ht="15" customHeight="1" x14ac:dyDescent="0.3">
      <c r="A26" s="53"/>
      <c r="B26" s="557"/>
      <c r="C26" s="557"/>
      <c r="D26" s="558"/>
      <c r="E26" s="595" t="s">
        <v>108</v>
      </c>
      <c r="F26" s="596"/>
      <c r="G26" s="596"/>
      <c r="H26" s="596"/>
      <c r="I26" s="597"/>
      <c r="J26" s="34" t="str">
        <f>IF(AND('Mapa final'!$AB$10="Media",'Mapa final'!$AD$10="Leve"),CONCATENATE("R1C",'Mapa final'!$R$10),"")</f>
        <v/>
      </c>
      <c r="K26" s="35" t="str">
        <f>IF(AND('Mapa final'!$AB$11="Media",'Mapa final'!$AD$11="Leve"),CONCATENATE("R1C",'Mapa final'!$R$11),"")</f>
        <v/>
      </c>
      <c r="L26" s="35" t="str">
        <f>IF(AND('Mapa final'!$AB$12="Media",'Mapa final'!$AD$12="Leve"),CONCATENATE("R1C",'Mapa final'!$R$12),"")</f>
        <v/>
      </c>
      <c r="M26" s="35" t="str">
        <f>IF(AND('Mapa final'!$AB$13="Media",'Mapa final'!$AD$13="Leve"),CONCATENATE("R1C",'Mapa final'!$R$13),"")</f>
        <v/>
      </c>
      <c r="N26" s="35" t="str">
        <f>IF(AND('Mapa final'!$AB$14="Media",'Mapa final'!$AD$14="Leve"),CONCATENATE("R1C",'Mapa final'!$R$14),"")</f>
        <v/>
      </c>
      <c r="O26" s="36" t="str">
        <f>IF(AND('Mapa final'!$AB$15="Media",'Mapa final'!$AD$15="Leve"),CONCATENATE("R1C",'Mapa final'!$R$15),"")</f>
        <v/>
      </c>
      <c r="P26" s="34" t="str">
        <f>IF(AND('Mapa final'!$AB$10="Media",'Mapa final'!$AD$10="Menor"),CONCATENATE("R1C",'Mapa final'!$R$10),"")</f>
        <v/>
      </c>
      <c r="Q26" s="35" t="str">
        <f>IF(AND('Mapa final'!$AB$11="Media",'Mapa final'!$AD$11="Menor"),CONCATENATE("R1C",'Mapa final'!$R$11),"")</f>
        <v/>
      </c>
      <c r="R26" s="35" t="str">
        <f>IF(AND('Mapa final'!$AB$12="Media",'Mapa final'!$AD$12="Menor"),CONCATENATE("R1C",'Mapa final'!$R$12),"")</f>
        <v/>
      </c>
      <c r="S26" s="35" t="str">
        <f>IF(AND('Mapa final'!$AB$13="Media",'Mapa final'!$AD$13="Menor"),CONCATENATE("R1C",'Mapa final'!$R$13),"")</f>
        <v/>
      </c>
      <c r="T26" s="35" t="str">
        <f>IF(AND('Mapa final'!$AB$14="Media",'Mapa final'!$AD$14="Menor"),CONCATENATE("R1C",'Mapa final'!$R$14),"")</f>
        <v/>
      </c>
      <c r="U26" s="36" t="str">
        <f>IF(AND('Mapa final'!$AB$15="Media",'Mapa final'!$AD$15="Menor"),CONCATENATE("R1C",'Mapa final'!$R$15),"")</f>
        <v/>
      </c>
      <c r="V26" s="34" t="str">
        <f>IF(AND('Mapa final'!$AB$10="Media",'Mapa final'!$AD$10="Moderado"),CONCATENATE("R1C",'Mapa final'!$R$10),"")</f>
        <v/>
      </c>
      <c r="W26" s="35" t="str">
        <f>IF(AND('Mapa final'!$AB$11="Media",'Mapa final'!$AD$11="Moderado"),CONCATENATE("R1C",'Mapa final'!$R$11),"")</f>
        <v/>
      </c>
      <c r="X26" s="35" t="str">
        <f>IF(AND('Mapa final'!$AB$12="Media",'Mapa final'!$AD$12="Moderado"),CONCATENATE("R1C",'Mapa final'!$R$12),"")</f>
        <v/>
      </c>
      <c r="Y26" s="35" t="str">
        <f>IF(AND('Mapa final'!$AB$13="Media",'Mapa final'!$AD$13="Moderado"),CONCATENATE("R1C",'Mapa final'!$R$13),"")</f>
        <v/>
      </c>
      <c r="Z26" s="35" t="str">
        <f>IF(AND('Mapa final'!$AB$14="Media",'Mapa final'!$AD$14="Moderado"),CONCATENATE("R1C",'Mapa final'!$R$14),"")</f>
        <v/>
      </c>
      <c r="AA26" s="36" t="str">
        <f>IF(AND('Mapa final'!$AB$15="Media",'Mapa final'!$AD$15="Moderado"),CONCATENATE("R1C",'Mapa final'!$R$15),"")</f>
        <v/>
      </c>
      <c r="AB26" s="16" t="str">
        <f>IF(AND('Mapa final'!$AB$10="Media",'Mapa final'!$AD$10="Mayor"),CONCATENATE("R1C",'Mapa final'!$R$10),"")</f>
        <v/>
      </c>
      <c r="AC26" s="17" t="str">
        <f>IF(AND('Mapa final'!$AB$11="Media",'Mapa final'!$AD$11="Mayor"),CONCATENATE("R1C",'Mapa final'!$R$11),"")</f>
        <v/>
      </c>
      <c r="AD26" s="17" t="str">
        <f>IF(AND('Mapa final'!$AB$12="Media",'Mapa final'!$AD$12="Mayor"),CONCATENATE("R1C",'Mapa final'!$R$12),"")</f>
        <v/>
      </c>
      <c r="AE26" s="17" t="str">
        <f>IF(AND('Mapa final'!$AB$13="Media",'Mapa final'!$AD$13="Mayor"),CONCATENATE("R1C",'Mapa final'!$R$13),"")</f>
        <v/>
      </c>
      <c r="AF26" s="17" t="str">
        <f>IF(AND('Mapa final'!$AB$14="Media",'Mapa final'!$AD$14="Mayor"),CONCATENATE("R1C",'Mapa final'!$R$14),"")</f>
        <v/>
      </c>
      <c r="AG26" s="18" t="str">
        <f>IF(AND('Mapa final'!$AB$15="Media",'Mapa final'!$AD$15="Mayor"),CONCATENATE("R1C",'Mapa final'!$R$15),"")</f>
        <v/>
      </c>
      <c r="AH26" s="19" t="str">
        <f>IF(AND('Mapa final'!$AB$10="Media",'Mapa final'!$AD$10="Catastrófico"),CONCATENATE("R1C",'Mapa final'!$R$10),"")</f>
        <v/>
      </c>
      <c r="AI26" s="20" t="str">
        <f>IF(AND('Mapa final'!$AB$11="Media",'Mapa final'!$AD$11="Catastrófico"),CONCATENATE("R1C",'Mapa final'!$R$11),"")</f>
        <v/>
      </c>
      <c r="AJ26" s="20" t="str">
        <f>IF(AND('Mapa final'!$AB$12="Media",'Mapa final'!$AD$12="Catastrófico"),CONCATENATE("R1C",'Mapa final'!$R$12),"")</f>
        <v/>
      </c>
      <c r="AK26" s="20" t="str">
        <f>IF(AND('Mapa final'!$AB$13="Media",'Mapa final'!$AD$13="Catastrófico"),CONCATENATE("R1C",'Mapa final'!$R$13),"")</f>
        <v/>
      </c>
      <c r="AL26" s="20" t="str">
        <f>IF(AND('Mapa final'!$AB$14="Media",'Mapa final'!$AD$14="Catastrófico"),CONCATENATE("R1C",'Mapa final'!$R$14),"")</f>
        <v/>
      </c>
      <c r="AM26" s="21" t="str">
        <f>IF(AND('Mapa final'!$AB$15="Media",'Mapa final'!$AD$15="Catastrófico"),CONCATENATE("R1C",'Mapa final'!$R$15),"")</f>
        <v/>
      </c>
      <c r="AN26" s="53"/>
      <c r="AO26" s="635" t="s">
        <v>76</v>
      </c>
      <c r="AP26" s="636"/>
      <c r="AQ26" s="636"/>
      <c r="AR26" s="636"/>
      <c r="AS26" s="636"/>
      <c r="AT26" s="637"/>
      <c r="AU26" s="53"/>
      <c r="AV26" s="53"/>
      <c r="AW26" s="53"/>
      <c r="AX26" s="53"/>
      <c r="AY26" s="53"/>
      <c r="AZ26" s="53"/>
      <c r="BA26" s="53"/>
      <c r="BB26" s="53"/>
      <c r="BC26" s="53"/>
      <c r="BD26" s="53"/>
      <c r="BE26" s="53"/>
      <c r="BF26" s="53"/>
      <c r="BG26" s="53"/>
      <c r="BH26" s="53"/>
      <c r="BI26" s="53"/>
      <c r="BJ26" s="53"/>
      <c r="BK26" s="53"/>
      <c r="BL26" s="53"/>
      <c r="BM26" s="53"/>
      <c r="BN26" s="53"/>
      <c r="BO26" s="53"/>
      <c r="BP26" s="53"/>
      <c r="BQ26" s="53"/>
      <c r="BR26" s="53"/>
      <c r="BS26" s="53"/>
      <c r="BT26" s="53"/>
      <c r="BU26" s="53"/>
      <c r="BV26" s="53"/>
      <c r="BW26" s="53"/>
      <c r="BX26" s="53"/>
    </row>
    <row r="27" spans="1:76" ht="15" customHeight="1" x14ac:dyDescent="0.3">
      <c r="A27" s="53"/>
      <c r="B27" s="557"/>
      <c r="C27" s="557"/>
      <c r="D27" s="558"/>
      <c r="E27" s="614"/>
      <c r="F27" s="599"/>
      <c r="G27" s="599"/>
      <c r="H27" s="599"/>
      <c r="I27" s="600"/>
      <c r="J27" s="37" t="str">
        <f>IF(AND('Mapa final'!$AB$16="Media",'Mapa final'!$AD$16="Leve"),CONCATENATE("R2C",'Mapa final'!$R$16),"")</f>
        <v/>
      </c>
      <c r="K27" s="38" t="str">
        <f>IF(AND('Mapa final'!$AB$17="Media",'Mapa final'!$AD$17="Leve"),CONCATENATE("R2C",'Mapa final'!$R$17),"")</f>
        <v/>
      </c>
      <c r="L27" s="38" t="str">
        <f>IF(AND('Mapa final'!$AB$18="Media",'Mapa final'!$AD$18="Leve"),CONCATENATE("R2C",'Mapa final'!$R$18),"")</f>
        <v/>
      </c>
      <c r="M27" s="38" t="str">
        <f>IF(AND('Mapa final'!$AB$19="Media",'Mapa final'!$AD$19="Leve"),CONCATENATE("R2C",'Mapa final'!$R$19),"")</f>
        <v/>
      </c>
      <c r="N27" s="38" t="str">
        <f>IF(AND('Mapa final'!$AB$20="Media",'Mapa final'!$AD$20="Leve"),CONCATENATE("R2C",'Mapa final'!$R$20),"")</f>
        <v/>
      </c>
      <c r="O27" s="39" t="str">
        <f>IF(AND('Mapa final'!$AB$21="Media",'Mapa final'!$AD$21="Leve"),CONCATENATE("R2C",'Mapa final'!$R$21),"")</f>
        <v/>
      </c>
      <c r="P27" s="37" t="str">
        <f>IF(AND('Mapa final'!$AB$16="Media",'Mapa final'!$AD$16="Menor"),CONCATENATE("R2C",'Mapa final'!$R$16),"")</f>
        <v/>
      </c>
      <c r="Q27" s="38" t="str">
        <f>IF(AND('Mapa final'!$AB$17="Media",'Mapa final'!$AD$17="Menor"),CONCATENATE("R2C",'Mapa final'!$R$17),"")</f>
        <v/>
      </c>
      <c r="R27" s="38" t="str">
        <f>IF(AND('Mapa final'!$AB$18="Media",'Mapa final'!$AD$18="Menor"),CONCATENATE("R2C",'Mapa final'!$R$18),"")</f>
        <v/>
      </c>
      <c r="S27" s="38" t="str">
        <f>IF(AND('Mapa final'!$AB$19="Media",'Mapa final'!$AD$19="Menor"),CONCATENATE("R2C",'Mapa final'!$R$19),"")</f>
        <v/>
      </c>
      <c r="T27" s="38" t="str">
        <f>IF(AND('Mapa final'!$AB$20="Media",'Mapa final'!$AD$20="Menor"),CONCATENATE("R2C",'Mapa final'!$R$20),"")</f>
        <v/>
      </c>
      <c r="U27" s="39" t="str">
        <f>IF(AND('Mapa final'!$AB$21="Media",'Mapa final'!$AD$21="Menor"),CONCATENATE("R2C",'Mapa final'!$R$21),"")</f>
        <v/>
      </c>
      <c r="V27" s="37" t="str">
        <f>IF(AND('Mapa final'!$AB$16="Media",'Mapa final'!$AD$16="Moderado"),CONCATENATE("R2C",'Mapa final'!$R$16),"")</f>
        <v/>
      </c>
      <c r="W27" s="38" t="str">
        <f>IF(AND('Mapa final'!$AB$17="Media",'Mapa final'!$AD$17="Moderado"),CONCATENATE("R2C",'Mapa final'!$R$17),"")</f>
        <v/>
      </c>
      <c r="X27" s="38" t="str">
        <f>IF(AND('Mapa final'!$AB$18="Media",'Mapa final'!$AD$18="Moderado"),CONCATENATE("R2C",'Mapa final'!$R$18),"")</f>
        <v/>
      </c>
      <c r="Y27" s="38" t="str">
        <f>IF(AND('Mapa final'!$AB$19="Media",'Mapa final'!$AD$19="Moderado"),CONCATENATE("R2C",'Mapa final'!$R$19),"")</f>
        <v/>
      </c>
      <c r="Z27" s="38" t="str">
        <f>IF(AND('Mapa final'!$AB$20="Media",'Mapa final'!$AD$20="Moderado"),CONCATENATE("R2C",'Mapa final'!$R$20),"")</f>
        <v/>
      </c>
      <c r="AA27" s="39" t="str">
        <f>IF(AND('Mapa final'!$AB$21="Media",'Mapa final'!$AD$21="Moderado"),CONCATENATE("R2C",'Mapa final'!$R$21),"")</f>
        <v/>
      </c>
      <c r="AB27" s="22" t="str">
        <f>IF(AND('Mapa final'!$AB$16="Media",'Mapa final'!$AD$16="Mayor"),CONCATENATE("R2C",'Mapa final'!$R$16),"")</f>
        <v/>
      </c>
      <c r="AC27" s="23" t="str">
        <f>IF(AND('Mapa final'!$AB$17="Media",'Mapa final'!$AD$17="Mayor"),CONCATENATE("R2C",'Mapa final'!$R$17),"")</f>
        <v/>
      </c>
      <c r="AD27" s="23" t="str">
        <f>IF(AND('Mapa final'!$AB$18="Media",'Mapa final'!$AD$18="Mayor"),CONCATENATE("R2C",'Mapa final'!$R$18),"")</f>
        <v/>
      </c>
      <c r="AE27" s="23" t="str">
        <f>IF(AND('Mapa final'!$AB$19="Media",'Mapa final'!$AD$19="Mayor"),CONCATENATE("R2C",'Mapa final'!$R$19),"")</f>
        <v/>
      </c>
      <c r="AF27" s="23" t="str">
        <f>IF(AND('Mapa final'!$AB$20="Media",'Mapa final'!$AD$20="Mayor"),CONCATENATE("R2C",'Mapa final'!$R$20),"")</f>
        <v/>
      </c>
      <c r="AG27" s="24" t="str">
        <f>IF(AND('Mapa final'!$AB$21="Media",'Mapa final'!$AD$21="Mayor"),CONCATENATE("R2C",'Mapa final'!$R$21),"")</f>
        <v/>
      </c>
      <c r="AH27" s="25" t="str">
        <f>IF(AND('Mapa final'!$AB$16="Media",'Mapa final'!$AD$16="Catastrófico"),CONCATENATE("R2C",'Mapa final'!$R$16),"")</f>
        <v/>
      </c>
      <c r="AI27" s="26" t="str">
        <f>IF(AND('Mapa final'!$AB$17="Media",'Mapa final'!$AD$17="Catastrófico"),CONCATENATE("R2C",'Mapa final'!$R$17),"")</f>
        <v/>
      </c>
      <c r="AJ27" s="26" t="str">
        <f>IF(AND('Mapa final'!$AB$18="Media",'Mapa final'!$AD$18="Catastrófico"),CONCATENATE("R2C",'Mapa final'!$R$18),"")</f>
        <v/>
      </c>
      <c r="AK27" s="26" t="str">
        <f>IF(AND('Mapa final'!$AB$19="Media",'Mapa final'!$AD$19="Catastrófico"),CONCATENATE("R2C",'Mapa final'!$R$19),"")</f>
        <v/>
      </c>
      <c r="AL27" s="26" t="str">
        <f>IF(AND('Mapa final'!$AB$20="Media",'Mapa final'!$AD$20="Catastrófico"),CONCATENATE("R2C",'Mapa final'!$R$20),"")</f>
        <v/>
      </c>
      <c r="AM27" s="27" t="str">
        <f>IF(AND('Mapa final'!$AB$21="Media",'Mapa final'!$AD$21="Catastrófico"),CONCATENATE("R2C",'Mapa final'!$R$21),"")</f>
        <v/>
      </c>
      <c r="AN27" s="53"/>
      <c r="AO27" s="638"/>
      <c r="AP27" s="639"/>
      <c r="AQ27" s="639"/>
      <c r="AR27" s="639"/>
      <c r="AS27" s="639"/>
      <c r="AT27" s="640"/>
      <c r="AU27" s="53"/>
      <c r="AV27" s="53"/>
      <c r="AW27" s="53"/>
      <c r="AX27" s="53"/>
      <c r="AY27" s="53"/>
      <c r="AZ27" s="53"/>
      <c r="BA27" s="53"/>
      <c r="BB27" s="53"/>
      <c r="BC27" s="53"/>
      <c r="BD27" s="53"/>
      <c r="BE27" s="53"/>
      <c r="BF27" s="53"/>
      <c r="BG27" s="53"/>
      <c r="BH27" s="53"/>
      <c r="BI27" s="53"/>
      <c r="BJ27" s="53"/>
      <c r="BK27" s="53"/>
      <c r="BL27" s="53"/>
      <c r="BM27" s="53"/>
      <c r="BN27" s="53"/>
      <c r="BO27" s="53"/>
      <c r="BP27" s="53"/>
      <c r="BQ27" s="53"/>
      <c r="BR27" s="53"/>
      <c r="BS27" s="53"/>
      <c r="BT27" s="53"/>
      <c r="BU27" s="53"/>
      <c r="BV27" s="53"/>
      <c r="BW27" s="53"/>
      <c r="BX27" s="53"/>
    </row>
    <row r="28" spans="1:76" ht="15" customHeight="1" x14ac:dyDescent="0.3">
      <c r="A28" s="53"/>
      <c r="B28" s="557"/>
      <c r="C28" s="557"/>
      <c r="D28" s="558"/>
      <c r="E28" s="598"/>
      <c r="F28" s="599"/>
      <c r="G28" s="599"/>
      <c r="H28" s="599"/>
      <c r="I28" s="600"/>
      <c r="J28" s="37" t="str">
        <f>IF(AND('Mapa final'!$AB$22="Media",'Mapa final'!$AD$22="Leve"),CONCATENATE("R3C",'Mapa final'!$R$22),"")</f>
        <v/>
      </c>
      <c r="K28" s="38" t="str">
        <f>IF(AND('Mapa final'!$AB$23="Media",'Mapa final'!$AD$23="Leve"),CONCATENATE("R3C",'Mapa final'!$R$23),"")</f>
        <v/>
      </c>
      <c r="L28" s="38" t="str">
        <f>IF(AND('Mapa final'!$AB$24="Media",'Mapa final'!$AD$24="Leve"),CONCATENATE("R3C",'Mapa final'!$R$24),"")</f>
        <v/>
      </c>
      <c r="M28" s="38" t="str">
        <f>IF(AND('Mapa final'!$AB$25="Media",'Mapa final'!$AD$25="Leve"),CONCATENATE("R3C",'Mapa final'!$R$25),"")</f>
        <v/>
      </c>
      <c r="N28" s="38" t="str">
        <f>IF(AND('Mapa final'!$AB$26="Media",'Mapa final'!$AD$26="Leve"),CONCATENATE("R3C",'Mapa final'!$R$26),"")</f>
        <v/>
      </c>
      <c r="O28" s="39" t="str">
        <f>IF(AND('Mapa final'!$AB$27="Media",'Mapa final'!$AD$27="Leve"),CONCATENATE("R3C",'Mapa final'!$R$27),"")</f>
        <v/>
      </c>
      <c r="P28" s="37" t="str">
        <f>IF(AND('Mapa final'!$AB$22="Media",'Mapa final'!$AD$22="Menor"),CONCATENATE("R3C",'Mapa final'!$R$22),"")</f>
        <v/>
      </c>
      <c r="Q28" s="38" t="str">
        <f>IF(AND('Mapa final'!$AB$23="Media",'Mapa final'!$AD$23="Menor"),CONCATENATE("R3C",'Mapa final'!$R$23),"")</f>
        <v/>
      </c>
      <c r="R28" s="38" t="str">
        <f>IF(AND('Mapa final'!$AB$24="Media",'Mapa final'!$AD$24="Menor"),CONCATENATE("R3C",'Mapa final'!$R$24),"")</f>
        <v/>
      </c>
      <c r="S28" s="38" t="str">
        <f>IF(AND('Mapa final'!$AB$25="Media",'Mapa final'!$AD$25="Menor"),CONCATENATE("R3C",'Mapa final'!$R$25),"")</f>
        <v/>
      </c>
      <c r="T28" s="38" t="str">
        <f>IF(AND('Mapa final'!$AB$26="Media",'Mapa final'!$AD$26="Menor"),CONCATENATE("R3C",'Mapa final'!$R$26),"")</f>
        <v/>
      </c>
      <c r="U28" s="39" t="str">
        <f>IF(AND('Mapa final'!$AB$27="Media",'Mapa final'!$AD$27="Menor"),CONCATENATE("R3C",'Mapa final'!$R$27),"")</f>
        <v/>
      </c>
      <c r="V28" s="37" t="str">
        <f>IF(AND('Mapa final'!$AB$22="Media",'Mapa final'!$AD$22="Moderado"),CONCATENATE("R3C",'Mapa final'!$R$22),"")</f>
        <v/>
      </c>
      <c r="W28" s="38" t="str">
        <f>IF(AND('Mapa final'!$AB$23="Media",'Mapa final'!$AD$23="Moderado"),CONCATENATE("R3C",'Mapa final'!$R$23),"")</f>
        <v/>
      </c>
      <c r="X28" s="38" t="str">
        <f>IF(AND('Mapa final'!$AB$24="Media",'Mapa final'!$AD$24="Moderado"),CONCATENATE("R3C",'Mapa final'!$R$24),"")</f>
        <v/>
      </c>
      <c r="Y28" s="38" t="str">
        <f>IF(AND('Mapa final'!$AB$25="Media",'Mapa final'!$AD$25="Moderado"),CONCATENATE("R3C",'Mapa final'!$R$25),"")</f>
        <v/>
      </c>
      <c r="Z28" s="38" t="str">
        <f>IF(AND('Mapa final'!$AB$26="Media",'Mapa final'!$AD$26="Moderado"),CONCATENATE("R3C",'Mapa final'!$R$26),"")</f>
        <v/>
      </c>
      <c r="AA28" s="39" t="str">
        <f>IF(AND('Mapa final'!$AB$27="Media",'Mapa final'!$AD$27="Moderado"),CONCATENATE("R3C",'Mapa final'!$R$27),"")</f>
        <v/>
      </c>
      <c r="AB28" s="22" t="str">
        <f>IF(AND('Mapa final'!$AB$22="Media",'Mapa final'!$AD$22="Mayor"),CONCATENATE("R3C",'Mapa final'!$R$22),"")</f>
        <v/>
      </c>
      <c r="AC28" s="23" t="str">
        <f>IF(AND('Mapa final'!$AB$23="Media",'Mapa final'!$AD$23="Mayor"),CONCATENATE("R3C",'Mapa final'!$R$23),"")</f>
        <v/>
      </c>
      <c r="AD28" s="23" t="str">
        <f>IF(AND('Mapa final'!$AB$24="Media",'Mapa final'!$AD$24="Mayor"),CONCATENATE("R3C",'Mapa final'!$R$24),"")</f>
        <v/>
      </c>
      <c r="AE28" s="23" t="str">
        <f>IF(AND('Mapa final'!$AB$25="Media",'Mapa final'!$AD$25="Mayor"),CONCATENATE("R3C",'Mapa final'!$R$25),"")</f>
        <v/>
      </c>
      <c r="AF28" s="23" t="str">
        <f>IF(AND('Mapa final'!$AB$26="Media",'Mapa final'!$AD$26="Mayor"),CONCATENATE("R3C",'Mapa final'!$R$26),"")</f>
        <v/>
      </c>
      <c r="AG28" s="24" t="str">
        <f>IF(AND('Mapa final'!$AB$27="Media",'Mapa final'!$AD$27="Mayor"),CONCATENATE("R3C",'Mapa final'!$R$27),"")</f>
        <v/>
      </c>
      <c r="AH28" s="25" t="str">
        <f>IF(AND('Mapa final'!$AB$22="Media",'Mapa final'!$AD$22="Catastrófico"),CONCATENATE("R3C",'Mapa final'!$R$22),"")</f>
        <v/>
      </c>
      <c r="AI28" s="26" t="str">
        <f>IF(AND('Mapa final'!$AB$23="Media",'Mapa final'!$AD$23="Catastrófico"),CONCATENATE("R3C",'Mapa final'!$R$23),"")</f>
        <v/>
      </c>
      <c r="AJ28" s="26" t="str">
        <f>IF(AND('Mapa final'!$AB$24="Media",'Mapa final'!$AD$24="Catastrófico"),CONCATENATE("R3C",'Mapa final'!$R$24),"")</f>
        <v/>
      </c>
      <c r="AK28" s="26" t="str">
        <f>IF(AND('Mapa final'!$AB$25="Media",'Mapa final'!$AD$25="Catastrófico"),CONCATENATE("R3C",'Mapa final'!$R$25),"")</f>
        <v/>
      </c>
      <c r="AL28" s="26" t="str">
        <f>IF(AND('Mapa final'!$AB$26="Media",'Mapa final'!$AD$26="Catastrófico"),CONCATENATE("R3C",'Mapa final'!$R$26),"")</f>
        <v/>
      </c>
      <c r="AM28" s="27" t="str">
        <f>IF(AND('Mapa final'!$AB$27="Media",'Mapa final'!$AD$27="Catastrófico"),CONCATENATE("R3C",'Mapa final'!$R$27),"")</f>
        <v/>
      </c>
      <c r="AN28" s="53"/>
      <c r="AO28" s="638"/>
      <c r="AP28" s="639"/>
      <c r="AQ28" s="639"/>
      <c r="AR28" s="639"/>
      <c r="AS28" s="639"/>
      <c r="AT28" s="640"/>
      <c r="AU28" s="53"/>
      <c r="AV28" s="53"/>
      <c r="AW28" s="53"/>
      <c r="AX28" s="53"/>
      <c r="AY28" s="53"/>
      <c r="AZ28" s="53"/>
      <c r="BA28" s="53"/>
      <c r="BB28" s="53"/>
      <c r="BC28" s="53"/>
      <c r="BD28" s="53"/>
      <c r="BE28" s="53"/>
      <c r="BF28" s="53"/>
      <c r="BG28" s="53"/>
      <c r="BH28" s="53"/>
      <c r="BI28" s="53"/>
      <c r="BJ28" s="53"/>
      <c r="BK28" s="53"/>
      <c r="BL28" s="53"/>
      <c r="BM28" s="53"/>
      <c r="BN28" s="53"/>
      <c r="BO28" s="53"/>
      <c r="BP28" s="53"/>
      <c r="BQ28" s="53"/>
      <c r="BR28" s="53"/>
      <c r="BS28" s="53"/>
      <c r="BT28" s="53"/>
      <c r="BU28" s="53"/>
      <c r="BV28" s="53"/>
      <c r="BW28" s="53"/>
      <c r="BX28" s="53"/>
    </row>
    <row r="29" spans="1:76" ht="15" customHeight="1" x14ac:dyDescent="0.3">
      <c r="A29" s="53"/>
      <c r="B29" s="557"/>
      <c r="C29" s="557"/>
      <c r="D29" s="558"/>
      <c r="E29" s="598"/>
      <c r="F29" s="599"/>
      <c r="G29" s="599"/>
      <c r="H29" s="599"/>
      <c r="I29" s="600"/>
      <c r="J29" s="37" t="str">
        <f>IF(AND('Mapa final'!$AB$28="Media",'Mapa final'!$AD$28="Leve"),CONCATENATE("R4C",'Mapa final'!$R$28),"")</f>
        <v/>
      </c>
      <c r="K29" s="38" t="str">
        <f>IF(AND('Mapa final'!$AB$29="Media",'Mapa final'!$AD$29="Leve"),CONCATENATE("R4C",'Mapa final'!$R$29),"")</f>
        <v/>
      </c>
      <c r="L29" s="38" t="str">
        <f>IF(AND('Mapa final'!$AB$30="Media",'Mapa final'!$AD$30="Leve"),CONCATENATE("R4C",'Mapa final'!$R$30),"")</f>
        <v/>
      </c>
      <c r="M29" s="38" t="str">
        <f>IF(AND('Mapa final'!$AB$31="Media",'Mapa final'!$AD$31="Leve"),CONCATENATE("R4C",'Mapa final'!$R$31),"")</f>
        <v/>
      </c>
      <c r="N29" s="38" t="str">
        <f>IF(AND('Mapa final'!$AB$32="Media",'Mapa final'!$AD$32="Leve"),CONCATENATE("R4C",'Mapa final'!$R$32),"")</f>
        <v/>
      </c>
      <c r="O29" s="39" t="str">
        <f>IF(AND('Mapa final'!$AB$33="Media",'Mapa final'!$AD$33="Leve"),CONCATENATE("R4C",'Mapa final'!$R$33),"")</f>
        <v/>
      </c>
      <c r="P29" s="37" t="str">
        <f>IF(AND('Mapa final'!$AB$28="Media",'Mapa final'!$AD$28="Menor"),CONCATENATE("R4C",'Mapa final'!$R$28),"")</f>
        <v/>
      </c>
      <c r="Q29" s="38" t="str">
        <f>IF(AND('Mapa final'!$AB$29="Media",'Mapa final'!$AD$29="Menor"),CONCATENATE("R4C",'Mapa final'!$R$29),"")</f>
        <v/>
      </c>
      <c r="R29" s="38" t="str">
        <f>IF(AND('Mapa final'!$AB$30="Media",'Mapa final'!$AD$30="Menor"),CONCATENATE("R4C",'Mapa final'!$R$30),"")</f>
        <v/>
      </c>
      <c r="S29" s="38" t="str">
        <f>IF(AND('Mapa final'!$AB$31="Media",'Mapa final'!$AD$31="Menor"),CONCATENATE("R4C",'Mapa final'!$R$31),"")</f>
        <v/>
      </c>
      <c r="T29" s="38" t="str">
        <f>IF(AND('Mapa final'!$AB$32="Media",'Mapa final'!$AD$32="Menor"),CONCATENATE("R4C",'Mapa final'!$R$32),"")</f>
        <v/>
      </c>
      <c r="U29" s="39" t="str">
        <f>IF(AND('Mapa final'!$AB$33="Media",'Mapa final'!$AD$33="Menor"),CONCATENATE("R4C",'Mapa final'!$R$33),"")</f>
        <v/>
      </c>
      <c r="V29" s="37" t="str">
        <f>IF(AND('Mapa final'!$AB$28="Media",'Mapa final'!$AD$28="Moderado"),CONCATENATE("R4C",'Mapa final'!$R$28),"")</f>
        <v/>
      </c>
      <c r="W29" s="38" t="str">
        <f>IF(AND('Mapa final'!$AB$29="Media",'Mapa final'!$AD$29="Moderado"),CONCATENATE("R4C",'Mapa final'!$R$29),"")</f>
        <v/>
      </c>
      <c r="X29" s="38" t="str">
        <f>IF(AND('Mapa final'!$AB$30="Media",'Mapa final'!$AD$30="Moderado"),CONCATENATE("R4C",'Mapa final'!$R$30),"")</f>
        <v/>
      </c>
      <c r="Y29" s="38" t="str">
        <f>IF(AND('Mapa final'!$AB$31="Media",'Mapa final'!$AD$31="Moderado"),CONCATENATE("R4C",'Mapa final'!$R$31),"")</f>
        <v/>
      </c>
      <c r="Z29" s="38" t="str">
        <f>IF(AND('Mapa final'!$AB$32="Media",'Mapa final'!$AD$32="Moderado"),CONCATENATE("R4C",'Mapa final'!$R$32),"")</f>
        <v/>
      </c>
      <c r="AA29" s="39" t="str">
        <f>IF(AND('Mapa final'!$AB$33="Media",'Mapa final'!$AD$33="Moderado"),CONCATENATE("R4C",'Mapa final'!$R$33),"")</f>
        <v/>
      </c>
      <c r="AB29" s="22" t="str">
        <f>IF(AND('Mapa final'!$AB$28="Media",'Mapa final'!$AD$28="Mayor"),CONCATENATE("R4C",'Mapa final'!$R$28),"")</f>
        <v/>
      </c>
      <c r="AC29" s="23" t="str">
        <f>IF(AND('Mapa final'!$AB$29="Media",'Mapa final'!$AD$29="Mayor"),CONCATENATE("R4C",'Mapa final'!$R$29),"")</f>
        <v/>
      </c>
      <c r="AD29" s="23" t="str">
        <f>IF(AND('Mapa final'!$AB$30="Media",'Mapa final'!$AD$30="Mayor"),CONCATENATE("R4C",'Mapa final'!$R$30),"")</f>
        <v/>
      </c>
      <c r="AE29" s="23" t="str">
        <f>IF(AND('Mapa final'!$AB$31="Media",'Mapa final'!$AD$31="Mayor"),CONCATENATE("R4C",'Mapa final'!$R$31),"")</f>
        <v/>
      </c>
      <c r="AF29" s="23" t="str">
        <f>IF(AND('Mapa final'!$AB$32="Media",'Mapa final'!$AD$32="Mayor"),CONCATENATE("R4C",'Mapa final'!$R$32),"")</f>
        <v/>
      </c>
      <c r="AG29" s="24" t="str">
        <f>IF(AND('Mapa final'!$AB$33="Media",'Mapa final'!$AD$33="Mayor"),CONCATENATE("R4C",'Mapa final'!$R$33),"")</f>
        <v/>
      </c>
      <c r="AH29" s="25" t="str">
        <f>IF(AND('Mapa final'!$AB$28="Media",'Mapa final'!$AD$28="Catastrófico"),CONCATENATE("R4C",'Mapa final'!$R$28),"")</f>
        <v/>
      </c>
      <c r="AI29" s="26" t="str">
        <f>IF(AND('Mapa final'!$AB$29="Media",'Mapa final'!$AD$29="Catastrófico"),CONCATENATE("R4C",'Mapa final'!$R$29),"")</f>
        <v/>
      </c>
      <c r="AJ29" s="26" t="str">
        <f>IF(AND('Mapa final'!$AB$30="Media",'Mapa final'!$AD$30="Catastrófico"),CONCATENATE("R4C",'Mapa final'!$R$30),"")</f>
        <v/>
      </c>
      <c r="AK29" s="26" t="str">
        <f>IF(AND('Mapa final'!$AB$31="Media",'Mapa final'!$AD$31="Catastrófico"),CONCATENATE("R4C",'Mapa final'!$R$31),"")</f>
        <v/>
      </c>
      <c r="AL29" s="26" t="str">
        <f>IF(AND('Mapa final'!$AB$32="Media",'Mapa final'!$AD$32="Catastrófico"),CONCATENATE("R4C",'Mapa final'!$R$32),"")</f>
        <v/>
      </c>
      <c r="AM29" s="27" t="str">
        <f>IF(AND('Mapa final'!$AB$33="Media",'Mapa final'!$AD$33="Catastrófico"),CONCATENATE("R4C",'Mapa final'!$R$33),"")</f>
        <v/>
      </c>
      <c r="AN29" s="53"/>
      <c r="AO29" s="638"/>
      <c r="AP29" s="639"/>
      <c r="AQ29" s="639"/>
      <c r="AR29" s="639"/>
      <c r="AS29" s="639"/>
      <c r="AT29" s="640"/>
      <c r="AU29" s="53"/>
      <c r="AV29" s="53"/>
      <c r="AW29" s="53"/>
      <c r="AX29" s="53"/>
      <c r="AY29" s="53"/>
      <c r="AZ29" s="53"/>
      <c r="BA29" s="53"/>
      <c r="BB29" s="53"/>
      <c r="BC29" s="53"/>
      <c r="BD29" s="53"/>
      <c r="BE29" s="53"/>
      <c r="BF29" s="53"/>
      <c r="BG29" s="53"/>
      <c r="BH29" s="53"/>
      <c r="BI29" s="53"/>
      <c r="BJ29" s="53"/>
      <c r="BK29" s="53"/>
      <c r="BL29" s="53"/>
      <c r="BM29" s="53"/>
      <c r="BN29" s="53"/>
      <c r="BO29" s="53"/>
      <c r="BP29" s="53"/>
      <c r="BQ29" s="53"/>
      <c r="BR29" s="53"/>
      <c r="BS29" s="53"/>
      <c r="BT29" s="53"/>
      <c r="BU29" s="53"/>
      <c r="BV29" s="53"/>
      <c r="BW29" s="53"/>
      <c r="BX29" s="53"/>
    </row>
    <row r="30" spans="1:76" ht="15" customHeight="1" x14ac:dyDescent="0.3">
      <c r="A30" s="53"/>
      <c r="B30" s="557"/>
      <c r="C30" s="557"/>
      <c r="D30" s="558"/>
      <c r="E30" s="598"/>
      <c r="F30" s="599"/>
      <c r="G30" s="599"/>
      <c r="H30" s="599"/>
      <c r="I30" s="600"/>
      <c r="J30" s="37" t="str">
        <f>IF(AND('Mapa final'!$AB$34="Media",'Mapa final'!$AD$34="Leve"),CONCATENATE("R5C",'Mapa final'!$R$34),"")</f>
        <v/>
      </c>
      <c r="K30" s="38" t="str">
        <f>IF(AND('Mapa final'!$AB$35="Media",'Mapa final'!$AD$35="Leve"),CONCATENATE("R5C",'Mapa final'!$R$35),"")</f>
        <v/>
      </c>
      <c r="L30" s="38" t="str">
        <f>IF(AND('Mapa final'!$AB$36="Media",'Mapa final'!$AD$36="Leve"),CONCATENATE("R5C",'Mapa final'!$R$36),"")</f>
        <v/>
      </c>
      <c r="M30" s="38" t="str">
        <f>IF(AND('Mapa final'!$AB$37="Media",'Mapa final'!$AD$37="Leve"),CONCATENATE("R5C",'Mapa final'!$R$37),"")</f>
        <v/>
      </c>
      <c r="N30" s="38" t="str">
        <f>IF(AND('Mapa final'!$AB$38="Media",'Mapa final'!$AD$38="Leve"),CONCATENATE("R5C",'Mapa final'!$R$38),"")</f>
        <v/>
      </c>
      <c r="O30" s="39" t="str">
        <f>IF(AND('Mapa final'!$AB$39="Media",'Mapa final'!$AD$39="Leve"),CONCATENATE("R5C",'Mapa final'!$R$39),"")</f>
        <v/>
      </c>
      <c r="P30" s="37" t="str">
        <f>IF(AND('Mapa final'!$AB$34="Media",'Mapa final'!$AD$34="Menor"),CONCATENATE("R5C",'Mapa final'!$R$34),"")</f>
        <v/>
      </c>
      <c r="Q30" s="38" t="str">
        <f>IF(AND('Mapa final'!$AB$35="Media",'Mapa final'!$AD$35="Menor"),CONCATENATE("R5C",'Mapa final'!$R$35),"")</f>
        <v/>
      </c>
      <c r="R30" s="38" t="str">
        <f>IF(AND('Mapa final'!$AB$36="Media",'Mapa final'!$AD$36="Menor"),CONCATENATE("R5C",'Mapa final'!$R$36),"")</f>
        <v/>
      </c>
      <c r="S30" s="38" t="str">
        <f>IF(AND('Mapa final'!$AB$37="Media",'Mapa final'!$AD$37="Menor"),CONCATENATE("R5C",'Mapa final'!$R$37),"")</f>
        <v/>
      </c>
      <c r="T30" s="38" t="str">
        <f>IF(AND('Mapa final'!$AB$38="Media",'Mapa final'!$AD$38="Menor"),CONCATENATE("R5C",'Mapa final'!$R$38),"")</f>
        <v/>
      </c>
      <c r="U30" s="39" t="str">
        <f>IF(AND('Mapa final'!$AB$39="Media",'Mapa final'!$AD$39="Menor"),CONCATENATE("R5C",'Mapa final'!$R$39),"")</f>
        <v/>
      </c>
      <c r="V30" s="37" t="str">
        <f>IF(AND('Mapa final'!$AB$34="Media",'Mapa final'!$AD$34="Moderado"),CONCATENATE("R5C",'Mapa final'!$R$34),"")</f>
        <v/>
      </c>
      <c r="W30" s="38" t="str">
        <f>IF(AND('Mapa final'!$AB$35="Media",'Mapa final'!$AD$35="Moderado"),CONCATENATE("R5C",'Mapa final'!$R$35),"")</f>
        <v/>
      </c>
      <c r="X30" s="38" t="str">
        <f>IF(AND('Mapa final'!$AB$36="Media",'Mapa final'!$AD$36="Moderado"),CONCATENATE("R5C",'Mapa final'!$R$36),"")</f>
        <v/>
      </c>
      <c r="Y30" s="38" t="str">
        <f>IF(AND('Mapa final'!$AB$37="Media",'Mapa final'!$AD$37="Moderado"),CONCATENATE("R5C",'Mapa final'!$R$37),"")</f>
        <v/>
      </c>
      <c r="Z30" s="38" t="str">
        <f>IF(AND('Mapa final'!$AB$38="Media",'Mapa final'!$AD$38="Moderado"),CONCATENATE("R5C",'Mapa final'!$R$38),"")</f>
        <v/>
      </c>
      <c r="AA30" s="39" t="str">
        <f>IF(AND('Mapa final'!$AB$39="Media",'Mapa final'!$AD$39="Moderado"),CONCATENATE("R5C",'Mapa final'!$R$39),"")</f>
        <v/>
      </c>
      <c r="AB30" s="22" t="str">
        <f>IF(AND('Mapa final'!$AB$34="Media",'Mapa final'!$AD$34="Mayor"),CONCATENATE("R5C",'Mapa final'!$R$34),"")</f>
        <v/>
      </c>
      <c r="AC30" s="23" t="str">
        <f>IF(AND('Mapa final'!$AB$35="Media",'Mapa final'!$AD$35="Mayor"),CONCATENATE("R5C",'Mapa final'!$R$35),"")</f>
        <v/>
      </c>
      <c r="AD30" s="23" t="str">
        <f>IF(AND('Mapa final'!$AB$36="Media",'Mapa final'!$AD$36="Mayor"),CONCATENATE("R5C",'Mapa final'!$R$36),"")</f>
        <v/>
      </c>
      <c r="AE30" s="23" t="str">
        <f>IF(AND('Mapa final'!$AB$37="Media",'Mapa final'!$AD$37="Mayor"),CONCATENATE("R5C",'Mapa final'!$R$37),"")</f>
        <v/>
      </c>
      <c r="AF30" s="23" t="str">
        <f>IF(AND('Mapa final'!$AB$38="Media",'Mapa final'!$AD$38="Mayor"),CONCATENATE("R5C",'Mapa final'!$R$38),"")</f>
        <v/>
      </c>
      <c r="AG30" s="24" t="str">
        <f>IF(AND('Mapa final'!$AB$39="Media",'Mapa final'!$AD$39="Mayor"),CONCATENATE("R5C",'Mapa final'!$R$39),"")</f>
        <v/>
      </c>
      <c r="AH30" s="25" t="str">
        <f>IF(AND('Mapa final'!$AB$34="Media",'Mapa final'!$AD$34="Catastrófico"),CONCATENATE("R5C",'Mapa final'!$R$34),"")</f>
        <v/>
      </c>
      <c r="AI30" s="26" t="str">
        <f>IF(AND('Mapa final'!$AB$35="Media",'Mapa final'!$AD$35="Catastrófico"),CONCATENATE("R5C",'Mapa final'!$R$35),"")</f>
        <v/>
      </c>
      <c r="AJ30" s="26" t="str">
        <f>IF(AND('Mapa final'!$AB$36="Media",'Mapa final'!$AD$36="Catastrófico"),CONCATENATE("R5C",'Mapa final'!$R$36),"")</f>
        <v/>
      </c>
      <c r="AK30" s="26" t="str">
        <f>IF(AND('Mapa final'!$AB$37="Media",'Mapa final'!$AD$37="Catastrófico"),CONCATENATE("R5C",'Mapa final'!$R$37),"")</f>
        <v/>
      </c>
      <c r="AL30" s="26" t="str">
        <f>IF(AND('Mapa final'!$AB$38="Media",'Mapa final'!$AD$38="Catastrófico"),CONCATENATE("R5C",'Mapa final'!$R$38),"")</f>
        <v/>
      </c>
      <c r="AM30" s="27" t="str">
        <f>IF(AND('Mapa final'!$AB$39="Media",'Mapa final'!$AD$39="Catastrófico"),CONCATENATE("R5C",'Mapa final'!$R$39),"")</f>
        <v/>
      </c>
      <c r="AN30" s="53"/>
      <c r="AO30" s="638"/>
      <c r="AP30" s="639"/>
      <c r="AQ30" s="639"/>
      <c r="AR30" s="639"/>
      <c r="AS30" s="639"/>
      <c r="AT30" s="640"/>
      <c r="AU30" s="53"/>
      <c r="AV30" s="53"/>
      <c r="AW30" s="53"/>
      <c r="AX30" s="53"/>
      <c r="AY30" s="53"/>
      <c r="AZ30" s="53"/>
      <c r="BA30" s="53"/>
      <c r="BB30" s="53"/>
      <c r="BC30" s="53"/>
      <c r="BD30" s="53"/>
      <c r="BE30" s="53"/>
      <c r="BF30" s="53"/>
      <c r="BG30" s="53"/>
      <c r="BH30" s="53"/>
      <c r="BI30" s="53"/>
      <c r="BJ30" s="53"/>
      <c r="BK30" s="53"/>
      <c r="BL30" s="53"/>
      <c r="BM30" s="53"/>
      <c r="BN30" s="53"/>
      <c r="BO30" s="53"/>
      <c r="BP30" s="53"/>
      <c r="BQ30" s="53"/>
      <c r="BR30" s="53"/>
      <c r="BS30" s="53"/>
      <c r="BT30" s="53"/>
      <c r="BU30" s="53"/>
      <c r="BV30" s="53"/>
      <c r="BW30" s="53"/>
      <c r="BX30" s="53"/>
    </row>
    <row r="31" spans="1:76" ht="15" customHeight="1" x14ac:dyDescent="0.3">
      <c r="A31" s="53"/>
      <c r="B31" s="557"/>
      <c r="C31" s="557"/>
      <c r="D31" s="558"/>
      <c r="E31" s="598"/>
      <c r="F31" s="599"/>
      <c r="G31" s="599"/>
      <c r="H31" s="599"/>
      <c r="I31" s="600"/>
      <c r="J31" s="37" t="str">
        <f>IF(AND('Mapa final'!$AB$40="Media",'Mapa final'!$AD$40="Leve"),CONCATENATE("R6C",'Mapa final'!$R$40),"")</f>
        <v/>
      </c>
      <c r="K31" s="38" t="str">
        <f>IF(AND('Mapa final'!$AB$41="Media",'Mapa final'!$AD$41="Leve"),CONCATENATE("R6C",'Mapa final'!$R$41),"")</f>
        <v/>
      </c>
      <c r="L31" s="38" t="str">
        <f>IF(AND('Mapa final'!$AB$42="Media",'Mapa final'!$AD$42="Leve"),CONCATENATE("R6C",'Mapa final'!$R$42),"")</f>
        <v/>
      </c>
      <c r="M31" s="38" t="str">
        <f>IF(AND('Mapa final'!$AB$43="Media",'Mapa final'!$AD$43="Leve"),CONCATENATE("R6C",'Mapa final'!$R$43),"")</f>
        <v/>
      </c>
      <c r="N31" s="38" t="str">
        <f>IF(AND('Mapa final'!$AB$44="Media",'Mapa final'!$AD$44="Leve"),CONCATENATE("R6C",'Mapa final'!$R$44),"")</f>
        <v/>
      </c>
      <c r="O31" s="39" t="str">
        <f>IF(AND('Mapa final'!$AB$45="Media",'Mapa final'!$AD$45="Leve"),CONCATENATE("R6C",'Mapa final'!$R$45),"")</f>
        <v/>
      </c>
      <c r="P31" s="37" t="str">
        <f>IF(AND('Mapa final'!$AB$40="Media",'Mapa final'!$AD$40="Menor"),CONCATENATE("R6C",'Mapa final'!$R$40),"")</f>
        <v/>
      </c>
      <c r="Q31" s="38" t="str">
        <f>IF(AND('Mapa final'!$AB$41="Media",'Mapa final'!$AD$41="Menor"),CONCATENATE("R6C",'Mapa final'!$R$41),"")</f>
        <v/>
      </c>
      <c r="R31" s="38" t="str">
        <f>IF(AND('Mapa final'!$AB$42="Media",'Mapa final'!$AD$42="Menor"),CONCATENATE("R6C",'Mapa final'!$R$42),"")</f>
        <v/>
      </c>
      <c r="S31" s="38" t="str">
        <f>IF(AND('Mapa final'!$AB$43="Media",'Mapa final'!$AD$43="Menor"),CONCATENATE("R6C",'Mapa final'!$R$43),"")</f>
        <v/>
      </c>
      <c r="T31" s="38" t="str">
        <f>IF(AND('Mapa final'!$AB$44="Media",'Mapa final'!$AD$44="Menor"),CONCATENATE("R6C",'Mapa final'!$R$44),"")</f>
        <v/>
      </c>
      <c r="U31" s="39" t="str">
        <f>IF(AND('Mapa final'!$AB$45="Media",'Mapa final'!$AD$45="Menor"),CONCATENATE("R6C",'Mapa final'!$R$45),"")</f>
        <v/>
      </c>
      <c r="V31" s="37" t="str">
        <f>IF(AND('Mapa final'!$AB$40="Media",'Mapa final'!$AD$40="Moderado"),CONCATENATE("R6C",'Mapa final'!$R$40),"")</f>
        <v/>
      </c>
      <c r="W31" s="38" t="str">
        <f>IF(AND('Mapa final'!$AB$41="Media",'Mapa final'!$AD$41="Moderado"),CONCATENATE("R6C",'Mapa final'!$R$41),"")</f>
        <v/>
      </c>
      <c r="X31" s="38" t="str">
        <f>IF(AND('Mapa final'!$AB$42="Media",'Mapa final'!$AD$42="Moderado"),CONCATENATE("R6C",'Mapa final'!$R$42),"")</f>
        <v/>
      </c>
      <c r="Y31" s="38" t="str">
        <f>IF(AND('Mapa final'!$AB$43="Media",'Mapa final'!$AD$43="Moderado"),CONCATENATE("R6C",'Mapa final'!$R$43),"")</f>
        <v/>
      </c>
      <c r="Z31" s="38" t="str">
        <f>IF(AND('Mapa final'!$AB$44="Media",'Mapa final'!$AD$44="Moderado"),CONCATENATE("R6C",'Mapa final'!$R$44),"")</f>
        <v/>
      </c>
      <c r="AA31" s="39" t="str">
        <f>IF(AND('Mapa final'!$AB$45="Media",'Mapa final'!$AD$45="Moderado"),CONCATENATE("R6C",'Mapa final'!$R$45),"")</f>
        <v/>
      </c>
      <c r="AB31" s="22" t="str">
        <f>IF(AND('Mapa final'!$AB$40="Media",'Mapa final'!$AD$40="Mayor"),CONCATENATE("R6C",'Mapa final'!$R$40),"")</f>
        <v/>
      </c>
      <c r="AC31" s="23" t="str">
        <f>IF(AND('Mapa final'!$AB$41="Media",'Mapa final'!$AD$41="Mayor"),CONCATENATE("R6C",'Mapa final'!$R$41),"")</f>
        <v/>
      </c>
      <c r="AD31" s="23" t="str">
        <f>IF(AND('Mapa final'!$AB$42="Media",'Mapa final'!$AD$42="Mayor"),CONCATENATE("R6C",'Mapa final'!$R$42),"")</f>
        <v/>
      </c>
      <c r="AE31" s="23" t="str">
        <f>IF(AND('Mapa final'!$AB$43="Media",'Mapa final'!$AD$43="Mayor"),CONCATENATE("R6C",'Mapa final'!$R$43),"")</f>
        <v/>
      </c>
      <c r="AF31" s="23" t="str">
        <f>IF(AND('Mapa final'!$AB$44="Media",'Mapa final'!$AD$44="Mayor"),CONCATENATE("R6C",'Mapa final'!$R$44),"")</f>
        <v/>
      </c>
      <c r="AG31" s="24" t="str">
        <f>IF(AND('Mapa final'!$AB$45="Media",'Mapa final'!$AD$45="Mayor"),CONCATENATE("R6C",'Mapa final'!$R$45),"")</f>
        <v/>
      </c>
      <c r="AH31" s="25" t="str">
        <f>IF(AND('Mapa final'!$AB$40="Media",'Mapa final'!$AD$40="Catastrófico"),CONCATENATE("R6C",'Mapa final'!$R$40),"")</f>
        <v/>
      </c>
      <c r="AI31" s="26" t="str">
        <f>IF(AND('Mapa final'!$AB$41="Media",'Mapa final'!$AD$41="Catastrófico"),CONCATENATE("R6C",'Mapa final'!$R$41),"")</f>
        <v/>
      </c>
      <c r="AJ31" s="26" t="str">
        <f>IF(AND('Mapa final'!$AB$42="Media",'Mapa final'!$AD$42="Catastrófico"),CONCATENATE("R6C",'Mapa final'!$R$42),"")</f>
        <v/>
      </c>
      <c r="AK31" s="26" t="str">
        <f>IF(AND('Mapa final'!$AB$43="Media",'Mapa final'!$AD$43="Catastrófico"),CONCATENATE("R6C",'Mapa final'!$R$43),"")</f>
        <v/>
      </c>
      <c r="AL31" s="26" t="str">
        <f>IF(AND('Mapa final'!$AB$44="Media",'Mapa final'!$AD$44="Catastrófico"),CONCATENATE("R6C",'Mapa final'!$R$44),"")</f>
        <v/>
      </c>
      <c r="AM31" s="27" t="str">
        <f>IF(AND('Mapa final'!$AB$45="Media",'Mapa final'!$AD$45="Catastrófico"),CONCATENATE("R6C",'Mapa final'!$R$45),"")</f>
        <v/>
      </c>
      <c r="AN31" s="53"/>
      <c r="AO31" s="638"/>
      <c r="AP31" s="639"/>
      <c r="AQ31" s="639"/>
      <c r="AR31" s="639"/>
      <c r="AS31" s="639"/>
      <c r="AT31" s="640"/>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3"/>
      <c r="BS31" s="53"/>
      <c r="BT31" s="53"/>
      <c r="BU31" s="53"/>
      <c r="BV31" s="53"/>
      <c r="BW31" s="53"/>
      <c r="BX31" s="53"/>
    </row>
    <row r="32" spans="1:76" ht="15" customHeight="1" x14ac:dyDescent="0.3">
      <c r="A32" s="53"/>
      <c r="B32" s="557"/>
      <c r="C32" s="557"/>
      <c r="D32" s="558"/>
      <c r="E32" s="598"/>
      <c r="F32" s="599"/>
      <c r="G32" s="599"/>
      <c r="H32" s="599"/>
      <c r="I32" s="600"/>
      <c r="J32" s="37" t="str">
        <f>IF(AND('Mapa final'!$AB$46="Media",'Mapa final'!$AD$46="Leve"),CONCATENATE("R7C",'Mapa final'!$R$46),"")</f>
        <v/>
      </c>
      <c r="K32" s="38" t="str">
        <f>IF(AND('Mapa final'!$AB$47="Media",'Mapa final'!$AD$47="Leve"),CONCATENATE("R7C",'Mapa final'!$R$47),"")</f>
        <v/>
      </c>
      <c r="L32" s="38" t="str">
        <f>IF(AND('Mapa final'!$AB$48="Media",'Mapa final'!$AD$48="Leve"),CONCATENATE("R7C",'Mapa final'!$R$48),"")</f>
        <v/>
      </c>
      <c r="M32" s="38" t="str">
        <f>IF(AND('Mapa final'!$AB$49="Media",'Mapa final'!$AD$49="Leve"),CONCATENATE("R7C",'Mapa final'!$R$49),"")</f>
        <v/>
      </c>
      <c r="N32" s="38" t="str">
        <f>IF(AND('Mapa final'!$AB$50="Media",'Mapa final'!$AD$50="Leve"),CONCATENATE("R7C",'Mapa final'!$R$50),"")</f>
        <v/>
      </c>
      <c r="O32" s="39" t="str">
        <f>IF(AND('Mapa final'!$AB$51="Media",'Mapa final'!$AD$51="Leve"),CONCATENATE("R7C",'Mapa final'!$R$51),"")</f>
        <v/>
      </c>
      <c r="P32" s="37" t="str">
        <f>IF(AND('Mapa final'!$AB$46="Media",'Mapa final'!$AD$46="Menor"),CONCATENATE("R7C",'Mapa final'!$R$46),"")</f>
        <v/>
      </c>
      <c r="Q32" s="38" t="str">
        <f>IF(AND('Mapa final'!$AB$47="Media",'Mapa final'!$AD$47="Menor"),CONCATENATE("R7C",'Mapa final'!$R$47),"")</f>
        <v/>
      </c>
      <c r="R32" s="38" t="str">
        <f>IF(AND('Mapa final'!$AB$48="Media",'Mapa final'!$AD$48="Menor"),CONCATENATE("R7C",'Mapa final'!$R$48),"")</f>
        <v/>
      </c>
      <c r="S32" s="38" t="str">
        <f>IF(AND('Mapa final'!$AB$49="Media",'Mapa final'!$AD$49="Menor"),CONCATENATE("R7C",'Mapa final'!$R$49),"")</f>
        <v/>
      </c>
      <c r="T32" s="38" t="str">
        <f>IF(AND('Mapa final'!$AB$50="Media",'Mapa final'!$AD$50="Menor"),CONCATENATE("R7C",'Mapa final'!$R$50),"")</f>
        <v/>
      </c>
      <c r="U32" s="39" t="str">
        <f>IF(AND('Mapa final'!$AB$51="Media",'Mapa final'!$AD$51="Menor"),CONCATENATE("R7C",'Mapa final'!$R$51),"")</f>
        <v/>
      </c>
      <c r="V32" s="37" t="str">
        <f>IF(AND('Mapa final'!$AB$46="Media",'Mapa final'!$AD$46="Moderado"),CONCATENATE("R7C",'Mapa final'!$R$46),"")</f>
        <v/>
      </c>
      <c r="W32" s="38" t="str">
        <f>IF(AND('Mapa final'!$AB$47="Media",'Mapa final'!$AD$47="Moderado"),CONCATENATE("R7C",'Mapa final'!$R$47),"")</f>
        <v/>
      </c>
      <c r="X32" s="38" t="str">
        <f>IF(AND('Mapa final'!$AB$48="Media",'Mapa final'!$AD$48="Moderado"),CONCATENATE("R7C",'Mapa final'!$R$48),"")</f>
        <v/>
      </c>
      <c r="Y32" s="38" t="str">
        <f>IF(AND('Mapa final'!$AB$49="Media",'Mapa final'!$AD$49="Moderado"),CONCATENATE("R7C",'Mapa final'!$R$49),"")</f>
        <v/>
      </c>
      <c r="Z32" s="38" t="str">
        <f>IF(AND('Mapa final'!$AB$50="Media",'Mapa final'!$AD$50="Moderado"),CONCATENATE("R7C",'Mapa final'!$R$50),"")</f>
        <v/>
      </c>
      <c r="AA32" s="39" t="str">
        <f>IF(AND('Mapa final'!$AB$51="Media",'Mapa final'!$AD$51="Moderado"),CONCATENATE("R7C",'Mapa final'!$R$51),"")</f>
        <v/>
      </c>
      <c r="AB32" s="22" t="str">
        <f>IF(AND('Mapa final'!$AB$46="Media",'Mapa final'!$AD$46="Mayor"),CONCATENATE("R7C",'Mapa final'!$R$46),"")</f>
        <v/>
      </c>
      <c r="AC32" s="23" t="str">
        <f>IF(AND('Mapa final'!$AB$47="Media",'Mapa final'!$AD$47="Mayor"),CONCATENATE("R7C",'Mapa final'!$R$47),"")</f>
        <v/>
      </c>
      <c r="AD32" s="23" t="str">
        <f>IF(AND('Mapa final'!$AB$48="Media",'Mapa final'!$AD$48="Mayor"),CONCATENATE("R7C",'Mapa final'!$R$48),"")</f>
        <v/>
      </c>
      <c r="AE32" s="23" t="str">
        <f>IF(AND('Mapa final'!$AB$49="Media",'Mapa final'!$AD$49="Mayor"),CONCATENATE("R7C",'Mapa final'!$R$49),"")</f>
        <v/>
      </c>
      <c r="AF32" s="23" t="str">
        <f>IF(AND('Mapa final'!$AB$50="Media",'Mapa final'!$AD$50="Mayor"),CONCATENATE("R7C",'Mapa final'!$R$50),"")</f>
        <v/>
      </c>
      <c r="AG32" s="24" t="str">
        <f>IF(AND('Mapa final'!$AB$51="Media",'Mapa final'!$AD$51="Mayor"),CONCATENATE("R7C",'Mapa final'!$R$51),"")</f>
        <v/>
      </c>
      <c r="AH32" s="25" t="str">
        <f>IF(AND('Mapa final'!$AB$46="Media",'Mapa final'!$AD$46="Catastrófico"),CONCATENATE("R7C",'Mapa final'!$R$46),"")</f>
        <v/>
      </c>
      <c r="AI32" s="26" t="str">
        <f>IF(AND('Mapa final'!$AB$47="Media",'Mapa final'!$AD$47="Catastrófico"),CONCATENATE("R7C",'Mapa final'!$R$47),"")</f>
        <v/>
      </c>
      <c r="AJ32" s="26" t="str">
        <f>IF(AND('Mapa final'!$AB$48="Media",'Mapa final'!$AD$48="Catastrófico"),CONCATENATE("R7C",'Mapa final'!$R$48),"")</f>
        <v/>
      </c>
      <c r="AK32" s="26" t="str">
        <f>IF(AND('Mapa final'!$AB$49="Media",'Mapa final'!$AD$49="Catastrófico"),CONCATENATE("R7C",'Mapa final'!$R$49),"")</f>
        <v/>
      </c>
      <c r="AL32" s="26" t="str">
        <f>IF(AND('Mapa final'!$AB$50="Media",'Mapa final'!$AD$50="Catastrófico"),CONCATENATE("R7C",'Mapa final'!$R$50),"")</f>
        <v/>
      </c>
      <c r="AM32" s="27" t="str">
        <f>IF(AND('Mapa final'!$AB$51="Media",'Mapa final'!$AD$51="Catastrófico"),CONCATENATE("R7C",'Mapa final'!$R$51),"")</f>
        <v/>
      </c>
      <c r="AN32" s="53"/>
      <c r="AO32" s="638"/>
      <c r="AP32" s="639"/>
      <c r="AQ32" s="639"/>
      <c r="AR32" s="639"/>
      <c r="AS32" s="639"/>
      <c r="AT32" s="640"/>
      <c r="AU32" s="53"/>
      <c r="AV32" s="53"/>
      <c r="AW32" s="53"/>
      <c r="AX32" s="53"/>
      <c r="AY32" s="53"/>
      <c r="AZ32" s="53"/>
      <c r="BA32" s="53"/>
      <c r="BB32" s="53"/>
      <c r="BC32" s="53"/>
      <c r="BD32" s="53"/>
      <c r="BE32" s="53"/>
      <c r="BF32" s="53"/>
      <c r="BG32" s="53"/>
      <c r="BH32" s="53"/>
      <c r="BI32" s="53"/>
      <c r="BJ32" s="53"/>
      <c r="BK32" s="53"/>
      <c r="BL32" s="53"/>
      <c r="BM32" s="53"/>
      <c r="BN32" s="53"/>
      <c r="BO32" s="53"/>
      <c r="BP32" s="53"/>
      <c r="BQ32" s="53"/>
      <c r="BR32" s="53"/>
      <c r="BS32" s="53"/>
      <c r="BT32" s="53"/>
      <c r="BU32" s="53"/>
      <c r="BV32" s="53"/>
      <c r="BW32" s="53"/>
      <c r="BX32" s="53"/>
    </row>
    <row r="33" spans="1:80" ht="15" customHeight="1" x14ac:dyDescent="0.3">
      <c r="A33" s="53"/>
      <c r="B33" s="557"/>
      <c r="C33" s="557"/>
      <c r="D33" s="558"/>
      <c r="E33" s="598"/>
      <c r="F33" s="599"/>
      <c r="G33" s="599"/>
      <c r="H33" s="599"/>
      <c r="I33" s="600"/>
      <c r="J33" s="37" t="str">
        <f>IF(AND('Mapa final'!$AB$52="Media",'Mapa final'!$AD$52="Leve"),CONCATENATE("R8C",'Mapa final'!$R$52),"")</f>
        <v/>
      </c>
      <c r="K33" s="38" t="str">
        <f>IF(AND('Mapa final'!$AB$53="Media",'Mapa final'!$AD$53="Leve"),CONCATENATE("R8C",'Mapa final'!$R$53),"")</f>
        <v/>
      </c>
      <c r="L33" s="38" t="str">
        <f>IF(AND('Mapa final'!$AB$54="Media",'Mapa final'!$AD$54="Leve"),CONCATENATE("R8C",'Mapa final'!$R$54),"")</f>
        <v/>
      </c>
      <c r="M33" s="38" t="str">
        <f>IF(AND('Mapa final'!$AB$55="Media",'Mapa final'!$AD$55="Leve"),CONCATENATE("R8C",'Mapa final'!$R$55),"")</f>
        <v/>
      </c>
      <c r="N33" s="38" t="str">
        <f>IF(AND('Mapa final'!$AB$56="Media",'Mapa final'!$AD$56="Leve"),CONCATENATE("R8C",'Mapa final'!$R$56),"")</f>
        <v/>
      </c>
      <c r="O33" s="39" t="str">
        <f>IF(AND('Mapa final'!$AB$57="Media",'Mapa final'!$AD$57="Leve"),CONCATENATE("R8C",'Mapa final'!$R$57),"")</f>
        <v/>
      </c>
      <c r="P33" s="37" t="str">
        <f>IF(AND('Mapa final'!$AB$52="Media",'Mapa final'!$AD$52="Menor"),CONCATENATE("R8C",'Mapa final'!$R$52),"")</f>
        <v/>
      </c>
      <c r="Q33" s="38" t="str">
        <f>IF(AND('Mapa final'!$AB$53="Media",'Mapa final'!$AD$53="Menor"),CONCATENATE("R8C",'Mapa final'!$R$53),"")</f>
        <v/>
      </c>
      <c r="R33" s="38" t="str">
        <f>IF(AND('Mapa final'!$AB$54="Media",'Mapa final'!$AD$54="Menor"),CONCATENATE("R8C",'Mapa final'!$R$54),"")</f>
        <v/>
      </c>
      <c r="S33" s="38" t="str">
        <f>IF(AND('Mapa final'!$AB$55="Media",'Mapa final'!$AD$55="Menor"),CONCATENATE("R8C",'Mapa final'!$R$55),"")</f>
        <v/>
      </c>
      <c r="T33" s="38" t="str">
        <f>IF(AND('Mapa final'!$AB$56="Media",'Mapa final'!$AD$56="Menor"),CONCATENATE("R8C",'Mapa final'!$R$56),"")</f>
        <v/>
      </c>
      <c r="U33" s="39" t="str">
        <f>IF(AND('Mapa final'!$AB$57="Media",'Mapa final'!$AD$57="Menor"),CONCATENATE("R8C",'Mapa final'!$R$57),"")</f>
        <v/>
      </c>
      <c r="V33" s="37" t="str">
        <f>IF(AND('Mapa final'!$AB$52="Media",'Mapa final'!$AD$52="Moderado"),CONCATENATE("R8C",'Mapa final'!$R$52),"")</f>
        <v/>
      </c>
      <c r="W33" s="38" t="str">
        <f>IF(AND('Mapa final'!$AB$53="Media",'Mapa final'!$AD$53="Moderado"),CONCATENATE("R8C",'Mapa final'!$R$53),"")</f>
        <v/>
      </c>
      <c r="X33" s="38" t="str">
        <f>IF(AND('Mapa final'!$AB$54="Media",'Mapa final'!$AD$54="Moderado"),CONCATENATE("R8C",'Mapa final'!$R$54),"")</f>
        <v/>
      </c>
      <c r="Y33" s="38" t="str">
        <f>IF(AND('Mapa final'!$AB$55="Media",'Mapa final'!$AD$55="Moderado"),CONCATENATE("R8C",'Mapa final'!$R$55),"")</f>
        <v/>
      </c>
      <c r="Z33" s="38" t="str">
        <f>IF(AND('Mapa final'!$AB$56="Media",'Mapa final'!$AD$56="Moderado"),CONCATENATE("R8C",'Mapa final'!$R$56),"")</f>
        <v/>
      </c>
      <c r="AA33" s="39" t="str">
        <f>IF(AND('Mapa final'!$AB$57="Media",'Mapa final'!$AD$57="Moderado"),CONCATENATE("R8C",'Mapa final'!$R$57),"")</f>
        <v/>
      </c>
      <c r="AB33" s="22" t="str">
        <f>IF(AND('Mapa final'!$AB$52="Media",'Mapa final'!$AD$52="Mayor"),CONCATENATE("R8C",'Mapa final'!$R$52),"")</f>
        <v/>
      </c>
      <c r="AC33" s="23" t="str">
        <f>IF(AND('Mapa final'!$AB$53="Media",'Mapa final'!$AD$53="Mayor"),CONCATENATE("R8C",'Mapa final'!$R$53),"")</f>
        <v/>
      </c>
      <c r="AD33" s="23" t="str">
        <f>IF(AND('Mapa final'!$AB$54="Media",'Mapa final'!$AD$54="Mayor"),CONCATENATE("R8C",'Mapa final'!$R$54),"")</f>
        <v/>
      </c>
      <c r="AE33" s="23" t="str">
        <f>IF(AND('Mapa final'!$AB$55="Media",'Mapa final'!$AD$55="Mayor"),CONCATENATE("R8C",'Mapa final'!$R$55),"")</f>
        <v/>
      </c>
      <c r="AF33" s="23" t="str">
        <f>IF(AND('Mapa final'!$AB$56="Media",'Mapa final'!$AD$56="Mayor"),CONCATENATE("R8C",'Mapa final'!$R$56),"")</f>
        <v/>
      </c>
      <c r="AG33" s="24" t="str">
        <f>IF(AND('Mapa final'!$AB$57="Media",'Mapa final'!$AD$57="Mayor"),CONCATENATE("R8C",'Mapa final'!$R$57),"")</f>
        <v/>
      </c>
      <c r="AH33" s="25" t="str">
        <f>IF(AND('Mapa final'!$AB$52="Media",'Mapa final'!$AD$52="Catastrófico"),CONCATENATE("R8C",'Mapa final'!$R$52),"")</f>
        <v/>
      </c>
      <c r="AI33" s="26" t="str">
        <f>IF(AND('Mapa final'!$AB$53="Media",'Mapa final'!$AD$53="Catastrófico"),CONCATENATE("R8C",'Mapa final'!$R$53),"")</f>
        <v/>
      </c>
      <c r="AJ33" s="26" t="str">
        <f>IF(AND('Mapa final'!$AB$54="Media",'Mapa final'!$AD$54="Catastrófico"),CONCATENATE("R8C",'Mapa final'!$R$54),"")</f>
        <v/>
      </c>
      <c r="AK33" s="26" t="str">
        <f>IF(AND('Mapa final'!$AB$55="Media",'Mapa final'!$AD$55="Catastrófico"),CONCATENATE("R8C",'Mapa final'!$R$55),"")</f>
        <v/>
      </c>
      <c r="AL33" s="26" t="str">
        <f>IF(AND('Mapa final'!$AB$56="Media",'Mapa final'!$AD$56="Catastrófico"),CONCATENATE("R8C",'Mapa final'!$R$56),"")</f>
        <v/>
      </c>
      <c r="AM33" s="27" t="str">
        <f>IF(AND('Mapa final'!$AB$57="Media",'Mapa final'!$AD$57="Catastrófico"),CONCATENATE("R8C",'Mapa final'!$R$57),"")</f>
        <v/>
      </c>
      <c r="AN33" s="53"/>
      <c r="AO33" s="638"/>
      <c r="AP33" s="639"/>
      <c r="AQ33" s="639"/>
      <c r="AR33" s="639"/>
      <c r="AS33" s="639"/>
      <c r="AT33" s="640"/>
      <c r="AU33" s="53"/>
      <c r="AV33" s="53"/>
      <c r="AW33" s="53"/>
      <c r="AX33" s="53"/>
      <c r="AY33" s="53"/>
      <c r="AZ33" s="53"/>
      <c r="BA33" s="53"/>
      <c r="BB33" s="53"/>
      <c r="BC33" s="53"/>
      <c r="BD33" s="53"/>
      <c r="BE33" s="53"/>
      <c r="BF33" s="53"/>
      <c r="BG33" s="53"/>
      <c r="BH33" s="53"/>
      <c r="BI33" s="53"/>
      <c r="BJ33" s="53"/>
      <c r="BK33" s="53"/>
      <c r="BL33" s="53"/>
      <c r="BM33" s="53"/>
      <c r="BN33" s="53"/>
      <c r="BO33" s="53"/>
      <c r="BP33" s="53"/>
      <c r="BQ33" s="53"/>
      <c r="BR33" s="53"/>
      <c r="BS33" s="53"/>
      <c r="BT33" s="53"/>
      <c r="BU33" s="53"/>
      <c r="BV33" s="53"/>
      <c r="BW33" s="53"/>
      <c r="BX33" s="53"/>
    </row>
    <row r="34" spans="1:80" ht="15" customHeight="1" x14ac:dyDescent="0.3">
      <c r="A34" s="53"/>
      <c r="B34" s="557"/>
      <c r="C34" s="557"/>
      <c r="D34" s="558"/>
      <c r="E34" s="598"/>
      <c r="F34" s="599"/>
      <c r="G34" s="599"/>
      <c r="H34" s="599"/>
      <c r="I34" s="600"/>
      <c r="J34" s="37" t="str">
        <f>IF(AND('Mapa final'!$AB$58="Media",'Mapa final'!$AD$58="Leve"),CONCATENATE("R9C",'Mapa final'!$R$58),"")</f>
        <v/>
      </c>
      <c r="K34" s="38" t="str">
        <f>IF(AND('Mapa final'!$AB$59="Media",'Mapa final'!$AD$59="Leve"),CONCATENATE("R9C",'Mapa final'!$R$59),"")</f>
        <v/>
      </c>
      <c r="L34" s="38" t="str">
        <f>IF(AND('Mapa final'!$AB$60="Media",'Mapa final'!$AD$60="Leve"),CONCATENATE("R9C",'Mapa final'!$R$60),"")</f>
        <v/>
      </c>
      <c r="M34" s="38" t="str">
        <f>IF(AND('Mapa final'!$AB$61="Media",'Mapa final'!$AD$61="Leve"),CONCATENATE("R9C",'Mapa final'!$R$61),"")</f>
        <v/>
      </c>
      <c r="N34" s="38" t="str">
        <f>IF(AND('Mapa final'!$AB$62="Media",'Mapa final'!$AD$62="Leve"),CONCATENATE("R9C",'Mapa final'!$R$62),"")</f>
        <v/>
      </c>
      <c r="O34" s="39" t="str">
        <f>IF(AND('Mapa final'!$AB$63="Media",'Mapa final'!$AD$63="Leve"),CONCATENATE("R9C",'Mapa final'!$R$63),"")</f>
        <v/>
      </c>
      <c r="P34" s="37" t="str">
        <f>IF(AND('Mapa final'!$AB$58="Media",'Mapa final'!$AD$58="Menor"),CONCATENATE("R9C",'Mapa final'!$R$58),"")</f>
        <v/>
      </c>
      <c r="Q34" s="38" t="str">
        <f>IF(AND('Mapa final'!$AB$59="Media",'Mapa final'!$AD$59="Menor"),CONCATENATE("R9C",'Mapa final'!$R$59),"")</f>
        <v/>
      </c>
      <c r="R34" s="38" t="str">
        <f>IF(AND('Mapa final'!$AB$60="Media",'Mapa final'!$AD$60="Menor"),CONCATENATE("R9C",'Mapa final'!$R$60),"")</f>
        <v/>
      </c>
      <c r="S34" s="38" t="str">
        <f>IF(AND('Mapa final'!$AB$61="Media",'Mapa final'!$AD$61="Menor"),CONCATENATE("R9C",'Mapa final'!$R$61),"")</f>
        <v/>
      </c>
      <c r="T34" s="38" t="str">
        <f>IF(AND('Mapa final'!$AB$62="Media",'Mapa final'!$AD$62="Menor"),CONCATENATE("R9C",'Mapa final'!$R$62),"")</f>
        <v/>
      </c>
      <c r="U34" s="39" t="str">
        <f>IF(AND('Mapa final'!$AB$63="Media",'Mapa final'!$AD$63="Menor"),CONCATENATE("R9C",'Mapa final'!$R$63),"")</f>
        <v/>
      </c>
      <c r="V34" s="37" t="str">
        <f>IF(AND('Mapa final'!$AB$58="Media",'Mapa final'!$AD$58="Moderado"),CONCATENATE("R9C",'Mapa final'!$R$58),"")</f>
        <v/>
      </c>
      <c r="W34" s="38" t="str">
        <f>IF(AND('Mapa final'!$AB$59="Media",'Mapa final'!$AD$59="Moderado"),CONCATENATE("R9C",'Mapa final'!$R$59),"")</f>
        <v/>
      </c>
      <c r="X34" s="38" t="str">
        <f>IF(AND('Mapa final'!$AB$60="Media",'Mapa final'!$AD$60="Moderado"),CONCATENATE("R9C",'Mapa final'!$R$60),"")</f>
        <v/>
      </c>
      <c r="Y34" s="38" t="str">
        <f>IF(AND('Mapa final'!$AB$61="Media",'Mapa final'!$AD$61="Moderado"),CONCATENATE("R9C",'Mapa final'!$R$61),"")</f>
        <v/>
      </c>
      <c r="Z34" s="38" t="str">
        <f>IF(AND('Mapa final'!$AB$62="Media",'Mapa final'!$AD$62="Moderado"),CONCATENATE("R9C",'Mapa final'!$R$62),"")</f>
        <v/>
      </c>
      <c r="AA34" s="39" t="str">
        <f>IF(AND('Mapa final'!$AB$63="Media",'Mapa final'!$AD$63="Moderado"),CONCATENATE("R9C",'Mapa final'!$R$63),"")</f>
        <v/>
      </c>
      <c r="AB34" s="22" t="str">
        <f>IF(AND('Mapa final'!$AB$58="Media",'Mapa final'!$AD$58="Mayor"),CONCATENATE("R9C",'Mapa final'!$R$58),"")</f>
        <v/>
      </c>
      <c r="AC34" s="23" t="str">
        <f>IF(AND('Mapa final'!$AB$59="Media",'Mapa final'!$AD$59="Mayor"),CONCATENATE("R9C",'Mapa final'!$R$59),"")</f>
        <v/>
      </c>
      <c r="AD34" s="23" t="str">
        <f>IF(AND('Mapa final'!$AB$60="Media",'Mapa final'!$AD$60="Mayor"),CONCATENATE("R9C",'Mapa final'!$R$60),"")</f>
        <v/>
      </c>
      <c r="AE34" s="23" t="str">
        <f>IF(AND('Mapa final'!$AB$61="Media",'Mapa final'!$AD$61="Mayor"),CONCATENATE("R9C",'Mapa final'!$R$61),"")</f>
        <v/>
      </c>
      <c r="AF34" s="23" t="str">
        <f>IF(AND('Mapa final'!$AB$62="Media",'Mapa final'!$AD$62="Mayor"),CONCATENATE("R9C",'Mapa final'!$R$62),"")</f>
        <v/>
      </c>
      <c r="AG34" s="24" t="str">
        <f>IF(AND('Mapa final'!$AB$63="Media",'Mapa final'!$AD$63="Mayor"),CONCATENATE("R9C",'Mapa final'!$R$63),"")</f>
        <v/>
      </c>
      <c r="AH34" s="25" t="str">
        <f>IF(AND('Mapa final'!$AB$58="Media",'Mapa final'!$AD$58="Catastrófico"),CONCATENATE("R9C",'Mapa final'!$R$58),"")</f>
        <v/>
      </c>
      <c r="AI34" s="26" t="str">
        <f>IF(AND('Mapa final'!$AB$59="Media",'Mapa final'!$AD$59="Catastrófico"),CONCATENATE("R9C",'Mapa final'!$R$59),"")</f>
        <v/>
      </c>
      <c r="AJ34" s="26" t="str">
        <f>IF(AND('Mapa final'!$AB$60="Media",'Mapa final'!$AD$60="Catastrófico"),CONCATENATE("R9C",'Mapa final'!$R$60),"")</f>
        <v/>
      </c>
      <c r="AK34" s="26" t="str">
        <f>IF(AND('Mapa final'!$AB$61="Media",'Mapa final'!$AD$61="Catastrófico"),CONCATENATE("R9C",'Mapa final'!$R$61),"")</f>
        <v/>
      </c>
      <c r="AL34" s="26" t="str">
        <f>IF(AND('Mapa final'!$AB$62="Media",'Mapa final'!$AD$62="Catastrófico"),CONCATENATE("R9C",'Mapa final'!$R$62),"")</f>
        <v/>
      </c>
      <c r="AM34" s="27" t="str">
        <f>IF(AND('Mapa final'!$AB$63="Media",'Mapa final'!$AD$63="Catastrófico"),CONCATENATE("R9C",'Mapa final'!$R$63),"")</f>
        <v/>
      </c>
      <c r="AN34" s="53"/>
      <c r="AO34" s="638"/>
      <c r="AP34" s="639"/>
      <c r="AQ34" s="639"/>
      <c r="AR34" s="639"/>
      <c r="AS34" s="639"/>
      <c r="AT34" s="640"/>
      <c r="AU34" s="53"/>
      <c r="AV34" s="53"/>
      <c r="AW34" s="53"/>
      <c r="AX34" s="53"/>
      <c r="AY34" s="53"/>
      <c r="AZ34" s="53"/>
      <c r="BA34" s="53"/>
      <c r="BB34" s="53"/>
      <c r="BC34" s="53"/>
      <c r="BD34" s="53"/>
      <c r="BE34" s="53"/>
      <c r="BF34" s="53"/>
      <c r="BG34" s="53"/>
      <c r="BH34" s="53"/>
      <c r="BI34" s="53"/>
      <c r="BJ34" s="53"/>
      <c r="BK34" s="53"/>
      <c r="BL34" s="53"/>
      <c r="BM34" s="53"/>
      <c r="BN34" s="53"/>
      <c r="BO34" s="53"/>
      <c r="BP34" s="53"/>
      <c r="BQ34" s="53"/>
      <c r="BR34" s="53"/>
      <c r="BS34" s="53"/>
      <c r="BT34" s="53"/>
      <c r="BU34" s="53"/>
      <c r="BV34" s="53"/>
      <c r="BW34" s="53"/>
      <c r="BX34" s="53"/>
    </row>
    <row r="35" spans="1:80" ht="15.75" customHeight="1" thickBot="1" x14ac:dyDescent="0.35">
      <c r="A35" s="53"/>
      <c r="B35" s="557"/>
      <c r="C35" s="557"/>
      <c r="D35" s="558"/>
      <c r="E35" s="601"/>
      <c r="F35" s="602"/>
      <c r="G35" s="602"/>
      <c r="H35" s="602"/>
      <c r="I35" s="603"/>
      <c r="J35" s="37" t="str">
        <f>IF(AND('Mapa final'!$AB$64="Media",'Mapa final'!$AD$64="Leve"),CONCATENATE("R10C",'Mapa final'!$R$64),"")</f>
        <v/>
      </c>
      <c r="K35" s="38" t="str">
        <f>IF(AND('Mapa final'!$AB$65="Media",'Mapa final'!$AD$65="Leve"),CONCATENATE("R10C",'Mapa final'!$R$65),"")</f>
        <v/>
      </c>
      <c r="L35" s="38" t="str">
        <f>IF(AND('Mapa final'!$AB$66="Media",'Mapa final'!$AD$66="Leve"),CONCATENATE("R10C",'Mapa final'!$R$66),"")</f>
        <v/>
      </c>
      <c r="M35" s="38" t="str">
        <f>IF(AND('Mapa final'!$AB$67="Media",'Mapa final'!$AD$67="Leve"),CONCATENATE("R10C",'Mapa final'!$R$67),"")</f>
        <v/>
      </c>
      <c r="N35" s="38" t="str">
        <f>IF(AND('Mapa final'!$AB$68="Media",'Mapa final'!$AD$68="Leve"),CONCATENATE("R10C",'Mapa final'!$R$68),"")</f>
        <v/>
      </c>
      <c r="O35" s="39" t="str">
        <f>IF(AND('Mapa final'!$AB$69="Media",'Mapa final'!$AD$69="Leve"),CONCATENATE("R10C",'Mapa final'!$R$69),"")</f>
        <v/>
      </c>
      <c r="P35" s="37" t="str">
        <f>IF(AND('Mapa final'!$AB$64="Media",'Mapa final'!$AD$64="Menor"),CONCATENATE("R10C",'Mapa final'!$R$64),"")</f>
        <v/>
      </c>
      <c r="Q35" s="38" t="str">
        <f>IF(AND('Mapa final'!$AB$65="Media",'Mapa final'!$AD$65="Menor"),CONCATENATE("R10C",'Mapa final'!$R$65),"")</f>
        <v/>
      </c>
      <c r="R35" s="38" t="str">
        <f>IF(AND('Mapa final'!$AB$66="Media",'Mapa final'!$AD$66="Menor"),CONCATENATE("R10C",'Mapa final'!$R$66),"")</f>
        <v/>
      </c>
      <c r="S35" s="38" t="str">
        <f>IF(AND('Mapa final'!$AB$67="Media",'Mapa final'!$AD$67="Menor"),CONCATENATE("R10C",'Mapa final'!$R$67),"")</f>
        <v/>
      </c>
      <c r="T35" s="38" t="str">
        <f>IF(AND('Mapa final'!$AB$68="Media",'Mapa final'!$AD$68="Menor"),CONCATENATE("R10C",'Mapa final'!$R$68),"")</f>
        <v/>
      </c>
      <c r="U35" s="39" t="str">
        <f>IF(AND('Mapa final'!$AB$69="Media",'Mapa final'!$AD$69="Menor"),CONCATENATE("R10C",'Mapa final'!$R$69),"")</f>
        <v/>
      </c>
      <c r="V35" s="37" t="str">
        <f>IF(AND('Mapa final'!$AB$64="Media",'Mapa final'!$AD$64="Moderado"),CONCATENATE("R10C",'Mapa final'!$R$64),"")</f>
        <v/>
      </c>
      <c r="W35" s="38" t="str">
        <f>IF(AND('Mapa final'!$AB$65="Media",'Mapa final'!$AD$65="Moderado"),CONCATENATE("R10C",'Mapa final'!$R$65),"")</f>
        <v/>
      </c>
      <c r="X35" s="38" t="str">
        <f>IF(AND('Mapa final'!$AB$66="Media",'Mapa final'!$AD$66="Moderado"),CONCATENATE("R10C",'Mapa final'!$R$66),"")</f>
        <v/>
      </c>
      <c r="Y35" s="38" t="str">
        <f>IF(AND('Mapa final'!$AB$67="Media",'Mapa final'!$AD$67="Moderado"),CONCATENATE("R10C",'Mapa final'!$R$67),"")</f>
        <v/>
      </c>
      <c r="Z35" s="38" t="str">
        <f>IF(AND('Mapa final'!$AB$68="Media",'Mapa final'!$AD$68="Moderado"),CONCATENATE("R10C",'Mapa final'!$R$68),"")</f>
        <v/>
      </c>
      <c r="AA35" s="39" t="str">
        <f>IF(AND('Mapa final'!$AB$69="Media",'Mapa final'!$AD$69="Moderado"),CONCATENATE("R10C",'Mapa final'!$R$69),"")</f>
        <v/>
      </c>
      <c r="AB35" s="28" t="str">
        <f>IF(AND('Mapa final'!$AB$64="Media",'Mapa final'!$AD$64="Mayor"),CONCATENATE("R10C",'Mapa final'!$R$64),"")</f>
        <v/>
      </c>
      <c r="AC35" s="29" t="str">
        <f>IF(AND('Mapa final'!$AB$65="Media",'Mapa final'!$AD$65="Mayor"),CONCATENATE("R10C",'Mapa final'!$R$65),"")</f>
        <v/>
      </c>
      <c r="AD35" s="29" t="str">
        <f>IF(AND('Mapa final'!$AB$66="Media",'Mapa final'!$AD$66="Mayor"),CONCATENATE("R10C",'Mapa final'!$R$66),"")</f>
        <v/>
      </c>
      <c r="AE35" s="29" t="str">
        <f>IF(AND('Mapa final'!$AB$67="Media",'Mapa final'!$AD$67="Mayor"),CONCATENATE("R10C",'Mapa final'!$R$67),"")</f>
        <v/>
      </c>
      <c r="AF35" s="29" t="str">
        <f>IF(AND('Mapa final'!$AB$68="Media",'Mapa final'!$AD$68="Mayor"),CONCATENATE("R10C",'Mapa final'!$R$68),"")</f>
        <v/>
      </c>
      <c r="AG35" s="30" t="str">
        <f>IF(AND('Mapa final'!$AB$69="Media",'Mapa final'!$AD$69="Mayor"),CONCATENATE("R10C",'Mapa final'!$R$69),"")</f>
        <v/>
      </c>
      <c r="AH35" s="31" t="str">
        <f>IF(AND('Mapa final'!$AB$64="Media",'Mapa final'!$AD$64="Catastrófico"),CONCATENATE("R10C",'Mapa final'!$R$64),"")</f>
        <v/>
      </c>
      <c r="AI35" s="32" t="str">
        <f>IF(AND('Mapa final'!$AB$65="Media",'Mapa final'!$AD$65="Catastrófico"),CONCATENATE("R10C",'Mapa final'!$R$65),"")</f>
        <v/>
      </c>
      <c r="AJ35" s="32" t="str">
        <f>IF(AND('Mapa final'!$AB$66="Media",'Mapa final'!$AD$66="Catastrófico"),CONCATENATE("R10C",'Mapa final'!$R$66),"")</f>
        <v/>
      </c>
      <c r="AK35" s="32" t="str">
        <f>IF(AND('Mapa final'!$AB$67="Media",'Mapa final'!$AD$67="Catastrófico"),CONCATENATE("R10C",'Mapa final'!$R$67),"")</f>
        <v/>
      </c>
      <c r="AL35" s="32" t="str">
        <f>IF(AND('Mapa final'!$AB$68="Media",'Mapa final'!$AD$68="Catastrófico"),CONCATENATE("R10C",'Mapa final'!$R$68),"")</f>
        <v/>
      </c>
      <c r="AM35" s="33" t="str">
        <f>IF(AND('Mapa final'!$AB$69="Media",'Mapa final'!$AD$69="Catastrófico"),CONCATENATE("R10C",'Mapa final'!$R$69),"")</f>
        <v/>
      </c>
      <c r="AN35" s="53"/>
      <c r="AO35" s="641"/>
      <c r="AP35" s="642"/>
      <c r="AQ35" s="642"/>
      <c r="AR35" s="642"/>
      <c r="AS35" s="642"/>
      <c r="AT35" s="643"/>
      <c r="AU35" s="53"/>
      <c r="AV35" s="53"/>
      <c r="AW35" s="53"/>
      <c r="AX35" s="53"/>
      <c r="AY35" s="53"/>
      <c r="AZ35" s="53"/>
      <c r="BA35" s="53"/>
      <c r="BB35" s="53"/>
      <c r="BC35" s="53"/>
      <c r="BD35" s="53"/>
      <c r="BE35" s="53"/>
      <c r="BF35" s="53"/>
      <c r="BG35" s="53"/>
      <c r="BH35" s="53"/>
      <c r="BI35" s="53"/>
      <c r="BJ35" s="53"/>
      <c r="BK35" s="53"/>
      <c r="BL35" s="53"/>
      <c r="BM35" s="53"/>
      <c r="BN35" s="53"/>
      <c r="BO35" s="53"/>
      <c r="BP35" s="53"/>
      <c r="BQ35" s="53"/>
      <c r="BR35" s="53"/>
      <c r="BS35" s="53"/>
      <c r="BT35" s="53"/>
      <c r="BU35" s="53"/>
      <c r="BV35" s="53"/>
      <c r="BW35" s="53"/>
      <c r="BX35" s="53"/>
    </row>
    <row r="36" spans="1:80" ht="15" customHeight="1" x14ac:dyDescent="0.3">
      <c r="A36" s="53"/>
      <c r="B36" s="557"/>
      <c r="C36" s="557"/>
      <c r="D36" s="558"/>
      <c r="E36" s="595" t="s">
        <v>105</v>
      </c>
      <c r="F36" s="596"/>
      <c r="G36" s="596"/>
      <c r="H36" s="596"/>
      <c r="I36" s="596"/>
      <c r="J36" s="43" t="str">
        <f>IF(AND('Mapa final'!$AB$10="Baja",'Mapa final'!$AD$10="Leve"),CONCATENATE("R1C",'Mapa final'!$R$10),"")</f>
        <v/>
      </c>
      <c r="K36" s="44" t="str">
        <f>IF(AND('Mapa final'!$AB$11="Baja",'Mapa final'!$AD$11="Leve"),CONCATENATE("R1C",'Mapa final'!$R$11),"")</f>
        <v/>
      </c>
      <c r="L36" s="44" t="str">
        <f>IF(AND('Mapa final'!$AB$12="Baja",'Mapa final'!$AD$12="Leve"),CONCATENATE("R1C",'Mapa final'!$R$12),"")</f>
        <v/>
      </c>
      <c r="M36" s="44" t="str">
        <f>IF(AND('Mapa final'!$AB$13="Baja",'Mapa final'!$AD$13="Leve"),CONCATENATE("R1C",'Mapa final'!$R$13),"")</f>
        <v/>
      </c>
      <c r="N36" s="44" t="str">
        <f>IF(AND('Mapa final'!$AB$14="Baja",'Mapa final'!$AD$14="Leve"),CONCATENATE("R1C",'Mapa final'!$R$14),"")</f>
        <v/>
      </c>
      <c r="O36" s="45" t="str">
        <f>IF(AND('Mapa final'!$AB$15="Baja",'Mapa final'!$AD$15="Leve"),CONCATENATE("R1C",'Mapa final'!$R$15),"")</f>
        <v/>
      </c>
      <c r="P36" s="34" t="str">
        <f>IF(AND('Mapa final'!$AB$10="Baja",'Mapa final'!$AD$10="Menor"),CONCATENATE("R1C",'Mapa final'!$R$10),"")</f>
        <v/>
      </c>
      <c r="Q36" s="35" t="str">
        <f>IF(AND('Mapa final'!$AB$11="Baja",'Mapa final'!$AD$11="Menor"),CONCATENATE("R1C",'Mapa final'!$R$11),"")</f>
        <v/>
      </c>
      <c r="R36" s="35" t="str">
        <f>IF(AND('Mapa final'!$AB$12="Baja",'Mapa final'!$AD$12="Menor"),CONCATENATE("R1C",'Mapa final'!$R$12),"")</f>
        <v/>
      </c>
      <c r="S36" s="35" t="str">
        <f>IF(AND('Mapa final'!$AB$13="Baja",'Mapa final'!$AD$13="Menor"),CONCATENATE("R1C",'Mapa final'!$R$13),"")</f>
        <v/>
      </c>
      <c r="T36" s="35" t="str">
        <f>IF(AND('Mapa final'!$AB$14="Baja",'Mapa final'!$AD$14="Menor"),CONCATENATE("R1C",'Mapa final'!$R$14),"")</f>
        <v>R1C1</v>
      </c>
      <c r="U36" s="36" t="str">
        <f>IF(AND('Mapa final'!$AB$15="Baja",'Mapa final'!$AD$15="Menor"),CONCATENATE("R1C",'Mapa final'!$R$15),"")</f>
        <v/>
      </c>
      <c r="V36" s="34" t="str">
        <f>IF(AND('Mapa final'!$AB$10="Baja",'Mapa final'!$AD$10="Moderado"),CONCATENATE("R1C",'Mapa final'!$R$10),"")</f>
        <v>R1C1</v>
      </c>
      <c r="W36" s="35" t="str">
        <f>IF(AND('Mapa final'!$AB$11="Baja",'Mapa final'!$AD$11="Moderado"),CONCATENATE("R1C",'Mapa final'!$R$11),"")</f>
        <v>R1C2</v>
      </c>
      <c r="X36" s="35" t="str">
        <f>IF(AND('Mapa final'!$AB$12="Baja",'Mapa final'!$AD$12="Moderado"),CONCATENATE("R1C",'Mapa final'!$R$12),"")</f>
        <v/>
      </c>
      <c r="Y36" s="35" t="str">
        <f>IF(AND('Mapa final'!$AB$13="Baja",'Mapa final'!$AD$13="Moderado"),CONCATENATE("R1C",'Mapa final'!$R$13),"")</f>
        <v/>
      </c>
      <c r="Z36" s="35" t="str">
        <f>IF(AND('Mapa final'!$AB$14="Baja",'Mapa final'!$AD$14="Moderado"),CONCATENATE("R1C",'Mapa final'!$R$14),"")</f>
        <v/>
      </c>
      <c r="AA36" s="36" t="str">
        <f>IF(AND('Mapa final'!$AB$15="Baja",'Mapa final'!$AD$15="Moderado"),CONCATENATE("R1C",'Mapa final'!$R$15),"")</f>
        <v/>
      </c>
      <c r="AB36" s="16" t="str">
        <f>IF(AND('Mapa final'!$AB$10="Baja",'Mapa final'!$AD$10="Mayor"),CONCATENATE("R1C",'Mapa final'!$R$10),"")</f>
        <v/>
      </c>
      <c r="AC36" s="17" t="str">
        <f>IF(AND('Mapa final'!$AB$11="Baja",'Mapa final'!$AD$11="Mayor"),CONCATENATE("R1C",'Mapa final'!$R$11),"")</f>
        <v/>
      </c>
      <c r="AD36" s="17" t="str">
        <f>IF(AND('Mapa final'!$AB$12="Baja",'Mapa final'!$AD$12="Mayor"),CONCATENATE("R1C",'Mapa final'!$R$12),"")</f>
        <v/>
      </c>
      <c r="AE36" s="17" t="str">
        <f>IF(AND('Mapa final'!$AB$13="Baja",'Mapa final'!$AD$13="Mayor"),CONCATENATE("R1C",'Mapa final'!$R$13),"")</f>
        <v/>
      </c>
      <c r="AF36" s="17" t="str">
        <f>IF(AND('Mapa final'!$AB$14="Baja",'Mapa final'!$AD$14="Mayor"),CONCATENATE("R1C",'Mapa final'!$R$14),"")</f>
        <v/>
      </c>
      <c r="AG36" s="18" t="str">
        <f>IF(AND('Mapa final'!$AB$15="Baja",'Mapa final'!$AD$15="Mayor"),CONCATENATE("R1C",'Mapa final'!$R$15),"")</f>
        <v/>
      </c>
      <c r="AH36" s="19" t="str">
        <f>IF(AND('Mapa final'!$AB$10="Baja",'Mapa final'!$AD$10="Catastrófico"),CONCATENATE("R1C",'Mapa final'!$R$10),"")</f>
        <v/>
      </c>
      <c r="AI36" s="20" t="str">
        <f>IF(AND('Mapa final'!$AB$11="Baja",'Mapa final'!$AD$11="Catastrófico"),CONCATENATE("R1C",'Mapa final'!$R$11),"")</f>
        <v/>
      </c>
      <c r="AJ36" s="20" t="str">
        <f>IF(AND('Mapa final'!$AB$12="Baja",'Mapa final'!$AD$12="Catastrófico"),CONCATENATE("R1C",'Mapa final'!$R$12),"")</f>
        <v/>
      </c>
      <c r="AK36" s="20" t="str">
        <f>IF(AND('Mapa final'!$AB$13="Baja",'Mapa final'!$AD$13="Catastrófico"),CONCATENATE("R1C",'Mapa final'!$R$13),"")</f>
        <v/>
      </c>
      <c r="AL36" s="20" t="str">
        <f>IF(AND('Mapa final'!$AB$14="Baja",'Mapa final'!$AD$14="Catastrófico"),CONCATENATE("R1C",'Mapa final'!$R$14),"")</f>
        <v/>
      </c>
      <c r="AM36" s="21" t="str">
        <f>IF(AND('Mapa final'!$AB$15="Baja",'Mapa final'!$AD$15="Catastrófico"),CONCATENATE("R1C",'Mapa final'!$R$15),"")</f>
        <v/>
      </c>
      <c r="AN36" s="53"/>
      <c r="AO36" s="626" t="s">
        <v>77</v>
      </c>
      <c r="AP36" s="627"/>
      <c r="AQ36" s="627"/>
      <c r="AR36" s="627"/>
      <c r="AS36" s="627"/>
      <c r="AT36" s="628"/>
      <c r="AU36" s="53"/>
      <c r="AV36" s="53"/>
      <c r="AW36" s="53"/>
      <c r="AX36" s="53"/>
      <c r="AY36" s="53"/>
      <c r="AZ36" s="53"/>
      <c r="BA36" s="53"/>
      <c r="BB36" s="53"/>
      <c r="BC36" s="53"/>
      <c r="BD36" s="53"/>
      <c r="BE36" s="53"/>
      <c r="BF36" s="53"/>
      <c r="BG36" s="53"/>
      <c r="BH36" s="53"/>
      <c r="BI36" s="53"/>
      <c r="BJ36" s="53"/>
      <c r="BK36" s="53"/>
      <c r="BL36" s="53"/>
      <c r="BM36" s="53"/>
      <c r="BN36" s="53"/>
      <c r="BO36" s="53"/>
      <c r="BP36" s="53"/>
      <c r="BQ36" s="53"/>
      <c r="BR36" s="53"/>
      <c r="BS36" s="53"/>
      <c r="BT36" s="53"/>
      <c r="BU36" s="53"/>
      <c r="BV36" s="53"/>
      <c r="BW36" s="53"/>
      <c r="BX36" s="53"/>
    </row>
    <row r="37" spans="1:80" ht="15" customHeight="1" x14ac:dyDescent="0.3">
      <c r="A37" s="53"/>
      <c r="B37" s="557"/>
      <c r="C37" s="557"/>
      <c r="D37" s="558"/>
      <c r="E37" s="614"/>
      <c r="F37" s="599"/>
      <c r="G37" s="599"/>
      <c r="H37" s="599"/>
      <c r="I37" s="599"/>
      <c r="J37" s="46" t="str">
        <f>IF(AND('Mapa final'!$AB$16="Baja",'Mapa final'!$AD$16="Leve"),CONCATENATE("R2C",'Mapa final'!$R$16),"")</f>
        <v/>
      </c>
      <c r="K37" s="47" t="str">
        <f>IF(AND('Mapa final'!$AB$17="Baja",'Mapa final'!$AD$17="Leve"),CONCATENATE("R2C",'Mapa final'!$R$17),"")</f>
        <v/>
      </c>
      <c r="L37" s="47" t="str">
        <f>IF(AND('Mapa final'!$AB$18="Baja",'Mapa final'!$AD$18="Leve"),CONCATENATE("R2C",'Mapa final'!$R$18),"")</f>
        <v/>
      </c>
      <c r="M37" s="47" t="str">
        <f>IF(AND('Mapa final'!$AB$19="Baja",'Mapa final'!$AD$19="Leve"),CONCATENATE("R2C",'Mapa final'!$R$19),"")</f>
        <v/>
      </c>
      <c r="N37" s="47" t="str">
        <f>IF(AND('Mapa final'!$AB$20="Baja",'Mapa final'!$AD$20="Leve"),CONCATENATE("R2C",'Mapa final'!$R$20),"")</f>
        <v/>
      </c>
      <c r="O37" s="48" t="str">
        <f>IF(AND('Mapa final'!$AB$21="Baja",'Mapa final'!$AD$21="Leve"),CONCATENATE("R2C",'Mapa final'!$R$21),"")</f>
        <v/>
      </c>
      <c r="P37" s="37" t="str">
        <f>IF(AND('Mapa final'!$AB$16="Baja",'Mapa final'!$AD$16="Menor"),CONCATENATE("R2C",'Mapa final'!$R$16),"")</f>
        <v/>
      </c>
      <c r="Q37" s="38" t="str">
        <f>IF(AND('Mapa final'!$AB$17="Baja",'Mapa final'!$AD$17="Menor"),CONCATENATE("R2C",'Mapa final'!$R$17),"")</f>
        <v/>
      </c>
      <c r="R37" s="38" t="str">
        <f>IF(AND('Mapa final'!$AB$18="Baja",'Mapa final'!$AD$18="Menor"),CONCATENATE("R2C",'Mapa final'!$R$18),"")</f>
        <v/>
      </c>
      <c r="S37" s="38" t="str">
        <f>IF(AND('Mapa final'!$AB$19="Baja",'Mapa final'!$AD$19="Menor"),CONCATENATE("R2C",'Mapa final'!$R$19),"")</f>
        <v/>
      </c>
      <c r="T37" s="38" t="str">
        <f>IF(AND('Mapa final'!$AB$20="Baja",'Mapa final'!$AD$20="Menor"),CONCATENATE("R2C",'Mapa final'!$R$20),"")</f>
        <v/>
      </c>
      <c r="U37" s="39" t="str">
        <f>IF(AND('Mapa final'!$AB$21="Baja",'Mapa final'!$AD$21="Menor"),CONCATENATE("R2C",'Mapa final'!$R$21),"")</f>
        <v/>
      </c>
      <c r="V37" s="37" t="str">
        <f>IF(AND('Mapa final'!$AB$16="Baja",'Mapa final'!$AD$16="Moderado"),CONCATENATE("R2C",'Mapa final'!$R$16),"")</f>
        <v/>
      </c>
      <c r="W37" s="38" t="str">
        <f>IF(AND('Mapa final'!$AB$17="Baja",'Mapa final'!$AD$17="Moderado"),CONCATENATE("R2C",'Mapa final'!$R$17),"")</f>
        <v/>
      </c>
      <c r="X37" s="38" t="str">
        <f>IF(AND('Mapa final'!$AB$18="Baja",'Mapa final'!$AD$18="Moderado"),CONCATENATE("R2C",'Mapa final'!$R$18),"")</f>
        <v/>
      </c>
      <c r="Y37" s="38" t="str">
        <f>IF(AND('Mapa final'!$AB$19="Baja",'Mapa final'!$AD$19="Moderado"),CONCATENATE("R2C",'Mapa final'!$R$19),"")</f>
        <v/>
      </c>
      <c r="Z37" s="38" t="str">
        <f>IF(AND('Mapa final'!$AB$20="Baja",'Mapa final'!$AD$20="Moderado"),CONCATENATE("R2C",'Mapa final'!$R$20),"")</f>
        <v/>
      </c>
      <c r="AA37" s="39" t="str">
        <f>IF(AND('Mapa final'!$AB$21="Baja",'Mapa final'!$AD$21="Moderado"),CONCATENATE("R2C",'Mapa final'!$R$21),"")</f>
        <v/>
      </c>
      <c r="AB37" s="22" t="str">
        <f>IF(AND('Mapa final'!$AB$16="Baja",'Mapa final'!$AD$16="Mayor"),CONCATENATE("R2C",'Mapa final'!$R$16),"")</f>
        <v/>
      </c>
      <c r="AC37" s="23" t="str">
        <f>IF(AND('Mapa final'!$AB$17="Baja",'Mapa final'!$AD$17="Mayor"),CONCATENATE("R2C",'Mapa final'!$R$17),"")</f>
        <v/>
      </c>
      <c r="AD37" s="23" t="str">
        <f>IF(AND('Mapa final'!$AB$18="Baja",'Mapa final'!$AD$18="Mayor"),CONCATENATE("R2C",'Mapa final'!$R$18),"")</f>
        <v/>
      </c>
      <c r="AE37" s="23" t="str">
        <f>IF(AND('Mapa final'!$AB$19="Baja",'Mapa final'!$AD$19="Mayor"),CONCATENATE("R2C",'Mapa final'!$R$19),"")</f>
        <v/>
      </c>
      <c r="AF37" s="23" t="str">
        <f>IF(AND('Mapa final'!$AB$20="Baja",'Mapa final'!$AD$20="Mayor"),CONCATENATE("R2C",'Mapa final'!$R$20),"")</f>
        <v/>
      </c>
      <c r="AG37" s="24" t="str">
        <f>IF(AND('Mapa final'!$AB$21="Baja",'Mapa final'!$AD$21="Mayor"),CONCATENATE("R2C",'Mapa final'!$R$21),"")</f>
        <v/>
      </c>
      <c r="AH37" s="25" t="str">
        <f>IF(AND('Mapa final'!$AB$16="Baja",'Mapa final'!$AD$16="Catastrófico"),CONCATENATE("R2C",'Mapa final'!$R$16),"")</f>
        <v/>
      </c>
      <c r="AI37" s="26" t="str">
        <f>IF(AND('Mapa final'!$AB$17="Baja",'Mapa final'!$AD$17="Catastrófico"),CONCATENATE("R2C",'Mapa final'!$R$17),"")</f>
        <v/>
      </c>
      <c r="AJ37" s="26" t="str">
        <f>IF(AND('Mapa final'!$AB$18="Baja",'Mapa final'!$AD$18="Catastrófico"),CONCATENATE("R2C",'Mapa final'!$R$18),"")</f>
        <v/>
      </c>
      <c r="AK37" s="26" t="str">
        <f>IF(AND('Mapa final'!$AB$19="Baja",'Mapa final'!$AD$19="Catastrófico"),CONCATENATE("R2C",'Mapa final'!$R$19),"")</f>
        <v/>
      </c>
      <c r="AL37" s="26" t="str">
        <f>IF(AND('Mapa final'!$AB$20="Baja",'Mapa final'!$AD$20="Catastrófico"),CONCATENATE("R2C",'Mapa final'!$R$20),"")</f>
        <v/>
      </c>
      <c r="AM37" s="27" t="str">
        <f>IF(AND('Mapa final'!$AB$21="Baja",'Mapa final'!$AD$21="Catastrófico"),CONCATENATE("R2C",'Mapa final'!$R$21),"")</f>
        <v/>
      </c>
      <c r="AN37" s="53"/>
      <c r="AO37" s="629"/>
      <c r="AP37" s="630"/>
      <c r="AQ37" s="630"/>
      <c r="AR37" s="630"/>
      <c r="AS37" s="630"/>
      <c r="AT37" s="631"/>
      <c r="AU37" s="53"/>
      <c r="AV37" s="53"/>
      <c r="AW37" s="53"/>
      <c r="AX37" s="53"/>
      <c r="AY37" s="53"/>
      <c r="AZ37" s="53"/>
      <c r="BA37" s="53"/>
      <c r="BB37" s="53"/>
      <c r="BC37" s="53"/>
      <c r="BD37" s="53"/>
      <c r="BE37" s="53"/>
      <c r="BF37" s="53"/>
      <c r="BG37" s="53"/>
      <c r="BH37" s="53"/>
      <c r="BI37" s="53"/>
      <c r="BJ37" s="53"/>
      <c r="BK37" s="53"/>
      <c r="BL37" s="53"/>
      <c r="BM37" s="53"/>
      <c r="BN37" s="53"/>
      <c r="BO37" s="53"/>
      <c r="BP37" s="53"/>
      <c r="BQ37" s="53"/>
      <c r="BR37" s="53"/>
      <c r="BS37" s="53"/>
      <c r="BT37" s="53"/>
      <c r="BU37" s="53"/>
      <c r="BV37" s="53"/>
      <c r="BW37" s="53"/>
      <c r="BX37" s="53"/>
    </row>
    <row r="38" spans="1:80" ht="15" customHeight="1" x14ac:dyDescent="0.3">
      <c r="A38" s="53"/>
      <c r="B38" s="557"/>
      <c r="C38" s="557"/>
      <c r="D38" s="558"/>
      <c r="E38" s="598"/>
      <c r="F38" s="599"/>
      <c r="G38" s="599"/>
      <c r="H38" s="599"/>
      <c r="I38" s="599"/>
      <c r="J38" s="46" t="str">
        <f>IF(AND('Mapa final'!$AB$22="Baja",'Mapa final'!$AD$22="Leve"),CONCATENATE("R3C",'Mapa final'!$R$22),"")</f>
        <v/>
      </c>
      <c r="K38" s="47" t="str">
        <f>IF(AND('Mapa final'!$AB$23="Baja",'Mapa final'!$AD$23="Leve"),CONCATENATE("R3C",'Mapa final'!$R$23),"")</f>
        <v/>
      </c>
      <c r="L38" s="47" t="str">
        <f>IF(AND('Mapa final'!$AB$24="Baja",'Mapa final'!$AD$24="Leve"),CONCATENATE("R3C",'Mapa final'!$R$24),"")</f>
        <v/>
      </c>
      <c r="M38" s="47" t="str">
        <f>IF(AND('Mapa final'!$AB$25="Baja",'Mapa final'!$AD$25="Leve"),CONCATENATE("R3C",'Mapa final'!$R$25),"")</f>
        <v/>
      </c>
      <c r="N38" s="47" t="str">
        <f>IF(AND('Mapa final'!$AB$26="Baja",'Mapa final'!$AD$26="Leve"),CONCATENATE("R3C",'Mapa final'!$R$26),"")</f>
        <v/>
      </c>
      <c r="O38" s="48" t="str">
        <f>IF(AND('Mapa final'!$AB$27="Baja",'Mapa final'!$AD$27="Leve"),CONCATENATE("R3C",'Mapa final'!$R$27),"")</f>
        <v/>
      </c>
      <c r="P38" s="37" t="str">
        <f>IF(AND('Mapa final'!$AB$22="Baja",'Mapa final'!$AD$22="Menor"),CONCATENATE("R3C",'Mapa final'!$R$22),"")</f>
        <v/>
      </c>
      <c r="Q38" s="38" t="str">
        <f>IF(AND('Mapa final'!$AB$23="Baja",'Mapa final'!$AD$23="Menor"),CONCATENATE("R3C",'Mapa final'!$R$23),"")</f>
        <v/>
      </c>
      <c r="R38" s="38" t="str">
        <f>IF(AND('Mapa final'!$AB$24="Baja",'Mapa final'!$AD$24="Menor"),CONCATENATE("R3C",'Mapa final'!$R$24),"")</f>
        <v/>
      </c>
      <c r="S38" s="38" t="str">
        <f>IF(AND('Mapa final'!$AB$25="Baja",'Mapa final'!$AD$25="Menor"),CONCATENATE("R3C",'Mapa final'!$R$25),"")</f>
        <v/>
      </c>
      <c r="T38" s="38" t="str">
        <f>IF(AND('Mapa final'!$AB$26="Baja",'Mapa final'!$AD$26="Menor"),CONCATENATE("R3C",'Mapa final'!$R$26),"")</f>
        <v/>
      </c>
      <c r="U38" s="39" t="str">
        <f>IF(AND('Mapa final'!$AB$27="Baja",'Mapa final'!$AD$27="Menor"),CONCATENATE("R3C",'Mapa final'!$R$27),"")</f>
        <v/>
      </c>
      <c r="V38" s="37" t="str">
        <f>IF(AND('Mapa final'!$AB$22="Baja",'Mapa final'!$AD$22="Moderado"),CONCATENATE("R3C",'Mapa final'!$R$22),"")</f>
        <v/>
      </c>
      <c r="W38" s="38" t="str">
        <f>IF(AND('Mapa final'!$AB$23="Baja",'Mapa final'!$AD$23="Moderado"),CONCATENATE("R3C",'Mapa final'!$R$23),"")</f>
        <v/>
      </c>
      <c r="X38" s="38" t="str">
        <f>IF(AND('Mapa final'!$AB$24="Baja",'Mapa final'!$AD$24="Moderado"),CONCATENATE("R3C",'Mapa final'!$R$24),"")</f>
        <v/>
      </c>
      <c r="Y38" s="38" t="str">
        <f>IF(AND('Mapa final'!$AB$25="Baja",'Mapa final'!$AD$25="Moderado"),CONCATENATE("R3C",'Mapa final'!$R$25),"")</f>
        <v/>
      </c>
      <c r="Z38" s="38" t="str">
        <f>IF(AND('Mapa final'!$AB$26="Baja",'Mapa final'!$AD$26="Moderado"),CONCATENATE("R3C",'Mapa final'!$R$26),"")</f>
        <v/>
      </c>
      <c r="AA38" s="39" t="str">
        <f>IF(AND('Mapa final'!$AB$27="Baja",'Mapa final'!$AD$27="Moderado"),CONCATENATE("R3C",'Mapa final'!$R$27),"")</f>
        <v/>
      </c>
      <c r="AB38" s="22" t="str">
        <f>IF(AND('Mapa final'!$AB$22="Baja",'Mapa final'!$AD$22="Mayor"),CONCATENATE("R3C",'Mapa final'!$R$22),"")</f>
        <v/>
      </c>
      <c r="AC38" s="23" t="str">
        <f>IF(AND('Mapa final'!$AB$23="Baja",'Mapa final'!$AD$23="Mayor"),CONCATENATE("R3C",'Mapa final'!$R$23),"")</f>
        <v/>
      </c>
      <c r="AD38" s="23" t="str">
        <f>IF(AND('Mapa final'!$AB$24="Baja",'Mapa final'!$AD$24="Mayor"),CONCATENATE("R3C",'Mapa final'!$R$24),"")</f>
        <v/>
      </c>
      <c r="AE38" s="23" t="str">
        <f>IF(AND('Mapa final'!$AB$25="Baja",'Mapa final'!$AD$25="Mayor"),CONCATENATE("R3C",'Mapa final'!$R$25),"")</f>
        <v/>
      </c>
      <c r="AF38" s="23" t="str">
        <f>IF(AND('Mapa final'!$AB$26="Baja",'Mapa final'!$AD$26="Mayor"),CONCATENATE("R3C",'Mapa final'!$R$26),"")</f>
        <v/>
      </c>
      <c r="AG38" s="24" t="str">
        <f>IF(AND('Mapa final'!$AB$27="Baja",'Mapa final'!$AD$27="Mayor"),CONCATENATE("R3C",'Mapa final'!$R$27),"")</f>
        <v/>
      </c>
      <c r="AH38" s="25" t="str">
        <f>IF(AND('Mapa final'!$AB$22="Baja",'Mapa final'!$AD$22="Catastrófico"),CONCATENATE("R3C",'Mapa final'!$R$22),"")</f>
        <v/>
      </c>
      <c r="AI38" s="26" t="str">
        <f>IF(AND('Mapa final'!$AB$23="Baja",'Mapa final'!$AD$23="Catastrófico"),CONCATENATE("R3C",'Mapa final'!$R$23),"")</f>
        <v/>
      </c>
      <c r="AJ38" s="26" t="str">
        <f>IF(AND('Mapa final'!$AB$24="Baja",'Mapa final'!$AD$24="Catastrófico"),CONCATENATE("R3C",'Mapa final'!$R$24),"")</f>
        <v/>
      </c>
      <c r="AK38" s="26" t="str">
        <f>IF(AND('Mapa final'!$AB$25="Baja",'Mapa final'!$AD$25="Catastrófico"),CONCATENATE("R3C",'Mapa final'!$R$25),"")</f>
        <v/>
      </c>
      <c r="AL38" s="26" t="str">
        <f>IF(AND('Mapa final'!$AB$26="Baja",'Mapa final'!$AD$26="Catastrófico"),CONCATENATE("R3C",'Mapa final'!$R$26),"")</f>
        <v/>
      </c>
      <c r="AM38" s="27" t="str">
        <f>IF(AND('Mapa final'!$AB$27="Baja",'Mapa final'!$AD$27="Catastrófico"),CONCATENATE("R3C",'Mapa final'!$R$27),"")</f>
        <v/>
      </c>
      <c r="AN38" s="53"/>
      <c r="AO38" s="629"/>
      <c r="AP38" s="630"/>
      <c r="AQ38" s="630"/>
      <c r="AR38" s="630"/>
      <c r="AS38" s="630"/>
      <c r="AT38" s="631"/>
      <c r="AU38" s="53"/>
      <c r="AV38" s="53"/>
      <c r="AW38" s="53"/>
      <c r="AX38" s="53"/>
      <c r="AY38" s="53"/>
      <c r="AZ38" s="53"/>
      <c r="BA38" s="53"/>
      <c r="BB38" s="53"/>
      <c r="BC38" s="53"/>
      <c r="BD38" s="53"/>
      <c r="BE38" s="53"/>
      <c r="BF38" s="53"/>
      <c r="BG38" s="53"/>
      <c r="BH38" s="53"/>
      <c r="BI38" s="53"/>
      <c r="BJ38" s="53"/>
      <c r="BK38" s="53"/>
      <c r="BL38" s="53"/>
      <c r="BM38" s="53"/>
      <c r="BN38" s="53"/>
      <c r="BO38" s="53"/>
      <c r="BP38" s="53"/>
      <c r="BQ38" s="53"/>
      <c r="BR38" s="53"/>
      <c r="BS38" s="53"/>
      <c r="BT38" s="53"/>
      <c r="BU38" s="53"/>
      <c r="BV38" s="53"/>
      <c r="BW38" s="53"/>
      <c r="BX38" s="53"/>
    </row>
    <row r="39" spans="1:80" ht="15" customHeight="1" x14ac:dyDescent="0.3">
      <c r="A39" s="53"/>
      <c r="B39" s="557"/>
      <c r="C39" s="557"/>
      <c r="D39" s="558"/>
      <c r="E39" s="598"/>
      <c r="F39" s="599"/>
      <c r="G39" s="599"/>
      <c r="H39" s="599"/>
      <c r="I39" s="599"/>
      <c r="J39" s="46" t="str">
        <f>IF(AND('Mapa final'!$AB$28="Baja",'Mapa final'!$AD$28="Leve"),CONCATENATE("R4C",'Mapa final'!$R$28),"")</f>
        <v/>
      </c>
      <c r="K39" s="47" t="str">
        <f>IF(AND('Mapa final'!$AB$29="Baja",'Mapa final'!$AD$29="Leve"),CONCATENATE("R4C",'Mapa final'!$R$29),"")</f>
        <v/>
      </c>
      <c r="L39" s="47" t="str">
        <f>IF(AND('Mapa final'!$AB$30="Baja",'Mapa final'!$AD$30="Leve"),CONCATENATE("R4C",'Mapa final'!$R$30),"")</f>
        <v/>
      </c>
      <c r="M39" s="47" t="str">
        <f>IF(AND('Mapa final'!$AB$31="Baja",'Mapa final'!$AD$31="Leve"),CONCATENATE("R4C",'Mapa final'!$R$31),"")</f>
        <v/>
      </c>
      <c r="N39" s="47" t="str">
        <f>IF(AND('Mapa final'!$AB$32="Baja",'Mapa final'!$AD$32="Leve"),CONCATENATE("R4C",'Mapa final'!$R$32),"")</f>
        <v/>
      </c>
      <c r="O39" s="48" t="str">
        <f>IF(AND('Mapa final'!$AB$33="Baja",'Mapa final'!$AD$33="Leve"),CONCATENATE("R4C",'Mapa final'!$R$33),"")</f>
        <v/>
      </c>
      <c r="P39" s="37" t="str">
        <f>IF(AND('Mapa final'!$AB$28="Baja",'Mapa final'!$AD$28="Menor"),CONCATENATE("R4C",'Mapa final'!$R$28),"")</f>
        <v/>
      </c>
      <c r="Q39" s="38" t="str">
        <f>IF(AND('Mapa final'!$AB$29="Baja",'Mapa final'!$AD$29="Menor"),CONCATENATE("R4C",'Mapa final'!$R$29),"")</f>
        <v/>
      </c>
      <c r="R39" s="38" t="str">
        <f>IF(AND('Mapa final'!$AB$30="Baja",'Mapa final'!$AD$30="Menor"),CONCATENATE("R4C",'Mapa final'!$R$30),"")</f>
        <v/>
      </c>
      <c r="S39" s="38" t="str">
        <f>IF(AND('Mapa final'!$AB$31="Baja",'Mapa final'!$AD$31="Menor"),CONCATENATE("R4C",'Mapa final'!$R$31),"")</f>
        <v/>
      </c>
      <c r="T39" s="38" t="str">
        <f>IF(AND('Mapa final'!$AB$32="Baja",'Mapa final'!$AD$32="Menor"),CONCATENATE("R4C",'Mapa final'!$R$32),"")</f>
        <v/>
      </c>
      <c r="U39" s="39" t="str">
        <f>IF(AND('Mapa final'!$AB$33="Baja",'Mapa final'!$AD$33="Menor"),CONCATENATE("R4C",'Mapa final'!$R$33),"")</f>
        <v/>
      </c>
      <c r="V39" s="37" t="str">
        <f>IF(AND('Mapa final'!$AB$28="Baja",'Mapa final'!$AD$28="Moderado"),CONCATENATE("R4C",'Mapa final'!$R$28),"")</f>
        <v/>
      </c>
      <c r="W39" s="38" t="str">
        <f>IF(AND('Mapa final'!$AB$29="Baja",'Mapa final'!$AD$29="Moderado"),CONCATENATE("R4C",'Mapa final'!$R$29),"")</f>
        <v/>
      </c>
      <c r="X39" s="38" t="str">
        <f>IF(AND('Mapa final'!$AB$30="Baja",'Mapa final'!$AD$30="Moderado"),CONCATENATE("R4C",'Mapa final'!$R$30),"")</f>
        <v/>
      </c>
      <c r="Y39" s="38" t="str">
        <f>IF(AND('Mapa final'!$AB$31="Baja",'Mapa final'!$AD$31="Moderado"),CONCATENATE("R4C",'Mapa final'!$R$31),"")</f>
        <v/>
      </c>
      <c r="Z39" s="38" t="str">
        <f>IF(AND('Mapa final'!$AB$32="Baja",'Mapa final'!$AD$32="Moderado"),CONCATENATE("R4C",'Mapa final'!$R$32),"")</f>
        <v/>
      </c>
      <c r="AA39" s="39" t="str">
        <f>IF(AND('Mapa final'!$AB$33="Baja",'Mapa final'!$AD$33="Moderado"),CONCATENATE("R4C",'Mapa final'!$R$33),"")</f>
        <v/>
      </c>
      <c r="AB39" s="22" t="str">
        <f>IF(AND('Mapa final'!$AB$28="Baja",'Mapa final'!$AD$28="Mayor"),CONCATENATE("R4C",'Mapa final'!$R$28),"")</f>
        <v/>
      </c>
      <c r="AC39" s="23" t="str">
        <f>IF(AND('Mapa final'!$AB$29="Baja",'Mapa final'!$AD$29="Mayor"),CONCATENATE("R4C",'Mapa final'!$R$29),"")</f>
        <v/>
      </c>
      <c r="AD39" s="23" t="str">
        <f>IF(AND('Mapa final'!$AB$30="Baja",'Mapa final'!$AD$30="Mayor"),CONCATENATE("R4C",'Mapa final'!$R$30),"")</f>
        <v/>
      </c>
      <c r="AE39" s="23" t="str">
        <f>IF(AND('Mapa final'!$AB$31="Baja",'Mapa final'!$AD$31="Mayor"),CONCATENATE("R4C",'Mapa final'!$R$31),"")</f>
        <v/>
      </c>
      <c r="AF39" s="23" t="str">
        <f>IF(AND('Mapa final'!$AB$32="Baja",'Mapa final'!$AD$32="Mayor"),CONCATENATE("R4C",'Mapa final'!$R$32),"")</f>
        <v/>
      </c>
      <c r="AG39" s="24" t="str">
        <f>IF(AND('Mapa final'!$AB$33="Baja",'Mapa final'!$AD$33="Mayor"),CONCATENATE("R4C",'Mapa final'!$R$33),"")</f>
        <v/>
      </c>
      <c r="AH39" s="25" t="str">
        <f>IF(AND('Mapa final'!$AB$28="Baja",'Mapa final'!$AD$28="Catastrófico"),CONCATENATE("R4C",'Mapa final'!$R$28),"")</f>
        <v/>
      </c>
      <c r="AI39" s="26" t="str">
        <f>IF(AND('Mapa final'!$AB$29="Baja",'Mapa final'!$AD$29="Catastrófico"),CONCATENATE("R4C",'Mapa final'!$R$29),"")</f>
        <v/>
      </c>
      <c r="AJ39" s="26" t="str">
        <f>IF(AND('Mapa final'!$AB$30="Baja",'Mapa final'!$AD$30="Catastrófico"),CONCATENATE("R4C",'Mapa final'!$R$30),"")</f>
        <v/>
      </c>
      <c r="AK39" s="26" t="str">
        <f>IF(AND('Mapa final'!$AB$31="Baja",'Mapa final'!$AD$31="Catastrófico"),CONCATENATE("R4C",'Mapa final'!$R$31),"")</f>
        <v/>
      </c>
      <c r="AL39" s="26" t="str">
        <f>IF(AND('Mapa final'!$AB$32="Baja",'Mapa final'!$AD$32="Catastrófico"),CONCATENATE("R4C",'Mapa final'!$R$32),"")</f>
        <v/>
      </c>
      <c r="AM39" s="27" t="str">
        <f>IF(AND('Mapa final'!$AB$33="Baja",'Mapa final'!$AD$33="Catastrófico"),CONCATENATE("R4C",'Mapa final'!$R$33),"")</f>
        <v/>
      </c>
      <c r="AN39" s="53"/>
      <c r="AO39" s="629"/>
      <c r="AP39" s="630"/>
      <c r="AQ39" s="630"/>
      <c r="AR39" s="630"/>
      <c r="AS39" s="630"/>
      <c r="AT39" s="631"/>
      <c r="AU39" s="53"/>
      <c r="AV39" s="53"/>
      <c r="AW39" s="53"/>
      <c r="AX39" s="53"/>
      <c r="AY39" s="53"/>
      <c r="AZ39" s="53"/>
      <c r="BA39" s="53"/>
      <c r="BB39" s="53"/>
      <c r="BC39" s="53"/>
      <c r="BD39" s="53"/>
      <c r="BE39" s="53"/>
      <c r="BF39" s="53"/>
      <c r="BG39" s="53"/>
      <c r="BH39" s="53"/>
      <c r="BI39" s="53"/>
      <c r="BJ39" s="53"/>
      <c r="BK39" s="53"/>
      <c r="BL39" s="53"/>
      <c r="BM39" s="53"/>
      <c r="BN39" s="53"/>
      <c r="BO39" s="53"/>
      <c r="BP39" s="53"/>
      <c r="BQ39" s="53"/>
      <c r="BR39" s="53"/>
      <c r="BS39" s="53"/>
      <c r="BT39" s="53"/>
      <c r="BU39" s="53"/>
      <c r="BV39" s="53"/>
      <c r="BW39" s="53"/>
      <c r="BX39" s="53"/>
    </row>
    <row r="40" spans="1:80" ht="15" customHeight="1" x14ac:dyDescent="0.3">
      <c r="A40" s="53"/>
      <c r="B40" s="557"/>
      <c r="C40" s="557"/>
      <c r="D40" s="558"/>
      <c r="E40" s="598"/>
      <c r="F40" s="599"/>
      <c r="G40" s="599"/>
      <c r="H40" s="599"/>
      <c r="I40" s="599"/>
      <c r="J40" s="46" t="str">
        <f>IF(AND('Mapa final'!$AB$34="Baja",'Mapa final'!$AD$34="Leve"),CONCATENATE("R5C",'Mapa final'!$R$34),"")</f>
        <v/>
      </c>
      <c r="K40" s="47" t="str">
        <f>IF(AND('Mapa final'!$AB$35="Baja",'Mapa final'!$AD$35="Leve"),CONCATENATE("R5C",'Mapa final'!$R$35),"")</f>
        <v/>
      </c>
      <c r="L40" s="47" t="str">
        <f>IF(AND('Mapa final'!$AB$36="Baja",'Mapa final'!$AD$36="Leve"),CONCATENATE("R5C",'Mapa final'!$R$36),"")</f>
        <v/>
      </c>
      <c r="M40" s="47" t="str">
        <f>IF(AND('Mapa final'!$AB$37="Baja",'Mapa final'!$AD$37="Leve"),CONCATENATE("R5C",'Mapa final'!$R$37),"")</f>
        <v/>
      </c>
      <c r="N40" s="47" t="str">
        <f>IF(AND('Mapa final'!$AB$38="Baja",'Mapa final'!$AD$38="Leve"),CONCATENATE("R5C",'Mapa final'!$R$38),"")</f>
        <v/>
      </c>
      <c r="O40" s="48" t="str">
        <f>IF(AND('Mapa final'!$AB$39="Baja",'Mapa final'!$AD$39="Leve"),CONCATENATE("R5C",'Mapa final'!$R$39),"")</f>
        <v/>
      </c>
      <c r="P40" s="37" t="str">
        <f>IF(AND('Mapa final'!$AB$34="Baja",'Mapa final'!$AD$34="Menor"),CONCATENATE("R5C",'Mapa final'!$R$34),"")</f>
        <v/>
      </c>
      <c r="Q40" s="38" t="str">
        <f>IF(AND('Mapa final'!$AB$35="Baja",'Mapa final'!$AD$35="Menor"),CONCATENATE("R5C",'Mapa final'!$R$35),"")</f>
        <v/>
      </c>
      <c r="R40" s="38" t="str">
        <f>IF(AND('Mapa final'!$AB$36="Baja",'Mapa final'!$AD$36="Menor"),CONCATENATE("R5C",'Mapa final'!$R$36),"")</f>
        <v/>
      </c>
      <c r="S40" s="38" t="str">
        <f>IF(AND('Mapa final'!$AB$37="Baja",'Mapa final'!$AD$37="Menor"),CONCATENATE("R5C",'Mapa final'!$R$37),"")</f>
        <v/>
      </c>
      <c r="T40" s="38" t="str">
        <f>IF(AND('Mapa final'!$AB$38="Baja",'Mapa final'!$AD$38="Menor"),CONCATENATE("R5C",'Mapa final'!$R$38),"")</f>
        <v/>
      </c>
      <c r="U40" s="39" t="str">
        <f>IF(AND('Mapa final'!$AB$39="Baja",'Mapa final'!$AD$39="Menor"),CONCATENATE("R5C",'Mapa final'!$R$39),"")</f>
        <v/>
      </c>
      <c r="V40" s="37" t="str">
        <f>IF(AND('Mapa final'!$AB$34="Baja",'Mapa final'!$AD$34="Moderado"),CONCATENATE("R5C",'Mapa final'!$R$34),"")</f>
        <v/>
      </c>
      <c r="W40" s="38" t="str">
        <f>IF(AND('Mapa final'!$AB$35="Baja",'Mapa final'!$AD$35="Moderado"),CONCATENATE("R5C",'Mapa final'!$R$35),"")</f>
        <v/>
      </c>
      <c r="X40" s="38" t="str">
        <f>IF(AND('Mapa final'!$AB$36="Baja",'Mapa final'!$AD$36="Moderado"),CONCATENATE("R5C",'Mapa final'!$R$36),"")</f>
        <v/>
      </c>
      <c r="Y40" s="38" t="str">
        <f>IF(AND('Mapa final'!$AB$37="Baja",'Mapa final'!$AD$37="Moderado"),CONCATENATE("R5C",'Mapa final'!$R$37),"")</f>
        <v/>
      </c>
      <c r="Z40" s="38" t="str">
        <f>IF(AND('Mapa final'!$AB$38="Baja",'Mapa final'!$AD$38="Moderado"),CONCATENATE("R5C",'Mapa final'!$R$38),"")</f>
        <v/>
      </c>
      <c r="AA40" s="39" t="str">
        <f>IF(AND('Mapa final'!$AB$39="Baja",'Mapa final'!$AD$39="Moderado"),CONCATENATE("R5C",'Mapa final'!$R$39),"")</f>
        <v/>
      </c>
      <c r="AB40" s="22" t="str">
        <f>IF(AND('Mapa final'!$AB$34="Baja",'Mapa final'!$AD$34="Mayor"),CONCATENATE("R5C",'Mapa final'!$R$34),"")</f>
        <v/>
      </c>
      <c r="AC40" s="23" t="str">
        <f>IF(AND('Mapa final'!$AB$35="Baja",'Mapa final'!$AD$35="Mayor"),CONCATENATE("R5C",'Mapa final'!$R$35),"")</f>
        <v/>
      </c>
      <c r="AD40" s="23" t="str">
        <f>IF(AND('Mapa final'!$AB$36="Baja",'Mapa final'!$AD$36="Mayor"),CONCATENATE("R5C",'Mapa final'!$R$36),"")</f>
        <v/>
      </c>
      <c r="AE40" s="23" t="str">
        <f>IF(AND('Mapa final'!$AB$37="Baja",'Mapa final'!$AD$37="Mayor"),CONCATENATE("R5C",'Mapa final'!$R$37),"")</f>
        <v/>
      </c>
      <c r="AF40" s="23" t="str">
        <f>IF(AND('Mapa final'!$AB$38="Baja",'Mapa final'!$AD$38="Mayor"),CONCATENATE("R5C",'Mapa final'!$R$38),"")</f>
        <v/>
      </c>
      <c r="AG40" s="24" t="str">
        <f>IF(AND('Mapa final'!$AB$39="Baja",'Mapa final'!$AD$39="Mayor"),CONCATENATE("R5C",'Mapa final'!$R$39),"")</f>
        <v/>
      </c>
      <c r="AH40" s="25" t="str">
        <f>IF(AND('Mapa final'!$AB$34="Baja",'Mapa final'!$AD$34="Catastrófico"),CONCATENATE("R5C",'Mapa final'!$R$34),"")</f>
        <v/>
      </c>
      <c r="AI40" s="26" t="str">
        <f>IF(AND('Mapa final'!$AB$35="Baja",'Mapa final'!$AD$35="Catastrófico"),CONCATENATE("R5C",'Mapa final'!$R$35),"")</f>
        <v/>
      </c>
      <c r="AJ40" s="26" t="str">
        <f>IF(AND('Mapa final'!$AB$36="Baja",'Mapa final'!$AD$36="Catastrófico"),CONCATENATE("R5C",'Mapa final'!$R$36),"")</f>
        <v/>
      </c>
      <c r="AK40" s="26" t="str">
        <f>IF(AND('Mapa final'!$AB$37="Baja",'Mapa final'!$AD$37="Catastrófico"),CONCATENATE("R5C",'Mapa final'!$R$37),"")</f>
        <v/>
      </c>
      <c r="AL40" s="26" t="str">
        <f>IF(AND('Mapa final'!$AB$38="Baja",'Mapa final'!$AD$38="Catastrófico"),CONCATENATE("R5C",'Mapa final'!$R$38),"")</f>
        <v/>
      </c>
      <c r="AM40" s="27" t="str">
        <f>IF(AND('Mapa final'!$AB$39="Baja",'Mapa final'!$AD$39="Catastrófico"),CONCATENATE("R5C",'Mapa final'!$R$39),"")</f>
        <v/>
      </c>
      <c r="AN40" s="53"/>
      <c r="AO40" s="629"/>
      <c r="AP40" s="630"/>
      <c r="AQ40" s="630"/>
      <c r="AR40" s="630"/>
      <c r="AS40" s="630"/>
      <c r="AT40" s="631"/>
      <c r="AU40" s="53"/>
      <c r="AV40" s="53"/>
      <c r="AW40" s="53"/>
      <c r="AX40" s="53"/>
      <c r="AY40" s="53"/>
      <c r="AZ40" s="53"/>
      <c r="BA40" s="53"/>
      <c r="BB40" s="53"/>
      <c r="BC40" s="53"/>
      <c r="BD40" s="53"/>
      <c r="BE40" s="53"/>
      <c r="BF40" s="53"/>
      <c r="BG40" s="53"/>
      <c r="BH40" s="53"/>
      <c r="BI40" s="53"/>
      <c r="BJ40" s="53"/>
      <c r="BK40" s="53"/>
      <c r="BL40" s="53"/>
      <c r="BM40" s="53"/>
      <c r="BN40" s="53"/>
      <c r="BO40" s="53"/>
      <c r="BP40" s="53"/>
      <c r="BQ40" s="53"/>
      <c r="BR40" s="53"/>
      <c r="BS40" s="53"/>
      <c r="BT40" s="53"/>
      <c r="BU40" s="53"/>
      <c r="BV40" s="53"/>
      <c r="BW40" s="53"/>
      <c r="BX40" s="53"/>
    </row>
    <row r="41" spans="1:80" ht="15" customHeight="1" x14ac:dyDescent="0.3">
      <c r="A41" s="53"/>
      <c r="B41" s="557"/>
      <c r="C41" s="557"/>
      <c r="D41" s="558"/>
      <c r="E41" s="598"/>
      <c r="F41" s="599"/>
      <c r="G41" s="599"/>
      <c r="H41" s="599"/>
      <c r="I41" s="599"/>
      <c r="J41" s="46" t="str">
        <f>IF(AND('Mapa final'!$AB$40="Baja",'Mapa final'!$AD$40="Leve"),CONCATENATE("R6C",'Mapa final'!$R$40),"")</f>
        <v/>
      </c>
      <c r="K41" s="47" t="str">
        <f>IF(AND('Mapa final'!$AB$41="Baja",'Mapa final'!$AD$41="Leve"),CONCATENATE("R6C",'Mapa final'!$R$41),"")</f>
        <v/>
      </c>
      <c r="L41" s="47" t="str">
        <f>IF(AND('Mapa final'!$AB$42="Baja",'Mapa final'!$AD$42="Leve"),CONCATENATE("R6C",'Mapa final'!$R$42),"")</f>
        <v/>
      </c>
      <c r="M41" s="47" t="str">
        <f>IF(AND('Mapa final'!$AB$43="Baja",'Mapa final'!$AD$43="Leve"),CONCATENATE("R6C",'Mapa final'!$R$43),"")</f>
        <v/>
      </c>
      <c r="N41" s="47" t="str">
        <f>IF(AND('Mapa final'!$AB$44="Baja",'Mapa final'!$AD$44="Leve"),CONCATENATE("R6C",'Mapa final'!$R$44),"")</f>
        <v/>
      </c>
      <c r="O41" s="48" t="str">
        <f>IF(AND('Mapa final'!$AB$45="Baja",'Mapa final'!$AD$45="Leve"),CONCATENATE("R6C",'Mapa final'!$R$45),"")</f>
        <v/>
      </c>
      <c r="P41" s="37" t="str">
        <f>IF(AND('Mapa final'!$AB$40="Baja",'Mapa final'!$AD$40="Menor"),CONCATENATE("R6C",'Mapa final'!$R$40),"")</f>
        <v/>
      </c>
      <c r="Q41" s="38" t="str">
        <f>IF(AND('Mapa final'!$AB$41="Baja",'Mapa final'!$AD$41="Menor"),CONCATENATE("R6C",'Mapa final'!$R$41),"")</f>
        <v/>
      </c>
      <c r="R41" s="38" t="str">
        <f>IF(AND('Mapa final'!$AB$42="Baja",'Mapa final'!$AD$42="Menor"),CONCATENATE("R6C",'Mapa final'!$R$42),"")</f>
        <v/>
      </c>
      <c r="S41" s="38" t="str">
        <f>IF(AND('Mapa final'!$AB$43="Baja",'Mapa final'!$AD$43="Menor"),CONCATENATE("R6C",'Mapa final'!$R$43),"")</f>
        <v/>
      </c>
      <c r="T41" s="38" t="str">
        <f>IF(AND('Mapa final'!$AB$44="Baja",'Mapa final'!$AD$44="Menor"),CONCATENATE("R6C",'Mapa final'!$R$44),"")</f>
        <v/>
      </c>
      <c r="U41" s="39" t="str">
        <f>IF(AND('Mapa final'!$AB$45="Baja",'Mapa final'!$AD$45="Menor"),CONCATENATE("R6C",'Mapa final'!$R$45),"")</f>
        <v/>
      </c>
      <c r="V41" s="37" t="str">
        <f>IF(AND('Mapa final'!$AB$40="Baja",'Mapa final'!$AD$40="Moderado"),CONCATENATE("R6C",'Mapa final'!$R$40),"")</f>
        <v/>
      </c>
      <c r="W41" s="38" t="str">
        <f>IF(AND('Mapa final'!$AB$41="Baja",'Mapa final'!$AD$41="Moderado"),CONCATENATE("R6C",'Mapa final'!$R$41),"")</f>
        <v/>
      </c>
      <c r="X41" s="38" t="str">
        <f>IF(AND('Mapa final'!$AB$42="Baja",'Mapa final'!$AD$42="Moderado"),CONCATENATE("R6C",'Mapa final'!$R$42),"")</f>
        <v/>
      </c>
      <c r="Y41" s="38" t="str">
        <f>IF(AND('Mapa final'!$AB$43="Baja",'Mapa final'!$AD$43="Moderado"),CONCATENATE("R6C",'Mapa final'!$R$43),"")</f>
        <v/>
      </c>
      <c r="Z41" s="38" t="str">
        <f>IF(AND('Mapa final'!$AB$44="Baja",'Mapa final'!$AD$44="Moderado"),CONCATENATE("R6C",'Mapa final'!$R$44),"")</f>
        <v/>
      </c>
      <c r="AA41" s="39" t="str">
        <f>IF(AND('Mapa final'!$AB$45="Baja",'Mapa final'!$AD$45="Moderado"),CONCATENATE("R6C",'Mapa final'!$R$45),"")</f>
        <v/>
      </c>
      <c r="AB41" s="22" t="str">
        <f>IF(AND('Mapa final'!$AB$40="Baja",'Mapa final'!$AD$40="Mayor"),CONCATENATE("R6C",'Mapa final'!$R$40),"")</f>
        <v/>
      </c>
      <c r="AC41" s="23" t="str">
        <f>IF(AND('Mapa final'!$AB$41="Baja",'Mapa final'!$AD$41="Mayor"),CONCATENATE("R6C",'Mapa final'!$R$41),"")</f>
        <v/>
      </c>
      <c r="AD41" s="23" t="str">
        <f>IF(AND('Mapa final'!$AB$42="Baja",'Mapa final'!$AD$42="Mayor"),CONCATENATE("R6C",'Mapa final'!$R$42),"")</f>
        <v/>
      </c>
      <c r="AE41" s="23" t="str">
        <f>IF(AND('Mapa final'!$AB$43="Baja",'Mapa final'!$AD$43="Mayor"),CONCATENATE("R6C",'Mapa final'!$R$43),"")</f>
        <v/>
      </c>
      <c r="AF41" s="23" t="str">
        <f>IF(AND('Mapa final'!$AB$44="Baja",'Mapa final'!$AD$44="Mayor"),CONCATENATE("R6C",'Mapa final'!$R$44),"")</f>
        <v/>
      </c>
      <c r="AG41" s="24" t="str">
        <f>IF(AND('Mapa final'!$AB$45="Baja",'Mapa final'!$AD$45="Mayor"),CONCATENATE("R6C",'Mapa final'!$R$45),"")</f>
        <v/>
      </c>
      <c r="AH41" s="25" t="str">
        <f>IF(AND('Mapa final'!$AB$40="Baja",'Mapa final'!$AD$40="Catastrófico"),CONCATENATE("R6C",'Mapa final'!$R$40),"")</f>
        <v/>
      </c>
      <c r="AI41" s="26" t="str">
        <f>IF(AND('Mapa final'!$AB$41="Baja",'Mapa final'!$AD$41="Catastrófico"),CONCATENATE("R6C",'Mapa final'!$R$41),"")</f>
        <v/>
      </c>
      <c r="AJ41" s="26" t="str">
        <f>IF(AND('Mapa final'!$AB$42="Baja",'Mapa final'!$AD$42="Catastrófico"),CONCATENATE("R6C",'Mapa final'!$R$42),"")</f>
        <v/>
      </c>
      <c r="AK41" s="26" t="str">
        <f>IF(AND('Mapa final'!$AB$43="Baja",'Mapa final'!$AD$43="Catastrófico"),CONCATENATE("R6C",'Mapa final'!$R$43),"")</f>
        <v/>
      </c>
      <c r="AL41" s="26" t="str">
        <f>IF(AND('Mapa final'!$AB$44="Baja",'Mapa final'!$AD$44="Catastrófico"),CONCATENATE("R6C",'Mapa final'!$R$44),"")</f>
        <v/>
      </c>
      <c r="AM41" s="27" t="str">
        <f>IF(AND('Mapa final'!$AB$45="Baja",'Mapa final'!$AD$45="Catastrófico"),CONCATENATE("R6C",'Mapa final'!$R$45),"")</f>
        <v/>
      </c>
      <c r="AN41" s="53"/>
      <c r="AO41" s="629"/>
      <c r="AP41" s="630"/>
      <c r="AQ41" s="630"/>
      <c r="AR41" s="630"/>
      <c r="AS41" s="630"/>
      <c r="AT41" s="631"/>
      <c r="AU41" s="53"/>
      <c r="AV41" s="53"/>
      <c r="AW41" s="53"/>
      <c r="AX41" s="53"/>
      <c r="AY41" s="53"/>
      <c r="AZ41" s="53"/>
      <c r="BA41" s="53"/>
      <c r="BB41" s="53"/>
      <c r="BC41" s="53"/>
      <c r="BD41" s="53"/>
      <c r="BE41" s="53"/>
      <c r="BF41" s="53"/>
      <c r="BG41" s="53"/>
      <c r="BH41" s="53"/>
      <c r="BI41" s="53"/>
      <c r="BJ41" s="53"/>
      <c r="BK41" s="53"/>
      <c r="BL41" s="53"/>
      <c r="BM41" s="53"/>
      <c r="BN41" s="53"/>
      <c r="BO41" s="53"/>
      <c r="BP41" s="53"/>
      <c r="BQ41" s="53"/>
      <c r="BR41" s="53"/>
      <c r="BS41" s="53"/>
      <c r="BT41" s="53"/>
      <c r="BU41" s="53"/>
      <c r="BV41" s="53"/>
      <c r="BW41" s="53"/>
      <c r="BX41" s="53"/>
    </row>
    <row r="42" spans="1:80" ht="15" customHeight="1" x14ac:dyDescent="0.3">
      <c r="A42" s="53"/>
      <c r="B42" s="557"/>
      <c r="C42" s="557"/>
      <c r="D42" s="558"/>
      <c r="E42" s="598"/>
      <c r="F42" s="599"/>
      <c r="G42" s="599"/>
      <c r="H42" s="599"/>
      <c r="I42" s="599"/>
      <c r="J42" s="46" t="str">
        <f>IF(AND('Mapa final'!$AB$46="Baja",'Mapa final'!$AD$46="Leve"),CONCATENATE("R7C",'Mapa final'!$R$46),"")</f>
        <v/>
      </c>
      <c r="K42" s="47" t="str">
        <f>IF(AND('Mapa final'!$AB$47="Baja",'Mapa final'!$AD$47="Leve"),CONCATENATE("R7C",'Mapa final'!$R$47),"")</f>
        <v/>
      </c>
      <c r="L42" s="47" t="str">
        <f>IF(AND('Mapa final'!$AB$48="Baja",'Mapa final'!$AD$48="Leve"),CONCATENATE("R7C",'Mapa final'!$R$48),"")</f>
        <v/>
      </c>
      <c r="M42" s="47" t="str">
        <f>IF(AND('Mapa final'!$AB$49="Baja",'Mapa final'!$AD$49="Leve"),CONCATENATE("R7C",'Mapa final'!$R$49),"")</f>
        <v/>
      </c>
      <c r="N42" s="47" t="str">
        <f>IF(AND('Mapa final'!$AB$50="Baja",'Mapa final'!$AD$50="Leve"),CONCATENATE("R7C",'Mapa final'!$R$50),"")</f>
        <v/>
      </c>
      <c r="O42" s="48" t="str">
        <f>IF(AND('Mapa final'!$AB$51="Baja",'Mapa final'!$AD$51="Leve"),CONCATENATE("R7C",'Mapa final'!$R$51),"")</f>
        <v/>
      </c>
      <c r="P42" s="37" t="str">
        <f>IF(AND('Mapa final'!$AB$46="Baja",'Mapa final'!$AD$46="Menor"),CONCATENATE("R7C",'Mapa final'!$R$46),"")</f>
        <v/>
      </c>
      <c r="Q42" s="38" t="str">
        <f>IF(AND('Mapa final'!$AB$47="Baja",'Mapa final'!$AD$47="Menor"),CONCATENATE("R7C",'Mapa final'!$R$47),"")</f>
        <v/>
      </c>
      <c r="R42" s="38" t="str">
        <f>IF(AND('Mapa final'!$AB$48="Baja",'Mapa final'!$AD$48="Menor"),CONCATENATE("R7C",'Mapa final'!$R$48),"")</f>
        <v/>
      </c>
      <c r="S42" s="38" t="str">
        <f>IF(AND('Mapa final'!$AB$49="Baja",'Mapa final'!$AD$49="Menor"),CONCATENATE("R7C",'Mapa final'!$R$49),"")</f>
        <v/>
      </c>
      <c r="T42" s="38" t="str">
        <f>IF(AND('Mapa final'!$AB$50="Baja",'Mapa final'!$AD$50="Menor"),CONCATENATE("R7C",'Mapa final'!$R$50),"")</f>
        <v/>
      </c>
      <c r="U42" s="39" t="str">
        <f>IF(AND('Mapa final'!$AB$51="Baja",'Mapa final'!$AD$51="Menor"),CONCATENATE("R7C",'Mapa final'!$R$51),"")</f>
        <v/>
      </c>
      <c r="V42" s="37" t="str">
        <f>IF(AND('Mapa final'!$AB$46="Baja",'Mapa final'!$AD$46="Moderado"),CONCATENATE("R7C",'Mapa final'!$R$46),"")</f>
        <v/>
      </c>
      <c r="W42" s="38" t="str">
        <f>IF(AND('Mapa final'!$AB$47="Baja",'Mapa final'!$AD$47="Moderado"),CONCATENATE("R7C",'Mapa final'!$R$47),"")</f>
        <v/>
      </c>
      <c r="X42" s="38" t="str">
        <f>IF(AND('Mapa final'!$AB$48="Baja",'Mapa final'!$AD$48="Moderado"),CONCATENATE("R7C",'Mapa final'!$R$48),"")</f>
        <v/>
      </c>
      <c r="Y42" s="38" t="str">
        <f>IF(AND('Mapa final'!$AB$49="Baja",'Mapa final'!$AD$49="Moderado"),CONCATENATE("R7C",'Mapa final'!$R$49),"")</f>
        <v/>
      </c>
      <c r="Z42" s="38" t="str">
        <f>IF(AND('Mapa final'!$AB$50="Baja",'Mapa final'!$AD$50="Moderado"),CONCATENATE("R7C",'Mapa final'!$R$50),"")</f>
        <v/>
      </c>
      <c r="AA42" s="39" t="str">
        <f>IF(AND('Mapa final'!$AB$51="Baja",'Mapa final'!$AD$51="Moderado"),CONCATENATE("R7C",'Mapa final'!$R$51),"")</f>
        <v/>
      </c>
      <c r="AB42" s="22" t="str">
        <f>IF(AND('Mapa final'!$AB$46="Baja",'Mapa final'!$AD$46="Mayor"),CONCATENATE("R7C",'Mapa final'!$R$46),"")</f>
        <v/>
      </c>
      <c r="AC42" s="23" t="str">
        <f>IF(AND('Mapa final'!$AB$47="Baja",'Mapa final'!$AD$47="Mayor"),CONCATENATE("R7C",'Mapa final'!$R$47),"")</f>
        <v/>
      </c>
      <c r="AD42" s="23" t="str">
        <f>IF(AND('Mapa final'!$AB$48="Baja",'Mapa final'!$AD$48="Mayor"),CONCATENATE("R7C",'Mapa final'!$R$48),"")</f>
        <v/>
      </c>
      <c r="AE42" s="23" t="str">
        <f>IF(AND('Mapa final'!$AB$49="Baja",'Mapa final'!$AD$49="Mayor"),CONCATENATE("R7C",'Mapa final'!$R$49),"")</f>
        <v/>
      </c>
      <c r="AF42" s="23" t="str">
        <f>IF(AND('Mapa final'!$AB$50="Baja",'Mapa final'!$AD$50="Mayor"),CONCATENATE("R7C",'Mapa final'!$R$50),"")</f>
        <v/>
      </c>
      <c r="AG42" s="24" t="str">
        <f>IF(AND('Mapa final'!$AB$51="Baja",'Mapa final'!$AD$51="Mayor"),CONCATENATE("R7C",'Mapa final'!$R$51),"")</f>
        <v/>
      </c>
      <c r="AH42" s="25" t="str">
        <f>IF(AND('Mapa final'!$AB$46="Baja",'Mapa final'!$AD$46="Catastrófico"),CONCATENATE("R7C",'Mapa final'!$R$46),"")</f>
        <v/>
      </c>
      <c r="AI42" s="26" t="str">
        <f>IF(AND('Mapa final'!$AB$47="Baja",'Mapa final'!$AD$47="Catastrófico"),CONCATENATE("R7C",'Mapa final'!$R$47),"")</f>
        <v/>
      </c>
      <c r="AJ42" s="26" t="str">
        <f>IF(AND('Mapa final'!$AB$48="Baja",'Mapa final'!$AD$48="Catastrófico"),CONCATENATE("R7C",'Mapa final'!$R$48),"")</f>
        <v/>
      </c>
      <c r="AK42" s="26" t="str">
        <f>IF(AND('Mapa final'!$AB$49="Baja",'Mapa final'!$AD$49="Catastrófico"),CONCATENATE("R7C",'Mapa final'!$R$49),"")</f>
        <v/>
      </c>
      <c r="AL42" s="26" t="str">
        <f>IF(AND('Mapa final'!$AB$50="Baja",'Mapa final'!$AD$50="Catastrófico"),CONCATENATE("R7C",'Mapa final'!$R$50),"")</f>
        <v/>
      </c>
      <c r="AM42" s="27" t="str">
        <f>IF(AND('Mapa final'!$AB$51="Baja",'Mapa final'!$AD$51="Catastrófico"),CONCATENATE("R7C",'Mapa final'!$R$51),"")</f>
        <v/>
      </c>
      <c r="AN42" s="53"/>
      <c r="AO42" s="629"/>
      <c r="AP42" s="630"/>
      <c r="AQ42" s="630"/>
      <c r="AR42" s="630"/>
      <c r="AS42" s="630"/>
      <c r="AT42" s="631"/>
      <c r="AU42" s="53"/>
      <c r="AV42" s="53"/>
      <c r="AW42" s="53"/>
      <c r="AX42" s="53"/>
      <c r="AY42" s="53"/>
      <c r="AZ42" s="53"/>
      <c r="BA42" s="53"/>
      <c r="BB42" s="53"/>
      <c r="BC42" s="53"/>
      <c r="BD42" s="53"/>
      <c r="BE42" s="53"/>
      <c r="BF42" s="53"/>
      <c r="BG42" s="53"/>
      <c r="BH42" s="53"/>
      <c r="BI42" s="53"/>
      <c r="BJ42" s="53"/>
      <c r="BK42" s="53"/>
      <c r="BL42" s="53"/>
      <c r="BM42" s="53"/>
      <c r="BN42" s="53"/>
      <c r="BO42" s="53"/>
      <c r="BP42" s="53"/>
      <c r="BQ42" s="53"/>
      <c r="BR42" s="53"/>
      <c r="BS42" s="53"/>
      <c r="BT42" s="53"/>
      <c r="BU42" s="53"/>
      <c r="BV42" s="53"/>
      <c r="BW42" s="53"/>
      <c r="BX42" s="53"/>
    </row>
    <row r="43" spans="1:80" ht="15" customHeight="1" x14ac:dyDescent="0.3">
      <c r="A43" s="53"/>
      <c r="B43" s="557"/>
      <c r="C43" s="557"/>
      <c r="D43" s="558"/>
      <c r="E43" s="598"/>
      <c r="F43" s="599"/>
      <c r="G43" s="599"/>
      <c r="H43" s="599"/>
      <c r="I43" s="599"/>
      <c r="J43" s="46" t="str">
        <f>IF(AND('Mapa final'!$AB$52="Baja",'Mapa final'!$AD$52="Leve"),CONCATENATE("R8C",'Mapa final'!$R$52),"")</f>
        <v/>
      </c>
      <c r="K43" s="47" t="str">
        <f>IF(AND('Mapa final'!$AB$53="Baja",'Mapa final'!$AD$53="Leve"),CONCATENATE("R8C",'Mapa final'!$R$53),"")</f>
        <v/>
      </c>
      <c r="L43" s="47" t="str">
        <f>IF(AND('Mapa final'!$AB$54="Baja",'Mapa final'!$AD$54="Leve"),CONCATENATE("R8C",'Mapa final'!$R$54),"")</f>
        <v/>
      </c>
      <c r="M43" s="47" t="str">
        <f>IF(AND('Mapa final'!$AB$55="Baja",'Mapa final'!$AD$55="Leve"),CONCATENATE("R8C",'Mapa final'!$R$55),"")</f>
        <v/>
      </c>
      <c r="N43" s="47" t="str">
        <f>IF(AND('Mapa final'!$AB$56="Baja",'Mapa final'!$AD$56="Leve"),CONCATENATE("R8C",'Mapa final'!$R$56),"")</f>
        <v/>
      </c>
      <c r="O43" s="48" t="str">
        <f>IF(AND('Mapa final'!$AB$57="Baja",'Mapa final'!$AD$57="Leve"),CONCATENATE("R8C",'Mapa final'!$R$57),"")</f>
        <v/>
      </c>
      <c r="P43" s="37" t="str">
        <f>IF(AND('Mapa final'!$AB$52="Baja",'Mapa final'!$AD$52="Menor"),CONCATENATE("R8C",'Mapa final'!$R$52),"")</f>
        <v/>
      </c>
      <c r="Q43" s="38" t="str">
        <f>IF(AND('Mapa final'!$AB$53="Baja",'Mapa final'!$AD$53="Menor"),CONCATENATE("R8C",'Mapa final'!$R$53),"")</f>
        <v/>
      </c>
      <c r="R43" s="38" t="str">
        <f>IF(AND('Mapa final'!$AB$54="Baja",'Mapa final'!$AD$54="Menor"),CONCATENATE("R8C",'Mapa final'!$R$54),"")</f>
        <v/>
      </c>
      <c r="S43" s="38" t="str">
        <f>IF(AND('Mapa final'!$AB$55="Baja",'Mapa final'!$AD$55="Menor"),CONCATENATE("R8C",'Mapa final'!$R$55),"")</f>
        <v/>
      </c>
      <c r="T43" s="38" t="str">
        <f>IF(AND('Mapa final'!$AB$56="Baja",'Mapa final'!$AD$56="Menor"),CONCATENATE("R8C",'Mapa final'!$R$56),"")</f>
        <v/>
      </c>
      <c r="U43" s="39" t="str">
        <f>IF(AND('Mapa final'!$AB$57="Baja",'Mapa final'!$AD$57="Menor"),CONCATENATE("R8C",'Mapa final'!$R$57),"")</f>
        <v/>
      </c>
      <c r="V43" s="37" t="str">
        <f>IF(AND('Mapa final'!$AB$52="Baja",'Mapa final'!$AD$52="Moderado"),CONCATENATE("R8C",'Mapa final'!$R$52),"")</f>
        <v/>
      </c>
      <c r="W43" s="38" t="str">
        <f>IF(AND('Mapa final'!$AB$53="Baja",'Mapa final'!$AD$53="Moderado"),CONCATENATE("R8C",'Mapa final'!$R$53),"")</f>
        <v/>
      </c>
      <c r="X43" s="38" t="str">
        <f>IF(AND('Mapa final'!$AB$54="Baja",'Mapa final'!$AD$54="Moderado"),CONCATENATE("R8C",'Mapa final'!$R$54),"")</f>
        <v/>
      </c>
      <c r="Y43" s="38" t="str">
        <f>IF(AND('Mapa final'!$AB$55="Baja",'Mapa final'!$AD$55="Moderado"),CONCATENATE("R8C",'Mapa final'!$R$55),"")</f>
        <v/>
      </c>
      <c r="Z43" s="38" t="str">
        <f>IF(AND('Mapa final'!$AB$56="Baja",'Mapa final'!$AD$56="Moderado"),CONCATENATE("R8C",'Mapa final'!$R$56),"")</f>
        <v/>
      </c>
      <c r="AA43" s="39" t="str">
        <f>IF(AND('Mapa final'!$AB$57="Baja",'Mapa final'!$AD$57="Moderado"),CONCATENATE("R8C",'Mapa final'!$R$57),"")</f>
        <v/>
      </c>
      <c r="AB43" s="22" t="str">
        <f>IF(AND('Mapa final'!$AB$52="Baja",'Mapa final'!$AD$52="Mayor"),CONCATENATE("R8C",'Mapa final'!$R$52),"")</f>
        <v/>
      </c>
      <c r="AC43" s="23" t="str">
        <f>IF(AND('Mapa final'!$AB$53="Baja",'Mapa final'!$AD$53="Mayor"),CONCATENATE("R8C",'Mapa final'!$R$53),"")</f>
        <v/>
      </c>
      <c r="AD43" s="23" t="str">
        <f>IF(AND('Mapa final'!$AB$54="Baja",'Mapa final'!$AD$54="Mayor"),CONCATENATE("R8C",'Mapa final'!$R$54),"")</f>
        <v/>
      </c>
      <c r="AE43" s="23" t="str">
        <f>IF(AND('Mapa final'!$AB$55="Baja",'Mapa final'!$AD$55="Mayor"),CONCATENATE("R8C",'Mapa final'!$R$55),"")</f>
        <v/>
      </c>
      <c r="AF43" s="23" t="str">
        <f>IF(AND('Mapa final'!$AB$56="Baja",'Mapa final'!$AD$56="Mayor"),CONCATENATE("R8C",'Mapa final'!$R$56),"")</f>
        <v/>
      </c>
      <c r="AG43" s="24" t="str">
        <f>IF(AND('Mapa final'!$AB$57="Baja",'Mapa final'!$AD$57="Mayor"),CONCATENATE("R8C",'Mapa final'!$R$57),"")</f>
        <v/>
      </c>
      <c r="AH43" s="25" t="str">
        <f>IF(AND('Mapa final'!$AB$52="Baja",'Mapa final'!$AD$52="Catastrófico"),CONCATENATE("R8C",'Mapa final'!$R$52),"")</f>
        <v/>
      </c>
      <c r="AI43" s="26" t="str">
        <f>IF(AND('Mapa final'!$AB$53="Baja",'Mapa final'!$AD$53="Catastrófico"),CONCATENATE("R8C",'Mapa final'!$R$53),"")</f>
        <v/>
      </c>
      <c r="AJ43" s="26" t="str">
        <f>IF(AND('Mapa final'!$AB$54="Baja",'Mapa final'!$AD$54="Catastrófico"),CONCATENATE("R8C",'Mapa final'!$R$54),"")</f>
        <v/>
      </c>
      <c r="AK43" s="26" t="str">
        <f>IF(AND('Mapa final'!$AB$55="Baja",'Mapa final'!$AD$55="Catastrófico"),CONCATENATE("R8C",'Mapa final'!$R$55),"")</f>
        <v/>
      </c>
      <c r="AL43" s="26" t="str">
        <f>IF(AND('Mapa final'!$AB$56="Baja",'Mapa final'!$AD$56="Catastrófico"),CONCATENATE("R8C",'Mapa final'!$R$56),"")</f>
        <v/>
      </c>
      <c r="AM43" s="27" t="str">
        <f>IF(AND('Mapa final'!$AB$57="Baja",'Mapa final'!$AD$57="Catastrófico"),CONCATENATE("R8C",'Mapa final'!$R$57),"")</f>
        <v/>
      </c>
      <c r="AN43" s="53"/>
      <c r="AO43" s="629"/>
      <c r="AP43" s="630"/>
      <c r="AQ43" s="630"/>
      <c r="AR43" s="630"/>
      <c r="AS43" s="630"/>
      <c r="AT43" s="631"/>
      <c r="AU43" s="53"/>
      <c r="AV43" s="53"/>
      <c r="AW43" s="53"/>
      <c r="AX43" s="53"/>
      <c r="AY43" s="53"/>
      <c r="AZ43" s="53"/>
      <c r="BA43" s="53"/>
      <c r="BB43" s="53"/>
      <c r="BC43" s="53"/>
      <c r="BD43" s="53"/>
      <c r="BE43" s="53"/>
      <c r="BF43" s="53"/>
      <c r="BG43" s="53"/>
      <c r="BH43" s="53"/>
      <c r="BI43" s="53"/>
      <c r="BJ43" s="53"/>
      <c r="BK43" s="53"/>
      <c r="BL43" s="53"/>
      <c r="BM43" s="53"/>
      <c r="BN43" s="53"/>
      <c r="BO43" s="53"/>
      <c r="BP43" s="53"/>
      <c r="BQ43" s="53"/>
      <c r="BR43" s="53"/>
      <c r="BS43" s="53"/>
      <c r="BT43" s="53"/>
      <c r="BU43" s="53"/>
      <c r="BV43" s="53"/>
      <c r="BW43" s="53"/>
      <c r="BX43" s="53"/>
    </row>
    <row r="44" spans="1:80" ht="15" customHeight="1" x14ac:dyDescent="0.3">
      <c r="A44" s="53"/>
      <c r="B44" s="557"/>
      <c r="C44" s="557"/>
      <c r="D44" s="558"/>
      <c r="E44" s="598"/>
      <c r="F44" s="599"/>
      <c r="G44" s="599"/>
      <c r="H44" s="599"/>
      <c r="I44" s="599"/>
      <c r="J44" s="46" t="str">
        <f>IF(AND('Mapa final'!$AB$58="Baja",'Mapa final'!$AD$58="Leve"),CONCATENATE("R9C",'Mapa final'!$R$58),"")</f>
        <v/>
      </c>
      <c r="K44" s="47" t="str">
        <f>IF(AND('Mapa final'!$AB$59="Baja",'Mapa final'!$AD$59="Leve"),CONCATENATE("R9C",'Mapa final'!$R$59),"")</f>
        <v/>
      </c>
      <c r="L44" s="47" t="str">
        <f>IF(AND('Mapa final'!$AB$60="Baja",'Mapa final'!$AD$60="Leve"),CONCATENATE("R9C",'Mapa final'!$R$60),"")</f>
        <v/>
      </c>
      <c r="M44" s="47" t="str">
        <f>IF(AND('Mapa final'!$AB$61="Baja",'Mapa final'!$AD$61="Leve"),CONCATENATE("R9C",'Mapa final'!$R$61),"")</f>
        <v/>
      </c>
      <c r="N44" s="47" t="str">
        <f>IF(AND('Mapa final'!$AB$62="Baja",'Mapa final'!$AD$62="Leve"),CONCATENATE("R9C",'Mapa final'!$R$62),"")</f>
        <v/>
      </c>
      <c r="O44" s="48" t="str">
        <f>IF(AND('Mapa final'!$AB$63="Baja",'Mapa final'!$AD$63="Leve"),CONCATENATE("R9C",'Mapa final'!$R$63),"")</f>
        <v/>
      </c>
      <c r="P44" s="37" t="str">
        <f>IF(AND('Mapa final'!$AB$58="Baja",'Mapa final'!$AD$58="Menor"),CONCATENATE("R9C",'Mapa final'!$R$58),"")</f>
        <v/>
      </c>
      <c r="Q44" s="38" t="str">
        <f>IF(AND('Mapa final'!$AB$59="Baja",'Mapa final'!$AD$59="Menor"),CONCATENATE("R9C",'Mapa final'!$R$59),"")</f>
        <v/>
      </c>
      <c r="R44" s="38" t="str">
        <f>IF(AND('Mapa final'!$AB$60="Baja",'Mapa final'!$AD$60="Menor"),CONCATENATE("R9C",'Mapa final'!$R$60),"")</f>
        <v/>
      </c>
      <c r="S44" s="38" t="str">
        <f>IF(AND('Mapa final'!$AB$61="Baja",'Mapa final'!$AD$61="Menor"),CONCATENATE("R9C",'Mapa final'!$R$61),"")</f>
        <v/>
      </c>
      <c r="T44" s="38" t="str">
        <f>IF(AND('Mapa final'!$AB$62="Baja",'Mapa final'!$AD$62="Menor"),CONCATENATE("R9C",'Mapa final'!$R$62),"")</f>
        <v/>
      </c>
      <c r="U44" s="39" t="str">
        <f>IF(AND('Mapa final'!$AB$63="Baja",'Mapa final'!$AD$63="Menor"),CONCATENATE("R9C",'Mapa final'!$R$63),"")</f>
        <v/>
      </c>
      <c r="V44" s="37" t="str">
        <f>IF(AND('Mapa final'!$AB$58="Baja",'Mapa final'!$AD$58="Moderado"),CONCATENATE("R9C",'Mapa final'!$R$58),"")</f>
        <v/>
      </c>
      <c r="W44" s="38" t="str">
        <f>IF(AND('Mapa final'!$AB$59="Baja",'Mapa final'!$AD$59="Moderado"),CONCATENATE("R9C",'Mapa final'!$R$59),"")</f>
        <v/>
      </c>
      <c r="X44" s="38" t="str">
        <f>IF(AND('Mapa final'!$AB$60="Baja",'Mapa final'!$AD$60="Moderado"),CONCATENATE("R9C",'Mapa final'!$R$60),"")</f>
        <v/>
      </c>
      <c r="Y44" s="38" t="str">
        <f>IF(AND('Mapa final'!$AB$61="Baja",'Mapa final'!$AD$61="Moderado"),CONCATENATE("R9C",'Mapa final'!$R$61),"")</f>
        <v/>
      </c>
      <c r="Z44" s="38" t="str">
        <f>IF(AND('Mapa final'!$AB$62="Baja",'Mapa final'!$AD$62="Moderado"),CONCATENATE("R9C",'Mapa final'!$R$62),"")</f>
        <v/>
      </c>
      <c r="AA44" s="39" t="str">
        <f>IF(AND('Mapa final'!$AB$63="Baja",'Mapa final'!$AD$63="Moderado"),CONCATENATE("R9C",'Mapa final'!$R$63),"")</f>
        <v/>
      </c>
      <c r="AB44" s="22" t="str">
        <f>IF(AND('Mapa final'!$AB$58="Baja",'Mapa final'!$AD$58="Mayor"),CONCATENATE("R9C",'Mapa final'!$R$58),"")</f>
        <v/>
      </c>
      <c r="AC44" s="23" t="str">
        <f>IF(AND('Mapa final'!$AB$59="Baja",'Mapa final'!$AD$59="Mayor"),CONCATENATE("R9C",'Mapa final'!$R$59),"")</f>
        <v/>
      </c>
      <c r="AD44" s="23" t="str">
        <f>IF(AND('Mapa final'!$AB$60="Baja",'Mapa final'!$AD$60="Mayor"),CONCATENATE("R9C",'Mapa final'!$R$60),"")</f>
        <v/>
      </c>
      <c r="AE44" s="23" t="str">
        <f>IF(AND('Mapa final'!$AB$61="Baja",'Mapa final'!$AD$61="Mayor"),CONCATENATE("R9C",'Mapa final'!$R$61),"")</f>
        <v/>
      </c>
      <c r="AF44" s="23" t="str">
        <f>IF(AND('Mapa final'!$AB$62="Baja",'Mapa final'!$AD$62="Mayor"),CONCATENATE("R9C",'Mapa final'!$R$62),"")</f>
        <v/>
      </c>
      <c r="AG44" s="24" t="str">
        <f>IF(AND('Mapa final'!$AB$63="Baja",'Mapa final'!$AD$63="Mayor"),CONCATENATE("R9C",'Mapa final'!$R$63),"")</f>
        <v/>
      </c>
      <c r="AH44" s="25" t="str">
        <f>IF(AND('Mapa final'!$AB$58="Baja",'Mapa final'!$AD$58="Catastrófico"),CONCATENATE("R9C",'Mapa final'!$R$58),"")</f>
        <v/>
      </c>
      <c r="AI44" s="26" t="str">
        <f>IF(AND('Mapa final'!$AB$59="Baja",'Mapa final'!$AD$59="Catastrófico"),CONCATENATE("R9C",'Mapa final'!$R$59),"")</f>
        <v/>
      </c>
      <c r="AJ44" s="26" t="str">
        <f>IF(AND('Mapa final'!$AB$60="Baja",'Mapa final'!$AD$60="Catastrófico"),CONCATENATE("R9C",'Mapa final'!$R$60),"")</f>
        <v/>
      </c>
      <c r="AK44" s="26" t="str">
        <f>IF(AND('Mapa final'!$AB$61="Baja",'Mapa final'!$AD$61="Catastrófico"),CONCATENATE("R9C",'Mapa final'!$R$61),"")</f>
        <v/>
      </c>
      <c r="AL44" s="26" t="str">
        <f>IF(AND('Mapa final'!$AB$62="Baja",'Mapa final'!$AD$62="Catastrófico"),CONCATENATE("R9C",'Mapa final'!$R$62),"")</f>
        <v/>
      </c>
      <c r="AM44" s="27" t="str">
        <f>IF(AND('Mapa final'!$AB$63="Baja",'Mapa final'!$AD$63="Catastrófico"),CONCATENATE("R9C",'Mapa final'!$R$63),"")</f>
        <v/>
      </c>
      <c r="AN44" s="53"/>
      <c r="AO44" s="629"/>
      <c r="AP44" s="630"/>
      <c r="AQ44" s="630"/>
      <c r="AR44" s="630"/>
      <c r="AS44" s="630"/>
      <c r="AT44" s="631"/>
      <c r="AU44" s="53"/>
      <c r="AV44" s="53"/>
      <c r="AW44" s="53"/>
      <c r="AX44" s="53"/>
      <c r="AY44" s="53"/>
      <c r="AZ44" s="53"/>
      <c r="BA44" s="53"/>
      <c r="BB44" s="53"/>
      <c r="BC44" s="53"/>
      <c r="BD44" s="53"/>
      <c r="BE44" s="53"/>
      <c r="BF44" s="53"/>
      <c r="BG44" s="53"/>
      <c r="BH44" s="53"/>
      <c r="BI44" s="53"/>
      <c r="BJ44" s="53"/>
      <c r="BK44" s="53"/>
      <c r="BL44" s="53"/>
      <c r="BM44" s="53"/>
      <c r="BN44" s="53"/>
      <c r="BO44" s="53"/>
      <c r="BP44" s="53"/>
      <c r="BQ44" s="53"/>
      <c r="BR44" s="53"/>
      <c r="BS44" s="53"/>
      <c r="BT44" s="53"/>
      <c r="BU44" s="53"/>
      <c r="BV44" s="53"/>
      <c r="BW44" s="53"/>
      <c r="BX44" s="53"/>
    </row>
    <row r="45" spans="1:80" ht="15.75" customHeight="1" thickBot="1" x14ac:dyDescent="0.35">
      <c r="A45" s="53"/>
      <c r="B45" s="557"/>
      <c r="C45" s="557"/>
      <c r="D45" s="558"/>
      <c r="E45" s="601"/>
      <c r="F45" s="602"/>
      <c r="G45" s="602"/>
      <c r="H45" s="602"/>
      <c r="I45" s="602"/>
      <c r="J45" s="49" t="str">
        <f>IF(AND('Mapa final'!$AB$64="Baja",'Mapa final'!$AD$64="Leve"),CONCATENATE("R10C",'Mapa final'!$R$64),"")</f>
        <v/>
      </c>
      <c r="K45" s="50" t="str">
        <f>IF(AND('Mapa final'!$AB$65="Baja",'Mapa final'!$AD$65="Leve"),CONCATENATE("R10C",'Mapa final'!$R$65),"")</f>
        <v/>
      </c>
      <c r="L45" s="50" t="str">
        <f>IF(AND('Mapa final'!$AB$66="Baja",'Mapa final'!$AD$66="Leve"),CONCATENATE("R10C",'Mapa final'!$R$66),"")</f>
        <v/>
      </c>
      <c r="M45" s="50" t="str">
        <f>IF(AND('Mapa final'!$AB$67="Baja",'Mapa final'!$AD$67="Leve"),CONCATENATE("R10C",'Mapa final'!$R$67),"")</f>
        <v/>
      </c>
      <c r="N45" s="50" t="str">
        <f>IF(AND('Mapa final'!$AB$68="Baja",'Mapa final'!$AD$68="Leve"),CONCATENATE("R10C",'Mapa final'!$R$68),"")</f>
        <v/>
      </c>
      <c r="O45" s="51" t="str">
        <f>IF(AND('Mapa final'!$AB$69="Baja",'Mapa final'!$AD$69="Leve"),CONCATENATE("R10C",'Mapa final'!$R$69),"")</f>
        <v/>
      </c>
      <c r="P45" s="37" t="str">
        <f>IF(AND('Mapa final'!$AB$64="Baja",'Mapa final'!$AD$64="Menor"),CONCATENATE("R10C",'Mapa final'!$R$64),"")</f>
        <v/>
      </c>
      <c r="Q45" s="38" t="str">
        <f>IF(AND('Mapa final'!$AB$65="Baja",'Mapa final'!$AD$65="Menor"),CONCATENATE("R10C",'Mapa final'!$R$65),"")</f>
        <v/>
      </c>
      <c r="R45" s="38" t="str">
        <f>IF(AND('Mapa final'!$AB$66="Baja",'Mapa final'!$AD$66="Menor"),CONCATENATE("R10C",'Mapa final'!$R$66),"")</f>
        <v/>
      </c>
      <c r="S45" s="38" t="str">
        <f>IF(AND('Mapa final'!$AB$67="Baja",'Mapa final'!$AD$67="Menor"),CONCATENATE("R10C",'Mapa final'!$R$67),"")</f>
        <v/>
      </c>
      <c r="T45" s="38" t="str">
        <f>IF(AND('Mapa final'!$AB$68="Baja",'Mapa final'!$AD$68="Menor"),CONCATENATE("R10C",'Mapa final'!$R$68),"")</f>
        <v/>
      </c>
      <c r="U45" s="39" t="str">
        <f>IF(AND('Mapa final'!$AB$69="Baja",'Mapa final'!$AD$69="Menor"),CONCATENATE("R10C",'Mapa final'!$R$69),"")</f>
        <v/>
      </c>
      <c r="V45" s="40" t="str">
        <f>IF(AND('Mapa final'!$AB$64="Baja",'Mapa final'!$AD$64="Moderado"),CONCATENATE("R10C",'Mapa final'!$R$64),"")</f>
        <v/>
      </c>
      <c r="W45" s="41" t="str">
        <f>IF(AND('Mapa final'!$AB$65="Baja",'Mapa final'!$AD$65="Moderado"),CONCATENATE("R10C",'Mapa final'!$R$65),"")</f>
        <v/>
      </c>
      <c r="X45" s="41" t="str">
        <f>IF(AND('Mapa final'!$AB$66="Baja",'Mapa final'!$AD$66="Moderado"),CONCATENATE("R10C",'Mapa final'!$R$66),"")</f>
        <v/>
      </c>
      <c r="Y45" s="41" t="str">
        <f>IF(AND('Mapa final'!$AB$67="Baja",'Mapa final'!$AD$67="Moderado"),CONCATENATE("R10C",'Mapa final'!$R$67),"")</f>
        <v/>
      </c>
      <c r="Z45" s="41" t="str">
        <f>IF(AND('Mapa final'!$AB$68="Baja",'Mapa final'!$AD$68="Moderado"),CONCATENATE("R10C",'Mapa final'!$R$68),"")</f>
        <v/>
      </c>
      <c r="AA45" s="42" t="str">
        <f>IF(AND('Mapa final'!$AB$69="Baja",'Mapa final'!$AD$69="Moderado"),CONCATENATE("R10C",'Mapa final'!$R$69),"")</f>
        <v/>
      </c>
      <c r="AB45" s="28" t="str">
        <f>IF(AND('Mapa final'!$AB$64="Baja",'Mapa final'!$AD$64="Mayor"),CONCATENATE("R10C",'Mapa final'!$R$64),"")</f>
        <v/>
      </c>
      <c r="AC45" s="29" t="str">
        <f>IF(AND('Mapa final'!$AB$65="Baja",'Mapa final'!$AD$65="Mayor"),CONCATENATE("R10C",'Mapa final'!$R$65),"")</f>
        <v/>
      </c>
      <c r="AD45" s="29" t="str">
        <f>IF(AND('Mapa final'!$AB$66="Baja",'Mapa final'!$AD$66="Mayor"),CONCATENATE("R10C",'Mapa final'!$R$66),"")</f>
        <v/>
      </c>
      <c r="AE45" s="29" t="str">
        <f>IF(AND('Mapa final'!$AB$67="Baja",'Mapa final'!$AD$67="Mayor"),CONCATENATE("R10C",'Mapa final'!$R$67),"")</f>
        <v/>
      </c>
      <c r="AF45" s="29" t="str">
        <f>IF(AND('Mapa final'!$AB$68="Baja",'Mapa final'!$AD$68="Mayor"),CONCATENATE("R10C",'Mapa final'!$R$68),"")</f>
        <v/>
      </c>
      <c r="AG45" s="30" t="str">
        <f>IF(AND('Mapa final'!$AB$69="Baja",'Mapa final'!$AD$69="Mayor"),CONCATENATE("R10C",'Mapa final'!$R$69),"")</f>
        <v/>
      </c>
      <c r="AH45" s="31" t="str">
        <f>IF(AND('Mapa final'!$AB$64="Baja",'Mapa final'!$AD$64="Catastrófico"),CONCATENATE("R10C",'Mapa final'!$R$64),"")</f>
        <v/>
      </c>
      <c r="AI45" s="32" t="str">
        <f>IF(AND('Mapa final'!$AB$65="Baja",'Mapa final'!$AD$65="Catastrófico"),CONCATENATE("R10C",'Mapa final'!$R$65),"")</f>
        <v/>
      </c>
      <c r="AJ45" s="32" t="str">
        <f>IF(AND('Mapa final'!$AB$66="Baja",'Mapa final'!$AD$66="Catastrófico"),CONCATENATE("R10C",'Mapa final'!$R$66),"")</f>
        <v/>
      </c>
      <c r="AK45" s="32" t="str">
        <f>IF(AND('Mapa final'!$AB$67="Baja",'Mapa final'!$AD$67="Catastrófico"),CONCATENATE("R10C",'Mapa final'!$R$67),"")</f>
        <v/>
      </c>
      <c r="AL45" s="32" t="str">
        <f>IF(AND('Mapa final'!$AB$68="Baja",'Mapa final'!$AD$68="Catastrófico"),CONCATENATE("R10C",'Mapa final'!$R$68),"")</f>
        <v/>
      </c>
      <c r="AM45" s="33" t="str">
        <f>IF(AND('Mapa final'!$AB$69="Baja",'Mapa final'!$AD$69="Catastrófico"),CONCATENATE("R10C",'Mapa final'!$R$69),"")</f>
        <v/>
      </c>
      <c r="AN45" s="53"/>
      <c r="AO45" s="632"/>
      <c r="AP45" s="633"/>
      <c r="AQ45" s="633"/>
      <c r="AR45" s="633"/>
      <c r="AS45" s="633"/>
      <c r="AT45" s="634"/>
    </row>
    <row r="46" spans="1:80" ht="46.5" customHeight="1" x14ac:dyDescent="0.45">
      <c r="A46" s="53"/>
      <c r="B46" s="557"/>
      <c r="C46" s="557"/>
      <c r="D46" s="558"/>
      <c r="E46" s="595" t="s">
        <v>104</v>
      </c>
      <c r="F46" s="596"/>
      <c r="G46" s="596"/>
      <c r="H46" s="596"/>
      <c r="I46" s="597"/>
      <c r="J46" s="43" t="str">
        <f>IF(AND('Mapa final'!$AB$10="Muy Baja",'Mapa final'!$AD$10="Leve"),CONCATENATE("R1C",'Mapa final'!$R$10),"")</f>
        <v/>
      </c>
      <c r="K46" s="44" t="str">
        <f>IF(AND('Mapa final'!$AB$11="Muy Baja",'Mapa final'!$AD$11="Leve"),CONCATENATE("R1C",'Mapa final'!$R$11),"")</f>
        <v/>
      </c>
      <c r="L46" s="44" t="str">
        <f>IF(AND('Mapa final'!$AB$12="Muy Baja",'Mapa final'!$AD$12="Leve"),CONCATENATE("R1C",'Mapa final'!$R$12),"")</f>
        <v/>
      </c>
      <c r="M46" s="44" t="str">
        <f>IF(AND('Mapa final'!$AB$13="Muy Baja",'Mapa final'!$AD$13="Leve"),CONCATENATE("R1C",'Mapa final'!$R$13),"")</f>
        <v/>
      </c>
      <c r="N46" s="44" t="str">
        <f>IF(AND('Mapa final'!$AB$14="Muy Baja",'Mapa final'!$AD$14="Leve"),CONCATENATE("R1C",'Mapa final'!$R$14),"")</f>
        <v/>
      </c>
      <c r="O46" s="45" t="str">
        <f>IF(AND('Mapa final'!$AB$15="Muy Baja",'Mapa final'!$AD$15="Leve"),CONCATENATE("R1C",'Mapa final'!$R$15),"")</f>
        <v>R1C</v>
      </c>
      <c r="P46" s="43" t="str">
        <f>IF(AND('Mapa final'!$AB$10="Muy Baja",'Mapa final'!$AD$10="Menor"),CONCATENATE("R1C",'Mapa final'!$R$10),"")</f>
        <v/>
      </c>
      <c r="Q46" s="44" t="str">
        <f>IF(AND('Mapa final'!$AB$11="Muy Baja",'Mapa final'!$AD$11="Menor"),CONCATENATE("R1C",'Mapa final'!$R$11),"")</f>
        <v/>
      </c>
      <c r="R46" s="44" t="str">
        <f>IF(AND('Mapa final'!$AB$12="Muy Baja",'Mapa final'!$AD$12="Menor"),CONCATENATE("R1C",'Mapa final'!$R$12),"")</f>
        <v/>
      </c>
      <c r="S46" s="44" t="str">
        <f>IF(AND('Mapa final'!$AB$13="Muy Baja",'Mapa final'!$AD$13="Menor"),CONCATENATE("R1C",'Mapa final'!$R$13),"")</f>
        <v/>
      </c>
      <c r="T46" s="44" t="str">
        <f>IF(AND('Mapa final'!$AB$14="Muy Baja",'Mapa final'!$AD$14="Menor"),CONCATENATE("R1C",'Mapa final'!$R$14),"")</f>
        <v/>
      </c>
      <c r="U46" s="45" t="str">
        <f>IF(AND('Mapa final'!$AB$15="Muy Baja",'Mapa final'!$AD$15="Menor"),CONCATENATE("R1C",'Mapa final'!$R$15),"")</f>
        <v/>
      </c>
      <c r="V46" s="34" t="str">
        <f>IF(AND('Mapa final'!$AB$10="Muy Baja",'Mapa final'!$AD$10="Moderado"),CONCATENATE("R1C",'Mapa final'!$R$10),"")</f>
        <v/>
      </c>
      <c r="W46" s="52" t="str">
        <f>IF(AND('Mapa final'!$AB$11="Muy Baja",'Mapa final'!$AD$11="Moderado"),CONCATENATE("R1C",'Mapa final'!$R$11),"")</f>
        <v/>
      </c>
      <c r="X46" s="35" t="str">
        <f>IF(AND('Mapa final'!$AB$12="Muy Baja",'Mapa final'!$AD$12="Moderado"),CONCATENATE("R1C",'Mapa final'!$R$12),"")</f>
        <v/>
      </c>
      <c r="Y46" s="35" t="str">
        <f>IF(AND('Mapa final'!$AB$13="Muy Baja",'Mapa final'!$AD$13="Moderado"),CONCATENATE("R1C",'Mapa final'!$R$13),"")</f>
        <v/>
      </c>
      <c r="Z46" s="35" t="str">
        <f>IF(AND('Mapa final'!$AB$14="Muy Baja",'Mapa final'!$AD$14="Moderado"),CONCATENATE("R1C",'Mapa final'!$R$14),"")</f>
        <v/>
      </c>
      <c r="AA46" s="36" t="str">
        <f>IF(AND('Mapa final'!$AB$15="Muy Baja",'Mapa final'!$AD$15="Moderado"),CONCATENATE("R1C",'Mapa final'!$R$15),"")</f>
        <v/>
      </c>
      <c r="AB46" s="16" t="str">
        <f>IF(AND('Mapa final'!$AB$10="Muy Baja",'Mapa final'!$AD$10="Mayor"),CONCATENATE("R1C",'Mapa final'!$R$10),"")</f>
        <v/>
      </c>
      <c r="AC46" s="17" t="str">
        <f>IF(AND('Mapa final'!$AB$11="Muy Baja",'Mapa final'!$AD$11="Mayor"),CONCATENATE("R1C",'Mapa final'!$R$11),"")</f>
        <v/>
      </c>
      <c r="AD46" s="17" t="str">
        <f>IF(AND('Mapa final'!$AB$12="Muy Baja",'Mapa final'!$AD$12="Mayor"),CONCATENATE("R1C",'Mapa final'!$R$12),"")</f>
        <v/>
      </c>
      <c r="AE46" s="17" t="str">
        <f>IF(AND('Mapa final'!$AB$13="Muy Baja",'Mapa final'!$AD$13="Mayor"),CONCATENATE("R1C",'Mapa final'!$R$13),"")</f>
        <v/>
      </c>
      <c r="AF46" s="17" t="str">
        <f>IF(AND('Mapa final'!$AB$14="Muy Baja",'Mapa final'!$AD$14="Mayor"),CONCATENATE("R1C",'Mapa final'!$R$14),"")</f>
        <v/>
      </c>
      <c r="AG46" s="18" t="str">
        <f>IF(AND('Mapa final'!$AB$15="Muy Baja",'Mapa final'!$AD$15="Mayor"),CONCATENATE("R1C",'Mapa final'!$R$15),"")</f>
        <v/>
      </c>
      <c r="AH46" s="19" t="str">
        <f>IF(AND('Mapa final'!$AB$10="Muy Baja",'Mapa final'!$AD$10="Catastrófico"),CONCATENATE("R1C",'Mapa final'!$R$10),"")</f>
        <v/>
      </c>
      <c r="AI46" s="20" t="str">
        <f>IF(AND('Mapa final'!$AB$11="Muy Baja",'Mapa final'!$AD$11="Catastrófico"),CONCATENATE("R1C",'Mapa final'!$R$11),"")</f>
        <v/>
      </c>
      <c r="AJ46" s="20" t="str">
        <f>IF(AND('Mapa final'!$AB$12="Muy Baja",'Mapa final'!$AD$12="Catastrófico"),CONCATENATE("R1C",'Mapa final'!$R$12),"")</f>
        <v/>
      </c>
      <c r="AK46" s="20" t="str">
        <f>IF(AND('Mapa final'!$AB$13="Muy Baja",'Mapa final'!$AD$13="Catastrófico"),CONCATENATE("R1C",'Mapa final'!$R$13),"")</f>
        <v/>
      </c>
      <c r="AL46" s="20" t="str">
        <f>IF(AND('Mapa final'!$AB$14="Muy Baja",'Mapa final'!$AD$14="Catastrófico"),CONCATENATE("R1C",'Mapa final'!$R$14),"")</f>
        <v/>
      </c>
      <c r="AM46" s="21" t="str">
        <f>IF(AND('Mapa final'!$AB$15="Muy Baja",'Mapa final'!$AD$15="Catastrófico"),CONCATENATE("R1C",'Mapa final'!$R$15),"")</f>
        <v/>
      </c>
      <c r="AN46" s="53"/>
      <c r="AO46" s="53"/>
      <c r="AP46" s="53"/>
      <c r="AQ46" s="53"/>
      <c r="AR46" s="53"/>
      <c r="AS46" s="53"/>
      <c r="AT46" s="53"/>
      <c r="AU46" s="53"/>
      <c r="AV46" s="53"/>
      <c r="AW46" s="53"/>
      <c r="AX46" s="53"/>
      <c r="AY46" s="53"/>
      <c r="AZ46" s="53"/>
      <c r="BA46" s="53"/>
      <c r="BB46" s="53"/>
      <c r="BC46" s="53"/>
      <c r="BD46" s="53"/>
      <c r="BE46" s="53"/>
      <c r="BF46" s="53"/>
      <c r="BG46" s="53"/>
      <c r="BH46" s="53"/>
      <c r="BI46" s="53"/>
      <c r="BJ46" s="53"/>
      <c r="BK46" s="53"/>
      <c r="BL46" s="53"/>
      <c r="BM46" s="53"/>
      <c r="BN46" s="53"/>
      <c r="BO46" s="53"/>
      <c r="BP46" s="53"/>
      <c r="BQ46" s="53"/>
      <c r="BR46" s="53"/>
      <c r="BS46" s="53"/>
      <c r="BT46" s="53"/>
      <c r="BU46" s="53"/>
      <c r="BV46" s="53"/>
      <c r="BW46" s="53"/>
      <c r="BX46" s="53"/>
      <c r="BY46" s="53"/>
      <c r="BZ46" s="53"/>
      <c r="CA46" s="53"/>
      <c r="CB46" s="53"/>
    </row>
    <row r="47" spans="1:80" ht="46.5" customHeight="1" x14ac:dyDescent="0.3">
      <c r="A47" s="53"/>
      <c r="B47" s="557"/>
      <c r="C47" s="557"/>
      <c r="D47" s="558"/>
      <c r="E47" s="614"/>
      <c r="F47" s="599"/>
      <c r="G47" s="599"/>
      <c r="H47" s="599"/>
      <c r="I47" s="600"/>
      <c r="J47" s="46" t="str">
        <f>IF(AND('Mapa final'!$AB$16="Muy Baja",'Mapa final'!$AD$16="Leve"),CONCATENATE("R2C",'Mapa final'!$R$16),"")</f>
        <v/>
      </c>
      <c r="K47" s="47" t="str">
        <f>IF(AND('Mapa final'!$AB$17="Muy Baja",'Mapa final'!$AD$17="Leve"),CONCATENATE("R2C",'Mapa final'!$R$17),"")</f>
        <v/>
      </c>
      <c r="L47" s="47" t="str">
        <f>IF(AND('Mapa final'!$AB$18="Muy Baja",'Mapa final'!$AD$18="Leve"),CONCATENATE("R2C",'Mapa final'!$R$18),"")</f>
        <v>R2C1</v>
      </c>
      <c r="M47" s="47" t="str">
        <f>IF(AND('Mapa final'!$AB$19="Muy Baja",'Mapa final'!$AD$19="Leve"),CONCATENATE("R2C",'Mapa final'!$R$19),"")</f>
        <v/>
      </c>
      <c r="N47" s="47" t="str">
        <f>IF(AND('Mapa final'!$AB$20="Muy Baja",'Mapa final'!$AD$20="Leve"),CONCATENATE("R2C",'Mapa final'!$R$20),"")</f>
        <v/>
      </c>
      <c r="O47" s="48" t="str">
        <f>IF(AND('Mapa final'!$AB$21="Muy Baja",'Mapa final'!$AD$21="Leve"),CONCATENATE("R2C",'Mapa final'!$R$21),"")</f>
        <v/>
      </c>
      <c r="P47" s="46" t="str">
        <f>IF(AND('Mapa final'!$AB$16="Muy Baja",'Mapa final'!$AD$16="Menor"),CONCATENATE("R2C",'Mapa final'!$R$16),"")</f>
        <v/>
      </c>
      <c r="Q47" s="47" t="str">
        <f>IF(AND('Mapa final'!$AB$17="Muy Baja",'Mapa final'!$AD$17="Menor"),CONCATENATE("R2C",'Mapa final'!$R$17),"")</f>
        <v/>
      </c>
      <c r="R47" s="47" t="str">
        <f>IF(AND('Mapa final'!$AB$18="Muy Baja",'Mapa final'!$AD$18="Menor"),CONCATENATE("R2C",'Mapa final'!$R$18),"")</f>
        <v/>
      </c>
      <c r="S47" s="47" t="str">
        <f>IF(AND('Mapa final'!$AB$19="Muy Baja",'Mapa final'!$AD$19="Menor"),CONCATENATE("R2C",'Mapa final'!$R$19),"")</f>
        <v/>
      </c>
      <c r="T47" s="47" t="str">
        <f>IF(AND('Mapa final'!$AB$20="Muy Baja",'Mapa final'!$AD$20="Menor"),CONCATENATE("R2C",'Mapa final'!$R$20),"")</f>
        <v/>
      </c>
      <c r="U47" s="48" t="str">
        <f>IF(AND('Mapa final'!$AB$21="Muy Baja",'Mapa final'!$AD$21="Menor"),CONCATENATE("R2C",'Mapa final'!$R$21),"")</f>
        <v/>
      </c>
      <c r="V47" s="37" t="str">
        <f>IF(AND('Mapa final'!$AB$16="Muy Baja",'Mapa final'!$AD$16="Moderado"),CONCATENATE("R2C",'Mapa final'!$R$16),"")</f>
        <v/>
      </c>
      <c r="W47" s="38" t="str">
        <f>IF(AND('Mapa final'!$AB$17="Muy Baja",'Mapa final'!$AD$17="Moderado"),CONCATENATE("R2C",'Mapa final'!$R$17),"")</f>
        <v/>
      </c>
      <c r="X47" s="38" t="str">
        <f>IF(AND('Mapa final'!$AB$18="Muy Baja",'Mapa final'!$AD$18="Moderado"),CONCATENATE("R2C",'Mapa final'!$R$18),"")</f>
        <v/>
      </c>
      <c r="Y47" s="38" t="str">
        <f>IF(AND('Mapa final'!$AB$19="Muy Baja",'Mapa final'!$AD$19="Moderado"),CONCATENATE("R2C",'Mapa final'!$R$19),"")</f>
        <v/>
      </c>
      <c r="Z47" s="38" t="str">
        <f>IF(AND('Mapa final'!$AB$20="Muy Baja",'Mapa final'!$AD$20="Moderado"),CONCATENATE("R2C",'Mapa final'!$R$20),"")</f>
        <v/>
      </c>
      <c r="AA47" s="39" t="str">
        <f>IF(AND('Mapa final'!$AB$21="Muy Baja",'Mapa final'!$AD$21="Moderado"),CONCATENATE("R2C",'Mapa final'!$R$21),"")</f>
        <v/>
      </c>
      <c r="AB47" s="22" t="str">
        <f>IF(AND('Mapa final'!$AB$16="Muy Baja",'Mapa final'!$AD$16="Mayor"),CONCATENATE("R2C",'Mapa final'!$R$16),"")</f>
        <v/>
      </c>
      <c r="AC47" s="23" t="str">
        <f>IF(AND('Mapa final'!$AB$17="Muy Baja",'Mapa final'!$AD$17="Mayor"),CONCATENATE("R2C",'Mapa final'!$R$17),"")</f>
        <v/>
      </c>
      <c r="AD47" s="23" t="str">
        <f>IF(AND('Mapa final'!$AB$18="Muy Baja",'Mapa final'!$AD$18="Mayor"),CONCATENATE("R2C",'Mapa final'!$R$18),"")</f>
        <v/>
      </c>
      <c r="AE47" s="23" t="str">
        <f>IF(AND('Mapa final'!$AB$19="Muy Baja",'Mapa final'!$AD$19="Mayor"),CONCATENATE("R2C",'Mapa final'!$R$19),"")</f>
        <v/>
      </c>
      <c r="AF47" s="23" t="str">
        <f>IF(AND('Mapa final'!$AB$20="Muy Baja",'Mapa final'!$AD$20="Mayor"),CONCATENATE("R2C",'Mapa final'!$R$20),"")</f>
        <v/>
      </c>
      <c r="AG47" s="24" t="str">
        <f>IF(AND('Mapa final'!$AB$21="Muy Baja",'Mapa final'!$AD$21="Mayor"),CONCATENATE("R2C",'Mapa final'!$R$21),"")</f>
        <v/>
      </c>
      <c r="AH47" s="25" t="str">
        <f>IF(AND('Mapa final'!$AB$16="Muy Baja",'Mapa final'!$AD$16="Catastrófico"),CONCATENATE("R2C",'Mapa final'!$R$16),"")</f>
        <v/>
      </c>
      <c r="AI47" s="26" t="str">
        <f>IF(AND('Mapa final'!$AB$17="Muy Baja",'Mapa final'!$AD$17="Catastrófico"),CONCATENATE("R2C",'Mapa final'!$R$17),"")</f>
        <v/>
      </c>
      <c r="AJ47" s="26" t="str">
        <f>IF(AND('Mapa final'!$AB$18="Muy Baja",'Mapa final'!$AD$18="Catastrófico"),CONCATENATE("R2C",'Mapa final'!$R$18),"")</f>
        <v/>
      </c>
      <c r="AK47" s="26" t="str">
        <f>IF(AND('Mapa final'!$AB$19="Muy Baja",'Mapa final'!$AD$19="Catastrófico"),CONCATENATE("R2C",'Mapa final'!$R$19),"")</f>
        <v/>
      </c>
      <c r="AL47" s="26" t="str">
        <f>IF(AND('Mapa final'!$AB$20="Muy Baja",'Mapa final'!$AD$20="Catastrófico"),CONCATENATE("R2C",'Mapa final'!$R$20),"")</f>
        <v/>
      </c>
      <c r="AM47" s="27" t="str">
        <f>IF(AND('Mapa final'!$AB$21="Muy Baja",'Mapa final'!$AD$21="Catastrófico"),CONCATENATE("R2C",'Mapa final'!$R$21),"")</f>
        <v/>
      </c>
      <c r="AN47" s="53"/>
      <c r="AO47" s="53"/>
      <c r="AP47" s="53"/>
      <c r="AQ47" s="53"/>
      <c r="AR47" s="53"/>
      <c r="AS47" s="53"/>
      <c r="AT47" s="53"/>
      <c r="AU47" s="53"/>
      <c r="AV47" s="53"/>
      <c r="AW47" s="53"/>
      <c r="AX47" s="53"/>
      <c r="AY47" s="53"/>
      <c r="AZ47" s="53"/>
      <c r="BA47" s="53"/>
      <c r="BB47" s="53"/>
      <c r="BC47" s="53"/>
      <c r="BD47" s="53"/>
      <c r="BE47" s="53"/>
      <c r="BF47" s="53"/>
      <c r="BG47" s="53"/>
      <c r="BH47" s="53"/>
      <c r="BI47" s="53"/>
      <c r="BJ47" s="53"/>
      <c r="BK47" s="53"/>
      <c r="BL47" s="53"/>
      <c r="BM47" s="53"/>
      <c r="BN47" s="53"/>
      <c r="BO47" s="53"/>
      <c r="BP47" s="53"/>
      <c r="BQ47" s="53"/>
      <c r="BR47" s="53"/>
      <c r="BS47" s="53"/>
      <c r="BT47" s="53"/>
      <c r="BU47" s="53"/>
      <c r="BV47" s="53"/>
      <c r="BW47" s="53"/>
      <c r="BX47" s="53"/>
      <c r="BY47" s="53"/>
      <c r="BZ47" s="53"/>
      <c r="CA47" s="53"/>
      <c r="CB47" s="53"/>
    </row>
    <row r="48" spans="1:80" ht="15" customHeight="1" x14ac:dyDescent="0.3">
      <c r="A48" s="53"/>
      <c r="B48" s="557"/>
      <c r="C48" s="557"/>
      <c r="D48" s="558"/>
      <c r="E48" s="614"/>
      <c r="F48" s="599"/>
      <c r="G48" s="599"/>
      <c r="H48" s="599"/>
      <c r="I48" s="600"/>
      <c r="J48" s="46" t="str">
        <f>IF(AND('Mapa final'!$AB$22="Muy Baja",'Mapa final'!$AD$22="Leve"),CONCATENATE("R3C",'Mapa final'!$R$22),"")</f>
        <v/>
      </c>
      <c r="K48" s="47" t="str">
        <f>IF(AND('Mapa final'!$AB$23="Muy Baja",'Mapa final'!$AD$23="Leve"),CONCATENATE("R3C",'Mapa final'!$R$23),"")</f>
        <v/>
      </c>
      <c r="L48" s="47" t="str">
        <f>IF(AND('Mapa final'!$AB$24="Muy Baja",'Mapa final'!$AD$24="Leve"),CONCATENATE("R3C",'Mapa final'!$R$24),"")</f>
        <v/>
      </c>
      <c r="M48" s="47" t="str">
        <f>IF(AND('Mapa final'!$AB$25="Muy Baja",'Mapa final'!$AD$25="Leve"),CONCATENATE("R3C",'Mapa final'!$R$25),"")</f>
        <v/>
      </c>
      <c r="N48" s="47" t="str">
        <f>IF(AND('Mapa final'!$AB$26="Muy Baja",'Mapa final'!$AD$26="Leve"),CONCATENATE("R3C",'Mapa final'!$R$26),"")</f>
        <v/>
      </c>
      <c r="O48" s="48" t="str">
        <f>IF(AND('Mapa final'!$AB$27="Muy Baja",'Mapa final'!$AD$27="Leve"),CONCATENATE("R3C",'Mapa final'!$R$27),"")</f>
        <v/>
      </c>
      <c r="P48" s="46" t="str">
        <f>IF(AND('Mapa final'!$AB$22="Muy Baja",'Mapa final'!$AD$22="Menor"),CONCATENATE("R3C",'Mapa final'!$R$22),"")</f>
        <v/>
      </c>
      <c r="Q48" s="47" t="str">
        <f>IF(AND('Mapa final'!$AB$23="Muy Baja",'Mapa final'!$AD$23="Menor"),CONCATENATE("R3C",'Mapa final'!$R$23),"")</f>
        <v/>
      </c>
      <c r="R48" s="47" t="str">
        <f>IF(AND('Mapa final'!$AB$24="Muy Baja",'Mapa final'!$AD$24="Menor"),CONCATENATE("R3C",'Mapa final'!$R$24),"")</f>
        <v/>
      </c>
      <c r="S48" s="47" t="str">
        <f>IF(AND('Mapa final'!$AB$25="Muy Baja",'Mapa final'!$AD$25="Menor"),CONCATENATE("R3C",'Mapa final'!$R$25),"")</f>
        <v/>
      </c>
      <c r="T48" s="47" t="str">
        <f>IF(AND('Mapa final'!$AB$26="Muy Baja",'Mapa final'!$AD$26="Menor"),CONCATENATE("R3C",'Mapa final'!$R$26),"")</f>
        <v/>
      </c>
      <c r="U48" s="48" t="str">
        <f>IF(AND('Mapa final'!$AB$27="Muy Baja",'Mapa final'!$AD$27="Menor"),CONCATENATE("R3C",'Mapa final'!$R$27),"")</f>
        <v/>
      </c>
      <c r="V48" s="37" t="str">
        <f>IF(AND('Mapa final'!$AB$22="Muy Baja",'Mapa final'!$AD$22="Moderado"),CONCATENATE("R3C",'Mapa final'!$R$22),"")</f>
        <v/>
      </c>
      <c r="W48" s="38" t="str">
        <f>IF(AND('Mapa final'!$AB$23="Muy Baja",'Mapa final'!$AD$23="Moderado"),CONCATENATE("R3C",'Mapa final'!$R$23),"")</f>
        <v/>
      </c>
      <c r="X48" s="38" t="str">
        <f>IF(AND('Mapa final'!$AB$24="Muy Baja",'Mapa final'!$AD$24="Moderado"),CONCATENATE("R3C",'Mapa final'!$R$24),"")</f>
        <v/>
      </c>
      <c r="Y48" s="38" t="str">
        <f>IF(AND('Mapa final'!$AB$25="Muy Baja",'Mapa final'!$AD$25="Moderado"),CONCATENATE("R3C",'Mapa final'!$R$25),"")</f>
        <v/>
      </c>
      <c r="Z48" s="38" t="str">
        <f>IF(AND('Mapa final'!$AB$26="Muy Baja",'Mapa final'!$AD$26="Moderado"),CONCATENATE("R3C",'Mapa final'!$R$26),"")</f>
        <v/>
      </c>
      <c r="AA48" s="39" t="str">
        <f>IF(AND('Mapa final'!$AB$27="Muy Baja",'Mapa final'!$AD$27="Moderado"),CONCATENATE("R3C",'Mapa final'!$R$27),"")</f>
        <v/>
      </c>
      <c r="AB48" s="22" t="str">
        <f>IF(AND('Mapa final'!$AB$22="Muy Baja",'Mapa final'!$AD$22="Mayor"),CONCATENATE("R3C",'Mapa final'!$R$22),"")</f>
        <v/>
      </c>
      <c r="AC48" s="23" t="str">
        <f>IF(AND('Mapa final'!$AB$23="Muy Baja",'Mapa final'!$AD$23="Mayor"),CONCATENATE("R3C",'Mapa final'!$R$23),"")</f>
        <v/>
      </c>
      <c r="AD48" s="23" t="str">
        <f>IF(AND('Mapa final'!$AB$24="Muy Baja",'Mapa final'!$AD$24="Mayor"),CONCATENATE("R3C",'Mapa final'!$R$24),"")</f>
        <v/>
      </c>
      <c r="AE48" s="23" t="str">
        <f>IF(AND('Mapa final'!$AB$25="Muy Baja",'Mapa final'!$AD$25="Mayor"),CONCATENATE("R3C",'Mapa final'!$R$25),"")</f>
        <v/>
      </c>
      <c r="AF48" s="23" t="str">
        <f>IF(AND('Mapa final'!$AB$26="Muy Baja",'Mapa final'!$AD$26="Mayor"),CONCATENATE("R3C",'Mapa final'!$R$26),"")</f>
        <v/>
      </c>
      <c r="AG48" s="24" t="str">
        <f>IF(AND('Mapa final'!$AB$27="Muy Baja",'Mapa final'!$AD$27="Mayor"),CONCATENATE("R3C",'Mapa final'!$R$27),"")</f>
        <v/>
      </c>
      <c r="AH48" s="25" t="str">
        <f>IF(AND('Mapa final'!$AB$22="Muy Baja",'Mapa final'!$AD$22="Catastrófico"),CONCATENATE("R3C",'Mapa final'!$R$22),"")</f>
        <v/>
      </c>
      <c r="AI48" s="26" t="str">
        <f>IF(AND('Mapa final'!$AB$23="Muy Baja",'Mapa final'!$AD$23="Catastrófico"),CONCATENATE("R3C",'Mapa final'!$R$23),"")</f>
        <v/>
      </c>
      <c r="AJ48" s="26" t="str">
        <f>IF(AND('Mapa final'!$AB$24="Muy Baja",'Mapa final'!$AD$24="Catastrófico"),CONCATENATE("R3C",'Mapa final'!$R$24),"")</f>
        <v/>
      </c>
      <c r="AK48" s="26" t="str">
        <f>IF(AND('Mapa final'!$AB$25="Muy Baja",'Mapa final'!$AD$25="Catastrófico"),CONCATENATE("R3C",'Mapa final'!$R$25),"")</f>
        <v/>
      </c>
      <c r="AL48" s="26" t="str">
        <f>IF(AND('Mapa final'!$AB$26="Muy Baja",'Mapa final'!$AD$26="Catastrófico"),CONCATENATE("R3C",'Mapa final'!$R$26),"")</f>
        <v/>
      </c>
      <c r="AM48" s="27" t="str">
        <f>IF(AND('Mapa final'!$AB$27="Muy Baja",'Mapa final'!$AD$27="Catastrófico"),CONCATENATE("R3C",'Mapa final'!$R$27),"")</f>
        <v/>
      </c>
      <c r="AN48" s="53"/>
      <c r="AO48" s="53"/>
      <c r="AP48" s="53"/>
      <c r="AQ48" s="53"/>
      <c r="AR48" s="53"/>
      <c r="AS48" s="53"/>
      <c r="AT48" s="53"/>
      <c r="AU48" s="53"/>
      <c r="AV48" s="53"/>
      <c r="AW48" s="53"/>
      <c r="AX48" s="53"/>
      <c r="AY48" s="53"/>
      <c r="AZ48" s="53"/>
      <c r="BA48" s="53"/>
      <c r="BB48" s="53"/>
      <c r="BC48" s="53"/>
      <c r="BD48" s="53"/>
      <c r="BE48" s="53"/>
      <c r="BF48" s="53"/>
      <c r="BG48" s="53"/>
      <c r="BH48" s="53"/>
      <c r="BI48" s="53"/>
      <c r="BJ48" s="53"/>
      <c r="BK48" s="53"/>
      <c r="BL48" s="53"/>
      <c r="BM48" s="53"/>
      <c r="BN48" s="53"/>
      <c r="BO48" s="53"/>
      <c r="BP48" s="53"/>
      <c r="BQ48" s="53"/>
      <c r="BR48" s="53"/>
      <c r="BS48" s="53"/>
      <c r="BT48" s="53"/>
      <c r="BU48" s="53"/>
      <c r="BV48" s="53"/>
      <c r="BW48" s="53"/>
      <c r="BX48" s="53"/>
      <c r="BY48" s="53"/>
      <c r="BZ48" s="53"/>
      <c r="CA48" s="53"/>
      <c r="CB48" s="53"/>
    </row>
    <row r="49" spans="1:80" ht="15" customHeight="1" x14ac:dyDescent="0.3">
      <c r="A49" s="53"/>
      <c r="B49" s="557"/>
      <c r="C49" s="557"/>
      <c r="D49" s="558"/>
      <c r="E49" s="598"/>
      <c r="F49" s="599"/>
      <c r="G49" s="599"/>
      <c r="H49" s="599"/>
      <c r="I49" s="600"/>
      <c r="J49" s="46" t="str">
        <f>IF(AND('Mapa final'!$AB$28="Muy Baja",'Mapa final'!$AD$28="Leve"),CONCATENATE("R4C",'Mapa final'!$R$28),"")</f>
        <v/>
      </c>
      <c r="K49" s="47" t="str">
        <f>IF(AND('Mapa final'!$AB$29="Muy Baja",'Mapa final'!$AD$29="Leve"),CONCATENATE("R4C",'Mapa final'!$R$29),"")</f>
        <v/>
      </c>
      <c r="L49" s="47" t="str">
        <f>IF(AND('Mapa final'!$AB$30="Muy Baja",'Mapa final'!$AD$30="Leve"),CONCATENATE("R4C",'Mapa final'!$R$30),"")</f>
        <v/>
      </c>
      <c r="M49" s="47" t="str">
        <f>IF(AND('Mapa final'!$AB$31="Muy Baja",'Mapa final'!$AD$31="Leve"),CONCATENATE("R4C",'Mapa final'!$R$31),"")</f>
        <v/>
      </c>
      <c r="N49" s="47" t="str">
        <f>IF(AND('Mapa final'!$AB$32="Muy Baja",'Mapa final'!$AD$32="Leve"),CONCATENATE("R4C",'Mapa final'!$R$32),"")</f>
        <v/>
      </c>
      <c r="O49" s="48" t="str">
        <f>IF(AND('Mapa final'!$AB$33="Muy Baja",'Mapa final'!$AD$33="Leve"),CONCATENATE("R4C",'Mapa final'!$R$33),"")</f>
        <v/>
      </c>
      <c r="P49" s="46" t="str">
        <f>IF(AND('Mapa final'!$AB$28="Muy Baja",'Mapa final'!$AD$28="Menor"),CONCATENATE("R4C",'Mapa final'!$R$28),"")</f>
        <v/>
      </c>
      <c r="Q49" s="47" t="str">
        <f>IF(AND('Mapa final'!$AB$29="Muy Baja",'Mapa final'!$AD$29="Menor"),CONCATENATE("R4C",'Mapa final'!$R$29),"")</f>
        <v/>
      </c>
      <c r="R49" s="47" t="str">
        <f>IF(AND('Mapa final'!$AB$30="Muy Baja",'Mapa final'!$AD$30="Menor"),CONCATENATE("R4C",'Mapa final'!$R$30),"")</f>
        <v/>
      </c>
      <c r="S49" s="47" t="str">
        <f>IF(AND('Mapa final'!$AB$31="Muy Baja",'Mapa final'!$AD$31="Menor"),CONCATENATE("R4C",'Mapa final'!$R$31),"")</f>
        <v/>
      </c>
      <c r="T49" s="47" t="str">
        <f>IF(AND('Mapa final'!$AB$32="Muy Baja",'Mapa final'!$AD$32="Menor"),CONCATENATE("R4C",'Mapa final'!$R$32),"")</f>
        <v/>
      </c>
      <c r="U49" s="48" t="str">
        <f>IF(AND('Mapa final'!$AB$33="Muy Baja",'Mapa final'!$AD$33="Menor"),CONCATENATE("R4C",'Mapa final'!$R$33),"")</f>
        <v/>
      </c>
      <c r="V49" s="37" t="str">
        <f>IF(AND('Mapa final'!$AB$28="Muy Baja",'Mapa final'!$AD$28="Moderado"),CONCATENATE("R4C",'Mapa final'!$R$28),"")</f>
        <v/>
      </c>
      <c r="W49" s="38" t="str">
        <f>IF(AND('Mapa final'!$AB$29="Muy Baja",'Mapa final'!$AD$29="Moderado"),CONCATENATE("R4C",'Mapa final'!$R$29),"")</f>
        <v/>
      </c>
      <c r="X49" s="38" t="str">
        <f>IF(AND('Mapa final'!$AB$30="Muy Baja",'Mapa final'!$AD$30="Moderado"),CONCATENATE("R4C",'Mapa final'!$R$30),"")</f>
        <v/>
      </c>
      <c r="Y49" s="38" t="str">
        <f>IF(AND('Mapa final'!$AB$31="Muy Baja",'Mapa final'!$AD$31="Moderado"),CONCATENATE("R4C",'Mapa final'!$R$31),"")</f>
        <v/>
      </c>
      <c r="Z49" s="38" t="str">
        <f>IF(AND('Mapa final'!$AB$32="Muy Baja",'Mapa final'!$AD$32="Moderado"),CONCATENATE("R4C",'Mapa final'!$R$32),"")</f>
        <v/>
      </c>
      <c r="AA49" s="39" t="str">
        <f>IF(AND('Mapa final'!$AB$33="Muy Baja",'Mapa final'!$AD$33="Moderado"),CONCATENATE("R4C",'Mapa final'!$R$33),"")</f>
        <v/>
      </c>
      <c r="AB49" s="22" t="str">
        <f>IF(AND('Mapa final'!$AB$28="Muy Baja",'Mapa final'!$AD$28="Mayor"),CONCATENATE("R4C",'Mapa final'!$R$28),"")</f>
        <v/>
      </c>
      <c r="AC49" s="23" t="str">
        <f>IF(AND('Mapa final'!$AB$29="Muy Baja",'Mapa final'!$AD$29="Mayor"),CONCATENATE("R4C",'Mapa final'!$R$29),"")</f>
        <v/>
      </c>
      <c r="AD49" s="23" t="str">
        <f>IF(AND('Mapa final'!$AB$30="Muy Baja",'Mapa final'!$AD$30="Mayor"),CONCATENATE("R4C",'Mapa final'!$R$30),"")</f>
        <v/>
      </c>
      <c r="AE49" s="23" t="str">
        <f>IF(AND('Mapa final'!$AB$31="Muy Baja",'Mapa final'!$AD$31="Mayor"),CONCATENATE("R4C",'Mapa final'!$R$31),"")</f>
        <v/>
      </c>
      <c r="AF49" s="23" t="str">
        <f>IF(AND('Mapa final'!$AB$32="Muy Baja",'Mapa final'!$AD$32="Mayor"),CONCATENATE("R4C",'Mapa final'!$R$32),"")</f>
        <v/>
      </c>
      <c r="AG49" s="24" t="str">
        <f>IF(AND('Mapa final'!$AB$33="Muy Baja",'Mapa final'!$AD$33="Mayor"),CONCATENATE("R4C",'Mapa final'!$R$33),"")</f>
        <v/>
      </c>
      <c r="AH49" s="25" t="str">
        <f>IF(AND('Mapa final'!$AB$28="Muy Baja",'Mapa final'!$AD$28="Catastrófico"),CONCATENATE("R4C",'Mapa final'!$R$28),"")</f>
        <v/>
      </c>
      <c r="AI49" s="26" t="str">
        <f>IF(AND('Mapa final'!$AB$29="Muy Baja",'Mapa final'!$AD$29="Catastrófico"),CONCATENATE("R4C",'Mapa final'!$R$29),"")</f>
        <v/>
      </c>
      <c r="AJ49" s="26" t="str">
        <f>IF(AND('Mapa final'!$AB$30="Muy Baja",'Mapa final'!$AD$30="Catastrófico"),CONCATENATE("R4C",'Mapa final'!$R$30),"")</f>
        <v/>
      </c>
      <c r="AK49" s="26" t="str">
        <f>IF(AND('Mapa final'!$AB$31="Muy Baja",'Mapa final'!$AD$31="Catastrófico"),CONCATENATE("R4C",'Mapa final'!$R$31),"")</f>
        <v/>
      </c>
      <c r="AL49" s="26" t="str">
        <f>IF(AND('Mapa final'!$AB$32="Muy Baja",'Mapa final'!$AD$32="Catastrófico"),CONCATENATE("R4C",'Mapa final'!$R$32),"")</f>
        <v/>
      </c>
      <c r="AM49" s="27" t="str">
        <f>IF(AND('Mapa final'!$AB$33="Muy Baja",'Mapa final'!$AD$33="Catastrófico"),CONCATENATE("R4C",'Mapa final'!$R$33),"")</f>
        <v/>
      </c>
      <c r="AN49" s="53"/>
      <c r="AO49" s="53"/>
      <c r="AP49" s="53"/>
      <c r="AQ49" s="53"/>
      <c r="AR49" s="53"/>
      <c r="AS49" s="53"/>
      <c r="AT49" s="53"/>
      <c r="AU49" s="53"/>
      <c r="AV49" s="53"/>
      <c r="AW49" s="53"/>
      <c r="AX49" s="53"/>
      <c r="AY49" s="53"/>
      <c r="AZ49" s="53"/>
      <c r="BA49" s="53"/>
      <c r="BB49" s="53"/>
      <c r="BC49" s="53"/>
      <c r="BD49" s="53"/>
      <c r="BE49" s="53"/>
      <c r="BF49" s="53"/>
      <c r="BG49" s="53"/>
      <c r="BH49" s="53"/>
      <c r="BI49" s="53"/>
      <c r="BJ49" s="53"/>
      <c r="BK49" s="53"/>
      <c r="BL49" s="53"/>
      <c r="BM49" s="53"/>
      <c r="BN49" s="53"/>
      <c r="BO49" s="53"/>
      <c r="BP49" s="53"/>
      <c r="BQ49" s="53"/>
      <c r="BR49" s="53"/>
      <c r="BS49" s="53"/>
      <c r="BT49" s="53"/>
      <c r="BU49" s="53"/>
      <c r="BV49" s="53"/>
      <c r="BW49" s="53"/>
      <c r="BX49" s="53"/>
      <c r="BY49" s="53"/>
      <c r="BZ49" s="53"/>
      <c r="CA49" s="53"/>
      <c r="CB49" s="53"/>
    </row>
    <row r="50" spans="1:80" ht="15" customHeight="1" x14ac:dyDescent="0.3">
      <c r="A50" s="53"/>
      <c r="B50" s="557"/>
      <c r="C50" s="557"/>
      <c r="D50" s="558"/>
      <c r="E50" s="598"/>
      <c r="F50" s="599"/>
      <c r="G50" s="599"/>
      <c r="H50" s="599"/>
      <c r="I50" s="600"/>
      <c r="J50" s="46" t="str">
        <f>IF(AND('Mapa final'!$AB$34="Muy Baja",'Mapa final'!$AD$34="Leve"),CONCATENATE("R5C",'Mapa final'!$R$34),"")</f>
        <v/>
      </c>
      <c r="K50" s="47" t="str">
        <f>IF(AND('Mapa final'!$AB$35="Muy Baja",'Mapa final'!$AD$35="Leve"),CONCATENATE("R5C",'Mapa final'!$R$35),"")</f>
        <v/>
      </c>
      <c r="L50" s="47" t="str">
        <f>IF(AND('Mapa final'!$AB$36="Muy Baja",'Mapa final'!$AD$36="Leve"),CONCATENATE("R5C",'Mapa final'!$R$36),"")</f>
        <v/>
      </c>
      <c r="M50" s="47" t="str">
        <f>IF(AND('Mapa final'!$AB$37="Muy Baja",'Mapa final'!$AD$37="Leve"),CONCATENATE("R5C",'Mapa final'!$R$37),"")</f>
        <v/>
      </c>
      <c r="N50" s="47" t="str">
        <f>IF(AND('Mapa final'!$AB$38="Muy Baja",'Mapa final'!$AD$38="Leve"),CONCATENATE("R5C",'Mapa final'!$R$38),"")</f>
        <v/>
      </c>
      <c r="O50" s="48" t="str">
        <f>IF(AND('Mapa final'!$AB$39="Muy Baja",'Mapa final'!$AD$39="Leve"),CONCATENATE("R5C",'Mapa final'!$R$39),"")</f>
        <v/>
      </c>
      <c r="P50" s="46" t="str">
        <f>IF(AND('Mapa final'!$AB$34="Muy Baja",'Mapa final'!$AD$34="Menor"),CONCATENATE("R5C",'Mapa final'!$R$34),"")</f>
        <v/>
      </c>
      <c r="Q50" s="47" t="str">
        <f>IF(AND('Mapa final'!$AB$35="Muy Baja",'Mapa final'!$AD$35="Menor"),CONCATENATE("R5C",'Mapa final'!$R$35),"")</f>
        <v/>
      </c>
      <c r="R50" s="47" t="str">
        <f>IF(AND('Mapa final'!$AB$36="Muy Baja",'Mapa final'!$AD$36="Menor"),CONCATENATE("R5C",'Mapa final'!$R$36),"")</f>
        <v/>
      </c>
      <c r="S50" s="47" t="str">
        <f>IF(AND('Mapa final'!$AB$37="Muy Baja",'Mapa final'!$AD$37="Menor"),CONCATENATE("R5C",'Mapa final'!$R$37),"")</f>
        <v/>
      </c>
      <c r="T50" s="47" t="str">
        <f>IF(AND('Mapa final'!$AB$38="Muy Baja",'Mapa final'!$AD$38="Menor"),CONCATENATE("R5C",'Mapa final'!$R$38),"")</f>
        <v/>
      </c>
      <c r="U50" s="48" t="str">
        <f>IF(AND('Mapa final'!$AB$39="Muy Baja",'Mapa final'!$AD$39="Menor"),CONCATENATE("R5C",'Mapa final'!$R$39),"")</f>
        <v/>
      </c>
      <c r="V50" s="37" t="str">
        <f>IF(AND('Mapa final'!$AB$34="Muy Baja",'Mapa final'!$AD$34="Moderado"),CONCATENATE("R5C",'Mapa final'!$R$34),"")</f>
        <v/>
      </c>
      <c r="W50" s="38" t="str">
        <f>IF(AND('Mapa final'!$AB$35="Muy Baja",'Mapa final'!$AD$35="Moderado"),CONCATENATE("R5C",'Mapa final'!$R$35),"")</f>
        <v/>
      </c>
      <c r="X50" s="38" t="str">
        <f>IF(AND('Mapa final'!$AB$36="Muy Baja",'Mapa final'!$AD$36="Moderado"),CONCATENATE("R5C",'Mapa final'!$R$36),"")</f>
        <v/>
      </c>
      <c r="Y50" s="38" t="str">
        <f>IF(AND('Mapa final'!$AB$37="Muy Baja",'Mapa final'!$AD$37="Moderado"),CONCATENATE("R5C",'Mapa final'!$R$37),"")</f>
        <v/>
      </c>
      <c r="Z50" s="38" t="str">
        <f>IF(AND('Mapa final'!$AB$38="Muy Baja",'Mapa final'!$AD$38="Moderado"),CONCATENATE("R5C",'Mapa final'!$R$38),"")</f>
        <v/>
      </c>
      <c r="AA50" s="39" t="str">
        <f>IF(AND('Mapa final'!$AB$39="Muy Baja",'Mapa final'!$AD$39="Moderado"),CONCATENATE("R5C",'Mapa final'!$R$39),"")</f>
        <v/>
      </c>
      <c r="AB50" s="22" t="str">
        <f>IF(AND('Mapa final'!$AB$34="Muy Baja",'Mapa final'!$AD$34="Mayor"),CONCATENATE("R5C",'Mapa final'!$R$34),"")</f>
        <v/>
      </c>
      <c r="AC50" s="23" t="str">
        <f>IF(AND('Mapa final'!$AB$35="Muy Baja",'Mapa final'!$AD$35="Mayor"),CONCATENATE("R5C",'Mapa final'!$R$35),"")</f>
        <v/>
      </c>
      <c r="AD50" s="23" t="str">
        <f>IF(AND('Mapa final'!$AB$36="Muy Baja",'Mapa final'!$AD$36="Mayor"),CONCATENATE("R5C",'Mapa final'!$R$36),"")</f>
        <v/>
      </c>
      <c r="AE50" s="23" t="str">
        <f>IF(AND('Mapa final'!$AB$37="Muy Baja",'Mapa final'!$AD$37="Mayor"),CONCATENATE("R5C",'Mapa final'!$R$37),"")</f>
        <v/>
      </c>
      <c r="AF50" s="23" t="str">
        <f>IF(AND('Mapa final'!$AB$38="Muy Baja",'Mapa final'!$AD$38="Mayor"),CONCATENATE("R5C",'Mapa final'!$R$38),"")</f>
        <v/>
      </c>
      <c r="AG50" s="24" t="str">
        <f>IF(AND('Mapa final'!$AB$39="Muy Baja",'Mapa final'!$AD$39="Mayor"),CONCATENATE("R5C",'Mapa final'!$R$39),"")</f>
        <v/>
      </c>
      <c r="AH50" s="25" t="str">
        <f>IF(AND('Mapa final'!$AB$34="Muy Baja",'Mapa final'!$AD$34="Catastrófico"),CONCATENATE("R5C",'Mapa final'!$R$34),"")</f>
        <v/>
      </c>
      <c r="AI50" s="26" t="str">
        <f>IF(AND('Mapa final'!$AB$35="Muy Baja",'Mapa final'!$AD$35="Catastrófico"),CONCATENATE("R5C",'Mapa final'!$R$35),"")</f>
        <v/>
      </c>
      <c r="AJ50" s="26" t="str">
        <f>IF(AND('Mapa final'!$AB$36="Muy Baja",'Mapa final'!$AD$36="Catastrófico"),CONCATENATE("R5C",'Mapa final'!$R$36),"")</f>
        <v/>
      </c>
      <c r="AK50" s="26" t="str">
        <f>IF(AND('Mapa final'!$AB$37="Muy Baja",'Mapa final'!$AD$37="Catastrófico"),CONCATENATE("R5C",'Mapa final'!$R$37),"")</f>
        <v/>
      </c>
      <c r="AL50" s="26" t="str">
        <f>IF(AND('Mapa final'!$AB$38="Muy Baja",'Mapa final'!$AD$38="Catastrófico"),CONCATENATE("R5C",'Mapa final'!$R$38),"")</f>
        <v/>
      </c>
      <c r="AM50" s="27" t="str">
        <f>IF(AND('Mapa final'!$AB$39="Muy Baja",'Mapa final'!$AD$39="Catastrófico"),CONCATENATE("R5C",'Mapa final'!$R$39),"")</f>
        <v/>
      </c>
      <c r="AN50" s="53"/>
      <c r="AO50" s="53"/>
      <c r="AP50" s="53"/>
      <c r="AQ50" s="53"/>
      <c r="AR50" s="53"/>
      <c r="AS50" s="53"/>
      <c r="AT50" s="53"/>
      <c r="AU50" s="53"/>
      <c r="AV50" s="53"/>
      <c r="AW50" s="53"/>
      <c r="AX50" s="53"/>
      <c r="AY50" s="53"/>
      <c r="AZ50" s="53"/>
      <c r="BA50" s="53"/>
      <c r="BB50" s="53"/>
      <c r="BC50" s="53"/>
      <c r="BD50" s="53"/>
      <c r="BE50" s="53"/>
      <c r="BF50" s="53"/>
      <c r="BG50" s="53"/>
      <c r="BH50" s="53"/>
      <c r="BI50" s="53"/>
      <c r="BJ50" s="53"/>
      <c r="BK50" s="53"/>
      <c r="BL50" s="53"/>
      <c r="BM50" s="53"/>
      <c r="BN50" s="53"/>
      <c r="BO50" s="53"/>
      <c r="BP50" s="53"/>
      <c r="BQ50" s="53"/>
      <c r="BR50" s="53"/>
      <c r="BS50" s="53"/>
      <c r="BT50" s="53"/>
      <c r="BU50" s="53"/>
      <c r="BV50" s="53"/>
      <c r="BW50" s="53"/>
      <c r="BX50" s="53"/>
      <c r="BY50" s="53"/>
      <c r="BZ50" s="53"/>
      <c r="CA50" s="53"/>
      <c r="CB50" s="53"/>
    </row>
    <row r="51" spans="1:80" ht="15" customHeight="1" x14ac:dyDescent="0.3">
      <c r="A51" s="53"/>
      <c r="B51" s="557"/>
      <c r="C51" s="557"/>
      <c r="D51" s="558"/>
      <c r="E51" s="598"/>
      <c r="F51" s="599"/>
      <c r="G51" s="599"/>
      <c r="H51" s="599"/>
      <c r="I51" s="600"/>
      <c r="J51" s="46" t="str">
        <f>IF(AND('Mapa final'!$AB$40="Muy Baja",'Mapa final'!$AD$40="Leve"),CONCATENATE("R6C",'Mapa final'!$R$40),"")</f>
        <v/>
      </c>
      <c r="K51" s="47" t="str">
        <f>IF(AND('Mapa final'!$AB$41="Muy Baja",'Mapa final'!$AD$41="Leve"),CONCATENATE("R6C",'Mapa final'!$R$41),"")</f>
        <v/>
      </c>
      <c r="L51" s="47" t="str">
        <f>IF(AND('Mapa final'!$AB$42="Muy Baja",'Mapa final'!$AD$42="Leve"),CONCATENATE("R6C",'Mapa final'!$R$42),"")</f>
        <v/>
      </c>
      <c r="M51" s="47" t="str">
        <f>IF(AND('Mapa final'!$AB$43="Muy Baja",'Mapa final'!$AD$43="Leve"),CONCATENATE("R6C",'Mapa final'!$R$43),"")</f>
        <v/>
      </c>
      <c r="N51" s="47" t="str">
        <f>IF(AND('Mapa final'!$AB$44="Muy Baja",'Mapa final'!$AD$44="Leve"),CONCATENATE("R6C",'Mapa final'!$R$44),"")</f>
        <v/>
      </c>
      <c r="O51" s="48" t="str">
        <f>IF(AND('Mapa final'!$AB$45="Muy Baja",'Mapa final'!$AD$45="Leve"),CONCATENATE("R6C",'Mapa final'!$R$45),"")</f>
        <v/>
      </c>
      <c r="P51" s="46" t="str">
        <f>IF(AND('Mapa final'!$AB$40="Muy Baja",'Mapa final'!$AD$40="Menor"),CONCATENATE("R6C",'Mapa final'!$R$40),"")</f>
        <v/>
      </c>
      <c r="Q51" s="47" t="str">
        <f>IF(AND('Mapa final'!$AB$41="Muy Baja",'Mapa final'!$AD$41="Menor"),CONCATENATE("R6C",'Mapa final'!$R$41),"")</f>
        <v/>
      </c>
      <c r="R51" s="47" t="str">
        <f>IF(AND('Mapa final'!$AB$42="Muy Baja",'Mapa final'!$AD$42="Menor"),CONCATENATE("R6C",'Mapa final'!$R$42),"")</f>
        <v/>
      </c>
      <c r="S51" s="47" t="str">
        <f>IF(AND('Mapa final'!$AB$43="Muy Baja",'Mapa final'!$AD$43="Menor"),CONCATENATE("R6C",'Mapa final'!$R$43),"")</f>
        <v/>
      </c>
      <c r="T51" s="47" t="str">
        <f>IF(AND('Mapa final'!$AB$44="Muy Baja",'Mapa final'!$AD$44="Menor"),CONCATENATE("R6C",'Mapa final'!$R$44),"")</f>
        <v/>
      </c>
      <c r="U51" s="48" t="str">
        <f>IF(AND('Mapa final'!$AB$45="Muy Baja",'Mapa final'!$AD$45="Menor"),CONCATENATE("R6C",'Mapa final'!$R$45),"")</f>
        <v/>
      </c>
      <c r="V51" s="37" t="str">
        <f>IF(AND('Mapa final'!$AB$40="Muy Baja",'Mapa final'!$AD$40="Moderado"),CONCATENATE("R6C",'Mapa final'!$R$40),"")</f>
        <v/>
      </c>
      <c r="W51" s="38" t="str">
        <f>IF(AND('Mapa final'!$AB$41="Muy Baja",'Mapa final'!$AD$41="Moderado"),CONCATENATE("R6C",'Mapa final'!$R$41),"")</f>
        <v/>
      </c>
      <c r="X51" s="38" t="str">
        <f>IF(AND('Mapa final'!$AB$42="Muy Baja",'Mapa final'!$AD$42="Moderado"),CONCATENATE("R6C",'Mapa final'!$R$42),"")</f>
        <v/>
      </c>
      <c r="Y51" s="38" t="str">
        <f>IF(AND('Mapa final'!$AB$43="Muy Baja",'Mapa final'!$AD$43="Moderado"),CONCATENATE("R6C",'Mapa final'!$R$43),"")</f>
        <v/>
      </c>
      <c r="Z51" s="38" t="str">
        <f>IF(AND('Mapa final'!$AB$44="Muy Baja",'Mapa final'!$AD$44="Moderado"),CONCATENATE("R6C",'Mapa final'!$R$44),"")</f>
        <v/>
      </c>
      <c r="AA51" s="39" t="str">
        <f>IF(AND('Mapa final'!$AB$45="Muy Baja",'Mapa final'!$AD$45="Moderado"),CONCATENATE("R6C",'Mapa final'!$R$45),"")</f>
        <v/>
      </c>
      <c r="AB51" s="22" t="str">
        <f>IF(AND('Mapa final'!$AB$40="Muy Baja",'Mapa final'!$AD$40="Mayor"),CONCATENATE("R6C",'Mapa final'!$R$40),"")</f>
        <v/>
      </c>
      <c r="AC51" s="23" t="str">
        <f>IF(AND('Mapa final'!$AB$41="Muy Baja",'Mapa final'!$AD$41="Mayor"),CONCATENATE("R6C",'Mapa final'!$R$41),"")</f>
        <v/>
      </c>
      <c r="AD51" s="23" t="str">
        <f>IF(AND('Mapa final'!$AB$42="Muy Baja",'Mapa final'!$AD$42="Mayor"),CONCATENATE("R6C",'Mapa final'!$R$42),"")</f>
        <v/>
      </c>
      <c r="AE51" s="23" t="str">
        <f>IF(AND('Mapa final'!$AB$43="Muy Baja",'Mapa final'!$AD$43="Mayor"),CONCATENATE("R6C",'Mapa final'!$R$43),"")</f>
        <v/>
      </c>
      <c r="AF51" s="23" t="str">
        <f>IF(AND('Mapa final'!$AB$44="Muy Baja",'Mapa final'!$AD$44="Mayor"),CONCATENATE("R6C",'Mapa final'!$R$44),"")</f>
        <v/>
      </c>
      <c r="AG51" s="24" t="str">
        <f>IF(AND('Mapa final'!$AB$45="Muy Baja",'Mapa final'!$AD$45="Mayor"),CONCATENATE("R6C",'Mapa final'!$R$45),"")</f>
        <v/>
      </c>
      <c r="AH51" s="25" t="str">
        <f>IF(AND('Mapa final'!$AB$40="Muy Baja",'Mapa final'!$AD$40="Catastrófico"),CONCATENATE("R6C",'Mapa final'!$R$40),"")</f>
        <v/>
      </c>
      <c r="AI51" s="26" t="str">
        <f>IF(AND('Mapa final'!$AB$41="Muy Baja",'Mapa final'!$AD$41="Catastrófico"),CONCATENATE("R6C",'Mapa final'!$R$41),"")</f>
        <v/>
      </c>
      <c r="AJ51" s="26" t="str">
        <f>IF(AND('Mapa final'!$AB$42="Muy Baja",'Mapa final'!$AD$42="Catastrófico"),CONCATENATE("R6C",'Mapa final'!$R$42),"")</f>
        <v/>
      </c>
      <c r="AK51" s="26" t="str">
        <f>IF(AND('Mapa final'!$AB$43="Muy Baja",'Mapa final'!$AD$43="Catastrófico"),CONCATENATE("R6C",'Mapa final'!$R$43),"")</f>
        <v/>
      </c>
      <c r="AL51" s="26" t="str">
        <f>IF(AND('Mapa final'!$AB$44="Muy Baja",'Mapa final'!$AD$44="Catastrófico"),CONCATENATE("R6C",'Mapa final'!$R$44),"")</f>
        <v/>
      </c>
      <c r="AM51" s="27" t="str">
        <f>IF(AND('Mapa final'!$AB$45="Muy Baja",'Mapa final'!$AD$45="Catastrófico"),CONCATENATE("R6C",'Mapa final'!$R$45),"")</f>
        <v/>
      </c>
      <c r="AN51" s="53"/>
      <c r="AO51" s="53"/>
      <c r="AP51" s="53"/>
      <c r="AQ51" s="53"/>
      <c r="AR51" s="53"/>
      <c r="AS51" s="53"/>
      <c r="AT51" s="53"/>
      <c r="AU51" s="53"/>
      <c r="AV51" s="53"/>
      <c r="AW51" s="53"/>
      <c r="AX51" s="53"/>
      <c r="AY51" s="53"/>
      <c r="AZ51" s="53"/>
      <c r="BA51" s="53"/>
      <c r="BB51" s="53"/>
      <c r="BC51" s="53"/>
      <c r="BD51" s="53"/>
      <c r="BE51" s="53"/>
      <c r="BF51" s="53"/>
      <c r="BG51" s="53"/>
      <c r="BH51" s="53"/>
      <c r="BI51" s="53"/>
      <c r="BJ51" s="53"/>
      <c r="BK51" s="53"/>
      <c r="BL51" s="53"/>
      <c r="BM51" s="53"/>
      <c r="BN51" s="53"/>
      <c r="BO51" s="53"/>
      <c r="BP51" s="53"/>
      <c r="BQ51" s="53"/>
      <c r="BR51" s="53"/>
      <c r="BS51" s="53"/>
      <c r="BT51" s="53"/>
      <c r="BU51" s="53"/>
      <c r="BV51" s="53"/>
      <c r="BW51" s="53"/>
      <c r="BX51" s="53"/>
      <c r="BY51" s="53"/>
      <c r="BZ51" s="53"/>
      <c r="CA51" s="53"/>
      <c r="CB51" s="53"/>
    </row>
    <row r="52" spans="1:80" ht="15" customHeight="1" x14ac:dyDescent="0.3">
      <c r="A52" s="53"/>
      <c r="B52" s="557"/>
      <c r="C52" s="557"/>
      <c r="D52" s="558"/>
      <c r="E52" s="598"/>
      <c r="F52" s="599"/>
      <c r="G52" s="599"/>
      <c r="H52" s="599"/>
      <c r="I52" s="600"/>
      <c r="J52" s="46" t="str">
        <f>IF(AND('Mapa final'!$AB$46="Muy Baja",'Mapa final'!$AD$46="Leve"),CONCATENATE("R7C",'Mapa final'!$R$46),"")</f>
        <v/>
      </c>
      <c r="K52" s="47" t="str">
        <f>IF(AND('Mapa final'!$AB$47="Muy Baja",'Mapa final'!$AD$47="Leve"),CONCATENATE("R7C",'Mapa final'!$R$47),"")</f>
        <v/>
      </c>
      <c r="L52" s="47" t="str">
        <f>IF(AND('Mapa final'!$AB$48="Muy Baja",'Mapa final'!$AD$48="Leve"),CONCATENATE("R7C",'Mapa final'!$R$48),"")</f>
        <v/>
      </c>
      <c r="M52" s="47" t="str">
        <f>IF(AND('Mapa final'!$AB$49="Muy Baja",'Mapa final'!$AD$49="Leve"),CONCATENATE("R7C",'Mapa final'!$R$49),"")</f>
        <v/>
      </c>
      <c r="N52" s="47" t="str">
        <f>IF(AND('Mapa final'!$AB$50="Muy Baja",'Mapa final'!$AD$50="Leve"),CONCATENATE("R7C",'Mapa final'!$R$50),"")</f>
        <v/>
      </c>
      <c r="O52" s="48" t="str">
        <f>IF(AND('Mapa final'!$AB$51="Muy Baja",'Mapa final'!$AD$51="Leve"),CONCATENATE("R7C",'Mapa final'!$R$51),"")</f>
        <v/>
      </c>
      <c r="P52" s="46" t="str">
        <f>IF(AND('Mapa final'!$AB$46="Muy Baja",'Mapa final'!$AD$46="Menor"),CONCATENATE("R7C",'Mapa final'!$R$46),"")</f>
        <v/>
      </c>
      <c r="Q52" s="47" t="str">
        <f>IF(AND('Mapa final'!$AB$47="Muy Baja",'Mapa final'!$AD$47="Menor"),CONCATENATE("R7C",'Mapa final'!$R$47),"")</f>
        <v/>
      </c>
      <c r="R52" s="47" t="str">
        <f>IF(AND('Mapa final'!$AB$48="Muy Baja",'Mapa final'!$AD$48="Menor"),CONCATENATE("R7C",'Mapa final'!$R$48),"")</f>
        <v/>
      </c>
      <c r="S52" s="47" t="str">
        <f>IF(AND('Mapa final'!$AB$49="Muy Baja",'Mapa final'!$AD$49="Menor"),CONCATENATE("R7C",'Mapa final'!$R$49),"")</f>
        <v/>
      </c>
      <c r="T52" s="47" t="str">
        <f>IF(AND('Mapa final'!$AB$50="Muy Baja",'Mapa final'!$AD$50="Menor"),CONCATENATE("R7C",'Mapa final'!$R$50),"")</f>
        <v/>
      </c>
      <c r="U52" s="48" t="str">
        <f>IF(AND('Mapa final'!$AB$51="Muy Baja",'Mapa final'!$AD$51="Menor"),CONCATENATE("R7C",'Mapa final'!$R$51),"")</f>
        <v/>
      </c>
      <c r="V52" s="37" t="str">
        <f>IF(AND('Mapa final'!$AB$46="Muy Baja",'Mapa final'!$AD$46="Moderado"),CONCATENATE("R7C",'Mapa final'!$R$46),"")</f>
        <v/>
      </c>
      <c r="W52" s="38" t="str">
        <f>IF(AND('Mapa final'!$AB$47="Muy Baja",'Mapa final'!$AD$47="Moderado"),CONCATENATE("R7C",'Mapa final'!$R$47),"")</f>
        <v/>
      </c>
      <c r="X52" s="38" t="str">
        <f>IF(AND('Mapa final'!$AB$48="Muy Baja",'Mapa final'!$AD$48="Moderado"),CONCATENATE("R7C",'Mapa final'!$R$48),"")</f>
        <v/>
      </c>
      <c r="Y52" s="38" t="str">
        <f>IF(AND('Mapa final'!$AB$49="Muy Baja",'Mapa final'!$AD$49="Moderado"),CONCATENATE("R7C",'Mapa final'!$R$49),"")</f>
        <v/>
      </c>
      <c r="Z52" s="38" t="str">
        <f>IF(AND('Mapa final'!$AB$50="Muy Baja",'Mapa final'!$AD$50="Moderado"),CONCATENATE("R7C",'Mapa final'!$R$50),"")</f>
        <v/>
      </c>
      <c r="AA52" s="39" t="str">
        <f>IF(AND('Mapa final'!$AB$51="Muy Baja",'Mapa final'!$AD$51="Moderado"),CONCATENATE("R7C",'Mapa final'!$R$51),"")</f>
        <v/>
      </c>
      <c r="AB52" s="22" t="str">
        <f>IF(AND('Mapa final'!$AB$46="Muy Baja",'Mapa final'!$AD$46="Mayor"),CONCATENATE("R7C",'Mapa final'!$R$46),"")</f>
        <v/>
      </c>
      <c r="AC52" s="23" t="str">
        <f>IF(AND('Mapa final'!$AB$47="Muy Baja",'Mapa final'!$AD$47="Mayor"),CONCATENATE("R7C",'Mapa final'!$R$47),"")</f>
        <v/>
      </c>
      <c r="AD52" s="23" t="str">
        <f>IF(AND('Mapa final'!$AB$48="Muy Baja",'Mapa final'!$AD$48="Mayor"),CONCATENATE("R7C",'Mapa final'!$R$48),"")</f>
        <v/>
      </c>
      <c r="AE52" s="23" t="str">
        <f>IF(AND('Mapa final'!$AB$49="Muy Baja",'Mapa final'!$AD$49="Mayor"),CONCATENATE("R7C",'Mapa final'!$R$49),"")</f>
        <v/>
      </c>
      <c r="AF52" s="23" t="str">
        <f>IF(AND('Mapa final'!$AB$50="Muy Baja",'Mapa final'!$AD$50="Mayor"),CONCATENATE("R7C",'Mapa final'!$R$50),"")</f>
        <v/>
      </c>
      <c r="AG52" s="24" t="str">
        <f>IF(AND('Mapa final'!$AB$51="Muy Baja",'Mapa final'!$AD$51="Mayor"),CONCATENATE("R7C",'Mapa final'!$R$51),"")</f>
        <v/>
      </c>
      <c r="AH52" s="25" t="str">
        <f>IF(AND('Mapa final'!$AB$46="Muy Baja",'Mapa final'!$AD$46="Catastrófico"),CONCATENATE("R7C",'Mapa final'!$R$46),"")</f>
        <v/>
      </c>
      <c r="AI52" s="26" t="str">
        <f>IF(AND('Mapa final'!$AB$47="Muy Baja",'Mapa final'!$AD$47="Catastrófico"),CONCATENATE("R7C",'Mapa final'!$R$47),"")</f>
        <v/>
      </c>
      <c r="AJ52" s="26" t="str">
        <f>IF(AND('Mapa final'!$AB$48="Muy Baja",'Mapa final'!$AD$48="Catastrófico"),CONCATENATE("R7C",'Mapa final'!$R$48),"")</f>
        <v/>
      </c>
      <c r="AK52" s="26" t="str">
        <f>IF(AND('Mapa final'!$AB$49="Muy Baja",'Mapa final'!$AD$49="Catastrófico"),CONCATENATE("R7C",'Mapa final'!$R$49),"")</f>
        <v/>
      </c>
      <c r="AL52" s="26" t="str">
        <f>IF(AND('Mapa final'!$AB$50="Muy Baja",'Mapa final'!$AD$50="Catastrófico"),CONCATENATE("R7C",'Mapa final'!$R$50),"")</f>
        <v/>
      </c>
      <c r="AM52" s="27" t="str">
        <f>IF(AND('Mapa final'!$AB$51="Muy Baja",'Mapa final'!$AD$51="Catastrófico"),CONCATENATE("R7C",'Mapa final'!$R$51),"")</f>
        <v/>
      </c>
      <c r="AN52" s="53"/>
      <c r="AO52" s="53"/>
      <c r="AP52" s="53"/>
      <c r="AQ52" s="53"/>
      <c r="AR52" s="53"/>
      <c r="AS52" s="53"/>
      <c r="AT52" s="53"/>
      <c r="AU52" s="53"/>
      <c r="AV52" s="53"/>
      <c r="AW52" s="53"/>
      <c r="AX52" s="53"/>
      <c r="AY52" s="53"/>
      <c r="AZ52" s="53"/>
      <c r="BA52" s="53"/>
      <c r="BB52" s="53"/>
      <c r="BC52" s="53"/>
      <c r="BD52" s="53"/>
      <c r="BE52" s="53"/>
      <c r="BF52" s="53"/>
      <c r="BG52" s="53"/>
      <c r="BH52" s="53"/>
      <c r="BI52" s="53"/>
      <c r="BJ52" s="53"/>
      <c r="BK52" s="53"/>
      <c r="BL52" s="53"/>
      <c r="BM52" s="53"/>
      <c r="BN52" s="53"/>
      <c r="BO52" s="53"/>
      <c r="BP52" s="53"/>
      <c r="BQ52" s="53"/>
      <c r="BR52" s="53"/>
      <c r="BS52" s="53"/>
      <c r="BT52" s="53"/>
      <c r="BU52" s="53"/>
      <c r="BV52" s="53"/>
      <c r="BW52" s="53"/>
      <c r="BX52" s="53"/>
      <c r="BY52" s="53"/>
      <c r="BZ52" s="53"/>
      <c r="CA52" s="53"/>
      <c r="CB52" s="53"/>
    </row>
    <row r="53" spans="1:80" ht="15" customHeight="1" x14ac:dyDescent="0.3">
      <c r="A53" s="53"/>
      <c r="B53" s="557"/>
      <c r="C53" s="557"/>
      <c r="D53" s="558"/>
      <c r="E53" s="598"/>
      <c r="F53" s="599"/>
      <c r="G53" s="599"/>
      <c r="H53" s="599"/>
      <c r="I53" s="600"/>
      <c r="J53" s="46" t="str">
        <f>IF(AND('Mapa final'!$AB$52="Muy Baja",'Mapa final'!$AD$52="Leve"),CONCATENATE("R8C",'Mapa final'!$R$52),"")</f>
        <v/>
      </c>
      <c r="K53" s="47" t="str">
        <f>IF(AND('Mapa final'!$AB$53="Muy Baja",'Mapa final'!$AD$53="Leve"),CONCATENATE("R8C",'Mapa final'!$R$53),"")</f>
        <v/>
      </c>
      <c r="L53" s="47" t="str">
        <f>IF(AND('Mapa final'!$AB$54="Muy Baja",'Mapa final'!$AD$54="Leve"),CONCATENATE("R8C",'Mapa final'!$R$54),"")</f>
        <v/>
      </c>
      <c r="M53" s="47" t="str">
        <f>IF(AND('Mapa final'!$AB$55="Muy Baja",'Mapa final'!$AD$55="Leve"),CONCATENATE("R8C",'Mapa final'!$R$55),"")</f>
        <v/>
      </c>
      <c r="N53" s="47" t="str">
        <f>IF(AND('Mapa final'!$AB$56="Muy Baja",'Mapa final'!$AD$56="Leve"),CONCATENATE("R8C",'Mapa final'!$R$56),"")</f>
        <v/>
      </c>
      <c r="O53" s="48" t="str">
        <f>IF(AND('Mapa final'!$AB$57="Muy Baja",'Mapa final'!$AD$57="Leve"),CONCATENATE("R8C",'Mapa final'!$R$57),"")</f>
        <v/>
      </c>
      <c r="P53" s="46" t="str">
        <f>IF(AND('Mapa final'!$AB$52="Muy Baja",'Mapa final'!$AD$52="Menor"),CONCATENATE("R8C",'Mapa final'!$R$52),"")</f>
        <v/>
      </c>
      <c r="Q53" s="47" t="str">
        <f>IF(AND('Mapa final'!$AB$53="Muy Baja",'Mapa final'!$AD$53="Menor"),CONCATENATE("R8C",'Mapa final'!$R$53),"")</f>
        <v/>
      </c>
      <c r="R53" s="47" t="str">
        <f>IF(AND('Mapa final'!$AB$54="Muy Baja",'Mapa final'!$AD$54="Menor"),CONCATENATE("R8C",'Mapa final'!$R$54),"")</f>
        <v/>
      </c>
      <c r="S53" s="47" t="str">
        <f>IF(AND('Mapa final'!$AB$55="Muy Baja",'Mapa final'!$AD$55="Menor"),CONCATENATE("R8C",'Mapa final'!$R$55),"")</f>
        <v/>
      </c>
      <c r="T53" s="47" t="str">
        <f>IF(AND('Mapa final'!$AB$56="Muy Baja",'Mapa final'!$AD$56="Menor"),CONCATENATE("R8C",'Mapa final'!$R$56),"")</f>
        <v/>
      </c>
      <c r="U53" s="48" t="str">
        <f>IF(AND('Mapa final'!$AB$57="Muy Baja",'Mapa final'!$AD$57="Menor"),CONCATENATE("R8C",'Mapa final'!$R$57),"")</f>
        <v/>
      </c>
      <c r="V53" s="37" t="str">
        <f>IF(AND('Mapa final'!$AB$52="Muy Baja",'Mapa final'!$AD$52="Moderado"),CONCATENATE("R8C",'Mapa final'!$R$52),"")</f>
        <v/>
      </c>
      <c r="W53" s="38" t="str">
        <f>IF(AND('Mapa final'!$AB$53="Muy Baja",'Mapa final'!$AD$53="Moderado"),CONCATENATE("R8C",'Mapa final'!$R$53),"")</f>
        <v/>
      </c>
      <c r="X53" s="38" t="str">
        <f>IF(AND('Mapa final'!$AB$54="Muy Baja",'Mapa final'!$AD$54="Moderado"),CONCATENATE("R8C",'Mapa final'!$R$54),"")</f>
        <v/>
      </c>
      <c r="Y53" s="38" t="str">
        <f>IF(AND('Mapa final'!$AB$55="Muy Baja",'Mapa final'!$AD$55="Moderado"),CONCATENATE("R8C",'Mapa final'!$R$55),"")</f>
        <v/>
      </c>
      <c r="Z53" s="38" t="str">
        <f>IF(AND('Mapa final'!$AB$56="Muy Baja",'Mapa final'!$AD$56="Moderado"),CONCATENATE("R8C",'Mapa final'!$R$56),"")</f>
        <v/>
      </c>
      <c r="AA53" s="39" t="str">
        <f>IF(AND('Mapa final'!$AB$57="Muy Baja",'Mapa final'!$AD$57="Moderado"),CONCATENATE("R8C",'Mapa final'!$R$57),"")</f>
        <v/>
      </c>
      <c r="AB53" s="22" t="str">
        <f>IF(AND('Mapa final'!$AB$52="Muy Baja",'Mapa final'!$AD$52="Mayor"),CONCATENATE("R8C",'Mapa final'!$R$52),"")</f>
        <v/>
      </c>
      <c r="AC53" s="23" t="str">
        <f>IF(AND('Mapa final'!$AB$53="Muy Baja",'Mapa final'!$AD$53="Mayor"),CONCATENATE("R8C",'Mapa final'!$R$53),"")</f>
        <v/>
      </c>
      <c r="AD53" s="23" t="str">
        <f>IF(AND('Mapa final'!$AB$54="Muy Baja",'Mapa final'!$AD$54="Mayor"),CONCATENATE("R8C",'Mapa final'!$R$54),"")</f>
        <v/>
      </c>
      <c r="AE53" s="23" t="str">
        <f>IF(AND('Mapa final'!$AB$55="Muy Baja",'Mapa final'!$AD$55="Mayor"),CONCATENATE("R8C",'Mapa final'!$R$55),"")</f>
        <v/>
      </c>
      <c r="AF53" s="23" t="str">
        <f>IF(AND('Mapa final'!$AB$56="Muy Baja",'Mapa final'!$AD$56="Mayor"),CONCATENATE("R8C",'Mapa final'!$R$56),"")</f>
        <v/>
      </c>
      <c r="AG53" s="24" t="str">
        <f>IF(AND('Mapa final'!$AB$57="Muy Baja",'Mapa final'!$AD$57="Mayor"),CONCATENATE("R8C",'Mapa final'!$R$57),"")</f>
        <v/>
      </c>
      <c r="AH53" s="25" t="str">
        <f>IF(AND('Mapa final'!$AB$52="Muy Baja",'Mapa final'!$AD$52="Catastrófico"),CONCATENATE("R8C",'Mapa final'!$R$52),"")</f>
        <v/>
      </c>
      <c r="AI53" s="26" t="str">
        <f>IF(AND('Mapa final'!$AB$53="Muy Baja",'Mapa final'!$AD$53="Catastrófico"),CONCATENATE("R8C",'Mapa final'!$R$53),"")</f>
        <v/>
      </c>
      <c r="AJ53" s="26" t="str">
        <f>IF(AND('Mapa final'!$AB$54="Muy Baja",'Mapa final'!$AD$54="Catastrófico"),CONCATENATE("R8C",'Mapa final'!$R$54),"")</f>
        <v/>
      </c>
      <c r="AK53" s="26" t="str">
        <f>IF(AND('Mapa final'!$AB$55="Muy Baja",'Mapa final'!$AD$55="Catastrófico"),CONCATENATE("R8C",'Mapa final'!$R$55),"")</f>
        <v/>
      </c>
      <c r="AL53" s="26" t="str">
        <f>IF(AND('Mapa final'!$AB$56="Muy Baja",'Mapa final'!$AD$56="Catastrófico"),CONCATENATE("R8C",'Mapa final'!$R$56),"")</f>
        <v/>
      </c>
      <c r="AM53" s="27" t="str">
        <f>IF(AND('Mapa final'!$AB$57="Muy Baja",'Mapa final'!$AD$57="Catastrófico"),CONCATENATE("R8C",'Mapa final'!$R$57),"")</f>
        <v/>
      </c>
      <c r="AN53" s="53"/>
      <c r="AO53" s="53"/>
      <c r="AP53" s="53"/>
      <c r="AQ53" s="53"/>
      <c r="AR53" s="53"/>
      <c r="AS53" s="53"/>
      <c r="AT53" s="53"/>
      <c r="AU53" s="53"/>
      <c r="AV53" s="53"/>
      <c r="AW53" s="53"/>
      <c r="AX53" s="53"/>
      <c r="AY53" s="53"/>
      <c r="AZ53" s="53"/>
      <c r="BA53" s="53"/>
      <c r="BB53" s="53"/>
      <c r="BC53" s="53"/>
      <c r="BD53" s="53"/>
      <c r="BE53" s="53"/>
      <c r="BF53" s="53"/>
      <c r="BG53" s="53"/>
      <c r="BH53" s="53"/>
      <c r="BI53" s="53"/>
      <c r="BJ53" s="53"/>
      <c r="BK53" s="53"/>
      <c r="BL53" s="53"/>
      <c r="BM53" s="53"/>
      <c r="BN53" s="53"/>
      <c r="BO53" s="53"/>
      <c r="BP53" s="53"/>
      <c r="BQ53" s="53"/>
      <c r="BR53" s="53"/>
      <c r="BS53" s="53"/>
      <c r="BT53" s="53"/>
      <c r="BU53" s="53"/>
      <c r="BV53" s="53"/>
      <c r="BW53" s="53"/>
      <c r="BX53" s="53"/>
      <c r="BY53" s="53"/>
      <c r="BZ53" s="53"/>
      <c r="CA53" s="53"/>
      <c r="CB53" s="53"/>
    </row>
    <row r="54" spans="1:80" ht="15" customHeight="1" x14ac:dyDescent="0.3">
      <c r="A54" s="53"/>
      <c r="B54" s="557"/>
      <c r="C54" s="557"/>
      <c r="D54" s="558"/>
      <c r="E54" s="598"/>
      <c r="F54" s="599"/>
      <c r="G54" s="599"/>
      <c r="H54" s="599"/>
      <c r="I54" s="600"/>
      <c r="J54" s="46" t="str">
        <f>IF(AND('Mapa final'!$AB$58="Muy Baja",'Mapa final'!$AD$58="Leve"),CONCATENATE("R9C",'Mapa final'!$R$58),"")</f>
        <v/>
      </c>
      <c r="K54" s="47" t="str">
        <f>IF(AND('Mapa final'!$AB$59="Muy Baja",'Mapa final'!$AD$59="Leve"),CONCATENATE("R9C",'Mapa final'!$R$59),"")</f>
        <v/>
      </c>
      <c r="L54" s="47" t="str">
        <f>IF(AND('Mapa final'!$AB$60="Muy Baja",'Mapa final'!$AD$60="Leve"),CONCATENATE("R9C",'Mapa final'!$R$60),"")</f>
        <v/>
      </c>
      <c r="M54" s="47" t="str">
        <f>IF(AND('Mapa final'!$AB$61="Muy Baja",'Mapa final'!$AD$61="Leve"),CONCATENATE("R9C",'Mapa final'!$R$61),"")</f>
        <v/>
      </c>
      <c r="N54" s="47" t="str">
        <f>IF(AND('Mapa final'!$AB$62="Muy Baja",'Mapa final'!$AD$62="Leve"),CONCATENATE("R9C",'Mapa final'!$R$62),"")</f>
        <v/>
      </c>
      <c r="O54" s="48" t="str">
        <f>IF(AND('Mapa final'!$AB$63="Muy Baja",'Mapa final'!$AD$63="Leve"),CONCATENATE("R9C",'Mapa final'!$R$63),"")</f>
        <v/>
      </c>
      <c r="P54" s="46" t="str">
        <f>IF(AND('Mapa final'!$AB$58="Muy Baja",'Mapa final'!$AD$58="Menor"),CONCATENATE("R9C",'Mapa final'!$R$58),"")</f>
        <v/>
      </c>
      <c r="Q54" s="47" t="str">
        <f>IF(AND('Mapa final'!$AB$59="Muy Baja",'Mapa final'!$AD$59="Menor"),CONCATENATE("R9C",'Mapa final'!$R$59),"")</f>
        <v/>
      </c>
      <c r="R54" s="47" t="str">
        <f>IF(AND('Mapa final'!$AB$60="Muy Baja",'Mapa final'!$AD$60="Menor"),CONCATENATE("R9C",'Mapa final'!$R$60),"")</f>
        <v/>
      </c>
      <c r="S54" s="47" t="str">
        <f>IF(AND('Mapa final'!$AB$61="Muy Baja",'Mapa final'!$AD$61="Menor"),CONCATENATE("R9C",'Mapa final'!$R$61),"")</f>
        <v/>
      </c>
      <c r="T54" s="47" t="str">
        <f>IF(AND('Mapa final'!$AB$62="Muy Baja",'Mapa final'!$AD$62="Menor"),CONCATENATE("R9C",'Mapa final'!$R$62),"")</f>
        <v/>
      </c>
      <c r="U54" s="48" t="str">
        <f>IF(AND('Mapa final'!$AB$63="Muy Baja",'Mapa final'!$AD$63="Menor"),CONCATENATE("R9C",'Mapa final'!$R$63),"")</f>
        <v/>
      </c>
      <c r="V54" s="37" t="str">
        <f>IF(AND('Mapa final'!$AB$58="Muy Baja",'Mapa final'!$AD$58="Moderado"),CONCATENATE("R9C",'Mapa final'!$R$58),"")</f>
        <v/>
      </c>
      <c r="W54" s="38" t="str">
        <f>IF(AND('Mapa final'!$AB$59="Muy Baja",'Mapa final'!$AD$59="Moderado"),CONCATENATE("R9C",'Mapa final'!$R$59),"")</f>
        <v/>
      </c>
      <c r="X54" s="38" t="str">
        <f>IF(AND('Mapa final'!$AB$60="Muy Baja",'Mapa final'!$AD$60="Moderado"),CONCATENATE("R9C",'Mapa final'!$R$60),"")</f>
        <v/>
      </c>
      <c r="Y54" s="38" t="str">
        <f>IF(AND('Mapa final'!$AB$61="Muy Baja",'Mapa final'!$AD$61="Moderado"),CONCATENATE("R9C",'Mapa final'!$R$61),"")</f>
        <v/>
      </c>
      <c r="Z54" s="38" t="str">
        <f>IF(AND('Mapa final'!$AB$62="Muy Baja",'Mapa final'!$AD$62="Moderado"),CONCATENATE("R9C",'Mapa final'!$R$62),"")</f>
        <v/>
      </c>
      <c r="AA54" s="39" t="str">
        <f>IF(AND('Mapa final'!$AB$63="Muy Baja",'Mapa final'!$AD$63="Moderado"),CONCATENATE("R9C",'Mapa final'!$R$63),"")</f>
        <v/>
      </c>
      <c r="AB54" s="22" t="str">
        <f>IF(AND('Mapa final'!$AB$58="Muy Baja",'Mapa final'!$AD$58="Mayor"),CONCATENATE("R9C",'Mapa final'!$R$58),"")</f>
        <v/>
      </c>
      <c r="AC54" s="23" t="str">
        <f>IF(AND('Mapa final'!$AB$59="Muy Baja",'Mapa final'!$AD$59="Mayor"),CONCATENATE("R9C",'Mapa final'!$R$59),"")</f>
        <v/>
      </c>
      <c r="AD54" s="23" t="str">
        <f>IF(AND('Mapa final'!$AB$60="Muy Baja",'Mapa final'!$AD$60="Mayor"),CONCATENATE("R9C",'Mapa final'!$R$60),"")</f>
        <v/>
      </c>
      <c r="AE54" s="23" t="str">
        <f>IF(AND('Mapa final'!$AB$61="Muy Baja",'Mapa final'!$AD$61="Mayor"),CONCATENATE("R9C",'Mapa final'!$R$61),"")</f>
        <v/>
      </c>
      <c r="AF54" s="23" t="str">
        <f>IF(AND('Mapa final'!$AB$62="Muy Baja",'Mapa final'!$AD$62="Mayor"),CONCATENATE("R9C",'Mapa final'!$R$62),"")</f>
        <v/>
      </c>
      <c r="AG54" s="24" t="str">
        <f>IF(AND('Mapa final'!$AB$63="Muy Baja",'Mapa final'!$AD$63="Mayor"),CONCATENATE("R9C",'Mapa final'!$R$63),"")</f>
        <v/>
      </c>
      <c r="AH54" s="25" t="str">
        <f>IF(AND('Mapa final'!$AB$58="Muy Baja",'Mapa final'!$AD$58="Catastrófico"),CONCATENATE("R9C",'Mapa final'!$R$58),"")</f>
        <v/>
      </c>
      <c r="AI54" s="26" t="str">
        <f>IF(AND('Mapa final'!$AB$59="Muy Baja",'Mapa final'!$AD$59="Catastrófico"),CONCATENATE("R9C",'Mapa final'!$R$59),"")</f>
        <v/>
      </c>
      <c r="AJ54" s="26" t="str">
        <f>IF(AND('Mapa final'!$AB$60="Muy Baja",'Mapa final'!$AD$60="Catastrófico"),CONCATENATE("R9C",'Mapa final'!$R$60),"")</f>
        <v/>
      </c>
      <c r="AK54" s="26" t="str">
        <f>IF(AND('Mapa final'!$AB$61="Muy Baja",'Mapa final'!$AD$61="Catastrófico"),CONCATENATE("R9C",'Mapa final'!$R$61),"")</f>
        <v/>
      </c>
      <c r="AL54" s="26" t="str">
        <f>IF(AND('Mapa final'!$AB$62="Muy Baja",'Mapa final'!$AD$62="Catastrófico"),CONCATENATE("R9C",'Mapa final'!$R$62),"")</f>
        <v/>
      </c>
      <c r="AM54" s="27" t="str">
        <f>IF(AND('Mapa final'!$AB$63="Muy Baja",'Mapa final'!$AD$63="Catastrófico"),CONCATENATE("R9C",'Mapa final'!$R$63),"")</f>
        <v/>
      </c>
      <c r="AN54" s="53"/>
      <c r="AO54" s="53"/>
      <c r="AP54" s="53"/>
      <c r="AQ54" s="53"/>
      <c r="AR54" s="53"/>
      <c r="AS54" s="53"/>
      <c r="AT54" s="53"/>
      <c r="AU54" s="53"/>
      <c r="AV54" s="53"/>
      <c r="AW54" s="53"/>
      <c r="AX54" s="53"/>
      <c r="AY54" s="53"/>
      <c r="AZ54" s="53"/>
      <c r="BA54" s="53"/>
      <c r="BB54" s="53"/>
      <c r="BC54" s="53"/>
      <c r="BD54" s="53"/>
      <c r="BE54" s="53"/>
      <c r="BF54" s="53"/>
      <c r="BG54" s="53"/>
      <c r="BH54" s="53"/>
      <c r="BI54" s="53"/>
      <c r="BJ54" s="53"/>
      <c r="BK54" s="53"/>
      <c r="BL54" s="53"/>
      <c r="BM54" s="53"/>
      <c r="BN54" s="53"/>
      <c r="BO54" s="53"/>
      <c r="BP54" s="53"/>
      <c r="BQ54" s="53"/>
      <c r="BR54" s="53"/>
      <c r="BS54" s="53"/>
      <c r="BT54" s="53"/>
      <c r="BU54" s="53"/>
      <c r="BV54" s="53"/>
      <c r="BW54" s="53"/>
      <c r="BX54" s="53"/>
      <c r="BY54" s="53"/>
      <c r="BZ54" s="53"/>
      <c r="CA54" s="53"/>
      <c r="CB54" s="53"/>
    </row>
    <row r="55" spans="1:80" ht="15.75" customHeight="1" thickBot="1" x14ac:dyDescent="0.35">
      <c r="A55" s="53"/>
      <c r="B55" s="557"/>
      <c r="C55" s="557"/>
      <c r="D55" s="558"/>
      <c r="E55" s="601"/>
      <c r="F55" s="602"/>
      <c r="G55" s="602"/>
      <c r="H55" s="602"/>
      <c r="I55" s="603"/>
      <c r="J55" s="49" t="str">
        <f>IF(AND('Mapa final'!$AB$64="Muy Baja",'Mapa final'!$AD$64="Leve"),CONCATENATE("R10C",'Mapa final'!$R$64),"")</f>
        <v/>
      </c>
      <c r="K55" s="50" t="str">
        <f>IF(AND('Mapa final'!$AB$65="Muy Baja",'Mapa final'!$AD$65="Leve"),CONCATENATE("R10C",'Mapa final'!$R$65),"")</f>
        <v/>
      </c>
      <c r="L55" s="50" t="str">
        <f>IF(AND('Mapa final'!$AB$66="Muy Baja",'Mapa final'!$AD$66="Leve"),CONCATENATE("R10C",'Mapa final'!$R$66),"")</f>
        <v/>
      </c>
      <c r="M55" s="50" t="str">
        <f>IF(AND('Mapa final'!$AB$67="Muy Baja",'Mapa final'!$AD$67="Leve"),CONCATENATE("R10C",'Mapa final'!$R$67),"")</f>
        <v/>
      </c>
      <c r="N55" s="50" t="str">
        <f>IF(AND('Mapa final'!$AB$68="Muy Baja",'Mapa final'!$AD$68="Leve"),CONCATENATE("R10C",'Mapa final'!$R$68),"")</f>
        <v/>
      </c>
      <c r="O55" s="51" t="str">
        <f>IF(AND('Mapa final'!$AB$69="Muy Baja",'Mapa final'!$AD$69="Leve"),CONCATENATE("R10C",'Mapa final'!$R$69),"")</f>
        <v/>
      </c>
      <c r="P55" s="49" t="str">
        <f>IF(AND('Mapa final'!$AB$64="Muy Baja",'Mapa final'!$AD$64="Menor"),CONCATENATE("R10C",'Mapa final'!$R$64),"")</f>
        <v/>
      </c>
      <c r="Q55" s="50" t="str">
        <f>IF(AND('Mapa final'!$AB$65="Muy Baja",'Mapa final'!$AD$65="Menor"),CONCATENATE("R10C",'Mapa final'!$R$65),"")</f>
        <v/>
      </c>
      <c r="R55" s="50" t="str">
        <f>IF(AND('Mapa final'!$AB$66="Muy Baja",'Mapa final'!$AD$66="Menor"),CONCATENATE("R10C",'Mapa final'!$R$66),"")</f>
        <v/>
      </c>
      <c r="S55" s="50" t="str">
        <f>IF(AND('Mapa final'!$AB$67="Muy Baja",'Mapa final'!$AD$67="Menor"),CONCATENATE("R10C",'Mapa final'!$R$67),"")</f>
        <v/>
      </c>
      <c r="T55" s="50" t="str">
        <f>IF(AND('Mapa final'!$AB$68="Muy Baja",'Mapa final'!$AD$68="Menor"),CONCATENATE("R10C",'Mapa final'!$R$68),"")</f>
        <v/>
      </c>
      <c r="U55" s="51" t="str">
        <f>IF(AND('Mapa final'!$AB$69="Muy Baja",'Mapa final'!$AD$69="Menor"),CONCATENATE("R10C",'Mapa final'!$R$69),"")</f>
        <v/>
      </c>
      <c r="V55" s="40" t="str">
        <f>IF(AND('Mapa final'!$AB$64="Muy Baja",'Mapa final'!$AD$64="Moderado"),CONCATENATE("R10C",'Mapa final'!$R$64),"")</f>
        <v/>
      </c>
      <c r="W55" s="41" t="str">
        <f>IF(AND('Mapa final'!$AB$65="Muy Baja",'Mapa final'!$AD$65="Moderado"),CONCATENATE("R10C",'Mapa final'!$R$65),"")</f>
        <v/>
      </c>
      <c r="X55" s="41" t="str">
        <f>IF(AND('Mapa final'!$AB$66="Muy Baja",'Mapa final'!$AD$66="Moderado"),CONCATENATE("R10C",'Mapa final'!$R$66),"")</f>
        <v/>
      </c>
      <c r="Y55" s="41" t="str">
        <f>IF(AND('Mapa final'!$AB$67="Muy Baja",'Mapa final'!$AD$67="Moderado"),CONCATENATE("R10C",'Mapa final'!$R$67),"")</f>
        <v/>
      </c>
      <c r="Z55" s="41" t="str">
        <f>IF(AND('Mapa final'!$AB$68="Muy Baja",'Mapa final'!$AD$68="Moderado"),CONCATENATE("R10C",'Mapa final'!$R$68),"")</f>
        <v/>
      </c>
      <c r="AA55" s="42" t="str">
        <f>IF(AND('Mapa final'!$AB$69="Muy Baja",'Mapa final'!$AD$69="Moderado"),CONCATENATE("R10C",'Mapa final'!$R$69),"")</f>
        <v/>
      </c>
      <c r="AB55" s="28" t="str">
        <f>IF(AND('Mapa final'!$AB$64="Muy Baja",'Mapa final'!$AD$64="Mayor"),CONCATENATE("R10C",'Mapa final'!$R$64),"")</f>
        <v/>
      </c>
      <c r="AC55" s="29" t="str">
        <f>IF(AND('Mapa final'!$AB$65="Muy Baja",'Mapa final'!$AD$65="Mayor"),CONCATENATE("R10C",'Mapa final'!$R$65),"")</f>
        <v/>
      </c>
      <c r="AD55" s="29" t="str">
        <f>IF(AND('Mapa final'!$AB$66="Muy Baja",'Mapa final'!$AD$66="Mayor"),CONCATENATE("R10C",'Mapa final'!$R$66),"")</f>
        <v/>
      </c>
      <c r="AE55" s="29" t="str">
        <f>IF(AND('Mapa final'!$AB$67="Muy Baja",'Mapa final'!$AD$67="Mayor"),CONCATENATE("R10C",'Mapa final'!$R$67),"")</f>
        <v/>
      </c>
      <c r="AF55" s="29" t="str">
        <f>IF(AND('Mapa final'!$AB$68="Muy Baja",'Mapa final'!$AD$68="Mayor"),CONCATENATE("R10C",'Mapa final'!$R$68),"")</f>
        <v/>
      </c>
      <c r="AG55" s="30" t="str">
        <f>IF(AND('Mapa final'!$AB$69="Muy Baja",'Mapa final'!$AD$69="Mayor"),CONCATENATE("R10C",'Mapa final'!$R$69),"")</f>
        <v/>
      </c>
      <c r="AH55" s="31" t="str">
        <f>IF(AND('Mapa final'!$AB$64="Muy Baja",'Mapa final'!$AD$64="Catastrófico"),CONCATENATE("R10C",'Mapa final'!$R$64),"")</f>
        <v/>
      </c>
      <c r="AI55" s="32" t="str">
        <f>IF(AND('Mapa final'!$AB$65="Muy Baja",'Mapa final'!$AD$65="Catastrófico"),CONCATENATE("R10C",'Mapa final'!$R$65),"")</f>
        <v/>
      </c>
      <c r="AJ55" s="32" t="str">
        <f>IF(AND('Mapa final'!$AB$66="Muy Baja",'Mapa final'!$AD$66="Catastrófico"),CONCATENATE("R10C",'Mapa final'!$R$66),"")</f>
        <v/>
      </c>
      <c r="AK55" s="32" t="str">
        <f>IF(AND('Mapa final'!$AB$67="Muy Baja",'Mapa final'!$AD$67="Catastrófico"),CONCATENATE("R10C",'Mapa final'!$R$67),"")</f>
        <v/>
      </c>
      <c r="AL55" s="32" t="str">
        <f>IF(AND('Mapa final'!$AB$68="Muy Baja",'Mapa final'!$AD$68="Catastrófico"),CONCATENATE("R10C",'Mapa final'!$R$68),"")</f>
        <v/>
      </c>
      <c r="AM55" s="33" t="str">
        <f>IF(AND('Mapa final'!$AB$69="Muy Baja",'Mapa final'!$AD$69="Catastrófico"),CONCATENATE("R10C",'Mapa final'!$R$69),"")</f>
        <v/>
      </c>
      <c r="AN55" s="53"/>
      <c r="AO55" s="53"/>
      <c r="AP55" s="53"/>
      <c r="AQ55" s="53"/>
      <c r="AR55" s="53"/>
      <c r="AS55" s="53"/>
      <c r="AT55" s="53"/>
      <c r="AU55" s="53"/>
      <c r="AV55" s="53"/>
      <c r="AW55" s="53"/>
      <c r="AX55" s="53"/>
      <c r="AY55" s="53"/>
      <c r="AZ55" s="53"/>
      <c r="BA55" s="53"/>
      <c r="BB55" s="53"/>
      <c r="BC55" s="53"/>
      <c r="BD55" s="53"/>
      <c r="BE55" s="53"/>
      <c r="BF55" s="53"/>
      <c r="BG55" s="53"/>
      <c r="BH55" s="53"/>
      <c r="BI55" s="53"/>
      <c r="BJ55" s="53"/>
      <c r="BK55" s="53"/>
      <c r="BL55" s="53"/>
      <c r="BM55" s="53"/>
      <c r="BN55" s="53"/>
      <c r="BO55" s="53"/>
      <c r="BP55" s="53"/>
      <c r="BQ55" s="53"/>
      <c r="BR55" s="53"/>
      <c r="BS55" s="53"/>
      <c r="BT55" s="53"/>
      <c r="BU55" s="53"/>
      <c r="BV55" s="53"/>
      <c r="BW55" s="53"/>
      <c r="BX55" s="53"/>
      <c r="BY55" s="53"/>
      <c r="BZ55" s="53"/>
      <c r="CA55" s="53"/>
      <c r="CB55" s="53"/>
    </row>
    <row r="56" spans="1:80" x14ac:dyDescent="0.3">
      <c r="A56" s="53"/>
      <c r="B56" s="53"/>
      <c r="C56" s="53"/>
      <c r="D56" s="53"/>
      <c r="E56" s="53"/>
      <c r="F56" s="53"/>
      <c r="G56" s="53"/>
      <c r="H56" s="53"/>
      <c r="I56" s="53"/>
      <c r="J56" s="595" t="s">
        <v>103</v>
      </c>
      <c r="K56" s="596"/>
      <c r="L56" s="596"/>
      <c r="M56" s="596"/>
      <c r="N56" s="596"/>
      <c r="O56" s="597"/>
      <c r="P56" s="595" t="s">
        <v>102</v>
      </c>
      <c r="Q56" s="596"/>
      <c r="R56" s="596"/>
      <c r="S56" s="596"/>
      <c r="T56" s="596"/>
      <c r="U56" s="597"/>
      <c r="V56" s="595" t="s">
        <v>101</v>
      </c>
      <c r="W56" s="596"/>
      <c r="X56" s="596"/>
      <c r="Y56" s="596"/>
      <c r="Z56" s="596"/>
      <c r="AA56" s="597"/>
      <c r="AB56" s="595" t="s">
        <v>100</v>
      </c>
      <c r="AC56" s="604"/>
      <c r="AD56" s="596"/>
      <c r="AE56" s="596"/>
      <c r="AF56" s="596"/>
      <c r="AG56" s="597"/>
      <c r="AH56" s="595" t="s">
        <v>99</v>
      </c>
      <c r="AI56" s="596"/>
      <c r="AJ56" s="596"/>
      <c r="AK56" s="596"/>
      <c r="AL56" s="596"/>
      <c r="AM56" s="597"/>
      <c r="AN56" s="53"/>
      <c r="AO56" s="53"/>
      <c r="AP56" s="53"/>
      <c r="AQ56" s="53"/>
      <c r="AR56" s="53"/>
      <c r="AS56" s="53"/>
      <c r="AT56" s="53"/>
      <c r="AU56" s="53"/>
      <c r="AV56" s="53"/>
      <c r="AW56" s="53"/>
      <c r="AX56" s="53"/>
      <c r="AY56" s="53"/>
      <c r="AZ56" s="53"/>
      <c r="BA56" s="53"/>
      <c r="BB56" s="53"/>
      <c r="BC56" s="53"/>
      <c r="BD56" s="53"/>
      <c r="BE56" s="53"/>
      <c r="BF56" s="53"/>
      <c r="BG56" s="53"/>
      <c r="BH56" s="53"/>
      <c r="BI56" s="53"/>
      <c r="BJ56" s="53"/>
      <c r="BK56" s="53"/>
      <c r="BL56" s="53"/>
      <c r="BM56" s="53"/>
      <c r="BN56" s="53"/>
      <c r="BO56" s="53"/>
      <c r="BP56" s="53"/>
      <c r="BQ56" s="53"/>
      <c r="BR56" s="53"/>
      <c r="BS56" s="53"/>
      <c r="BT56" s="53"/>
      <c r="BU56" s="53"/>
      <c r="BV56" s="53"/>
      <c r="BW56" s="53"/>
      <c r="BX56" s="53"/>
      <c r="BY56" s="53"/>
      <c r="BZ56" s="53"/>
      <c r="CA56" s="53"/>
      <c r="CB56" s="53"/>
    </row>
    <row r="57" spans="1:80" x14ac:dyDescent="0.3">
      <c r="A57" s="53"/>
      <c r="B57" s="53"/>
      <c r="C57" s="53"/>
      <c r="D57" s="53"/>
      <c r="E57" s="53"/>
      <c r="F57" s="53"/>
      <c r="G57" s="53"/>
      <c r="H57" s="53"/>
      <c r="I57" s="53"/>
      <c r="J57" s="598"/>
      <c r="K57" s="599"/>
      <c r="L57" s="599"/>
      <c r="M57" s="599"/>
      <c r="N57" s="599"/>
      <c r="O57" s="600"/>
      <c r="P57" s="598"/>
      <c r="Q57" s="599"/>
      <c r="R57" s="599"/>
      <c r="S57" s="599"/>
      <c r="T57" s="599"/>
      <c r="U57" s="600"/>
      <c r="V57" s="598"/>
      <c r="W57" s="599"/>
      <c r="X57" s="599"/>
      <c r="Y57" s="599"/>
      <c r="Z57" s="599"/>
      <c r="AA57" s="600"/>
      <c r="AB57" s="598"/>
      <c r="AC57" s="599"/>
      <c r="AD57" s="599"/>
      <c r="AE57" s="599"/>
      <c r="AF57" s="599"/>
      <c r="AG57" s="600"/>
      <c r="AH57" s="598"/>
      <c r="AI57" s="599"/>
      <c r="AJ57" s="599"/>
      <c r="AK57" s="599"/>
      <c r="AL57" s="599"/>
      <c r="AM57" s="600"/>
      <c r="AN57" s="53"/>
      <c r="AO57" s="53"/>
      <c r="AP57" s="53"/>
      <c r="AQ57" s="53"/>
      <c r="AR57" s="53"/>
      <c r="AS57" s="53"/>
      <c r="AT57" s="53"/>
      <c r="AU57" s="53"/>
      <c r="AV57" s="53"/>
      <c r="AW57" s="53"/>
      <c r="AX57" s="53"/>
      <c r="AY57" s="53"/>
      <c r="AZ57" s="53"/>
      <c r="BA57" s="53"/>
      <c r="BB57" s="53"/>
      <c r="BC57" s="53"/>
      <c r="BD57" s="53"/>
      <c r="BE57" s="53"/>
      <c r="BF57" s="53"/>
      <c r="BG57" s="53"/>
      <c r="BH57" s="53"/>
      <c r="BI57" s="53"/>
      <c r="BJ57" s="53"/>
      <c r="BK57" s="53"/>
      <c r="BL57" s="53"/>
      <c r="BM57" s="53"/>
      <c r="BN57" s="53"/>
      <c r="BO57" s="53"/>
      <c r="BP57" s="53"/>
      <c r="BQ57" s="53"/>
      <c r="BR57" s="53"/>
      <c r="BS57" s="53"/>
      <c r="BT57" s="53"/>
      <c r="BU57" s="53"/>
      <c r="BV57" s="53"/>
      <c r="BW57" s="53"/>
      <c r="BX57" s="53"/>
      <c r="BY57" s="53"/>
      <c r="BZ57" s="53"/>
      <c r="CA57" s="53"/>
      <c r="CB57" s="53"/>
    </row>
    <row r="58" spans="1:80" x14ac:dyDescent="0.3">
      <c r="A58" s="53"/>
      <c r="B58" s="53"/>
      <c r="C58" s="53"/>
      <c r="D58" s="53"/>
      <c r="E58" s="53"/>
      <c r="F58" s="53"/>
      <c r="G58" s="53"/>
      <c r="H58" s="53"/>
      <c r="I58" s="53"/>
      <c r="J58" s="598"/>
      <c r="K58" s="599"/>
      <c r="L58" s="599"/>
      <c r="M58" s="599"/>
      <c r="N58" s="599"/>
      <c r="O58" s="600"/>
      <c r="P58" s="598"/>
      <c r="Q58" s="599"/>
      <c r="R58" s="599"/>
      <c r="S58" s="599"/>
      <c r="T58" s="599"/>
      <c r="U58" s="600"/>
      <c r="V58" s="598"/>
      <c r="W58" s="599"/>
      <c r="X58" s="599"/>
      <c r="Y58" s="599"/>
      <c r="Z58" s="599"/>
      <c r="AA58" s="600"/>
      <c r="AB58" s="598"/>
      <c r="AC58" s="599"/>
      <c r="AD58" s="599"/>
      <c r="AE58" s="599"/>
      <c r="AF58" s="599"/>
      <c r="AG58" s="600"/>
      <c r="AH58" s="598"/>
      <c r="AI58" s="599"/>
      <c r="AJ58" s="599"/>
      <c r="AK58" s="599"/>
      <c r="AL58" s="599"/>
      <c r="AM58" s="600"/>
      <c r="AN58" s="53"/>
      <c r="AO58" s="53"/>
      <c r="AP58" s="53"/>
      <c r="AQ58" s="53"/>
      <c r="AR58" s="53"/>
      <c r="AS58" s="53"/>
      <c r="AT58" s="53"/>
      <c r="AU58" s="53"/>
      <c r="AV58" s="53"/>
      <c r="AW58" s="53"/>
      <c r="AX58" s="53"/>
      <c r="AY58" s="53"/>
      <c r="AZ58" s="53"/>
      <c r="BA58" s="53"/>
      <c r="BB58" s="53"/>
      <c r="BC58" s="53"/>
      <c r="BD58" s="53"/>
      <c r="BE58" s="53"/>
      <c r="BF58" s="53"/>
      <c r="BG58" s="53"/>
      <c r="BH58" s="53"/>
      <c r="BI58" s="53"/>
      <c r="BJ58" s="53"/>
      <c r="BK58" s="53"/>
      <c r="BL58" s="53"/>
      <c r="BM58" s="53"/>
      <c r="BN58" s="53"/>
      <c r="BO58" s="53"/>
      <c r="BP58" s="53"/>
      <c r="BQ58" s="53"/>
      <c r="BR58" s="53"/>
      <c r="BS58" s="53"/>
      <c r="BT58" s="53"/>
      <c r="BU58" s="53"/>
      <c r="BV58" s="53"/>
      <c r="BW58" s="53"/>
      <c r="BX58" s="53"/>
      <c r="BY58" s="53"/>
      <c r="BZ58" s="53"/>
      <c r="CA58" s="53"/>
      <c r="CB58" s="53"/>
    </row>
    <row r="59" spans="1:80" x14ac:dyDescent="0.3">
      <c r="A59" s="53"/>
      <c r="B59" s="53"/>
      <c r="C59" s="53"/>
      <c r="D59" s="53"/>
      <c r="E59" s="53"/>
      <c r="F59" s="53"/>
      <c r="G59" s="53"/>
      <c r="H59" s="53"/>
      <c r="I59" s="53"/>
      <c r="J59" s="598"/>
      <c r="K59" s="599"/>
      <c r="L59" s="599"/>
      <c r="M59" s="599"/>
      <c r="N59" s="599"/>
      <c r="O59" s="600"/>
      <c r="P59" s="598"/>
      <c r="Q59" s="599"/>
      <c r="R59" s="599"/>
      <c r="S59" s="599"/>
      <c r="T59" s="599"/>
      <c r="U59" s="600"/>
      <c r="V59" s="598"/>
      <c r="W59" s="599"/>
      <c r="X59" s="599"/>
      <c r="Y59" s="599"/>
      <c r="Z59" s="599"/>
      <c r="AA59" s="600"/>
      <c r="AB59" s="598"/>
      <c r="AC59" s="599"/>
      <c r="AD59" s="599"/>
      <c r="AE59" s="599"/>
      <c r="AF59" s="599"/>
      <c r="AG59" s="600"/>
      <c r="AH59" s="598"/>
      <c r="AI59" s="599"/>
      <c r="AJ59" s="599"/>
      <c r="AK59" s="599"/>
      <c r="AL59" s="599"/>
      <c r="AM59" s="600"/>
      <c r="AN59" s="53"/>
      <c r="AO59" s="53"/>
      <c r="AP59" s="53"/>
      <c r="AQ59" s="53"/>
      <c r="AR59" s="53"/>
      <c r="AS59" s="53"/>
      <c r="AT59" s="53"/>
      <c r="AU59" s="53"/>
      <c r="AV59" s="53"/>
      <c r="AW59" s="53"/>
      <c r="AX59" s="53"/>
      <c r="AY59" s="53"/>
      <c r="AZ59" s="53"/>
      <c r="BA59" s="53"/>
      <c r="BB59" s="53"/>
      <c r="BC59" s="53"/>
      <c r="BD59" s="53"/>
      <c r="BE59" s="53"/>
      <c r="BF59" s="53"/>
      <c r="BG59" s="53"/>
      <c r="BH59" s="53"/>
      <c r="BI59" s="53"/>
      <c r="BJ59" s="53"/>
      <c r="BK59" s="53"/>
      <c r="BL59" s="53"/>
      <c r="BM59" s="53"/>
      <c r="BN59" s="53"/>
      <c r="BO59" s="53"/>
      <c r="BP59" s="53"/>
      <c r="BQ59" s="53"/>
      <c r="BR59" s="53"/>
      <c r="BS59" s="53"/>
      <c r="BT59" s="53"/>
      <c r="BU59" s="53"/>
      <c r="BV59" s="53"/>
      <c r="BW59" s="53"/>
      <c r="BX59" s="53"/>
      <c r="BY59" s="53"/>
      <c r="BZ59" s="53"/>
      <c r="CA59" s="53"/>
      <c r="CB59" s="53"/>
    </row>
    <row r="60" spans="1:80" x14ac:dyDescent="0.3">
      <c r="A60" s="53"/>
      <c r="B60" s="53"/>
      <c r="C60" s="53"/>
      <c r="D60" s="53"/>
      <c r="E60" s="53"/>
      <c r="F60" s="53"/>
      <c r="G60" s="53"/>
      <c r="H60" s="53"/>
      <c r="I60" s="53"/>
      <c r="J60" s="598"/>
      <c r="K60" s="599"/>
      <c r="L60" s="599"/>
      <c r="M60" s="599"/>
      <c r="N60" s="599"/>
      <c r="O60" s="600"/>
      <c r="P60" s="598"/>
      <c r="Q60" s="599"/>
      <c r="R60" s="599"/>
      <c r="S60" s="599"/>
      <c r="T60" s="599"/>
      <c r="U60" s="600"/>
      <c r="V60" s="598"/>
      <c r="W60" s="599"/>
      <c r="X60" s="599"/>
      <c r="Y60" s="599"/>
      <c r="Z60" s="599"/>
      <c r="AA60" s="600"/>
      <c r="AB60" s="598"/>
      <c r="AC60" s="599"/>
      <c r="AD60" s="599"/>
      <c r="AE60" s="599"/>
      <c r="AF60" s="599"/>
      <c r="AG60" s="600"/>
      <c r="AH60" s="598"/>
      <c r="AI60" s="599"/>
      <c r="AJ60" s="599"/>
      <c r="AK60" s="599"/>
      <c r="AL60" s="599"/>
      <c r="AM60" s="600"/>
      <c r="AN60" s="53"/>
      <c r="AO60" s="53"/>
      <c r="AP60" s="53"/>
      <c r="AQ60" s="53"/>
      <c r="AR60" s="53"/>
      <c r="AS60" s="53"/>
      <c r="AT60" s="53"/>
      <c r="AU60" s="53"/>
      <c r="AV60" s="53"/>
      <c r="AW60" s="53"/>
      <c r="AX60" s="53"/>
      <c r="AY60" s="53"/>
      <c r="AZ60" s="53"/>
      <c r="BA60" s="53"/>
      <c r="BB60" s="53"/>
      <c r="BC60" s="53"/>
      <c r="BD60" s="53"/>
      <c r="BE60" s="53"/>
      <c r="BF60" s="53"/>
      <c r="BG60" s="53"/>
      <c r="BH60" s="53"/>
      <c r="BI60" s="53"/>
      <c r="BJ60" s="53"/>
      <c r="BK60" s="53"/>
      <c r="BL60" s="53"/>
      <c r="BM60" s="53"/>
      <c r="BN60" s="53"/>
      <c r="BO60" s="53"/>
      <c r="BP60" s="53"/>
      <c r="BQ60" s="53"/>
      <c r="BR60" s="53"/>
      <c r="BS60" s="53"/>
      <c r="BT60" s="53"/>
      <c r="BU60" s="53"/>
      <c r="BV60" s="53"/>
      <c r="BW60" s="53"/>
      <c r="BX60" s="53"/>
      <c r="BY60" s="53"/>
      <c r="BZ60" s="53"/>
      <c r="CA60" s="53"/>
      <c r="CB60" s="53"/>
    </row>
    <row r="61" spans="1:80" ht="15" thickBot="1" x14ac:dyDescent="0.35">
      <c r="A61" s="53"/>
      <c r="B61" s="53"/>
      <c r="C61" s="53"/>
      <c r="D61" s="53"/>
      <c r="E61" s="53"/>
      <c r="F61" s="53"/>
      <c r="G61" s="53"/>
      <c r="H61" s="53"/>
      <c r="I61" s="53"/>
      <c r="J61" s="601"/>
      <c r="K61" s="602"/>
      <c r="L61" s="602"/>
      <c r="M61" s="602"/>
      <c r="N61" s="602"/>
      <c r="O61" s="603"/>
      <c r="P61" s="601"/>
      <c r="Q61" s="602"/>
      <c r="R61" s="602"/>
      <c r="S61" s="602"/>
      <c r="T61" s="602"/>
      <c r="U61" s="603"/>
      <c r="V61" s="601"/>
      <c r="W61" s="602"/>
      <c r="X61" s="602"/>
      <c r="Y61" s="602"/>
      <c r="Z61" s="602"/>
      <c r="AA61" s="603"/>
      <c r="AB61" s="601"/>
      <c r="AC61" s="602"/>
      <c r="AD61" s="602"/>
      <c r="AE61" s="602"/>
      <c r="AF61" s="602"/>
      <c r="AG61" s="603"/>
      <c r="AH61" s="601"/>
      <c r="AI61" s="602"/>
      <c r="AJ61" s="602"/>
      <c r="AK61" s="602"/>
      <c r="AL61" s="602"/>
      <c r="AM61" s="603"/>
      <c r="AN61" s="53"/>
      <c r="AO61" s="53"/>
      <c r="AP61" s="53"/>
      <c r="AQ61" s="53"/>
      <c r="AR61" s="53"/>
      <c r="AS61" s="53"/>
      <c r="AT61" s="53"/>
      <c r="AU61" s="53"/>
      <c r="AV61" s="53"/>
      <c r="AW61" s="53"/>
      <c r="AX61" s="53"/>
      <c r="AY61" s="53"/>
      <c r="AZ61" s="53"/>
      <c r="BA61" s="53"/>
      <c r="BB61" s="53"/>
      <c r="BC61" s="53"/>
      <c r="BD61" s="53"/>
      <c r="BE61" s="53"/>
      <c r="BF61" s="53"/>
      <c r="BG61" s="53"/>
      <c r="BH61" s="53"/>
      <c r="BI61" s="53"/>
      <c r="BJ61" s="53"/>
      <c r="BK61" s="53"/>
      <c r="BL61" s="53"/>
      <c r="BM61" s="53"/>
      <c r="BN61" s="53"/>
      <c r="BO61" s="53"/>
      <c r="BP61" s="53"/>
      <c r="BQ61" s="53"/>
      <c r="BR61" s="53"/>
      <c r="BS61" s="53"/>
      <c r="BT61" s="53"/>
      <c r="BU61" s="53"/>
      <c r="BV61" s="53"/>
      <c r="BW61" s="53"/>
      <c r="BX61" s="53"/>
      <c r="BY61" s="53"/>
      <c r="BZ61" s="53"/>
      <c r="CA61" s="53"/>
      <c r="CB61" s="53"/>
    </row>
    <row r="62" spans="1:80" x14ac:dyDescent="0.3">
      <c r="A62" s="53"/>
      <c r="B62" s="53"/>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3"/>
      <c r="AU62" s="53"/>
      <c r="AV62" s="53"/>
      <c r="AW62" s="53"/>
      <c r="AX62" s="53"/>
      <c r="AY62" s="53"/>
      <c r="AZ62" s="53"/>
      <c r="BA62" s="53"/>
      <c r="BB62" s="53"/>
      <c r="BC62" s="53"/>
      <c r="BD62" s="53"/>
      <c r="BE62" s="53"/>
      <c r="BF62" s="53"/>
      <c r="BG62" s="53"/>
      <c r="BH62" s="53"/>
    </row>
    <row r="63" spans="1:80" ht="15" customHeight="1" x14ac:dyDescent="0.3">
      <c r="A63" s="53"/>
      <c r="B63" s="57"/>
      <c r="C63" s="57"/>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c r="AJ63" s="57"/>
      <c r="AK63" s="57"/>
      <c r="AL63" s="57"/>
      <c r="AM63" s="57"/>
      <c r="AN63" s="57"/>
      <c r="AO63" s="57"/>
      <c r="AP63" s="57"/>
      <c r="AQ63" s="57"/>
      <c r="AR63" s="57"/>
      <c r="AS63" s="57"/>
      <c r="AT63" s="57"/>
      <c r="AU63" s="53"/>
      <c r="AV63" s="53"/>
      <c r="AW63" s="53"/>
      <c r="AX63" s="53"/>
      <c r="AY63" s="53"/>
      <c r="AZ63" s="53"/>
      <c r="BA63" s="53"/>
      <c r="BB63" s="53"/>
      <c r="BC63" s="53"/>
      <c r="BD63" s="53"/>
      <c r="BE63" s="53"/>
      <c r="BF63" s="53"/>
      <c r="BG63" s="53"/>
      <c r="BH63" s="53"/>
    </row>
    <row r="64" spans="1:80" ht="15" customHeight="1" x14ac:dyDescent="0.3">
      <c r="A64" s="53"/>
      <c r="B64" s="57"/>
      <c r="C64" s="57"/>
      <c r="D64" s="57"/>
      <c r="E64" s="57"/>
      <c r="F64" s="57"/>
      <c r="G64" s="57"/>
      <c r="H64" s="57"/>
      <c r="I64" s="57"/>
      <c r="J64" s="57"/>
      <c r="K64" s="57"/>
      <c r="L64" s="57"/>
      <c r="M64" s="57"/>
      <c r="N64" s="57"/>
      <c r="O64" s="57"/>
      <c r="P64" s="57"/>
      <c r="Q64" s="57"/>
      <c r="R64" s="57"/>
      <c r="S64" s="57"/>
      <c r="T64" s="57"/>
      <c r="U64" s="57"/>
      <c r="V64" s="57"/>
      <c r="W64" s="57"/>
      <c r="X64" s="57"/>
      <c r="Y64" s="57"/>
      <c r="Z64" s="57"/>
      <c r="AA64" s="57"/>
      <c r="AB64" s="57"/>
      <c r="AC64" s="57"/>
      <c r="AD64" s="57"/>
      <c r="AE64" s="57"/>
      <c r="AF64" s="57"/>
      <c r="AG64" s="57"/>
      <c r="AH64" s="57"/>
      <c r="AI64" s="57"/>
      <c r="AJ64" s="57"/>
      <c r="AK64" s="57"/>
      <c r="AL64" s="57"/>
      <c r="AM64" s="57"/>
      <c r="AN64" s="57"/>
      <c r="AO64" s="57"/>
      <c r="AP64" s="57"/>
      <c r="AQ64" s="57"/>
      <c r="AR64" s="57"/>
      <c r="AS64" s="57"/>
      <c r="AT64" s="57"/>
      <c r="AU64" s="53"/>
      <c r="AV64" s="53"/>
      <c r="AW64" s="53"/>
      <c r="AX64" s="53"/>
      <c r="AY64" s="53"/>
      <c r="AZ64" s="53"/>
      <c r="BA64" s="53"/>
      <c r="BB64" s="53"/>
      <c r="BC64" s="53"/>
      <c r="BD64" s="53"/>
      <c r="BE64" s="53"/>
      <c r="BF64" s="53"/>
      <c r="BG64" s="53"/>
      <c r="BH64" s="53"/>
    </row>
    <row r="65" spans="1:60" x14ac:dyDescent="0.3">
      <c r="A65" s="53"/>
      <c r="B65" s="53"/>
      <c r="C65" s="53"/>
      <c r="D65" s="53"/>
      <c r="E65" s="53"/>
      <c r="F65" s="53"/>
      <c r="G65" s="53"/>
      <c r="H65" s="53"/>
      <c r="I65" s="53"/>
      <c r="J65" s="53"/>
      <c r="K65" s="53"/>
      <c r="L65" s="53"/>
      <c r="M65" s="53"/>
      <c r="N65" s="53"/>
      <c r="O65" s="53"/>
      <c r="P65" s="53"/>
      <c r="Q65" s="53"/>
      <c r="R65" s="53"/>
      <c r="S65" s="53"/>
      <c r="T65" s="53"/>
      <c r="U65" s="53"/>
      <c r="V65" s="53"/>
      <c r="W65" s="53"/>
      <c r="X65" s="53"/>
      <c r="Y65" s="53"/>
      <c r="Z65" s="53"/>
      <c r="AA65" s="53"/>
      <c r="AB65" s="53"/>
      <c r="AC65" s="53"/>
      <c r="AD65" s="53"/>
      <c r="AE65" s="53"/>
      <c r="AF65" s="53"/>
      <c r="AG65" s="53"/>
      <c r="AH65" s="53"/>
      <c r="AI65" s="53"/>
      <c r="AJ65" s="53"/>
      <c r="AK65" s="53"/>
      <c r="AL65" s="53"/>
      <c r="AM65" s="53"/>
      <c r="AN65" s="53"/>
      <c r="AO65" s="53"/>
      <c r="AP65" s="53"/>
      <c r="AQ65" s="53"/>
      <c r="AR65" s="53"/>
      <c r="AS65" s="53"/>
      <c r="AT65" s="53"/>
      <c r="AU65" s="53"/>
      <c r="AV65" s="53"/>
      <c r="AW65" s="53"/>
      <c r="AX65" s="53"/>
      <c r="AY65" s="53"/>
      <c r="AZ65" s="53"/>
      <c r="BA65" s="53"/>
      <c r="BB65" s="53"/>
      <c r="BC65" s="53"/>
      <c r="BD65" s="53"/>
      <c r="BE65" s="53"/>
      <c r="BF65" s="53"/>
      <c r="BG65" s="53"/>
      <c r="BH65" s="53"/>
    </row>
    <row r="66" spans="1:60" x14ac:dyDescent="0.3">
      <c r="A66" s="53"/>
      <c r="B66" s="53"/>
      <c r="C66" s="53"/>
      <c r="D66" s="53"/>
      <c r="E66" s="53"/>
      <c r="F66" s="53"/>
      <c r="G66" s="53"/>
      <c r="H66" s="53"/>
      <c r="I66" s="53"/>
      <c r="J66" s="53"/>
      <c r="K66" s="53"/>
      <c r="L66" s="53"/>
      <c r="M66" s="53"/>
      <c r="N66" s="53"/>
      <c r="O66" s="53"/>
      <c r="P66" s="53"/>
      <c r="Q66" s="53"/>
      <c r="R66" s="53"/>
      <c r="S66" s="53"/>
      <c r="T66" s="53"/>
      <c r="U66" s="53"/>
      <c r="V66" s="53"/>
      <c r="W66" s="53"/>
      <c r="X66" s="53"/>
      <c r="Y66" s="53"/>
      <c r="Z66" s="53"/>
      <c r="AA66" s="53"/>
      <c r="AB66" s="53"/>
      <c r="AC66" s="53"/>
      <c r="AD66" s="53"/>
      <c r="AE66" s="53"/>
      <c r="AF66" s="53"/>
      <c r="AG66" s="53"/>
      <c r="AH66" s="53"/>
      <c r="AI66" s="53"/>
      <c r="AJ66" s="53"/>
      <c r="AK66" s="53"/>
      <c r="AL66" s="53"/>
      <c r="AM66" s="53"/>
      <c r="AN66" s="53"/>
      <c r="AO66" s="53"/>
      <c r="AP66" s="53"/>
      <c r="AQ66" s="53"/>
      <c r="AR66" s="53"/>
      <c r="AS66" s="53"/>
      <c r="AT66" s="53"/>
      <c r="AU66" s="53"/>
      <c r="AV66" s="53"/>
      <c r="AW66" s="53"/>
      <c r="AX66" s="53"/>
      <c r="AY66" s="53"/>
      <c r="AZ66" s="53"/>
      <c r="BA66" s="53"/>
      <c r="BB66" s="53"/>
      <c r="BC66" s="53"/>
      <c r="BD66" s="53"/>
      <c r="BE66" s="53"/>
      <c r="BF66" s="53"/>
      <c r="BG66" s="53"/>
      <c r="BH66" s="53"/>
    </row>
    <row r="67" spans="1:60" x14ac:dyDescent="0.3">
      <c r="A67" s="53"/>
      <c r="B67" s="53"/>
      <c r="C67" s="53"/>
      <c r="D67" s="53"/>
      <c r="E67" s="53"/>
      <c r="F67" s="53"/>
      <c r="G67" s="53"/>
      <c r="H67" s="53"/>
      <c r="I67" s="53"/>
      <c r="J67" s="53"/>
      <c r="K67" s="53"/>
      <c r="L67" s="53"/>
      <c r="M67" s="53"/>
      <c r="N67" s="53"/>
      <c r="O67" s="53"/>
      <c r="P67" s="53"/>
      <c r="Q67" s="53"/>
      <c r="R67" s="53"/>
      <c r="S67" s="53"/>
      <c r="T67" s="53"/>
      <c r="U67" s="53"/>
      <c r="V67" s="53"/>
      <c r="W67" s="53"/>
      <c r="X67" s="53"/>
      <c r="Y67" s="53"/>
      <c r="Z67" s="53"/>
      <c r="AA67" s="53"/>
      <c r="AB67" s="53"/>
      <c r="AC67" s="53"/>
      <c r="AD67" s="53"/>
      <c r="AE67" s="53"/>
      <c r="AF67" s="53"/>
      <c r="AG67" s="53"/>
      <c r="AH67" s="53"/>
      <c r="AI67" s="53"/>
      <c r="AJ67" s="53"/>
      <c r="AK67" s="53"/>
      <c r="AL67" s="53"/>
      <c r="AM67" s="53"/>
      <c r="AN67" s="53"/>
      <c r="AO67" s="53"/>
      <c r="AP67" s="53"/>
      <c r="AQ67" s="53"/>
      <c r="AR67" s="53"/>
      <c r="AS67" s="53"/>
      <c r="AT67" s="53"/>
      <c r="AU67" s="53"/>
      <c r="AV67" s="53"/>
      <c r="AW67" s="53"/>
      <c r="AX67" s="53"/>
      <c r="AY67" s="53"/>
      <c r="AZ67" s="53"/>
      <c r="BA67" s="53"/>
      <c r="BB67" s="53"/>
      <c r="BC67" s="53"/>
      <c r="BD67" s="53"/>
      <c r="BE67" s="53"/>
      <c r="BF67" s="53"/>
      <c r="BG67" s="53"/>
      <c r="BH67" s="53"/>
    </row>
    <row r="68" spans="1:60" x14ac:dyDescent="0.3">
      <c r="A68" s="53"/>
      <c r="B68" s="53"/>
      <c r="C68" s="53"/>
      <c r="D68" s="53"/>
      <c r="E68" s="53"/>
      <c r="F68" s="53"/>
      <c r="G68" s="53"/>
      <c r="H68" s="53"/>
      <c r="I68" s="53"/>
      <c r="J68" s="53"/>
      <c r="K68" s="53"/>
      <c r="L68" s="53"/>
      <c r="M68" s="53"/>
      <c r="N68" s="53"/>
      <c r="O68" s="53"/>
      <c r="P68" s="53"/>
      <c r="Q68" s="53"/>
      <c r="R68" s="53"/>
      <c r="S68" s="53"/>
      <c r="T68" s="53"/>
      <c r="U68" s="53"/>
      <c r="V68" s="53"/>
      <c r="W68" s="53"/>
      <c r="X68" s="53"/>
      <c r="Y68" s="53"/>
      <c r="Z68" s="53"/>
      <c r="AA68" s="53"/>
      <c r="AB68" s="53"/>
      <c r="AC68" s="53"/>
      <c r="AD68" s="53"/>
      <c r="AE68" s="53"/>
      <c r="AF68" s="53"/>
      <c r="AG68" s="53"/>
      <c r="AH68" s="53"/>
      <c r="AI68" s="53"/>
      <c r="AJ68" s="53"/>
      <c r="AK68" s="53"/>
      <c r="AL68" s="53"/>
      <c r="AM68" s="53"/>
      <c r="AN68" s="53"/>
      <c r="AO68" s="53"/>
      <c r="AP68" s="53"/>
      <c r="AQ68" s="53"/>
      <c r="AR68" s="53"/>
      <c r="AS68" s="53"/>
      <c r="AT68" s="53"/>
      <c r="AU68" s="53"/>
      <c r="AV68" s="53"/>
      <c r="AW68" s="53"/>
      <c r="AX68" s="53"/>
      <c r="AY68" s="53"/>
      <c r="AZ68" s="53"/>
      <c r="BA68" s="53"/>
      <c r="BB68" s="53"/>
      <c r="BC68" s="53"/>
      <c r="BD68" s="53"/>
      <c r="BE68" s="53"/>
      <c r="BF68" s="53"/>
      <c r="BG68" s="53"/>
      <c r="BH68" s="53"/>
    </row>
    <row r="69" spans="1:60" x14ac:dyDescent="0.3">
      <c r="A69" s="53"/>
      <c r="B69" s="53"/>
      <c r="C69" s="53"/>
      <c r="D69" s="53"/>
      <c r="E69" s="53"/>
      <c r="F69" s="53"/>
      <c r="G69" s="53"/>
      <c r="H69" s="53"/>
      <c r="I69" s="53"/>
      <c r="J69" s="53"/>
      <c r="K69" s="53"/>
      <c r="L69" s="53"/>
      <c r="M69" s="53"/>
      <c r="N69" s="53"/>
      <c r="O69" s="53"/>
      <c r="P69" s="53"/>
      <c r="Q69" s="53"/>
      <c r="R69" s="53"/>
      <c r="S69" s="53"/>
      <c r="T69" s="53"/>
      <c r="U69" s="53"/>
      <c r="V69" s="53"/>
      <c r="W69" s="53"/>
      <c r="X69" s="53"/>
      <c r="Y69" s="53"/>
      <c r="Z69" s="53"/>
      <c r="AA69" s="53"/>
      <c r="AB69" s="53"/>
      <c r="AC69" s="53"/>
      <c r="AD69" s="53"/>
      <c r="AE69" s="53"/>
      <c r="AF69" s="53"/>
      <c r="AG69" s="53"/>
      <c r="AH69" s="53"/>
      <c r="AI69" s="53"/>
      <c r="AJ69" s="53"/>
      <c r="AK69" s="53"/>
      <c r="AL69" s="53"/>
      <c r="AM69" s="53"/>
      <c r="AN69" s="53"/>
      <c r="AO69" s="53"/>
      <c r="AP69" s="53"/>
      <c r="AQ69" s="53"/>
      <c r="AR69" s="53"/>
      <c r="AS69" s="53"/>
      <c r="AT69" s="53"/>
      <c r="AU69" s="53"/>
      <c r="AV69" s="53"/>
      <c r="AW69" s="53"/>
      <c r="AX69" s="53"/>
      <c r="AY69" s="53"/>
      <c r="AZ69" s="53"/>
      <c r="BA69" s="53"/>
      <c r="BB69" s="53"/>
      <c r="BC69" s="53"/>
      <c r="BD69" s="53"/>
      <c r="BE69" s="53"/>
      <c r="BF69" s="53"/>
      <c r="BG69" s="53"/>
      <c r="BH69" s="53"/>
    </row>
    <row r="70" spans="1:60" x14ac:dyDescent="0.3">
      <c r="A70" s="53"/>
      <c r="B70" s="53"/>
      <c r="C70" s="53"/>
      <c r="D70" s="53"/>
      <c r="E70" s="53"/>
      <c r="F70" s="53"/>
      <c r="G70" s="53"/>
      <c r="H70" s="53"/>
      <c r="I70" s="53"/>
      <c r="J70" s="53"/>
      <c r="K70" s="53"/>
      <c r="L70" s="53"/>
      <c r="M70" s="53"/>
      <c r="N70" s="53"/>
      <c r="O70" s="53"/>
      <c r="P70" s="53"/>
      <c r="Q70" s="53"/>
      <c r="R70" s="53"/>
      <c r="S70" s="53"/>
      <c r="T70" s="53"/>
      <c r="U70" s="53"/>
      <c r="V70" s="53"/>
      <c r="W70" s="53"/>
      <c r="X70" s="53"/>
      <c r="Y70" s="53"/>
      <c r="Z70" s="53"/>
      <c r="AA70" s="53"/>
      <c r="AB70" s="53"/>
      <c r="AC70" s="53"/>
      <c r="AD70" s="53"/>
      <c r="AE70" s="53"/>
      <c r="AF70" s="53"/>
      <c r="AG70" s="53"/>
      <c r="AH70" s="53"/>
      <c r="AI70" s="53"/>
      <c r="AJ70" s="53"/>
      <c r="AK70" s="53"/>
      <c r="AL70" s="53"/>
      <c r="AM70" s="53"/>
      <c r="AN70" s="53"/>
      <c r="AO70" s="53"/>
      <c r="AP70" s="53"/>
      <c r="AQ70" s="53"/>
      <c r="AR70" s="53"/>
      <c r="AS70" s="53"/>
      <c r="AT70" s="53"/>
      <c r="AU70" s="53"/>
      <c r="AV70" s="53"/>
      <c r="AW70" s="53"/>
      <c r="AX70" s="53"/>
      <c r="AY70" s="53"/>
      <c r="AZ70" s="53"/>
      <c r="BA70" s="53"/>
      <c r="BB70" s="53"/>
      <c r="BC70" s="53"/>
      <c r="BD70" s="53"/>
      <c r="BE70" s="53"/>
      <c r="BF70" s="53"/>
      <c r="BG70" s="53"/>
      <c r="BH70" s="53"/>
    </row>
    <row r="71" spans="1:60" x14ac:dyDescent="0.3">
      <c r="A71" s="53"/>
      <c r="B71" s="53"/>
      <c r="C71" s="53"/>
      <c r="D71" s="53"/>
      <c r="E71" s="53"/>
      <c r="F71" s="53"/>
      <c r="G71" s="53"/>
      <c r="H71" s="53"/>
      <c r="I71" s="53"/>
      <c r="J71" s="53"/>
      <c r="K71" s="53"/>
      <c r="L71" s="53"/>
      <c r="M71" s="53"/>
      <c r="N71" s="53"/>
      <c r="O71" s="53"/>
      <c r="P71" s="53"/>
      <c r="Q71" s="53"/>
      <c r="R71" s="53"/>
      <c r="S71" s="53"/>
      <c r="T71" s="53"/>
      <c r="U71" s="53"/>
      <c r="V71" s="53"/>
      <c r="W71" s="53"/>
      <c r="X71" s="53"/>
      <c r="Y71" s="53"/>
      <c r="Z71" s="53"/>
      <c r="AA71" s="53"/>
      <c r="AB71" s="53"/>
      <c r="AC71" s="53"/>
      <c r="AD71" s="53"/>
      <c r="AE71" s="53"/>
      <c r="AF71" s="53"/>
      <c r="AG71" s="53"/>
      <c r="AH71" s="53"/>
      <c r="AI71" s="53"/>
      <c r="AJ71" s="53"/>
      <c r="AK71" s="53"/>
      <c r="AL71" s="53"/>
      <c r="AM71" s="53"/>
      <c r="AN71" s="53"/>
      <c r="AO71" s="53"/>
      <c r="AP71" s="53"/>
      <c r="AQ71" s="53"/>
      <c r="AR71" s="53"/>
      <c r="AS71" s="53"/>
      <c r="AT71" s="53"/>
      <c r="AU71" s="53"/>
      <c r="AV71" s="53"/>
      <c r="AW71" s="53"/>
      <c r="AX71" s="53"/>
      <c r="AY71" s="53"/>
      <c r="AZ71" s="53"/>
      <c r="BA71" s="53"/>
      <c r="BB71" s="53"/>
      <c r="BC71" s="53"/>
      <c r="BD71" s="53"/>
      <c r="BE71" s="53"/>
      <c r="BF71" s="53"/>
      <c r="BG71" s="53"/>
      <c r="BH71" s="53"/>
    </row>
    <row r="72" spans="1:60" x14ac:dyDescent="0.3">
      <c r="A72" s="53"/>
      <c r="B72" s="53"/>
      <c r="C72" s="53"/>
      <c r="D72" s="53"/>
      <c r="E72" s="53"/>
      <c r="F72" s="53"/>
      <c r="G72" s="53"/>
      <c r="H72" s="53"/>
      <c r="I72" s="53"/>
      <c r="J72" s="53"/>
      <c r="K72" s="53"/>
      <c r="L72" s="53"/>
      <c r="M72" s="53"/>
      <c r="N72" s="53"/>
      <c r="O72" s="53"/>
      <c r="P72" s="53"/>
      <c r="Q72" s="53"/>
      <c r="R72" s="53"/>
      <c r="S72" s="53"/>
      <c r="T72" s="53"/>
      <c r="U72" s="53"/>
      <c r="V72" s="53"/>
      <c r="W72" s="53"/>
      <c r="X72" s="53"/>
      <c r="Y72" s="53"/>
      <c r="Z72" s="53"/>
      <c r="AA72" s="53"/>
      <c r="AB72" s="53"/>
      <c r="AC72" s="53"/>
      <c r="AD72" s="53"/>
      <c r="AE72" s="53"/>
      <c r="AF72" s="53"/>
      <c r="AG72" s="53"/>
      <c r="AH72" s="53"/>
      <c r="AI72" s="53"/>
      <c r="AJ72" s="53"/>
      <c r="AK72" s="53"/>
      <c r="AL72" s="53"/>
      <c r="AM72" s="53"/>
      <c r="AN72" s="53"/>
      <c r="AO72" s="53"/>
      <c r="AP72" s="53"/>
      <c r="AQ72" s="53"/>
      <c r="AR72" s="53"/>
      <c r="AS72" s="53"/>
      <c r="AT72" s="53"/>
      <c r="AU72" s="53"/>
      <c r="AV72" s="53"/>
      <c r="AW72" s="53"/>
      <c r="AX72" s="53"/>
      <c r="AY72" s="53"/>
      <c r="AZ72" s="53"/>
      <c r="BA72" s="53"/>
      <c r="BB72" s="53"/>
      <c r="BC72" s="53"/>
      <c r="BD72" s="53"/>
      <c r="BE72" s="53"/>
      <c r="BF72" s="53"/>
      <c r="BG72" s="53"/>
      <c r="BH72" s="53"/>
    </row>
    <row r="73" spans="1:60" x14ac:dyDescent="0.3">
      <c r="A73" s="53"/>
      <c r="B73" s="53"/>
      <c r="C73" s="53"/>
      <c r="D73" s="53"/>
      <c r="E73" s="53"/>
      <c r="F73" s="53"/>
      <c r="G73" s="53"/>
      <c r="H73" s="53"/>
      <c r="I73" s="53"/>
      <c r="J73" s="53"/>
      <c r="K73" s="53"/>
      <c r="L73" s="53"/>
      <c r="M73" s="53"/>
      <c r="N73" s="53"/>
      <c r="O73" s="53"/>
      <c r="P73" s="53"/>
      <c r="Q73" s="53"/>
      <c r="R73" s="53"/>
      <c r="S73" s="53"/>
      <c r="T73" s="53"/>
      <c r="U73" s="53"/>
      <c r="V73" s="53"/>
      <c r="W73" s="53"/>
      <c r="X73" s="53"/>
      <c r="Y73" s="53"/>
      <c r="Z73" s="53"/>
      <c r="AA73" s="53"/>
      <c r="AB73" s="53"/>
      <c r="AC73" s="53"/>
      <c r="AD73" s="53"/>
      <c r="AE73" s="53"/>
      <c r="AF73" s="53"/>
      <c r="AG73" s="53"/>
      <c r="AH73" s="53"/>
      <c r="AI73" s="53"/>
      <c r="AJ73" s="53"/>
      <c r="AK73" s="53"/>
      <c r="AL73" s="53"/>
      <c r="AM73" s="53"/>
      <c r="AN73" s="53"/>
      <c r="AO73" s="53"/>
      <c r="AP73" s="53"/>
      <c r="AQ73" s="53"/>
      <c r="AR73" s="53"/>
      <c r="AS73" s="53"/>
      <c r="AT73" s="53"/>
      <c r="AU73" s="53"/>
      <c r="AV73" s="53"/>
      <c r="AW73" s="53"/>
      <c r="AX73" s="53"/>
      <c r="AY73" s="53"/>
      <c r="AZ73" s="53"/>
      <c r="BA73" s="53"/>
      <c r="BB73" s="53"/>
      <c r="BC73" s="53"/>
      <c r="BD73" s="53"/>
      <c r="BE73" s="53"/>
      <c r="BF73" s="53"/>
      <c r="BG73" s="53"/>
      <c r="BH73" s="53"/>
    </row>
    <row r="74" spans="1:60" x14ac:dyDescent="0.3">
      <c r="A74" s="53"/>
      <c r="B74" s="53"/>
      <c r="C74" s="53"/>
      <c r="D74" s="53"/>
      <c r="E74" s="53"/>
      <c r="F74" s="53"/>
      <c r="G74" s="53"/>
      <c r="H74" s="53"/>
      <c r="I74" s="53"/>
      <c r="J74" s="53"/>
      <c r="K74" s="53"/>
      <c r="L74" s="53"/>
      <c r="M74" s="53"/>
      <c r="N74" s="53"/>
      <c r="O74" s="53"/>
      <c r="P74" s="53"/>
      <c r="Q74" s="53"/>
      <c r="R74" s="53"/>
      <c r="S74" s="53"/>
      <c r="T74" s="53"/>
      <c r="U74" s="53"/>
      <c r="V74" s="53"/>
      <c r="W74" s="53"/>
      <c r="X74" s="53"/>
      <c r="Y74" s="53"/>
      <c r="Z74" s="53"/>
      <c r="AA74" s="53"/>
      <c r="AB74" s="53"/>
      <c r="AC74" s="53"/>
      <c r="AD74" s="53"/>
      <c r="AE74" s="53"/>
      <c r="AF74" s="53"/>
      <c r="AG74" s="53"/>
      <c r="AH74" s="53"/>
      <c r="AI74" s="53"/>
      <c r="AJ74" s="53"/>
      <c r="AK74" s="53"/>
      <c r="AL74" s="53"/>
      <c r="AM74" s="53"/>
      <c r="AN74" s="53"/>
      <c r="AO74" s="53"/>
      <c r="AP74" s="53"/>
      <c r="AQ74" s="53"/>
      <c r="AR74" s="53"/>
      <c r="AS74" s="53"/>
      <c r="AT74" s="53"/>
      <c r="AU74" s="53"/>
      <c r="AV74" s="53"/>
      <c r="AW74" s="53"/>
      <c r="AX74" s="53"/>
      <c r="AY74" s="53"/>
      <c r="AZ74" s="53"/>
      <c r="BA74" s="53"/>
      <c r="BB74" s="53"/>
      <c r="BC74" s="53"/>
      <c r="BD74" s="53"/>
      <c r="BE74" s="53"/>
      <c r="BF74" s="53"/>
      <c r="BG74" s="53"/>
      <c r="BH74" s="53"/>
    </row>
    <row r="75" spans="1:60" x14ac:dyDescent="0.3">
      <c r="A75" s="53"/>
      <c r="B75" s="53"/>
      <c r="C75" s="53"/>
      <c r="D75" s="53"/>
      <c r="E75" s="53"/>
      <c r="F75" s="53"/>
      <c r="G75" s="53"/>
      <c r="H75" s="53"/>
      <c r="I75" s="53"/>
      <c r="J75" s="53"/>
      <c r="K75" s="53"/>
      <c r="L75" s="53"/>
      <c r="M75" s="53"/>
      <c r="N75" s="53"/>
      <c r="O75" s="53"/>
      <c r="P75" s="53"/>
      <c r="Q75" s="53"/>
      <c r="R75" s="53"/>
      <c r="S75" s="53"/>
      <c r="T75" s="53"/>
      <c r="U75" s="53"/>
      <c r="V75" s="53"/>
      <c r="W75" s="53"/>
      <c r="X75" s="53"/>
      <c r="Y75" s="53"/>
      <c r="Z75" s="53"/>
      <c r="AA75" s="53"/>
      <c r="AB75" s="53"/>
      <c r="AC75" s="53"/>
      <c r="AD75" s="53"/>
      <c r="AE75" s="53"/>
      <c r="AF75" s="53"/>
      <c r="AG75" s="53"/>
      <c r="AH75" s="53"/>
      <c r="AI75" s="53"/>
      <c r="AJ75" s="53"/>
      <c r="AK75" s="53"/>
      <c r="AL75" s="53"/>
      <c r="AM75" s="53"/>
      <c r="AN75" s="53"/>
      <c r="AO75" s="53"/>
      <c r="AP75" s="53"/>
      <c r="AQ75" s="53"/>
      <c r="AR75" s="53"/>
      <c r="AS75" s="53"/>
      <c r="AT75" s="53"/>
      <c r="AU75" s="53"/>
      <c r="AV75" s="53"/>
      <c r="AW75" s="53"/>
      <c r="AX75" s="53"/>
      <c r="AY75" s="53"/>
      <c r="AZ75" s="53"/>
      <c r="BA75" s="53"/>
      <c r="BB75" s="53"/>
      <c r="BC75" s="53"/>
      <c r="BD75" s="53"/>
      <c r="BE75" s="53"/>
      <c r="BF75" s="53"/>
      <c r="BG75" s="53"/>
      <c r="BH75" s="53"/>
    </row>
    <row r="76" spans="1:60" x14ac:dyDescent="0.3">
      <c r="A76" s="53"/>
      <c r="B76" s="53"/>
      <c r="C76" s="53"/>
      <c r="D76" s="53"/>
      <c r="E76" s="53"/>
      <c r="F76" s="53"/>
      <c r="G76" s="53"/>
      <c r="H76" s="53"/>
      <c r="I76" s="53"/>
      <c r="J76" s="53"/>
      <c r="K76" s="53"/>
      <c r="L76" s="53"/>
      <c r="M76" s="53"/>
      <c r="N76" s="53"/>
      <c r="O76" s="53"/>
      <c r="P76" s="53"/>
      <c r="Q76" s="53"/>
      <c r="R76" s="53"/>
      <c r="S76" s="53"/>
      <c r="T76" s="53"/>
      <c r="U76" s="53"/>
      <c r="V76" s="53"/>
      <c r="W76" s="53"/>
      <c r="X76" s="53"/>
      <c r="Y76" s="53"/>
      <c r="Z76" s="53"/>
      <c r="AA76" s="53"/>
      <c r="AB76" s="53"/>
      <c r="AC76" s="53"/>
      <c r="AD76" s="53"/>
      <c r="AE76" s="53"/>
      <c r="AF76" s="53"/>
      <c r="AG76" s="53"/>
      <c r="AH76" s="53"/>
      <c r="AI76" s="53"/>
      <c r="AJ76" s="53"/>
      <c r="AK76" s="53"/>
      <c r="AL76" s="53"/>
      <c r="AM76" s="53"/>
      <c r="AN76" s="53"/>
      <c r="AO76" s="53"/>
      <c r="AP76" s="53"/>
      <c r="AQ76" s="53"/>
      <c r="AR76" s="53"/>
      <c r="AS76" s="53"/>
      <c r="AT76" s="53"/>
      <c r="AU76" s="53"/>
      <c r="AV76" s="53"/>
      <c r="AW76" s="53"/>
      <c r="AX76" s="53"/>
      <c r="AY76" s="53"/>
      <c r="AZ76" s="53"/>
      <c r="BA76" s="53"/>
      <c r="BB76" s="53"/>
      <c r="BC76" s="53"/>
      <c r="BD76" s="53"/>
      <c r="BE76" s="53"/>
      <c r="BF76" s="53"/>
      <c r="BG76" s="53"/>
      <c r="BH76" s="53"/>
    </row>
    <row r="77" spans="1:60" x14ac:dyDescent="0.3">
      <c r="A77" s="53"/>
      <c r="B77" s="53"/>
      <c r="C77" s="53"/>
      <c r="D77" s="53"/>
      <c r="E77" s="53"/>
      <c r="F77" s="53"/>
      <c r="G77" s="53"/>
      <c r="H77" s="53"/>
      <c r="I77" s="53"/>
      <c r="J77" s="53"/>
      <c r="K77" s="53"/>
      <c r="L77" s="53"/>
      <c r="M77" s="53"/>
      <c r="N77" s="53"/>
      <c r="O77" s="53"/>
      <c r="P77" s="53"/>
      <c r="Q77" s="53"/>
      <c r="R77" s="53"/>
      <c r="S77" s="53"/>
      <c r="T77" s="53"/>
      <c r="U77" s="53"/>
      <c r="V77" s="53"/>
      <c r="W77" s="53"/>
      <c r="X77" s="53"/>
      <c r="Y77" s="53"/>
      <c r="Z77" s="53"/>
      <c r="AA77" s="53"/>
      <c r="AB77" s="53"/>
      <c r="AC77" s="53"/>
      <c r="AD77" s="53"/>
      <c r="AE77" s="53"/>
      <c r="AF77" s="53"/>
      <c r="AG77" s="53"/>
      <c r="AH77" s="53"/>
      <c r="AI77" s="53"/>
      <c r="AJ77" s="53"/>
      <c r="AK77" s="53"/>
      <c r="AL77" s="53"/>
      <c r="AM77" s="53"/>
      <c r="AN77" s="53"/>
      <c r="AO77" s="53"/>
      <c r="AP77" s="53"/>
      <c r="AQ77" s="53"/>
      <c r="AR77" s="53"/>
      <c r="AS77" s="53"/>
      <c r="AT77" s="53"/>
      <c r="AU77" s="53"/>
      <c r="AV77" s="53"/>
      <c r="AW77" s="53"/>
      <c r="AX77" s="53"/>
      <c r="AY77" s="53"/>
      <c r="AZ77" s="53"/>
      <c r="BA77" s="53"/>
      <c r="BB77" s="53"/>
      <c r="BC77" s="53"/>
      <c r="BD77" s="53"/>
      <c r="BE77" s="53"/>
      <c r="BF77" s="53"/>
      <c r="BG77" s="53"/>
      <c r="BH77" s="53"/>
    </row>
    <row r="78" spans="1:60" x14ac:dyDescent="0.3">
      <c r="A78" s="53"/>
      <c r="B78" s="53"/>
      <c r="C78" s="53"/>
      <c r="D78" s="53"/>
      <c r="E78" s="53"/>
      <c r="F78" s="53"/>
      <c r="G78" s="53"/>
      <c r="H78" s="53"/>
      <c r="I78" s="53"/>
      <c r="J78" s="53"/>
      <c r="K78" s="53"/>
      <c r="L78" s="53"/>
      <c r="M78" s="53"/>
      <c r="N78" s="53"/>
      <c r="O78" s="53"/>
      <c r="P78" s="53"/>
      <c r="Q78" s="53"/>
      <c r="R78" s="53"/>
      <c r="S78" s="53"/>
      <c r="T78" s="53"/>
      <c r="U78" s="53"/>
      <c r="V78" s="53"/>
      <c r="W78" s="53"/>
      <c r="X78" s="53"/>
      <c r="Y78" s="53"/>
      <c r="Z78" s="53"/>
      <c r="AA78" s="53"/>
      <c r="AB78" s="53"/>
      <c r="AC78" s="53"/>
      <c r="AD78" s="53"/>
      <c r="AE78" s="53"/>
      <c r="AF78" s="53"/>
      <c r="AG78" s="53"/>
      <c r="AH78" s="53"/>
      <c r="AI78" s="53"/>
      <c r="AJ78" s="53"/>
      <c r="AK78" s="53"/>
      <c r="AL78" s="53"/>
      <c r="AM78" s="53"/>
      <c r="AN78" s="53"/>
      <c r="AO78" s="53"/>
      <c r="AP78" s="53"/>
      <c r="AQ78" s="53"/>
      <c r="AR78" s="53"/>
      <c r="AS78" s="53"/>
      <c r="AT78" s="53"/>
      <c r="AU78" s="53"/>
      <c r="AV78" s="53"/>
      <c r="AW78" s="53"/>
      <c r="AX78" s="53"/>
      <c r="AY78" s="53"/>
      <c r="AZ78" s="53"/>
      <c r="BA78" s="53"/>
      <c r="BB78" s="53"/>
      <c r="BC78" s="53"/>
      <c r="BD78" s="53"/>
      <c r="BE78" s="53"/>
      <c r="BF78" s="53"/>
      <c r="BG78" s="53"/>
      <c r="BH78" s="53"/>
    </row>
    <row r="79" spans="1:60" x14ac:dyDescent="0.3">
      <c r="A79" s="53"/>
      <c r="B79" s="53"/>
      <c r="C79" s="53"/>
      <c r="D79" s="53"/>
      <c r="E79" s="53"/>
      <c r="F79" s="53"/>
      <c r="G79" s="53"/>
      <c r="H79" s="53"/>
      <c r="I79" s="53"/>
      <c r="J79" s="53"/>
      <c r="K79" s="53"/>
      <c r="L79" s="53"/>
      <c r="M79" s="53"/>
      <c r="N79" s="53"/>
      <c r="O79" s="53"/>
      <c r="P79" s="53"/>
      <c r="Q79" s="53"/>
      <c r="R79" s="53"/>
      <c r="S79" s="53"/>
      <c r="T79" s="53"/>
      <c r="U79" s="53"/>
      <c r="V79" s="53"/>
      <c r="W79" s="53"/>
      <c r="X79" s="53"/>
      <c r="Y79" s="53"/>
      <c r="Z79" s="53"/>
      <c r="AA79" s="53"/>
      <c r="AB79" s="53"/>
      <c r="AC79" s="53"/>
      <c r="AD79" s="53"/>
      <c r="AE79" s="53"/>
      <c r="AF79" s="53"/>
      <c r="AG79" s="53"/>
      <c r="AH79" s="53"/>
      <c r="AI79" s="53"/>
      <c r="AJ79" s="53"/>
      <c r="AK79" s="53"/>
      <c r="AL79" s="53"/>
      <c r="AM79" s="53"/>
      <c r="AN79" s="53"/>
      <c r="AO79" s="53"/>
      <c r="AP79" s="53"/>
      <c r="AQ79" s="53"/>
      <c r="AR79" s="53"/>
      <c r="AS79" s="53"/>
      <c r="AT79" s="53"/>
      <c r="AU79" s="53"/>
      <c r="AV79" s="53"/>
      <c r="AW79" s="53"/>
      <c r="AX79" s="53"/>
      <c r="AY79" s="53"/>
      <c r="AZ79" s="53"/>
      <c r="BA79" s="53"/>
      <c r="BB79" s="53"/>
      <c r="BC79" s="53"/>
      <c r="BD79" s="53"/>
      <c r="BE79" s="53"/>
      <c r="BF79" s="53"/>
      <c r="BG79" s="53"/>
      <c r="BH79" s="53"/>
    </row>
    <row r="80" spans="1:60" x14ac:dyDescent="0.3">
      <c r="A80" s="53"/>
      <c r="B80" s="53"/>
      <c r="C80" s="53"/>
      <c r="D80" s="53"/>
      <c r="E80" s="53"/>
      <c r="F80" s="53"/>
      <c r="G80" s="53"/>
      <c r="H80" s="53"/>
      <c r="I80" s="53"/>
      <c r="J80" s="53"/>
      <c r="K80" s="53"/>
      <c r="L80" s="53"/>
      <c r="M80" s="53"/>
      <c r="N80" s="53"/>
      <c r="O80" s="53"/>
      <c r="P80" s="53"/>
      <c r="Q80" s="53"/>
      <c r="R80" s="53"/>
      <c r="S80" s="53"/>
      <c r="T80" s="53"/>
      <c r="U80" s="53"/>
      <c r="V80" s="53"/>
      <c r="W80" s="53"/>
      <c r="X80" s="53"/>
      <c r="Y80" s="53"/>
      <c r="Z80" s="53"/>
      <c r="AA80" s="53"/>
      <c r="AB80" s="53"/>
      <c r="AC80" s="53"/>
      <c r="AD80" s="53"/>
      <c r="AE80" s="53"/>
      <c r="AF80" s="53"/>
      <c r="AG80" s="53"/>
      <c r="AH80" s="53"/>
      <c r="AI80" s="53"/>
      <c r="AJ80" s="53"/>
      <c r="AK80" s="53"/>
      <c r="AL80" s="53"/>
      <c r="AM80" s="53"/>
      <c r="AN80" s="53"/>
      <c r="AO80" s="53"/>
      <c r="AP80" s="53"/>
      <c r="AQ80" s="53"/>
      <c r="AR80" s="53"/>
      <c r="AS80" s="53"/>
      <c r="AT80" s="53"/>
      <c r="AU80" s="53"/>
      <c r="AV80" s="53"/>
      <c r="AW80" s="53"/>
      <c r="AX80" s="53"/>
      <c r="AY80" s="53"/>
      <c r="AZ80" s="53"/>
      <c r="BA80" s="53"/>
      <c r="BB80" s="53"/>
      <c r="BC80" s="53"/>
      <c r="BD80" s="53"/>
      <c r="BE80" s="53"/>
      <c r="BF80" s="53"/>
      <c r="BG80" s="53"/>
      <c r="BH80" s="53"/>
    </row>
    <row r="81" spans="1:60" x14ac:dyDescent="0.3">
      <c r="A81" s="53"/>
      <c r="B81" s="53"/>
      <c r="C81" s="53"/>
      <c r="D81" s="53"/>
      <c r="E81" s="53"/>
      <c r="F81" s="53"/>
      <c r="G81" s="53"/>
      <c r="H81" s="53"/>
      <c r="I81" s="53"/>
      <c r="J81" s="53"/>
      <c r="K81" s="53"/>
      <c r="L81" s="53"/>
      <c r="M81" s="53"/>
      <c r="N81" s="53"/>
      <c r="O81" s="53"/>
      <c r="P81" s="53"/>
      <c r="Q81" s="53"/>
      <c r="R81" s="53"/>
      <c r="S81" s="53"/>
      <c r="T81" s="53"/>
      <c r="U81" s="53"/>
      <c r="V81" s="53"/>
      <c r="W81" s="53"/>
      <c r="X81" s="53"/>
      <c r="Y81" s="53"/>
      <c r="Z81" s="53"/>
      <c r="AA81" s="53"/>
      <c r="AB81" s="53"/>
      <c r="AC81" s="53"/>
      <c r="AD81" s="53"/>
      <c r="AE81" s="53"/>
      <c r="AF81" s="53"/>
      <c r="AG81" s="53"/>
      <c r="AH81" s="53"/>
      <c r="AI81" s="53"/>
      <c r="AJ81" s="53"/>
      <c r="AK81" s="53"/>
      <c r="AL81" s="53"/>
      <c r="AM81" s="53"/>
      <c r="AN81" s="53"/>
      <c r="AO81" s="53"/>
      <c r="AP81" s="53"/>
      <c r="AQ81" s="53"/>
      <c r="AR81" s="53"/>
      <c r="AS81" s="53"/>
      <c r="AT81" s="53"/>
      <c r="AU81" s="53"/>
      <c r="AV81" s="53"/>
      <c r="AW81" s="53"/>
      <c r="AX81" s="53"/>
      <c r="AY81" s="53"/>
      <c r="AZ81" s="53"/>
      <c r="BA81" s="53"/>
      <c r="BB81" s="53"/>
      <c r="BC81" s="53"/>
      <c r="BD81" s="53"/>
      <c r="BE81" s="53"/>
      <c r="BF81" s="53"/>
      <c r="BG81" s="53"/>
      <c r="BH81" s="53"/>
    </row>
    <row r="82" spans="1:60" x14ac:dyDescent="0.3">
      <c r="A82" s="53"/>
      <c r="B82" s="53"/>
      <c r="C82" s="53"/>
      <c r="D82" s="53"/>
      <c r="E82" s="53"/>
      <c r="F82" s="53"/>
      <c r="G82" s="53"/>
      <c r="H82" s="53"/>
      <c r="I82" s="53"/>
      <c r="J82" s="53"/>
      <c r="K82" s="53"/>
      <c r="L82" s="53"/>
      <c r="M82" s="53"/>
      <c r="N82" s="53"/>
      <c r="O82" s="53"/>
      <c r="P82" s="53"/>
      <c r="Q82" s="53"/>
      <c r="R82" s="53"/>
      <c r="S82" s="53"/>
      <c r="T82" s="53"/>
      <c r="U82" s="53"/>
      <c r="V82" s="53"/>
      <c r="W82" s="53"/>
      <c r="X82" s="53"/>
      <c r="Y82" s="53"/>
      <c r="Z82" s="53"/>
      <c r="AA82" s="53"/>
      <c r="AB82" s="53"/>
      <c r="AC82" s="53"/>
      <c r="AD82" s="53"/>
      <c r="AE82" s="53"/>
      <c r="AF82" s="53"/>
      <c r="AG82" s="53"/>
      <c r="AH82" s="53"/>
      <c r="AI82" s="53"/>
      <c r="AJ82" s="53"/>
      <c r="AK82" s="53"/>
      <c r="AL82" s="53"/>
      <c r="AM82" s="53"/>
      <c r="AN82" s="53"/>
      <c r="AO82" s="53"/>
      <c r="AP82" s="53"/>
      <c r="AQ82" s="53"/>
      <c r="AR82" s="53"/>
      <c r="AS82" s="53"/>
      <c r="AT82" s="53"/>
      <c r="AU82" s="53"/>
      <c r="AV82" s="53"/>
      <c r="AW82" s="53"/>
      <c r="AX82" s="53"/>
      <c r="AY82" s="53"/>
      <c r="AZ82" s="53"/>
      <c r="BA82" s="53"/>
      <c r="BB82" s="53"/>
      <c r="BC82" s="53"/>
      <c r="BD82" s="53"/>
      <c r="BE82" s="53"/>
      <c r="BF82" s="53"/>
      <c r="BG82" s="53"/>
      <c r="BH82" s="53"/>
    </row>
    <row r="83" spans="1:60" x14ac:dyDescent="0.3">
      <c r="A83" s="53"/>
      <c r="B83" s="53"/>
      <c r="C83" s="53"/>
      <c r="D83" s="53"/>
      <c r="E83" s="53"/>
      <c r="F83" s="53"/>
      <c r="G83" s="53"/>
      <c r="H83" s="53"/>
      <c r="I83" s="53"/>
      <c r="J83" s="53"/>
      <c r="K83" s="53"/>
      <c r="L83" s="53"/>
      <c r="M83" s="53"/>
      <c r="N83" s="53"/>
      <c r="O83" s="53"/>
      <c r="P83" s="53"/>
      <c r="Q83" s="53"/>
      <c r="R83" s="53"/>
      <c r="S83" s="53"/>
      <c r="T83" s="53"/>
      <c r="U83" s="53"/>
      <c r="V83" s="53"/>
      <c r="W83" s="53"/>
      <c r="X83" s="53"/>
      <c r="Y83" s="53"/>
      <c r="Z83" s="53"/>
      <c r="AA83" s="53"/>
      <c r="AB83" s="53"/>
      <c r="AC83" s="53"/>
      <c r="AD83" s="53"/>
      <c r="AE83" s="53"/>
      <c r="AF83" s="53"/>
      <c r="AG83" s="53"/>
      <c r="AH83" s="53"/>
      <c r="AI83" s="53"/>
      <c r="AJ83" s="53"/>
      <c r="AK83" s="53"/>
      <c r="AL83" s="53"/>
      <c r="AM83" s="53"/>
      <c r="AN83" s="53"/>
      <c r="AO83" s="53"/>
      <c r="AP83" s="53"/>
      <c r="AQ83" s="53"/>
      <c r="AR83" s="53"/>
      <c r="AS83" s="53"/>
      <c r="AT83" s="53"/>
      <c r="AU83" s="53"/>
      <c r="AV83" s="53"/>
      <c r="AW83" s="53"/>
      <c r="AX83" s="53"/>
      <c r="AY83" s="53"/>
      <c r="AZ83" s="53"/>
      <c r="BA83" s="53"/>
      <c r="BB83" s="53"/>
      <c r="BC83" s="53"/>
      <c r="BD83" s="53"/>
      <c r="BE83" s="53"/>
      <c r="BF83" s="53"/>
      <c r="BG83" s="53"/>
      <c r="BH83" s="53"/>
    </row>
    <row r="84" spans="1:60" x14ac:dyDescent="0.3">
      <c r="A84" s="53"/>
      <c r="B84" s="53"/>
      <c r="C84" s="53"/>
      <c r="D84" s="53"/>
      <c r="E84" s="53"/>
      <c r="F84" s="53"/>
      <c r="G84" s="53"/>
      <c r="H84" s="53"/>
      <c r="I84" s="53"/>
      <c r="J84" s="53"/>
      <c r="K84" s="53"/>
      <c r="L84" s="53"/>
      <c r="M84" s="53"/>
      <c r="N84" s="53"/>
      <c r="O84" s="53"/>
      <c r="P84" s="53"/>
      <c r="Q84" s="53"/>
      <c r="R84" s="53"/>
      <c r="S84" s="53"/>
      <c r="T84" s="53"/>
      <c r="U84" s="53"/>
      <c r="V84" s="53"/>
      <c r="W84" s="53"/>
      <c r="X84" s="53"/>
      <c r="Y84" s="53"/>
      <c r="Z84" s="53"/>
      <c r="AA84" s="53"/>
      <c r="AB84" s="53"/>
      <c r="AC84" s="53"/>
      <c r="AD84" s="53"/>
      <c r="AE84" s="53"/>
      <c r="AF84" s="53"/>
      <c r="AG84" s="53"/>
      <c r="AH84" s="53"/>
      <c r="AI84" s="53"/>
      <c r="AJ84" s="53"/>
      <c r="AK84" s="53"/>
      <c r="AL84" s="53"/>
      <c r="AM84" s="53"/>
      <c r="AN84" s="53"/>
      <c r="AO84" s="53"/>
      <c r="AP84" s="53"/>
      <c r="AQ84" s="53"/>
      <c r="AR84" s="53"/>
      <c r="AS84" s="53"/>
      <c r="AT84" s="53"/>
      <c r="AU84" s="53"/>
      <c r="AV84" s="53"/>
      <c r="AW84" s="53"/>
      <c r="AX84" s="53"/>
      <c r="AY84" s="53"/>
      <c r="AZ84" s="53"/>
      <c r="BA84" s="53"/>
      <c r="BB84" s="53"/>
      <c r="BC84" s="53"/>
      <c r="BD84" s="53"/>
      <c r="BE84" s="53"/>
      <c r="BF84" s="53"/>
      <c r="BG84" s="53"/>
      <c r="BH84" s="53"/>
    </row>
    <row r="85" spans="1:60" x14ac:dyDescent="0.3">
      <c r="A85" s="53"/>
      <c r="B85" s="53"/>
      <c r="C85" s="53"/>
      <c r="D85" s="53"/>
      <c r="E85" s="53"/>
      <c r="F85" s="53"/>
      <c r="G85" s="53"/>
      <c r="H85" s="53"/>
      <c r="I85" s="53"/>
      <c r="J85" s="53"/>
      <c r="K85" s="53"/>
      <c r="L85" s="53"/>
      <c r="M85" s="53"/>
      <c r="N85" s="53"/>
      <c r="O85" s="53"/>
      <c r="P85" s="53"/>
      <c r="Q85" s="53"/>
      <c r="R85" s="53"/>
      <c r="S85" s="53"/>
      <c r="T85" s="53"/>
      <c r="U85" s="53"/>
      <c r="V85" s="53"/>
      <c r="W85" s="53"/>
      <c r="X85" s="53"/>
      <c r="Y85" s="53"/>
      <c r="Z85" s="53"/>
      <c r="AA85" s="53"/>
      <c r="AB85" s="53"/>
      <c r="AC85" s="53"/>
      <c r="AD85" s="53"/>
      <c r="AE85" s="53"/>
      <c r="AF85" s="53"/>
      <c r="AG85" s="53"/>
      <c r="AH85" s="53"/>
      <c r="AI85" s="53"/>
      <c r="AJ85" s="53"/>
      <c r="AK85" s="53"/>
      <c r="AL85" s="53"/>
      <c r="AM85" s="53"/>
      <c r="AN85" s="53"/>
      <c r="AO85" s="53"/>
      <c r="AP85" s="53"/>
      <c r="AQ85" s="53"/>
      <c r="AR85" s="53"/>
      <c r="AS85" s="53"/>
      <c r="AT85" s="53"/>
      <c r="AU85" s="53"/>
      <c r="AV85" s="53"/>
      <c r="AW85" s="53"/>
      <c r="AX85" s="53"/>
      <c r="AY85" s="53"/>
      <c r="AZ85" s="53"/>
      <c r="BA85" s="53"/>
      <c r="BB85" s="53"/>
      <c r="BC85" s="53"/>
      <c r="BD85" s="53"/>
      <c r="BE85" s="53"/>
      <c r="BF85" s="53"/>
      <c r="BG85" s="53"/>
      <c r="BH85" s="53"/>
    </row>
    <row r="86" spans="1:60" x14ac:dyDescent="0.3">
      <c r="A86" s="53"/>
      <c r="B86" s="53"/>
      <c r="C86" s="53"/>
      <c r="D86" s="53"/>
      <c r="E86" s="53"/>
      <c r="F86" s="53"/>
      <c r="G86" s="53"/>
      <c r="H86" s="53"/>
      <c r="I86" s="53"/>
      <c r="J86" s="53"/>
      <c r="K86" s="53"/>
      <c r="L86" s="53"/>
      <c r="M86" s="53"/>
      <c r="N86" s="53"/>
      <c r="O86" s="53"/>
      <c r="P86" s="53"/>
      <c r="Q86" s="53"/>
      <c r="R86" s="53"/>
      <c r="S86" s="53"/>
      <c r="T86" s="53"/>
      <c r="U86" s="53"/>
      <c r="V86" s="53"/>
      <c r="W86" s="53"/>
      <c r="X86" s="53"/>
      <c r="Y86" s="53"/>
      <c r="Z86" s="53"/>
      <c r="AA86" s="53"/>
      <c r="AB86" s="53"/>
      <c r="AC86" s="53"/>
      <c r="AD86" s="53"/>
      <c r="AE86" s="53"/>
      <c r="AF86" s="53"/>
      <c r="AG86" s="53"/>
      <c r="AH86" s="53"/>
      <c r="AI86" s="53"/>
      <c r="AJ86" s="53"/>
      <c r="AK86" s="53"/>
      <c r="AL86" s="53"/>
      <c r="AM86" s="53"/>
      <c r="AN86" s="53"/>
      <c r="AO86" s="53"/>
      <c r="AP86" s="53"/>
      <c r="AQ86" s="53"/>
      <c r="AR86" s="53"/>
      <c r="AS86" s="53"/>
      <c r="AT86" s="53"/>
      <c r="AU86" s="53"/>
      <c r="AV86" s="53"/>
      <c r="AW86" s="53"/>
      <c r="AX86" s="53"/>
      <c r="AY86" s="53"/>
      <c r="AZ86" s="53"/>
      <c r="BA86" s="53"/>
      <c r="BB86" s="53"/>
      <c r="BC86" s="53"/>
      <c r="BD86" s="53"/>
      <c r="BE86" s="53"/>
      <c r="BF86" s="53"/>
      <c r="BG86" s="53"/>
      <c r="BH86" s="53"/>
    </row>
    <row r="87" spans="1:60" x14ac:dyDescent="0.3">
      <c r="A87" s="53"/>
      <c r="B87" s="53"/>
      <c r="C87" s="53"/>
      <c r="D87" s="53"/>
      <c r="E87" s="53"/>
      <c r="F87" s="53"/>
      <c r="G87" s="53"/>
      <c r="H87" s="53"/>
      <c r="I87" s="53"/>
      <c r="J87" s="53"/>
      <c r="K87" s="53"/>
      <c r="L87" s="53"/>
      <c r="M87" s="53"/>
      <c r="N87" s="53"/>
      <c r="O87" s="53"/>
      <c r="P87" s="53"/>
      <c r="Q87" s="53"/>
      <c r="R87" s="53"/>
      <c r="S87" s="53"/>
      <c r="T87" s="53"/>
      <c r="U87" s="53"/>
      <c r="V87" s="53"/>
      <c r="W87" s="53"/>
      <c r="X87" s="53"/>
      <c r="Y87" s="53"/>
      <c r="Z87" s="53"/>
      <c r="AA87" s="53"/>
      <c r="AB87" s="53"/>
      <c r="AC87" s="53"/>
      <c r="AD87" s="53"/>
      <c r="AE87" s="53"/>
      <c r="AF87" s="53"/>
      <c r="AG87" s="53"/>
      <c r="AH87" s="53"/>
      <c r="AI87" s="53"/>
      <c r="AJ87" s="53"/>
      <c r="AK87" s="53"/>
      <c r="AL87" s="53"/>
      <c r="AM87" s="53"/>
      <c r="AN87" s="53"/>
      <c r="AO87" s="53"/>
      <c r="AP87" s="53"/>
      <c r="AQ87" s="53"/>
      <c r="AR87" s="53"/>
      <c r="AS87" s="53"/>
      <c r="AT87" s="53"/>
      <c r="AU87" s="53"/>
      <c r="AV87" s="53"/>
      <c r="AW87" s="53"/>
      <c r="AX87" s="53"/>
      <c r="AY87" s="53"/>
      <c r="AZ87" s="53"/>
      <c r="BA87" s="53"/>
      <c r="BB87" s="53"/>
      <c r="BC87" s="53"/>
      <c r="BD87" s="53"/>
      <c r="BE87" s="53"/>
      <c r="BF87" s="53"/>
      <c r="BG87" s="53"/>
      <c r="BH87" s="53"/>
    </row>
    <row r="88" spans="1:60" x14ac:dyDescent="0.3">
      <c r="A88" s="53"/>
      <c r="B88" s="53"/>
      <c r="C88" s="53"/>
      <c r="D88" s="53"/>
      <c r="E88" s="53"/>
      <c r="F88" s="53"/>
      <c r="G88" s="53"/>
      <c r="H88" s="53"/>
      <c r="I88" s="53"/>
      <c r="J88" s="53"/>
      <c r="K88" s="53"/>
      <c r="L88" s="53"/>
      <c r="M88" s="53"/>
      <c r="N88" s="53"/>
      <c r="O88" s="53"/>
      <c r="P88" s="53"/>
      <c r="Q88" s="53"/>
      <c r="R88" s="53"/>
      <c r="S88" s="53"/>
      <c r="T88" s="53"/>
      <c r="U88" s="53"/>
      <c r="V88" s="53"/>
      <c r="W88" s="53"/>
      <c r="X88" s="53"/>
      <c r="Y88" s="53"/>
      <c r="Z88" s="53"/>
      <c r="AA88" s="53"/>
      <c r="AB88" s="53"/>
      <c r="AC88" s="53"/>
      <c r="AD88" s="53"/>
      <c r="AE88" s="53"/>
      <c r="AF88" s="53"/>
      <c r="AG88" s="53"/>
      <c r="AH88" s="53"/>
      <c r="AI88" s="53"/>
      <c r="AJ88" s="53"/>
      <c r="AK88" s="53"/>
      <c r="AL88" s="53"/>
      <c r="AM88" s="53"/>
      <c r="AN88" s="53"/>
      <c r="AO88" s="53"/>
      <c r="AP88" s="53"/>
      <c r="AQ88" s="53"/>
      <c r="AR88" s="53"/>
      <c r="AS88" s="53"/>
      <c r="AT88" s="53"/>
      <c r="AU88" s="53"/>
      <c r="AV88" s="53"/>
      <c r="AW88" s="53"/>
      <c r="AX88" s="53"/>
      <c r="AY88" s="53"/>
      <c r="AZ88" s="53"/>
      <c r="BA88" s="53"/>
      <c r="BB88" s="53"/>
      <c r="BC88" s="53"/>
      <c r="BD88" s="53"/>
      <c r="BE88" s="53"/>
      <c r="BF88" s="53"/>
      <c r="BG88" s="53"/>
      <c r="BH88" s="53"/>
    </row>
    <row r="89" spans="1:60" x14ac:dyDescent="0.3">
      <c r="A89" s="53"/>
      <c r="B89" s="53"/>
      <c r="C89" s="53"/>
      <c r="D89" s="53"/>
      <c r="E89" s="53"/>
      <c r="F89" s="53"/>
      <c r="G89" s="53"/>
      <c r="H89" s="53"/>
      <c r="I89" s="53"/>
      <c r="J89" s="53"/>
      <c r="K89" s="53"/>
      <c r="L89" s="53"/>
      <c r="M89" s="53"/>
      <c r="N89" s="53"/>
      <c r="O89" s="53"/>
      <c r="P89" s="53"/>
      <c r="Q89" s="53"/>
      <c r="R89" s="53"/>
      <c r="S89" s="53"/>
      <c r="T89" s="53"/>
      <c r="U89" s="53"/>
      <c r="V89" s="53"/>
      <c r="W89" s="53"/>
      <c r="X89" s="53"/>
      <c r="Y89" s="53"/>
      <c r="Z89" s="53"/>
      <c r="AA89" s="53"/>
      <c r="AB89" s="53"/>
      <c r="AC89" s="53"/>
      <c r="AD89" s="53"/>
      <c r="AE89" s="53"/>
      <c r="AF89" s="53"/>
      <c r="AG89" s="53"/>
      <c r="AH89" s="53"/>
      <c r="AI89" s="53"/>
      <c r="AJ89" s="53"/>
      <c r="AK89" s="53"/>
      <c r="AL89" s="53"/>
      <c r="AM89" s="53"/>
      <c r="AN89" s="53"/>
      <c r="AO89" s="53"/>
      <c r="AP89" s="53"/>
      <c r="AQ89" s="53"/>
      <c r="AR89" s="53"/>
      <c r="AS89" s="53"/>
      <c r="AT89" s="53"/>
      <c r="AU89" s="53"/>
      <c r="AV89" s="53"/>
      <c r="AW89" s="53"/>
      <c r="AX89" s="53"/>
      <c r="AY89" s="53"/>
      <c r="AZ89" s="53"/>
      <c r="BA89" s="53"/>
      <c r="BB89" s="53"/>
      <c r="BC89" s="53"/>
      <c r="BD89" s="53"/>
      <c r="BE89" s="53"/>
      <c r="BF89" s="53"/>
      <c r="BG89" s="53"/>
      <c r="BH89" s="53"/>
    </row>
    <row r="90" spans="1:60" x14ac:dyDescent="0.3">
      <c r="A90" s="53"/>
      <c r="B90" s="53"/>
      <c r="C90" s="53"/>
      <c r="D90" s="53"/>
      <c r="E90" s="53"/>
      <c r="F90" s="53"/>
      <c r="G90" s="53"/>
      <c r="H90" s="53"/>
      <c r="I90" s="53"/>
      <c r="J90" s="53"/>
      <c r="K90" s="53"/>
      <c r="L90" s="53"/>
      <c r="M90" s="53"/>
      <c r="N90" s="53"/>
      <c r="O90" s="53"/>
      <c r="P90" s="53"/>
      <c r="Q90" s="53"/>
      <c r="R90" s="53"/>
      <c r="S90" s="53"/>
      <c r="T90" s="53"/>
      <c r="U90" s="53"/>
      <c r="V90" s="53"/>
      <c r="W90" s="53"/>
      <c r="X90" s="53"/>
      <c r="Y90" s="53"/>
      <c r="Z90" s="53"/>
      <c r="AA90" s="53"/>
      <c r="AB90" s="53"/>
      <c r="AC90" s="53"/>
      <c r="AD90" s="53"/>
      <c r="AE90" s="53"/>
      <c r="AF90" s="53"/>
      <c r="AG90" s="53"/>
      <c r="AH90" s="53"/>
      <c r="AI90" s="53"/>
      <c r="AJ90" s="53"/>
      <c r="AK90" s="53"/>
      <c r="AL90" s="53"/>
      <c r="AM90" s="53"/>
      <c r="AN90" s="53"/>
      <c r="AO90" s="53"/>
      <c r="AP90" s="53"/>
      <c r="AQ90" s="53"/>
      <c r="AR90" s="53"/>
      <c r="AS90" s="53"/>
      <c r="AT90" s="53"/>
      <c r="AU90" s="53"/>
      <c r="AV90" s="53"/>
      <c r="AW90" s="53"/>
      <c r="AX90" s="53"/>
      <c r="AY90" s="53"/>
      <c r="AZ90" s="53"/>
      <c r="BA90" s="53"/>
      <c r="BB90" s="53"/>
      <c r="BC90" s="53"/>
      <c r="BD90" s="53"/>
      <c r="BE90" s="53"/>
      <c r="BF90" s="53"/>
      <c r="BG90" s="53"/>
      <c r="BH90" s="53"/>
    </row>
    <row r="91" spans="1:60" x14ac:dyDescent="0.3">
      <c r="A91" s="53"/>
      <c r="B91" s="53"/>
      <c r="C91" s="53"/>
      <c r="D91" s="53"/>
      <c r="E91" s="53"/>
      <c r="F91" s="53"/>
      <c r="G91" s="53"/>
      <c r="H91" s="53"/>
      <c r="I91" s="53"/>
      <c r="J91" s="53"/>
      <c r="K91" s="53"/>
      <c r="L91" s="53"/>
      <c r="M91" s="53"/>
      <c r="N91" s="53"/>
      <c r="O91" s="53"/>
      <c r="P91" s="53"/>
      <c r="Q91" s="53"/>
      <c r="R91" s="53"/>
      <c r="S91" s="53"/>
      <c r="T91" s="53"/>
      <c r="U91" s="53"/>
      <c r="V91" s="53"/>
      <c r="W91" s="53"/>
      <c r="X91" s="53"/>
      <c r="Y91" s="53"/>
      <c r="Z91" s="53"/>
      <c r="AA91" s="53"/>
      <c r="AB91" s="53"/>
      <c r="AC91" s="53"/>
      <c r="AD91" s="53"/>
      <c r="AE91" s="53"/>
      <c r="AF91" s="53"/>
      <c r="AG91" s="53"/>
      <c r="AH91" s="53"/>
      <c r="AI91" s="53"/>
      <c r="AJ91" s="53"/>
      <c r="AK91" s="53"/>
      <c r="AL91" s="53"/>
      <c r="AM91" s="53"/>
      <c r="AN91" s="53"/>
      <c r="AO91" s="53"/>
      <c r="AP91" s="53"/>
      <c r="AQ91" s="53"/>
      <c r="AR91" s="53"/>
      <c r="AS91" s="53"/>
      <c r="AT91" s="53"/>
      <c r="AU91" s="53"/>
      <c r="AV91" s="53"/>
      <c r="AW91" s="53"/>
      <c r="AX91" s="53"/>
      <c r="AY91" s="53"/>
      <c r="AZ91" s="53"/>
      <c r="BA91" s="53"/>
      <c r="BB91" s="53"/>
      <c r="BC91" s="53"/>
      <c r="BD91" s="53"/>
      <c r="BE91" s="53"/>
      <c r="BF91" s="53"/>
      <c r="BG91" s="53"/>
      <c r="BH91" s="53"/>
    </row>
    <row r="92" spans="1:60" x14ac:dyDescent="0.3">
      <c r="A92" s="53"/>
      <c r="B92" s="53"/>
      <c r="C92" s="53"/>
      <c r="D92" s="53"/>
      <c r="E92" s="53"/>
      <c r="F92" s="53"/>
      <c r="G92" s="53"/>
      <c r="H92" s="53"/>
      <c r="I92" s="53"/>
      <c r="J92" s="53"/>
      <c r="K92" s="53"/>
      <c r="L92" s="53"/>
      <c r="M92" s="53"/>
      <c r="N92" s="53"/>
      <c r="O92" s="53"/>
      <c r="P92" s="53"/>
      <c r="Q92" s="53"/>
      <c r="R92" s="53"/>
      <c r="S92" s="53"/>
      <c r="T92" s="53"/>
      <c r="U92" s="53"/>
      <c r="V92" s="53"/>
      <c r="W92" s="53"/>
      <c r="X92" s="53"/>
      <c r="Y92" s="53"/>
      <c r="Z92" s="53"/>
      <c r="AA92" s="53"/>
      <c r="AB92" s="53"/>
      <c r="AC92" s="53"/>
      <c r="AD92" s="53"/>
      <c r="AE92" s="53"/>
      <c r="AF92" s="53"/>
      <c r="AG92" s="53"/>
      <c r="AH92" s="53"/>
      <c r="AI92" s="53"/>
      <c r="AJ92" s="53"/>
      <c r="AK92" s="53"/>
      <c r="AL92" s="53"/>
      <c r="AM92" s="53"/>
      <c r="AN92" s="53"/>
      <c r="AO92" s="53"/>
      <c r="AP92" s="53"/>
      <c r="AQ92" s="53"/>
      <c r="AR92" s="53"/>
      <c r="AS92" s="53"/>
      <c r="AT92" s="53"/>
      <c r="AU92" s="53"/>
      <c r="AV92" s="53"/>
      <c r="AW92" s="53"/>
      <c r="AX92" s="53"/>
      <c r="AY92" s="53"/>
      <c r="AZ92" s="53"/>
      <c r="BA92" s="53"/>
      <c r="BB92" s="53"/>
      <c r="BC92" s="53"/>
      <c r="BD92" s="53"/>
      <c r="BE92" s="53"/>
      <c r="BF92" s="53"/>
      <c r="BG92" s="53"/>
      <c r="BH92" s="53"/>
    </row>
    <row r="93" spans="1:60" x14ac:dyDescent="0.3">
      <c r="A93" s="53"/>
      <c r="B93" s="53"/>
      <c r="C93" s="53"/>
      <c r="D93" s="53"/>
      <c r="E93" s="53"/>
      <c r="F93" s="53"/>
      <c r="G93" s="53"/>
      <c r="H93" s="53"/>
      <c r="I93" s="53"/>
      <c r="J93" s="53"/>
      <c r="K93" s="53"/>
      <c r="L93" s="53"/>
      <c r="M93" s="53"/>
      <c r="N93" s="53"/>
      <c r="O93" s="53"/>
      <c r="P93" s="53"/>
      <c r="Q93" s="53"/>
      <c r="R93" s="53"/>
      <c r="S93" s="53"/>
      <c r="T93" s="53"/>
      <c r="U93" s="53"/>
      <c r="V93" s="53"/>
      <c r="W93" s="53"/>
      <c r="X93" s="53"/>
      <c r="Y93" s="53"/>
      <c r="Z93" s="53"/>
      <c r="AA93" s="53"/>
      <c r="AB93" s="53"/>
      <c r="AC93" s="53"/>
      <c r="AD93" s="53"/>
      <c r="AE93" s="53"/>
      <c r="AF93" s="53"/>
      <c r="AG93" s="53"/>
      <c r="AH93" s="53"/>
      <c r="AI93" s="53"/>
      <c r="AJ93" s="53"/>
      <c r="AK93" s="53"/>
      <c r="AL93" s="53"/>
      <c r="AM93" s="53"/>
      <c r="AN93" s="53"/>
      <c r="AO93" s="53"/>
      <c r="AP93" s="53"/>
      <c r="AQ93" s="53"/>
      <c r="AR93" s="53"/>
      <c r="AS93" s="53"/>
      <c r="AT93" s="53"/>
      <c r="AU93" s="53"/>
      <c r="AV93" s="53"/>
      <c r="AW93" s="53"/>
      <c r="AX93" s="53"/>
      <c r="AY93" s="53"/>
      <c r="AZ93" s="53"/>
      <c r="BA93" s="53"/>
      <c r="BB93" s="53"/>
      <c r="BC93" s="53"/>
      <c r="BD93" s="53"/>
      <c r="BE93" s="53"/>
      <c r="BF93" s="53"/>
      <c r="BG93" s="53"/>
      <c r="BH93" s="53"/>
    </row>
    <row r="94" spans="1:60" x14ac:dyDescent="0.3">
      <c r="A94" s="53"/>
      <c r="B94" s="53"/>
      <c r="C94" s="53"/>
      <c r="D94" s="53"/>
      <c r="E94" s="53"/>
      <c r="F94" s="53"/>
      <c r="G94" s="53"/>
      <c r="H94" s="53"/>
      <c r="I94" s="53"/>
      <c r="J94" s="53"/>
      <c r="K94" s="53"/>
      <c r="L94" s="53"/>
      <c r="M94" s="53"/>
      <c r="N94" s="53"/>
      <c r="O94" s="53"/>
      <c r="P94" s="53"/>
      <c r="Q94" s="53"/>
      <c r="R94" s="53"/>
      <c r="S94" s="53"/>
      <c r="T94" s="53"/>
      <c r="U94" s="53"/>
      <c r="V94" s="53"/>
      <c r="W94" s="53"/>
      <c r="X94" s="53"/>
      <c r="Y94" s="53"/>
      <c r="Z94" s="53"/>
      <c r="AA94" s="53"/>
      <c r="AB94" s="53"/>
      <c r="AC94" s="53"/>
      <c r="AD94" s="53"/>
      <c r="AE94" s="53"/>
      <c r="AF94" s="53"/>
      <c r="AG94" s="53"/>
      <c r="AH94" s="53"/>
      <c r="AI94" s="53"/>
      <c r="AJ94" s="53"/>
      <c r="AK94" s="53"/>
      <c r="AL94" s="53"/>
      <c r="AM94" s="53"/>
      <c r="AN94" s="53"/>
      <c r="AO94" s="53"/>
      <c r="AP94" s="53"/>
      <c r="AQ94" s="53"/>
      <c r="AR94" s="53"/>
      <c r="AS94" s="53"/>
      <c r="AT94" s="53"/>
      <c r="AU94" s="53"/>
      <c r="AV94" s="53"/>
      <c r="AW94" s="53"/>
      <c r="AX94" s="53"/>
      <c r="AY94" s="53"/>
      <c r="AZ94" s="53"/>
      <c r="BA94" s="53"/>
      <c r="BB94" s="53"/>
      <c r="BC94" s="53"/>
      <c r="BD94" s="53"/>
      <c r="BE94" s="53"/>
      <c r="BF94" s="53"/>
      <c r="BG94" s="53"/>
      <c r="BH94" s="53"/>
    </row>
    <row r="95" spans="1:60" x14ac:dyDescent="0.3">
      <c r="A95" s="53"/>
      <c r="B95" s="53"/>
      <c r="C95" s="53"/>
      <c r="D95" s="53"/>
      <c r="E95" s="53"/>
      <c r="F95" s="53"/>
      <c r="G95" s="53"/>
      <c r="H95" s="53"/>
      <c r="I95" s="53"/>
      <c r="J95" s="53"/>
      <c r="K95" s="53"/>
      <c r="L95" s="53"/>
      <c r="M95" s="53"/>
      <c r="N95" s="53"/>
      <c r="O95" s="53"/>
      <c r="P95" s="53"/>
      <c r="Q95" s="53"/>
      <c r="R95" s="53"/>
      <c r="S95" s="53"/>
      <c r="T95" s="53"/>
      <c r="U95" s="53"/>
      <c r="V95" s="53"/>
      <c r="W95" s="53"/>
      <c r="X95" s="53"/>
      <c r="Y95" s="53"/>
      <c r="Z95" s="53"/>
      <c r="AA95" s="53"/>
      <c r="AB95" s="53"/>
      <c r="AC95" s="53"/>
      <c r="AD95" s="53"/>
      <c r="AE95" s="53"/>
      <c r="AF95" s="53"/>
      <c r="AG95" s="53"/>
      <c r="AH95" s="53"/>
      <c r="AI95" s="53"/>
      <c r="AJ95" s="53"/>
      <c r="AK95" s="53"/>
      <c r="AL95" s="53"/>
      <c r="AM95" s="53"/>
      <c r="AN95" s="53"/>
      <c r="AO95" s="53"/>
      <c r="AP95" s="53"/>
      <c r="AQ95" s="53"/>
      <c r="AR95" s="53"/>
      <c r="AS95" s="53"/>
      <c r="AT95" s="53"/>
      <c r="AU95" s="53"/>
      <c r="AV95" s="53"/>
      <c r="AW95" s="53"/>
      <c r="AX95" s="53"/>
      <c r="AY95" s="53"/>
      <c r="AZ95" s="53"/>
      <c r="BA95" s="53"/>
      <c r="BB95" s="53"/>
      <c r="BC95" s="53"/>
      <c r="BD95" s="53"/>
      <c r="BE95" s="53"/>
      <c r="BF95" s="53"/>
      <c r="BG95" s="53"/>
      <c r="BH95" s="53"/>
    </row>
    <row r="96" spans="1:60" x14ac:dyDescent="0.3">
      <c r="A96" s="53"/>
      <c r="B96" s="53"/>
      <c r="C96" s="53"/>
      <c r="D96" s="53"/>
      <c r="E96" s="53"/>
      <c r="F96" s="53"/>
      <c r="G96" s="53"/>
      <c r="H96" s="53"/>
      <c r="I96" s="53"/>
      <c r="J96" s="53"/>
      <c r="K96" s="53"/>
      <c r="L96" s="53"/>
      <c r="M96" s="53"/>
      <c r="N96" s="53"/>
      <c r="O96" s="53"/>
      <c r="P96" s="53"/>
      <c r="Q96" s="53"/>
      <c r="R96" s="53"/>
      <c r="S96" s="53"/>
      <c r="T96" s="53"/>
      <c r="U96" s="53"/>
      <c r="V96" s="53"/>
      <c r="W96" s="53"/>
      <c r="X96" s="53"/>
      <c r="Y96" s="53"/>
      <c r="Z96" s="53"/>
      <c r="AA96" s="53"/>
      <c r="AB96" s="53"/>
      <c r="AC96" s="53"/>
      <c r="AD96" s="53"/>
      <c r="AE96" s="53"/>
      <c r="AF96" s="53"/>
      <c r="AG96" s="53"/>
      <c r="AH96" s="53"/>
      <c r="AI96" s="53"/>
      <c r="AJ96" s="53"/>
      <c r="AK96" s="53"/>
      <c r="AL96" s="53"/>
      <c r="AM96" s="53"/>
      <c r="AN96" s="53"/>
      <c r="AO96" s="53"/>
      <c r="AP96" s="53"/>
      <c r="AQ96" s="53"/>
      <c r="AR96" s="53"/>
      <c r="AS96" s="53"/>
      <c r="AT96" s="53"/>
      <c r="AU96" s="53"/>
      <c r="AV96" s="53"/>
      <c r="AW96" s="53"/>
      <c r="AX96" s="53"/>
      <c r="AY96" s="53"/>
      <c r="AZ96" s="53"/>
      <c r="BA96" s="53"/>
      <c r="BB96" s="53"/>
      <c r="BC96" s="53"/>
      <c r="BD96" s="53"/>
      <c r="BE96" s="53"/>
      <c r="BF96" s="53"/>
      <c r="BG96" s="53"/>
      <c r="BH96" s="53"/>
    </row>
    <row r="97" spans="1:60" x14ac:dyDescent="0.3">
      <c r="A97" s="53"/>
      <c r="B97" s="53"/>
      <c r="C97" s="53"/>
      <c r="D97" s="53"/>
      <c r="E97" s="53"/>
      <c r="F97" s="53"/>
      <c r="G97" s="53"/>
      <c r="H97" s="53"/>
      <c r="I97" s="53"/>
      <c r="J97" s="53"/>
      <c r="K97" s="53"/>
      <c r="L97" s="53"/>
      <c r="M97" s="53"/>
      <c r="N97" s="53"/>
      <c r="O97" s="53"/>
      <c r="P97" s="53"/>
      <c r="Q97" s="53"/>
      <c r="R97" s="53"/>
      <c r="S97" s="53"/>
      <c r="T97" s="53"/>
      <c r="U97" s="53"/>
      <c r="V97" s="53"/>
      <c r="W97" s="53"/>
      <c r="X97" s="53"/>
      <c r="Y97" s="53"/>
      <c r="Z97" s="53"/>
      <c r="AA97" s="53"/>
      <c r="AB97" s="53"/>
      <c r="AC97" s="53"/>
      <c r="AD97" s="53"/>
      <c r="AE97" s="53"/>
      <c r="AF97" s="53"/>
      <c r="AG97" s="53"/>
      <c r="AH97" s="53"/>
      <c r="AI97" s="53"/>
      <c r="AJ97" s="53"/>
      <c r="AK97" s="53"/>
      <c r="AL97" s="53"/>
      <c r="AM97" s="53"/>
      <c r="AN97" s="53"/>
      <c r="AO97" s="53"/>
      <c r="AP97" s="53"/>
      <c r="AQ97" s="53"/>
      <c r="AR97" s="53"/>
      <c r="AS97" s="53"/>
      <c r="AT97" s="53"/>
      <c r="AU97" s="53"/>
      <c r="AV97" s="53"/>
      <c r="AW97" s="53"/>
      <c r="AX97" s="53"/>
      <c r="AY97" s="53"/>
      <c r="AZ97" s="53"/>
      <c r="BA97" s="53"/>
      <c r="BB97" s="53"/>
      <c r="BC97" s="53"/>
      <c r="BD97" s="53"/>
      <c r="BE97" s="53"/>
      <c r="BF97" s="53"/>
      <c r="BG97" s="53"/>
      <c r="BH97" s="53"/>
    </row>
    <row r="98" spans="1:60" x14ac:dyDescent="0.3">
      <c r="A98" s="53"/>
      <c r="B98" s="53"/>
      <c r="C98" s="53"/>
      <c r="D98" s="53"/>
      <c r="E98" s="53"/>
      <c r="F98" s="53"/>
      <c r="G98" s="53"/>
      <c r="H98" s="53"/>
      <c r="I98" s="53"/>
      <c r="J98" s="53"/>
      <c r="K98" s="53"/>
      <c r="L98" s="53"/>
      <c r="M98" s="53"/>
      <c r="N98" s="53"/>
      <c r="O98" s="53"/>
      <c r="P98" s="53"/>
      <c r="Q98" s="53"/>
      <c r="R98" s="53"/>
      <c r="S98" s="53"/>
      <c r="T98" s="53"/>
      <c r="U98" s="53"/>
      <c r="V98" s="53"/>
      <c r="W98" s="53"/>
      <c r="X98" s="53"/>
      <c r="Y98" s="53"/>
      <c r="Z98" s="53"/>
      <c r="AA98" s="53"/>
      <c r="AB98" s="53"/>
      <c r="AC98" s="53"/>
      <c r="AD98" s="53"/>
      <c r="AE98" s="53"/>
      <c r="AF98" s="53"/>
      <c r="AG98" s="53"/>
      <c r="AH98" s="53"/>
      <c r="AI98" s="53"/>
      <c r="AJ98" s="53"/>
      <c r="AK98" s="53"/>
      <c r="AL98" s="53"/>
      <c r="AM98" s="53"/>
      <c r="AN98" s="53"/>
      <c r="AO98" s="53"/>
      <c r="AP98" s="53"/>
      <c r="AQ98" s="53"/>
      <c r="AR98" s="53"/>
      <c r="AS98" s="53"/>
      <c r="AT98" s="53"/>
      <c r="AU98" s="53"/>
      <c r="AV98" s="53"/>
      <c r="AW98" s="53"/>
      <c r="AX98" s="53"/>
      <c r="AY98" s="53"/>
      <c r="AZ98" s="53"/>
      <c r="BA98" s="53"/>
      <c r="BB98" s="53"/>
      <c r="BC98" s="53"/>
      <c r="BD98" s="53"/>
      <c r="BE98" s="53"/>
      <c r="BF98" s="53"/>
      <c r="BG98" s="53"/>
      <c r="BH98" s="53"/>
    </row>
    <row r="99" spans="1:60" x14ac:dyDescent="0.3">
      <c r="A99" s="53"/>
      <c r="B99" s="53"/>
      <c r="C99" s="53"/>
      <c r="D99" s="53"/>
      <c r="E99" s="53"/>
      <c r="F99" s="53"/>
      <c r="G99" s="53"/>
      <c r="H99" s="53"/>
      <c r="I99" s="53"/>
      <c r="J99" s="53"/>
      <c r="K99" s="53"/>
      <c r="L99" s="53"/>
      <c r="M99" s="53"/>
      <c r="N99" s="53"/>
      <c r="O99" s="53"/>
      <c r="P99" s="53"/>
      <c r="Q99" s="53"/>
      <c r="R99" s="53"/>
      <c r="S99" s="53"/>
      <c r="T99" s="53"/>
      <c r="U99" s="53"/>
      <c r="V99" s="53"/>
      <c r="W99" s="53"/>
      <c r="X99" s="53"/>
      <c r="Y99" s="53"/>
      <c r="Z99" s="53"/>
      <c r="AA99" s="53"/>
      <c r="AB99" s="53"/>
      <c r="AC99" s="53"/>
      <c r="AD99" s="53"/>
      <c r="AE99" s="53"/>
      <c r="AF99" s="53"/>
      <c r="AG99" s="53"/>
      <c r="AH99" s="53"/>
      <c r="AI99" s="53"/>
      <c r="AJ99" s="53"/>
      <c r="AK99" s="53"/>
      <c r="AL99" s="53"/>
      <c r="AM99" s="53"/>
      <c r="AN99" s="53"/>
      <c r="AO99" s="53"/>
      <c r="AP99" s="53"/>
      <c r="AQ99" s="53"/>
      <c r="AR99" s="53"/>
      <c r="AS99" s="53"/>
      <c r="AT99" s="53"/>
      <c r="AU99" s="53"/>
      <c r="AV99" s="53"/>
      <c r="AW99" s="53"/>
      <c r="AX99" s="53"/>
      <c r="AY99" s="53"/>
      <c r="AZ99" s="53"/>
      <c r="BA99" s="53"/>
      <c r="BB99" s="53"/>
      <c r="BC99" s="53"/>
      <c r="BD99" s="53"/>
      <c r="BE99" s="53"/>
      <c r="BF99" s="53"/>
      <c r="BG99" s="53"/>
      <c r="BH99" s="53"/>
    </row>
    <row r="100" spans="1:60" x14ac:dyDescent="0.3">
      <c r="A100" s="53"/>
      <c r="B100" s="53"/>
      <c r="C100" s="53"/>
      <c r="D100" s="53"/>
      <c r="E100" s="53"/>
      <c r="F100" s="53"/>
      <c r="G100" s="53"/>
      <c r="H100" s="53"/>
      <c r="I100" s="53"/>
      <c r="J100" s="53"/>
      <c r="K100" s="53"/>
      <c r="L100" s="53"/>
      <c r="M100" s="53"/>
      <c r="N100" s="53"/>
      <c r="O100" s="53"/>
      <c r="P100" s="53"/>
      <c r="Q100" s="53"/>
      <c r="R100" s="53"/>
      <c r="S100" s="53"/>
      <c r="T100" s="53"/>
      <c r="U100" s="53"/>
      <c r="V100" s="53"/>
      <c r="W100" s="53"/>
      <c r="X100" s="53"/>
      <c r="Y100" s="53"/>
      <c r="Z100" s="53"/>
      <c r="AA100" s="53"/>
      <c r="AB100" s="53"/>
      <c r="AC100" s="53"/>
      <c r="AD100" s="53"/>
      <c r="AE100" s="53"/>
      <c r="AF100" s="53"/>
      <c r="AG100" s="53"/>
      <c r="AH100" s="53"/>
      <c r="AI100" s="53"/>
      <c r="AJ100" s="53"/>
      <c r="AK100" s="53"/>
      <c r="AL100" s="53"/>
      <c r="AM100" s="53"/>
      <c r="AN100" s="53"/>
      <c r="AO100" s="53"/>
      <c r="AP100" s="53"/>
      <c r="AQ100" s="53"/>
      <c r="AR100" s="53"/>
      <c r="AS100" s="53"/>
      <c r="AT100" s="53"/>
      <c r="AU100" s="53"/>
      <c r="AV100" s="53"/>
      <c r="AW100" s="53"/>
      <c r="AX100" s="53"/>
      <c r="AY100" s="53"/>
      <c r="AZ100" s="53"/>
      <c r="BA100" s="53"/>
      <c r="BB100" s="53"/>
      <c r="BC100" s="53"/>
      <c r="BD100" s="53"/>
      <c r="BE100" s="53"/>
      <c r="BF100" s="53"/>
      <c r="BG100" s="53"/>
      <c r="BH100" s="53"/>
    </row>
    <row r="101" spans="1:60" x14ac:dyDescent="0.3">
      <c r="A101" s="53"/>
      <c r="B101" s="53"/>
      <c r="C101" s="53"/>
      <c r="D101" s="53"/>
      <c r="E101" s="53"/>
      <c r="F101" s="53"/>
      <c r="G101" s="53"/>
      <c r="H101" s="53"/>
      <c r="I101" s="53"/>
      <c r="J101" s="53"/>
      <c r="K101" s="53"/>
      <c r="L101" s="53"/>
      <c r="M101" s="53"/>
      <c r="N101" s="53"/>
      <c r="O101" s="53"/>
      <c r="P101" s="53"/>
      <c r="Q101" s="53"/>
      <c r="R101" s="53"/>
      <c r="S101" s="53"/>
      <c r="T101" s="53"/>
      <c r="U101" s="53"/>
      <c r="V101" s="53"/>
      <c r="W101" s="53"/>
      <c r="X101" s="53"/>
      <c r="Y101" s="53"/>
      <c r="Z101" s="53"/>
      <c r="AA101" s="53"/>
      <c r="AB101" s="53"/>
      <c r="AC101" s="53"/>
      <c r="AD101" s="53"/>
      <c r="AE101" s="53"/>
      <c r="AF101" s="53"/>
      <c r="AG101" s="53"/>
      <c r="AH101" s="53"/>
      <c r="AI101" s="53"/>
      <c r="AJ101" s="53"/>
      <c r="AK101" s="53"/>
      <c r="AL101" s="53"/>
      <c r="AM101" s="53"/>
      <c r="AN101" s="53"/>
      <c r="AO101" s="53"/>
      <c r="AP101" s="53"/>
      <c r="AQ101" s="53"/>
      <c r="AR101" s="53"/>
      <c r="AS101" s="53"/>
      <c r="AT101" s="53"/>
      <c r="AU101" s="53"/>
      <c r="AV101" s="53"/>
      <c r="AW101" s="53"/>
      <c r="AX101" s="53"/>
      <c r="AY101" s="53"/>
      <c r="AZ101" s="53"/>
      <c r="BA101" s="53"/>
      <c r="BB101" s="53"/>
      <c r="BC101" s="53"/>
      <c r="BD101" s="53"/>
      <c r="BE101" s="53"/>
      <c r="BF101" s="53"/>
      <c r="BG101" s="53"/>
      <c r="BH101" s="53"/>
    </row>
    <row r="102" spans="1:60" x14ac:dyDescent="0.3">
      <c r="A102" s="53"/>
      <c r="B102" s="53"/>
      <c r="C102" s="53"/>
      <c r="D102" s="53"/>
      <c r="E102" s="53"/>
      <c r="F102" s="53"/>
      <c r="G102" s="53"/>
      <c r="H102" s="53"/>
      <c r="I102" s="53"/>
      <c r="J102" s="53"/>
      <c r="K102" s="53"/>
      <c r="L102" s="53"/>
      <c r="M102" s="53"/>
      <c r="N102" s="53"/>
      <c r="O102" s="53"/>
      <c r="P102" s="53"/>
      <c r="Q102" s="53"/>
      <c r="R102" s="53"/>
      <c r="S102" s="53"/>
      <c r="T102" s="53"/>
      <c r="U102" s="53"/>
      <c r="V102" s="53"/>
      <c r="W102" s="53"/>
      <c r="X102" s="53"/>
      <c r="Y102" s="53"/>
      <c r="Z102" s="53"/>
      <c r="AA102" s="53"/>
      <c r="AB102" s="53"/>
      <c r="AC102" s="53"/>
      <c r="AD102" s="53"/>
      <c r="AE102" s="53"/>
      <c r="AF102" s="53"/>
      <c r="AG102" s="53"/>
      <c r="AH102" s="53"/>
      <c r="AI102" s="53"/>
      <c r="AJ102" s="53"/>
      <c r="AK102" s="53"/>
      <c r="AL102" s="53"/>
      <c r="AM102" s="53"/>
      <c r="AN102" s="53"/>
      <c r="AO102" s="53"/>
      <c r="AP102" s="53"/>
      <c r="AQ102" s="53"/>
      <c r="AR102" s="53"/>
      <c r="AS102" s="53"/>
      <c r="AT102" s="53"/>
      <c r="AU102" s="53"/>
      <c r="AV102" s="53"/>
      <c r="AW102" s="53"/>
      <c r="AX102" s="53"/>
      <c r="AY102" s="53"/>
      <c r="AZ102" s="53"/>
      <c r="BA102" s="53"/>
      <c r="BB102" s="53"/>
      <c r="BC102" s="53"/>
      <c r="BD102" s="53"/>
      <c r="BE102" s="53"/>
      <c r="BF102" s="53"/>
      <c r="BG102" s="53"/>
      <c r="BH102" s="53"/>
    </row>
    <row r="103" spans="1:60" x14ac:dyDescent="0.3">
      <c r="A103" s="53"/>
      <c r="B103" s="53"/>
      <c r="C103" s="53"/>
      <c r="D103" s="53"/>
      <c r="E103" s="53"/>
      <c r="F103" s="53"/>
      <c r="G103" s="53"/>
      <c r="H103" s="53"/>
      <c r="I103" s="53"/>
      <c r="J103" s="53"/>
      <c r="K103" s="53"/>
      <c r="L103" s="53"/>
      <c r="M103" s="53"/>
      <c r="N103" s="53"/>
      <c r="O103" s="53"/>
      <c r="P103" s="53"/>
      <c r="Q103" s="53"/>
      <c r="R103" s="53"/>
      <c r="S103" s="53"/>
      <c r="T103" s="53"/>
      <c r="U103" s="53"/>
      <c r="V103" s="53"/>
      <c r="W103" s="53"/>
      <c r="X103" s="53"/>
      <c r="Y103" s="53"/>
      <c r="Z103" s="53"/>
      <c r="AA103" s="53"/>
      <c r="AB103" s="53"/>
      <c r="AC103" s="53"/>
      <c r="AD103" s="53"/>
      <c r="AE103" s="53"/>
      <c r="AF103" s="53"/>
      <c r="AG103" s="53"/>
      <c r="AH103" s="53"/>
      <c r="AI103" s="53"/>
      <c r="AJ103" s="53"/>
      <c r="AK103" s="53"/>
      <c r="AL103" s="53"/>
      <c r="AM103" s="53"/>
      <c r="AN103" s="53"/>
      <c r="AO103" s="53"/>
      <c r="AP103" s="53"/>
      <c r="AQ103" s="53"/>
      <c r="AR103" s="53"/>
      <c r="AS103" s="53"/>
      <c r="AT103" s="53"/>
      <c r="AU103" s="53"/>
      <c r="AV103" s="53"/>
      <c r="AW103" s="53"/>
      <c r="AX103" s="53"/>
      <c r="AY103" s="53"/>
      <c r="AZ103" s="53"/>
      <c r="BA103" s="53"/>
      <c r="BB103" s="53"/>
      <c r="BC103" s="53"/>
      <c r="BD103" s="53"/>
      <c r="BE103" s="53"/>
      <c r="BF103" s="53"/>
      <c r="BG103" s="53"/>
      <c r="BH103" s="53"/>
    </row>
    <row r="104" spans="1:60" x14ac:dyDescent="0.3">
      <c r="A104" s="53"/>
      <c r="B104" s="53"/>
      <c r="C104" s="53"/>
      <c r="D104" s="53"/>
      <c r="E104" s="53"/>
      <c r="F104" s="53"/>
      <c r="G104" s="53"/>
      <c r="H104" s="53"/>
      <c r="I104" s="53"/>
      <c r="J104" s="53"/>
      <c r="K104" s="53"/>
      <c r="L104" s="53"/>
      <c r="M104" s="53"/>
      <c r="N104" s="53"/>
      <c r="O104" s="53"/>
      <c r="P104" s="53"/>
      <c r="Q104" s="53"/>
      <c r="R104" s="53"/>
      <c r="S104" s="53"/>
      <c r="T104" s="53"/>
      <c r="U104" s="53"/>
      <c r="V104" s="53"/>
      <c r="W104" s="53"/>
      <c r="X104" s="53"/>
      <c r="Y104" s="53"/>
      <c r="Z104" s="53"/>
      <c r="AA104" s="53"/>
      <c r="AB104" s="53"/>
      <c r="AC104" s="53"/>
      <c r="AD104" s="53"/>
      <c r="AE104" s="53"/>
      <c r="AF104" s="53"/>
      <c r="AG104" s="53"/>
      <c r="AH104" s="53"/>
      <c r="AI104" s="53"/>
      <c r="AJ104" s="53"/>
      <c r="AK104" s="53"/>
      <c r="AL104" s="53"/>
      <c r="AM104" s="53"/>
      <c r="AN104" s="53"/>
      <c r="AO104" s="53"/>
      <c r="AP104" s="53"/>
      <c r="AQ104" s="53"/>
      <c r="AR104" s="53"/>
      <c r="AS104" s="53"/>
      <c r="AT104" s="53"/>
      <c r="AU104" s="53"/>
      <c r="AV104" s="53"/>
      <c r="AW104" s="53"/>
      <c r="AX104" s="53"/>
      <c r="AY104" s="53"/>
      <c r="AZ104" s="53"/>
      <c r="BA104" s="53"/>
      <c r="BB104" s="53"/>
      <c r="BC104" s="53"/>
      <c r="BD104" s="53"/>
      <c r="BE104" s="53"/>
      <c r="BF104" s="53"/>
      <c r="BG104" s="53"/>
      <c r="BH104" s="53"/>
    </row>
    <row r="105" spans="1:60" x14ac:dyDescent="0.3">
      <c r="A105" s="53"/>
      <c r="B105" s="53"/>
      <c r="C105" s="53"/>
      <c r="D105" s="53"/>
      <c r="E105" s="53"/>
      <c r="F105" s="53"/>
      <c r="G105" s="53"/>
      <c r="H105" s="53"/>
      <c r="I105" s="53"/>
      <c r="J105" s="53"/>
      <c r="K105" s="53"/>
      <c r="L105" s="53"/>
      <c r="M105" s="53"/>
      <c r="N105" s="53"/>
      <c r="O105" s="53"/>
      <c r="P105" s="53"/>
      <c r="Q105" s="53"/>
      <c r="R105" s="53"/>
      <c r="S105" s="53"/>
      <c r="T105" s="53"/>
      <c r="U105" s="53"/>
      <c r="V105" s="53"/>
      <c r="W105" s="53"/>
      <c r="X105" s="53"/>
      <c r="Y105" s="53"/>
      <c r="Z105" s="53"/>
      <c r="AA105" s="53"/>
      <c r="AB105" s="53"/>
      <c r="AC105" s="53"/>
      <c r="AD105" s="53"/>
      <c r="AE105" s="53"/>
      <c r="AF105" s="53"/>
      <c r="AG105" s="53"/>
      <c r="AH105" s="53"/>
      <c r="AI105" s="53"/>
      <c r="AJ105" s="53"/>
      <c r="AK105" s="53"/>
      <c r="AL105" s="53"/>
      <c r="AM105" s="53"/>
      <c r="AN105" s="53"/>
      <c r="AO105" s="53"/>
      <c r="AP105" s="53"/>
      <c r="AQ105" s="53"/>
      <c r="AR105" s="53"/>
      <c r="AS105" s="53"/>
      <c r="AT105" s="53"/>
      <c r="AU105" s="53"/>
      <c r="AV105" s="53"/>
      <c r="AW105" s="53"/>
      <c r="AX105" s="53"/>
      <c r="AY105" s="53"/>
      <c r="AZ105" s="53"/>
      <c r="BA105" s="53"/>
      <c r="BB105" s="53"/>
      <c r="BC105" s="53"/>
      <c r="BD105" s="53"/>
      <c r="BE105" s="53"/>
      <c r="BF105" s="53"/>
      <c r="BG105" s="53"/>
      <c r="BH105" s="53"/>
    </row>
    <row r="106" spans="1:60" x14ac:dyDescent="0.3">
      <c r="A106" s="53"/>
      <c r="B106" s="53"/>
      <c r="C106" s="53"/>
      <c r="D106" s="53"/>
      <c r="E106" s="53"/>
      <c r="F106" s="53"/>
      <c r="G106" s="53"/>
      <c r="H106" s="53"/>
      <c r="I106" s="53"/>
      <c r="J106" s="53"/>
      <c r="K106" s="53"/>
      <c r="L106" s="53"/>
      <c r="M106" s="53"/>
      <c r="N106" s="53"/>
      <c r="O106" s="53"/>
      <c r="P106" s="53"/>
      <c r="Q106" s="53"/>
      <c r="R106" s="53"/>
      <c r="S106" s="53"/>
      <c r="T106" s="53"/>
      <c r="U106" s="53"/>
      <c r="V106" s="53"/>
      <c r="W106" s="53"/>
      <c r="X106" s="53"/>
      <c r="Y106" s="53"/>
      <c r="Z106" s="53"/>
      <c r="AA106" s="53"/>
      <c r="AB106" s="53"/>
      <c r="AC106" s="53"/>
      <c r="AD106" s="53"/>
      <c r="AE106" s="53"/>
      <c r="AF106" s="53"/>
      <c r="AG106" s="53"/>
      <c r="AH106" s="53"/>
      <c r="AI106" s="53"/>
      <c r="AJ106" s="53"/>
      <c r="AK106" s="53"/>
      <c r="AL106" s="53"/>
      <c r="AM106" s="53"/>
      <c r="AN106" s="53"/>
      <c r="AO106" s="53"/>
      <c r="AP106" s="53"/>
      <c r="AQ106" s="53"/>
      <c r="AR106" s="53"/>
      <c r="AS106" s="53"/>
      <c r="AT106" s="53"/>
      <c r="AU106" s="53"/>
      <c r="AV106" s="53"/>
      <c r="AW106" s="53"/>
      <c r="AX106" s="53"/>
      <c r="AY106" s="53"/>
      <c r="AZ106" s="53"/>
      <c r="BA106" s="53"/>
      <c r="BB106" s="53"/>
      <c r="BC106" s="53"/>
      <c r="BD106" s="53"/>
      <c r="BE106" s="53"/>
      <c r="BF106" s="53"/>
      <c r="BG106" s="53"/>
      <c r="BH106" s="53"/>
    </row>
    <row r="107" spans="1:60" x14ac:dyDescent="0.3">
      <c r="A107" s="53"/>
      <c r="B107" s="53"/>
      <c r="C107" s="53"/>
      <c r="D107" s="53"/>
      <c r="E107" s="53"/>
      <c r="F107" s="53"/>
      <c r="G107" s="53"/>
      <c r="H107" s="53"/>
      <c r="I107" s="53"/>
      <c r="J107" s="53"/>
      <c r="K107" s="53"/>
      <c r="L107" s="53"/>
      <c r="M107" s="53"/>
      <c r="N107" s="53"/>
      <c r="O107" s="53"/>
      <c r="P107" s="53"/>
      <c r="Q107" s="53"/>
      <c r="R107" s="53"/>
      <c r="S107" s="53"/>
      <c r="T107" s="53"/>
      <c r="U107" s="53"/>
      <c r="V107" s="53"/>
      <c r="W107" s="53"/>
      <c r="X107" s="53"/>
      <c r="Y107" s="53"/>
      <c r="Z107" s="53"/>
      <c r="AA107" s="53"/>
      <c r="AB107" s="53"/>
      <c r="AC107" s="53"/>
      <c r="AD107" s="53"/>
      <c r="AE107" s="53"/>
      <c r="AF107" s="53"/>
      <c r="AG107" s="53"/>
      <c r="AH107" s="53"/>
      <c r="AI107" s="53"/>
      <c r="AJ107" s="53"/>
      <c r="AK107" s="53"/>
      <c r="AL107" s="53"/>
      <c r="AM107" s="53"/>
      <c r="AN107" s="53"/>
      <c r="AO107" s="53"/>
      <c r="AP107" s="53"/>
      <c r="AQ107" s="53"/>
      <c r="AR107" s="53"/>
      <c r="AS107" s="53"/>
      <c r="AT107" s="53"/>
      <c r="AU107" s="53"/>
      <c r="AV107" s="53"/>
      <c r="AW107" s="53"/>
      <c r="AX107" s="53"/>
      <c r="AY107" s="53"/>
      <c r="AZ107" s="53"/>
      <c r="BA107" s="53"/>
      <c r="BB107" s="53"/>
      <c r="BC107" s="53"/>
      <c r="BD107" s="53"/>
      <c r="BE107" s="53"/>
      <c r="BF107" s="53"/>
      <c r="BG107" s="53"/>
      <c r="BH107" s="53"/>
    </row>
    <row r="108" spans="1:60" x14ac:dyDescent="0.3">
      <c r="A108" s="53"/>
      <c r="B108" s="53"/>
      <c r="C108" s="53"/>
      <c r="D108" s="53"/>
      <c r="E108" s="53"/>
      <c r="F108" s="53"/>
      <c r="G108" s="53"/>
      <c r="H108" s="53"/>
      <c r="I108" s="53"/>
      <c r="J108" s="53"/>
      <c r="K108" s="53"/>
      <c r="L108" s="53"/>
      <c r="M108" s="53"/>
      <c r="N108" s="53"/>
      <c r="O108" s="53"/>
      <c r="P108" s="53"/>
      <c r="Q108" s="53"/>
      <c r="R108" s="53"/>
      <c r="S108" s="53"/>
      <c r="T108" s="53"/>
      <c r="U108" s="53"/>
      <c r="V108" s="53"/>
      <c r="W108" s="53"/>
      <c r="X108" s="53"/>
      <c r="Y108" s="53"/>
      <c r="Z108" s="53"/>
      <c r="AA108" s="53"/>
      <c r="AB108" s="53"/>
      <c r="AC108" s="53"/>
      <c r="AD108" s="53"/>
      <c r="AE108" s="53"/>
      <c r="AF108" s="53"/>
      <c r="AG108" s="53"/>
      <c r="AH108" s="53"/>
      <c r="AI108" s="53"/>
      <c r="AJ108" s="53"/>
      <c r="AK108" s="53"/>
      <c r="AL108" s="53"/>
      <c r="AM108" s="53"/>
      <c r="AN108" s="53"/>
      <c r="AO108" s="53"/>
      <c r="AP108" s="53"/>
      <c r="AQ108" s="53"/>
      <c r="AR108" s="53"/>
      <c r="AS108" s="53"/>
      <c r="AT108" s="53"/>
      <c r="AU108" s="53"/>
      <c r="AV108" s="53"/>
      <c r="AW108" s="53"/>
      <c r="AX108" s="53"/>
      <c r="AY108" s="53"/>
      <c r="AZ108" s="53"/>
      <c r="BA108" s="53"/>
      <c r="BB108" s="53"/>
      <c r="BC108" s="53"/>
      <c r="BD108" s="53"/>
      <c r="BE108" s="53"/>
      <c r="BF108" s="53"/>
      <c r="BG108" s="53"/>
      <c r="BH108" s="53"/>
    </row>
    <row r="109" spans="1:60" x14ac:dyDescent="0.3">
      <c r="A109" s="53"/>
      <c r="B109" s="53"/>
      <c r="C109" s="53"/>
      <c r="D109" s="53"/>
      <c r="E109" s="53"/>
      <c r="F109" s="53"/>
      <c r="G109" s="53"/>
      <c r="H109" s="53"/>
      <c r="I109" s="53"/>
      <c r="J109" s="53"/>
      <c r="K109" s="53"/>
      <c r="L109" s="53"/>
      <c r="M109" s="53"/>
      <c r="N109" s="53"/>
      <c r="O109" s="53"/>
      <c r="P109" s="53"/>
      <c r="Q109" s="53"/>
      <c r="R109" s="53"/>
      <c r="S109" s="53"/>
      <c r="T109" s="53"/>
      <c r="U109" s="53"/>
      <c r="V109" s="53"/>
      <c r="W109" s="53"/>
      <c r="X109" s="53"/>
      <c r="Y109" s="53"/>
      <c r="Z109" s="53"/>
      <c r="AA109" s="53"/>
      <c r="AB109" s="53"/>
      <c r="AC109" s="53"/>
      <c r="AD109" s="53"/>
      <c r="AE109" s="53"/>
      <c r="AF109" s="53"/>
      <c r="AG109" s="53"/>
      <c r="AH109" s="53"/>
      <c r="AI109" s="53"/>
      <c r="AJ109" s="53"/>
      <c r="AK109" s="53"/>
      <c r="AL109" s="53"/>
      <c r="AM109" s="53"/>
      <c r="AN109" s="53"/>
      <c r="AO109" s="53"/>
      <c r="AP109" s="53"/>
      <c r="AQ109" s="53"/>
      <c r="AR109" s="53"/>
      <c r="AS109" s="53"/>
      <c r="AT109" s="53"/>
      <c r="AU109" s="53"/>
      <c r="AV109" s="53"/>
      <c r="AW109" s="53"/>
      <c r="AX109" s="53"/>
      <c r="AY109" s="53"/>
      <c r="AZ109" s="53"/>
      <c r="BA109" s="53"/>
      <c r="BB109" s="53"/>
      <c r="BC109" s="53"/>
      <c r="BD109" s="53"/>
      <c r="BE109" s="53"/>
      <c r="BF109" s="53"/>
      <c r="BG109" s="53"/>
      <c r="BH109" s="53"/>
    </row>
    <row r="110" spans="1:60" x14ac:dyDescent="0.3">
      <c r="A110" s="53"/>
      <c r="B110" s="53"/>
      <c r="C110" s="53"/>
      <c r="D110" s="53"/>
      <c r="E110" s="53"/>
      <c r="F110" s="53"/>
      <c r="G110" s="53"/>
      <c r="H110" s="53"/>
      <c r="I110" s="53"/>
      <c r="J110" s="53"/>
      <c r="K110" s="53"/>
      <c r="L110" s="53"/>
      <c r="M110" s="53"/>
      <c r="N110" s="53"/>
      <c r="O110" s="53"/>
      <c r="P110" s="53"/>
      <c r="Q110" s="53"/>
      <c r="R110" s="53"/>
      <c r="S110" s="53"/>
      <c r="T110" s="53"/>
      <c r="U110" s="53"/>
      <c r="V110" s="53"/>
      <c r="W110" s="53"/>
      <c r="X110" s="53"/>
      <c r="Y110" s="53"/>
      <c r="Z110" s="53"/>
      <c r="AA110" s="53"/>
      <c r="AB110" s="53"/>
      <c r="AC110" s="53"/>
      <c r="AD110" s="53"/>
      <c r="AE110" s="53"/>
      <c r="AF110" s="53"/>
      <c r="AG110" s="53"/>
      <c r="AH110" s="53"/>
      <c r="AI110" s="53"/>
      <c r="AJ110" s="53"/>
      <c r="AK110" s="53"/>
      <c r="AL110" s="53"/>
      <c r="AM110" s="53"/>
      <c r="AN110" s="53"/>
      <c r="AO110" s="53"/>
      <c r="AP110" s="53"/>
      <c r="AQ110" s="53"/>
      <c r="AR110" s="53"/>
      <c r="AS110" s="53"/>
      <c r="AT110" s="53"/>
      <c r="AU110" s="53"/>
      <c r="AV110" s="53"/>
      <c r="AW110" s="53"/>
      <c r="AX110" s="53"/>
      <c r="AY110" s="53"/>
      <c r="AZ110" s="53"/>
      <c r="BA110" s="53"/>
      <c r="BB110" s="53"/>
      <c r="BC110" s="53"/>
      <c r="BD110" s="53"/>
      <c r="BE110" s="53"/>
      <c r="BF110" s="53"/>
      <c r="BG110" s="53"/>
      <c r="BH110" s="53"/>
    </row>
    <row r="111" spans="1:60" x14ac:dyDescent="0.3">
      <c r="A111" s="53"/>
      <c r="B111" s="53"/>
      <c r="C111" s="53"/>
      <c r="D111" s="53"/>
      <c r="E111" s="53"/>
      <c r="F111" s="53"/>
      <c r="G111" s="53"/>
      <c r="H111" s="53"/>
      <c r="I111" s="53"/>
      <c r="J111" s="53"/>
      <c r="K111" s="53"/>
      <c r="L111" s="53"/>
      <c r="M111" s="53"/>
      <c r="N111" s="53"/>
      <c r="O111" s="53"/>
      <c r="P111" s="53"/>
      <c r="Q111" s="53"/>
      <c r="R111" s="53"/>
      <c r="S111" s="53"/>
      <c r="T111" s="53"/>
      <c r="U111" s="53"/>
      <c r="V111" s="53"/>
      <c r="W111" s="53"/>
      <c r="X111" s="53"/>
      <c r="Y111" s="53"/>
      <c r="Z111" s="53"/>
      <c r="AA111" s="53"/>
      <c r="AB111" s="53"/>
      <c r="AC111" s="53"/>
      <c r="AD111" s="53"/>
      <c r="AE111" s="53"/>
      <c r="AF111" s="53"/>
      <c r="AG111" s="53"/>
      <c r="AH111" s="53"/>
      <c r="AI111" s="53"/>
      <c r="AJ111" s="53"/>
      <c r="AK111" s="53"/>
      <c r="AL111" s="53"/>
      <c r="AM111" s="53"/>
      <c r="AN111" s="53"/>
      <c r="AO111" s="53"/>
      <c r="AP111" s="53"/>
      <c r="AQ111" s="53"/>
      <c r="AR111" s="53"/>
      <c r="AS111" s="53"/>
      <c r="AT111" s="53"/>
      <c r="AU111" s="53"/>
      <c r="AV111" s="53"/>
      <c r="AW111" s="53"/>
      <c r="AX111" s="53"/>
      <c r="AY111" s="53"/>
      <c r="AZ111" s="53"/>
      <c r="BA111" s="53"/>
      <c r="BB111" s="53"/>
      <c r="BC111" s="53"/>
      <c r="BD111" s="53"/>
      <c r="BE111" s="53"/>
      <c r="BF111" s="53"/>
      <c r="BG111" s="53"/>
      <c r="BH111" s="53"/>
    </row>
    <row r="112" spans="1:60" x14ac:dyDescent="0.3">
      <c r="A112" s="53"/>
      <c r="B112" s="53"/>
      <c r="C112" s="53"/>
      <c r="D112" s="53"/>
      <c r="E112" s="53"/>
      <c r="F112" s="53"/>
      <c r="G112" s="53"/>
      <c r="H112" s="53"/>
      <c r="I112" s="53"/>
      <c r="J112" s="53"/>
      <c r="K112" s="53"/>
      <c r="L112" s="53"/>
      <c r="M112" s="53"/>
      <c r="N112" s="53"/>
      <c r="O112" s="53"/>
      <c r="P112" s="53"/>
      <c r="Q112" s="53"/>
      <c r="R112" s="53"/>
      <c r="S112" s="53"/>
      <c r="T112" s="53"/>
      <c r="U112" s="53"/>
      <c r="V112" s="53"/>
      <c r="W112" s="53"/>
      <c r="X112" s="53"/>
      <c r="Y112" s="53"/>
      <c r="Z112" s="53"/>
      <c r="AA112" s="53"/>
      <c r="AB112" s="53"/>
      <c r="AC112" s="53"/>
      <c r="AD112" s="53"/>
      <c r="AE112" s="53"/>
      <c r="AF112" s="53"/>
      <c r="AG112" s="53"/>
      <c r="AH112" s="53"/>
      <c r="AI112" s="53"/>
      <c r="AJ112" s="53"/>
      <c r="AK112" s="53"/>
      <c r="AL112" s="53"/>
      <c r="AM112" s="53"/>
      <c r="AN112" s="53"/>
      <c r="AO112" s="53"/>
      <c r="AP112" s="53"/>
      <c r="AQ112" s="53"/>
      <c r="AR112" s="53"/>
      <c r="AS112" s="53"/>
      <c r="AT112" s="53"/>
      <c r="AU112" s="53"/>
      <c r="AV112" s="53"/>
      <c r="AW112" s="53"/>
      <c r="AX112" s="53"/>
      <c r="AY112" s="53"/>
      <c r="AZ112" s="53"/>
      <c r="BA112" s="53"/>
      <c r="BB112" s="53"/>
      <c r="BC112" s="53"/>
      <c r="BD112" s="53"/>
      <c r="BE112" s="53"/>
      <c r="BF112" s="53"/>
      <c r="BG112" s="53"/>
      <c r="BH112" s="53"/>
    </row>
    <row r="113" spans="1:60" x14ac:dyDescent="0.3">
      <c r="A113" s="53"/>
      <c r="B113" s="53"/>
      <c r="C113" s="53"/>
      <c r="D113" s="53"/>
      <c r="E113" s="53"/>
      <c r="F113" s="53"/>
      <c r="G113" s="53"/>
      <c r="H113" s="53"/>
      <c r="I113" s="53"/>
      <c r="J113" s="53"/>
      <c r="K113" s="53"/>
      <c r="L113" s="53"/>
      <c r="M113" s="53"/>
      <c r="N113" s="53"/>
      <c r="O113" s="53"/>
      <c r="P113" s="53"/>
      <c r="Q113" s="53"/>
      <c r="R113" s="53"/>
      <c r="S113" s="53"/>
      <c r="T113" s="53"/>
      <c r="U113" s="53"/>
      <c r="V113" s="53"/>
      <c r="W113" s="53"/>
      <c r="X113" s="53"/>
      <c r="Y113" s="53"/>
      <c r="Z113" s="53"/>
      <c r="AA113" s="53"/>
      <c r="AB113" s="53"/>
      <c r="AC113" s="53"/>
      <c r="AD113" s="53"/>
      <c r="AE113" s="53"/>
      <c r="AF113" s="53"/>
      <c r="AG113" s="53"/>
      <c r="AH113" s="53"/>
      <c r="AI113" s="53"/>
      <c r="AJ113" s="53"/>
      <c r="AK113" s="53"/>
      <c r="AL113" s="53"/>
      <c r="AM113" s="53"/>
      <c r="AN113" s="53"/>
      <c r="AO113" s="53"/>
      <c r="AP113" s="53"/>
      <c r="AQ113" s="53"/>
      <c r="AR113" s="53"/>
      <c r="AS113" s="53"/>
      <c r="AT113" s="53"/>
      <c r="AU113" s="53"/>
      <c r="AV113" s="53"/>
      <c r="AW113" s="53"/>
      <c r="AX113" s="53"/>
      <c r="AY113" s="53"/>
      <c r="AZ113" s="53"/>
      <c r="BA113" s="53"/>
      <c r="BB113" s="53"/>
      <c r="BC113" s="53"/>
      <c r="BD113" s="53"/>
      <c r="BE113" s="53"/>
      <c r="BF113" s="53"/>
      <c r="BG113" s="53"/>
      <c r="BH113" s="53"/>
    </row>
    <row r="114" spans="1:60" x14ac:dyDescent="0.3">
      <c r="A114" s="53"/>
      <c r="B114" s="53"/>
      <c r="C114" s="53"/>
      <c r="D114" s="53"/>
      <c r="E114" s="53"/>
      <c r="F114" s="53"/>
      <c r="G114" s="53"/>
      <c r="H114" s="53"/>
      <c r="I114" s="53"/>
      <c r="J114" s="53"/>
      <c r="K114" s="53"/>
      <c r="L114" s="53"/>
      <c r="M114" s="53"/>
      <c r="N114" s="53"/>
      <c r="O114" s="53"/>
      <c r="P114" s="53"/>
      <c r="Q114" s="53"/>
      <c r="R114" s="53"/>
      <c r="S114" s="53"/>
      <c r="T114" s="53"/>
      <c r="U114" s="53"/>
      <c r="V114" s="53"/>
      <c r="W114" s="53"/>
      <c r="X114" s="53"/>
      <c r="Y114" s="53"/>
      <c r="Z114" s="53"/>
      <c r="AA114" s="53"/>
      <c r="AB114" s="53"/>
      <c r="AC114" s="53"/>
      <c r="AD114" s="53"/>
      <c r="AE114" s="53"/>
      <c r="AF114" s="53"/>
      <c r="AG114" s="53"/>
      <c r="AH114" s="53"/>
      <c r="AI114" s="53"/>
      <c r="AJ114" s="53"/>
      <c r="AK114" s="53"/>
      <c r="AL114" s="53"/>
      <c r="AM114" s="53"/>
      <c r="AN114" s="53"/>
      <c r="AO114" s="53"/>
      <c r="AP114" s="53"/>
      <c r="AQ114" s="53"/>
      <c r="AR114" s="53"/>
      <c r="AS114" s="53"/>
      <c r="AT114" s="53"/>
      <c r="AU114" s="53"/>
      <c r="AV114" s="53"/>
      <c r="AW114" s="53"/>
      <c r="AX114" s="53"/>
      <c r="AY114" s="53"/>
      <c r="AZ114" s="53"/>
      <c r="BA114" s="53"/>
      <c r="BB114" s="53"/>
      <c r="BC114" s="53"/>
      <c r="BD114" s="53"/>
      <c r="BE114" s="53"/>
      <c r="BF114" s="53"/>
      <c r="BG114" s="53"/>
      <c r="BH114" s="53"/>
    </row>
    <row r="115" spans="1:60" x14ac:dyDescent="0.3">
      <c r="A115" s="53"/>
      <c r="B115" s="53"/>
      <c r="C115" s="53"/>
      <c r="D115" s="53"/>
      <c r="E115" s="53"/>
      <c r="F115" s="53"/>
      <c r="G115" s="53"/>
      <c r="H115" s="53"/>
      <c r="I115" s="53"/>
      <c r="J115" s="53"/>
      <c r="K115" s="53"/>
      <c r="L115" s="53"/>
      <c r="M115" s="53"/>
      <c r="N115" s="53"/>
      <c r="O115" s="53"/>
      <c r="P115" s="53"/>
      <c r="Q115" s="53"/>
      <c r="R115" s="53"/>
      <c r="S115" s="53"/>
      <c r="T115" s="53"/>
      <c r="U115" s="53"/>
      <c r="V115" s="53"/>
      <c r="W115" s="53"/>
      <c r="X115" s="53"/>
      <c r="Y115" s="53"/>
      <c r="Z115" s="53"/>
      <c r="AA115" s="53"/>
      <c r="AB115" s="53"/>
      <c r="AC115" s="53"/>
      <c r="AD115" s="53"/>
      <c r="AE115" s="53"/>
      <c r="AF115" s="53"/>
      <c r="AG115" s="53"/>
      <c r="AH115" s="53"/>
      <c r="AI115" s="53"/>
      <c r="AJ115" s="53"/>
      <c r="AK115" s="53"/>
      <c r="AL115" s="53"/>
      <c r="AM115" s="53"/>
      <c r="AN115" s="53"/>
      <c r="AO115" s="53"/>
      <c r="AP115" s="53"/>
      <c r="AQ115" s="53"/>
      <c r="AR115" s="53"/>
      <c r="AS115" s="53"/>
      <c r="AT115" s="53"/>
      <c r="AU115" s="53"/>
      <c r="AV115" s="53"/>
      <c r="AW115" s="53"/>
      <c r="AX115" s="53"/>
      <c r="AY115" s="53"/>
      <c r="AZ115" s="53"/>
      <c r="BA115" s="53"/>
      <c r="BB115" s="53"/>
      <c r="BC115" s="53"/>
      <c r="BD115" s="53"/>
      <c r="BE115" s="53"/>
      <c r="BF115" s="53"/>
      <c r="BG115" s="53"/>
      <c r="BH115" s="53"/>
    </row>
    <row r="116" spans="1:60" x14ac:dyDescent="0.3">
      <c r="A116" s="53"/>
      <c r="B116" s="53"/>
      <c r="C116" s="53"/>
      <c r="D116" s="53"/>
      <c r="E116" s="53"/>
      <c r="F116" s="53"/>
      <c r="G116" s="53"/>
      <c r="H116" s="53"/>
      <c r="I116" s="53"/>
      <c r="J116" s="53"/>
      <c r="K116" s="53"/>
      <c r="L116" s="53"/>
      <c r="M116" s="53"/>
      <c r="N116" s="53"/>
      <c r="O116" s="53"/>
      <c r="P116" s="53"/>
      <c r="Q116" s="53"/>
      <c r="R116" s="53"/>
      <c r="S116" s="53"/>
      <c r="T116" s="53"/>
      <c r="U116" s="53"/>
      <c r="V116" s="53"/>
      <c r="W116" s="53"/>
      <c r="X116" s="53"/>
      <c r="Y116" s="53"/>
      <c r="Z116" s="53"/>
      <c r="AA116" s="53"/>
      <c r="AB116" s="53"/>
      <c r="AC116" s="53"/>
      <c r="AD116" s="53"/>
      <c r="AE116" s="53"/>
      <c r="AF116" s="53"/>
      <c r="AG116" s="53"/>
      <c r="AH116" s="53"/>
      <c r="AI116" s="53"/>
      <c r="AJ116" s="53"/>
      <c r="AK116" s="53"/>
      <c r="AL116" s="53"/>
      <c r="AM116" s="53"/>
      <c r="AN116" s="53"/>
      <c r="AO116" s="53"/>
      <c r="AP116" s="53"/>
      <c r="AQ116" s="53"/>
      <c r="AR116" s="53"/>
      <c r="AS116" s="53"/>
      <c r="AT116" s="53"/>
      <c r="AU116" s="53"/>
      <c r="AV116" s="53"/>
      <c r="AW116" s="53"/>
      <c r="AX116" s="53"/>
      <c r="AY116" s="53"/>
      <c r="AZ116" s="53"/>
      <c r="BA116" s="53"/>
      <c r="BB116" s="53"/>
      <c r="BC116" s="53"/>
      <c r="BD116" s="53"/>
      <c r="BE116" s="53"/>
      <c r="BF116" s="53"/>
      <c r="BG116" s="53"/>
      <c r="BH116" s="53"/>
    </row>
    <row r="117" spans="1:60" x14ac:dyDescent="0.3">
      <c r="A117" s="53"/>
      <c r="B117" s="53"/>
      <c r="C117" s="53"/>
      <c r="D117" s="53"/>
      <c r="E117" s="53"/>
      <c r="F117" s="53"/>
      <c r="G117" s="53"/>
      <c r="H117" s="53"/>
      <c r="I117" s="53"/>
      <c r="J117" s="53"/>
      <c r="K117" s="53"/>
      <c r="L117" s="53"/>
      <c r="M117" s="53"/>
      <c r="N117" s="53"/>
      <c r="O117" s="53"/>
      <c r="P117" s="53"/>
      <c r="Q117" s="53"/>
      <c r="R117" s="53"/>
      <c r="S117" s="53"/>
      <c r="T117" s="53"/>
      <c r="U117" s="53"/>
      <c r="V117" s="53"/>
      <c r="W117" s="53"/>
      <c r="X117" s="53"/>
      <c r="Y117" s="53"/>
      <c r="Z117" s="53"/>
      <c r="AA117" s="53"/>
      <c r="AB117" s="53"/>
      <c r="AC117" s="53"/>
      <c r="AD117" s="53"/>
      <c r="AE117" s="53"/>
      <c r="AF117" s="53"/>
      <c r="AG117" s="53"/>
      <c r="AH117" s="53"/>
      <c r="AI117" s="53"/>
      <c r="AJ117" s="53"/>
      <c r="AK117" s="53"/>
      <c r="AL117" s="53"/>
      <c r="AM117" s="53"/>
      <c r="AN117" s="53"/>
      <c r="AO117" s="53"/>
      <c r="AP117" s="53"/>
      <c r="AQ117" s="53"/>
      <c r="AR117" s="53"/>
      <c r="AS117" s="53"/>
      <c r="AT117" s="53"/>
      <c r="AU117" s="53"/>
      <c r="AV117" s="53"/>
      <c r="AW117" s="53"/>
      <c r="AX117" s="53"/>
      <c r="AY117" s="53"/>
      <c r="AZ117" s="53"/>
      <c r="BA117" s="53"/>
      <c r="BB117" s="53"/>
      <c r="BC117" s="53"/>
      <c r="BD117" s="53"/>
      <c r="BE117" s="53"/>
      <c r="BF117" s="53"/>
      <c r="BG117" s="53"/>
      <c r="BH117" s="53"/>
    </row>
    <row r="118" spans="1:60" x14ac:dyDescent="0.3">
      <c r="A118" s="53"/>
      <c r="B118" s="53"/>
      <c r="C118" s="53"/>
      <c r="D118" s="53"/>
      <c r="E118" s="53"/>
      <c r="F118" s="53"/>
      <c r="G118" s="53"/>
      <c r="H118" s="53"/>
      <c r="I118" s="53"/>
      <c r="J118" s="53"/>
      <c r="K118" s="53"/>
      <c r="L118" s="53"/>
      <c r="M118" s="53"/>
      <c r="N118" s="53"/>
      <c r="O118" s="53"/>
      <c r="P118" s="53"/>
      <c r="Q118" s="53"/>
      <c r="R118" s="53"/>
      <c r="S118" s="53"/>
      <c r="T118" s="53"/>
      <c r="U118" s="53"/>
      <c r="V118" s="53"/>
      <c r="W118" s="53"/>
      <c r="X118" s="53"/>
      <c r="Y118" s="53"/>
      <c r="Z118" s="53"/>
      <c r="AA118" s="53"/>
      <c r="AB118" s="53"/>
      <c r="AC118" s="53"/>
      <c r="AD118" s="53"/>
      <c r="AE118" s="53"/>
      <c r="AF118" s="53"/>
      <c r="AG118" s="53"/>
      <c r="AH118" s="53"/>
      <c r="AI118" s="53"/>
      <c r="AJ118" s="53"/>
      <c r="AK118" s="53"/>
      <c r="AL118" s="53"/>
      <c r="AM118" s="53"/>
      <c r="AN118" s="53"/>
      <c r="AO118" s="53"/>
      <c r="AP118" s="53"/>
      <c r="AQ118" s="53"/>
      <c r="AR118" s="53"/>
      <c r="AS118" s="53"/>
      <c r="AT118" s="53"/>
      <c r="AU118" s="53"/>
      <c r="AV118" s="53"/>
      <c r="AW118" s="53"/>
      <c r="AX118" s="53"/>
      <c r="AY118" s="53"/>
      <c r="AZ118" s="53"/>
      <c r="BA118" s="53"/>
      <c r="BB118" s="53"/>
      <c r="BC118" s="53"/>
      <c r="BD118" s="53"/>
      <c r="BE118" s="53"/>
      <c r="BF118" s="53"/>
      <c r="BG118" s="53"/>
      <c r="BH118" s="53"/>
    </row>
    <row r="119" spans="1:60" x14ac:dyDescent="0.3">
      <c r="A119" s="53"/>
      <c r="B119" s="53"/>
      <c r="C119" s="53"/>
      <c r="D119" s="53"/>
      <c r="E119" s="53"/>
      <c r="F119" s="53"/>
      <c r="G119" s="53"/>
      <c r="H119" s="53"/>
      <c r="I119" s="53"/>
      <c r="J119" s="53"/>
      <c r="K119" s="53"/>
      <c r="L119" s="53"/>
      <c r="M119" s="53"/>
      <c r="N119" s="53"/>
      <c r="O119" s="53"/>
      <c r="P119" s="53"/>
      <c r="Q119" s="53"/>
      <c r="R119" s="53"/>
      <c r="S119" s="53"/>
      <c r="T119" s="53"/>
      <c r="U119" s="53"/>
      <c r="V119" s="53"/>
      <c r="W119" s="53"/>
      <c r="X119" s="53"/>
      <c r="Y119" s="53"/>
      <c r="Z119" s="53"/>
      <c r="AA119" s="53"/>
      <c r="AB119" s="53"/>
      <c r="AC119" s="53"/>
      <c r="AD119" s="53"/>
      <c r="AE119" s="53"/>
      <c r="AF119" s="53"/>
      <c r="AG119" s="53"/>
      <c r="AH119" s="53"/>
      <c r="AI119" s="53"/>
      <c r="AJ119" s="53"/>
      <c r="AK119" s="53"/>
      <c r="AL119" s="53"/>
      <c r="AM119" s="53"/>
      <c r="AN119" s="53"/>
      <c r="AO119" s="53"/>
      <c r="AP119" s="53"/>
      <c r="AQ119" s="53"/>
      <c r="AR119" s="53"/>
      <c r="AS119" s="53"/>
      <c r="AT119" s="53"/>
      <c r="AU119" s="53"/>
      <c r="AV119" s="53"/>
      <c r="AW119" s="53"/>
      <c r="AX119" s="53"/>
      <c r="AY119" s="53"/>
      <c r="AZ119" s="53"/>
      <c r="BA119" s="53"/>
      <c r="BB119" s="53"/>
      <c r="BC119" s="53"/>
      <c r="BD119" s="53"/>
      <c r="BE119" s="53"/>
      <c r="BF119" s="53"/>
      <c r="BG119" s="53"/>
      <c r="BH119" s="53"/>
    </row>
    <row r="120" spans="1:60" x14ac:dyDescent="0.3">
      <c r="A120" s="53"/>
      <c r="B120" s="53"/>
      <c r="C120" s="53"/>
      <c r="D120" s="53"/>
      <c r="E120" s="53"/>
      <c r="F120" s="53"/>
      <c r="G120" s="53"/>
      <c r="H120" s="53"/>
      <c r="I120" s="53"/>
      <c r="J120" s="53"/>
      <c r="K120" s="53"/>
      <c r="L120" s="53"/>
      <c r="M120" s="53"/>
      <c r="N120" s="53"/>
      <c r="O120" s="53"/>
      <c r="P120" s="53"/>
      <c r="Q120" s="53"/>
      <c r="R120" s="53"/>
      <c r="S120" s="53"/>
      <c r="T120" s="53"/>
      <c r="U120" s="53"/>
      <c r="V120" s="53"/>
      <c r="W120" s="53"/>
      <c r="X120" s="53"/>
      <c r="Y120" s="53"/>
      <c r="Z120" s="53"/>
      <c r="AA120" s="53"/>
      <c r="AB120" s="53"/>
      <c r="AC120" s="53"/>
      <c r="AD120" s="53"/>
      <c r="AE120" s="53"/>
      <c r="AF120" s="53"/>
      <c r="AG120" s="53"/>
      <c r="AH120" s="53"/>
      <c r="AI120" s="53"/>
      <c r="AJ120" s="53"/>
      <c r="AK120" s="53"/>
      <c r="AL120" s="53"/>
      <c r="AM120" s="53"/>
      <c r="AN120" s="53"/>
      <c r="AO120" s="53"/>
      <c r="AP120" s="53"/>
      <c r="AQ120" s="53"/>
      <c r="AR120" s="53"/>
      <c r="AS120" s="53"/>
      <c r="AT120" s="53"/>
      <c r="AU120" s="53"/>
      <c r="AV120" s="53"/>
      <c r="AW120" s="53"/>
      <c r="AX120" s="53"/>
      <c r="AY120" s="53"/>
      <c r="AZ120" s="53"/>
      <c r="BA120" s="53"/>
      <c r="BB120" s="53"/>
      <c r="BC120" s="53"/>
      <c r="BD120" s="53"/>
      <c r="BE120" s="53"/>
      <c r="BF120" s="53"/>
      <c r="BG120" s="53"/>
      <c r="BH120" s="53"/>
    </row>
    <row r="121" spans="1:60" x14ac:dyDescent="0.3">
      <c r="A121" s="53"/>
      <c r="B121" s="53"/>
      <c r="C121" s="53"/>
      <c r="D121" s="53"/>
      <c r="E121" s="53"/>
      <c r="F121" s="53"/>
      <c r="G121" s="53"/>
      <c r="H121" s="53"/>
      <c r="I121" s="53"/>
      <c r="J121" s="53"/>
      <c r="K121" s="53"/>
      <c r="L121" s="53"/>
      <c r="M121" s="53"/>
      <c r="N121" s="53"/>
      <c r="O121" s="53"/>
      <c r="P121" s="53"/>
      <c r="Q121" s="53"/>
      <c r="R121" s="53"/>
      <c r="S121" s="53"/>
      <c r="T121" s="53"/>
      <c r="U121" s="53"/>
      <c r="V121" s="53"/>
      <c r="W121" s="53"/>
      <c r="X121" s="53"/>
      <c r="Y121" s="53"/>
      <c r="Z121" s="53"/>
      <c r="AA121" s="53"/>
      <c r="AB121" s="53"/>
      <c r="AC121" s="53"/>
      <c r="AD121" s="53"/>
      <c r="AE121" s="53"/>
      <c r="AF121" s="53"/>
      <c r="AG121" s="53"/>
      <c r="AH121" s="53"/>
      <c r="AI121" s="53"/>
      <c r="AJ121" s="53"/>
      <c r="AK121" s="53"/>
      <c r="AL121" s="53"/>
      <c r="AM121" s="53"/>
      <c r="AN121" s="53"/>
      <c r="AO121" s="53"/>
      <c r="AP121" s="53"/>
      <c r="AQ121" s="53"/>
      <c r="AR121" s="53"/>
      <c r="AS121" s="53"/>
      <c r="AT121" s="53"/>
      <c r="AU121" s="53"/>
      <c r="AV121" s="53"/>
      <c r="AW121" s="53"/>
      <c r="AX121" s="53"/>
      <c r="AY121" s="53"/>
      <c r="AZ121" s="53"/>
      <c r="BA121" s="53"/>
      <c r="BB121" s="53"/>
      <c r="BC121" s="53"/>
      <c r="BD121" s="53"/>
      <c r="BE121" s="53"/>
      <c r="BF121" s="53"/>
      <c r="BG121" s="53"/>
      <c r="BH121" s="53"/>
    </row>
    <row r="122" spans="1:60" x14ac:dyDescent="0.3">
      <c r="A122" s="53"/>
      <c r="B122" s="53"/>
      <c r="C122" s="53"/>
      <c r="D122" s="53"/>
      <c r="E122" s="53"/>
      <c r="F122" s="53"/>
      <c r="G122" s="53"/>
      <c r="H122" s="53"/>
      <c r="I122" s="53"/>
      <c r="J122" s="53"/>
      <c r="K122" s="53"/>
      <c r="L122" s="53"/>
      <c r="M122" s="53"/>
      <c r="N122" s="53"/>
      <c r="O122" s="53"/>
      <c r="P122" s="53"/>
      <c r="Q122" s="53"/>
      <c r="R122" s="53"/>
      <c r="S122" s="53"/>
      <c r="T122" s="53"/>
      <c r="U122" s="53"/>
      <c r="V122" s="53"/>
      <c r="W122" s="53"/>
      <c r="X122" s="53"/>
      <c r="Y122" s="53"/>
      <c r="Z122" s="53"/>
      <c r="AA122" s="53"/>
      <c r="AB122" s="53"/>
      <c r="AC122" s="53"/>
      <c r="AD122" s="53"/>
      <c r="AE122" s="53"/>
      <c r="AF122" s="53"/>
      <c r="AG122" s="53"/>
      <c r="AH122" s="53"/>
      <c r="AI122" s="53"/>
      <c r="AJ122" s="53"/>
      <c r="AK122" s="53"/>
      <c r="AL122" s="53"/>
      <c r="AM122" s="53"/>
      <c r="AN122" s="53"/>
      <c r="AO122" s="53"/>
      <c r="AP122" s="53"/>
      <c r="AQ122" s="53"/>
      <c r="AR122" s="53"/>
      <c r="AS122" s="53"/>
      <c r="AT122" s="53"/>
      <c r="AU122" s="53"/>
      <c r="AV122" s="53"/>
      <c r="AW122" s="53"/>
      <c r="AX122" s="53"/>
      <c r="AY122" s="53"/>
      <c r="AZ122" s="53"/>
      <c r="BA122" s="53"/>
      <c r="BB122" s="53"/>
      <c r="BC122" s="53"/>
      <c r="BD122" s="53"/>
      <c r="BE122" s="53"/>
      <c r="BF122" s="53"/>
      <c r="BG122" s="53"/>
      <c r="BH122" s="53"/>
    </row>
    <row r="123" spans="1:60" x14ac:dyDescent="0.3">
      <c r="A123" s="53"/>
      <c r="B123" s="53"/>
      <c r="C123" s="53"/>
      <c r="D123" s="53"/>
      <c r="E123" s="53"/>
      <c r="F123" s="53"/>
      <c r="G123" s="53"/>
      <c r="H123" s="53"/>
      <c r="I123" s="53"/>
      <c r="J123" s="53"/>
      <c r="K123" s="53"/>
      <c r="L123" s="53"/>
      <c r="M123" s="53"/>
      <c r="N123" s="53"/>
      <c r="O123" s="53"/>
      <c r="P123" s="53"/>
      <c r="Q123" s="53"/>
      <c r="R123" s="53"/>
      <c r="S123" s="53"/>
      <c r="T123" s="53"/>
      <c r="U123" s="53"/>
      <c r="V123" s="53"/>
      <c r="W123" s="53"/>
      <c r="X123" s="53"/>
      <c r="Y123" s="53"/>
      <c r="Z123" s="53"/>
      <c r="AA123" s="53"/>
      <c r="AB123" s="53"/>
      <c r="AC123" s="53"/>
      <c r="AD123" s="53"/>
      <c r="AE123" s="53"/>
      <c r="AF123" s="53"/>
      <c r="AG123" s="53"/>
      <c r="AH123" s="53"/>
      <c r="AI123" s="53"/>
      <c r="AJ123" s="53"/>
      <c r="AK123" s="53"/>
      <c r="AL123" s="53"/>
      <c r="AM123" s="53"/>
      <c r="AN123" s="53"/>
      <c r="AO123" s="53"/>
      <c r="AP123" s="53"/>
      <c r="AQ123" s="53"/>
      <c r="AR123" s="53"/>
      <c r="AS123" s="53"/>
      <c r="AT123" s="53"/>
      <c r="AU123" s="53"/>
      <c r="AV123" s="53"/>
      <c r="AW123" s="53"/>
      <c r="AX123" s="53"/>
      <c r="AY123" s="53"/>
      <c r="AZ123" s="53"/>
      <c r="BA123" s="53"/>
      <c r="BB123" s="53"/>
      <c r="BC123" s="53"/>
      <c r="BD123" s="53"/>
      <c r="BE123" s="53"/>
      <c r="BF123" s="53"/>
      <c r="BG123" s="53"/>
      <c r="BH123" s="53"/>
    </row>
    <row r="124" spans="1:60" x14ac:dyDescent="0.3">
      <c r="A124" s="53"/>
      <c r="B124" s="53"/>
      <c r="C124" s="53"/>
      <c r="D124" s="53"/>
      <c r="E124" s="53"/>
      <c r="F124" s="53"/>
      <c r="G124" s="53"/>
      <c r="H124" s="53"/>
      <c r="I124" s="53"/>
      <c r="J124" s="53"/>
      <c r="K124" s="53"/>
      <c r="L124" s="53"/>
      <c r="M124" s="53"/>
      <c r="N124" s="53"/>
      <c r="O124" s="53"/>
      <c r="P124" s="53"/>
      <c r="Q124" s="53"/>
      <c r="R124" s="53"/>
      <c r="S124" s="53"/>
      <c r="T124" s="53"/>
      <c r="U124" s="53"/>
      <c r="V124" s="53"/>
      <c r="W124" s="53"/>
      <c r="X124" s="53"/>
      <c r="Y124" s="53"/>
      <c r="Z124" s="53"/>
      <c r="AA124" s="53"/>
      <c r="AB124" s="53"/>
      <c r="AC124" s="53"/>
      <c r="AD124" s="53"/>
      <c r="AE124" s="53"/>
      <c r="AF124" s="53"/>
      <c r="AG124" s="53"/>
      <c r="AH124" s="53"/>
      <c r="AI124" s="53"/>
      <c r="AJ124" s="53"/>
      <c r="AK124" s="53"/>
      <c r="AL124" s="53"/>
      <c r="AM124" s="53"/>
      <c r="AN124" s="53"/>
      <c r="AO124" s="53"/>
      <c r="AP124" s="53"/>
      <c r="AQ124" s="53"/>
      <c r="AR124" s="53"/>
      <c r="AS124" s="53"/>
      <c r="AT124" s="53"/>
      <c r="AU124" s="53"/>
      <c r="AV124" s="53"/>
      <c r="AW124" s="53"/>
      <c r="AX124" s="53"/>
      <c r="AY124" s="53"/>
      <c r="AZ124" s="53"/>
      <c r="BA124" s="53"/>
      <c r="BB124" s="53"/>
      <c r="BC124" s="53"/>
      <c r="BD124" s="53"/>
      <c r="BE124" s="53"/>
      <c r="BF124" s="53"/>
      <c r="BG124" s="53"/>
      <c r="BH124" s="53"/>
    </row>
    <row r="125" spans="1:60" x14ac:dyDescent="0.3">
      <c r="A125" s="53"/>
      <c r="B125" s="53"/>
      <c r="C125" s="53"/>
      <c r="D125" s="53"/>
      <c r="E125" s="53"/>
      <c r="F125" s="53"/>
      <c r="G125" s="53"/>
      <c r="H125" s="53"/>
      <c r="I125" s="53"/>
      <c r="J125" s="53"/>
      <c r="K125" s="53"/>
      <c r="L125" s="53"/>
      <c r="M125" s="53"/>
      <c r="N125" s="53"/>
      <c r="O125" s="53"/>
      <c r="P125" s="53"/>
      <c r="Q125" s="53"/>
      <c r="R125" s="53"/>
      <c r="S125" s="53"/>
      <c r="T125" s="53"/>
      <c r="U125" s="53"/>
      <c r="V125" s="53"/>
      <c r="W125" s="53"/>
      <c r="X125" s="53"/>
      <c r="Y125" s="53"/>
      <c r="Z125" s="53"/>
      <c r="AA125" s="53"/>
      <c r="AB125" s="53"/>
      <c r="AC125" s="53"/>
      <c r="AD125" s="53"/>
      <c r="AE125" s="53"/>
      <c r="AF125" s="53"/>
      <c r="AG125" s="53"/>
      <c r="AH125" s="53"/>
      <c r="AI125" s="53"/>
      <c r="AJ125" s="53"/>
      <c r="AK125" s="53"/>
      <c r="AL125" s="53"/>
      <c r="AM125" s="53"/>
      <c r="AN125" s="53"/>
      <c r="AO125" s="53"/>
      <c r="AP125" s="53"/>
      <c r="AQ125" s="53"/>
      <c r="AR125" s="53"/>
      <c r="AS125" s="53"/>
      <c r="AT125" s="53"/>
      <c r="AU125" s="53"/>
      <c r="AV125" s="53"/>
      <c r="AW125" s="53"/>
      <c r="AX125" s="53"/>
      <c r="AY125" s="53"/>
      <c r="AZ125" s="53"/>
      <c r="BA125" s="53"/>
      <c r="BB125" s="53"/>
      <c r="BC125" s="53"/>
      <c r="BD125" s="53"/>
      <c r="BE125" s="53"/>
      <c r="BF125" s="53"/>
      <c r="BG125" s="53"/>
      <c r="BH125" s="53"/>
    </row>
    <row r="126" spans="1:60" x14ac:dyDescent="0.3">
      <c r="A126" s="53"/>
      <c r="B126" s="53"/>
      <c r="C126" s="53"/>
      <c r="D126" s="53"/>
      <c r="E126" s="53"/>
      <c r="F126" s="53"/>
      <c r="G126" s="53"/>
      <c r="H126" s="53"/>
      <c r="I126" s="53"/>
      <c r="J126" s="53"/>
      <c r="K126" s="53"/>
      <c r="L126" s="53"/>
      <c r="M126" s="53"/>
      <c r="N126" s="53"/>
      <c r="O126" s="53"/>
      <c r="P126" s="53"/>
      <c r="Q126" s="53"/>
      <c r="R126" s="53"/>
      <c r="S126" s="53"/>
      <c r="T126" s="53"/>
      <c r="U126" s="53"/>
      <c r="V126" s="53"/>
      <c r="W126" s="53"/>
      <c r="X126" s="53"/>
      <c r="Y126" s="53"/>
      <c r="Z126" s="53"/>
      <c r="AA126" s="53"/>
      <c r="AB126" s="53"/>
      <c r="AC126" s="53"/>
      <c r="AD126" s="53"/>
      <c r="AE126" s="53"/>
      <c r="AF126" s="53"/>
      <c r="AG126" s="53"/>
      <c r="AH126" s="53"/>
      <c r="AI126" s="53"/>
      <c r="AJ126" s="53"/>
      <c r="AK126" s="53"/>
      <c r="AL126" s="53"/>
      <c r="AM126" s="53"/>
      <c r="AN126" s="53"/>
      <c r="AO126" s="53"/>
      <c r="AP126" s="53"/>
      <c r="AQ126" s="53"/>
      <c r="AR126" s="53"/>
      <c r="AS126" s="53"/>
      <c r="AT126" s="53"/>
      <c r="AU126" s="53"/>
      <c r="AV126" s="53"/>
      <c r="AW126" s="53"/>
      <c r="AX126" s="53"/>
      <c r="AY126" s="53"/>
      <c r="AZ126" s="53"/>
      <c r="BA126" s="53"/>
      <c r="BB126" s="53"/>
      <c r="BC126" s="53"/>
      <c r="BD126" s="53"/>
      <c r="BE126" s="53"/>
      <c r="BF126" s="53"/>
      <c r="BG126" s="53"/>
      <c r="BH126" s="53"/>
    </row>
    <row r="127" spans="1:60" x14ac:dyDescent="0.3">
      <c r="A127" s="53"/>
      <c r="B127" s="53"/>
      <c r="C127" s="53"/>
      <c r="D127" s="53"/>
      <c r="E127" s="53"/>
      <c r="F127" s="53"/>
      <c r="G127" s="53"/>
      <c r="H127" s="53"/>
      <c r="I127" s="53"/>
      <c r="J127" s="53"/>
      <c r="K127" s="53"/>
      <c r="L127" s="53"/>
      <c r="M127" s="53"/>
      <c r="N127" s="53"/>
      <c r="O127" s="53"/>
      <c r="P127" s="53"/>
      <c r="Q127" s="53"/>
      <c r="R127" s="53"/>
      <c r="S127" s="53"/>
      <c r="T127" s="53"/>
      <c r="U127" s="53"/>
      <c r="V127" s="53"/>
      <c r="W127" s="53"/>
      <c r="X127" s="53"/>
      <c r="Y127" s="53"/>
      <c r="Z127" s="53"/>
      <c r="AA127" s="53"/>
      <c r="AB127" s="53"/>
      <c r="AC127" s="53"/>
      <c r="AD127" s="53"/>
      <c r="AE127" s="53"/>
      <c r="AF127" s="53"/>
      <c r="AG127" s="53"/>
      <c r="AH127" s="53"/>
      <c r="AI127" s="53"/>
      <c r="AJ127" s="53"/>
      <c r="AK127" s="53"/>
      <c r="AL127" s="53"/>
      <c r="AM127" s="53"/>
      <c r="AN127" s="53"/>
      <c r="AO127" s="53"/>
      <c r="AP127" s="53"/>
      <c r="AQ127" s="53"/>
      <c r="AR127" s="53"/>
      <c r="AS127" s="53"/>
      <c r="AT127" s="53"/>
      <c r="AU127" s="53"/>
      <c r="AV127" s="53"/>
      <c r="AW127" s="53"/>
      <c r="AX127" s="53"/>
      <c r="AY127" s="53"/>
      <c r="AZ127" s="53"/>
      <c r="BA127" s="53"/>
      <c r="BB127" s="53"/>
      <c r="BC127" s="53"/>
      <c r="BD127" s="53"/>
      <c r="BE127" s="53"/>
      <c r="BF127" s="53"/>
      <c r="BG127" s="53"/>
      <c r="BH127" s="53"/>
    </row>
    <row r="128" spans="1:60" x14ac:dyDescent="0.3">
      <c r="A128" s="53"/>
      <c r="B128" s="53"/>
      <c r="C128" s="53"/>
      <c r="D128" s="53"/>
      <c r="E128" s="53"/>
      <c r="F128" s="53"/>
      <c r="G128" s="53"/>
      <c r="H128" s="53"/>
      <c r="I128" s="53"/>
      <c r="J128" s="53"/>
      <c r="K128" s="53"/>
      <c r="L128" s="53"/>
      <c r="M128" s="53"/>
      <c r="N128" s="53"/>
      <c r="O128" s="53"/>
      <c r="P128" s="53"/>
      <c r="Q128" s="53"/>
      <c r="R128" s="53"/>
      <c r="S128" s="53"/>
      <c r="T128" s="53"/>
      <c r="U128" s="53"/>
      <c r="V128" s="53"/>
      <c r="W128" s="53"/>
      <c r="X128" s="53"/>
      <c r="Y128" s="53"/>
      <c r="Z128" s="53"/>
      <c r="AA128" s="53"/>
      <c r="AB128" s="53"/>
      <c r="AC128" s="53"/>
      <c r="AD128" s="53"/>
      <c r="AE128" s="53"/>
      <c r="AF128" s="53"/>
      <c r="AG128" s="53"/>
      <c r="AH128" s="53"/>
      <c r="AI128" s="53"/>
      <c r="AJ128" s="53"/>
      <c r="AK128" s="53"/>
      <c r="AL128" s="53"/>
      <c r="AM128" s="53"/>
      <c r="AN128" s="53"/>
      <c r="AO128" s="53"/>
      <c r="AP128" s="53"/>
      <c r="AQ128" s="53"/>
      <c r="AR128" s="53"/>
      <c r="AS128" s="53"/>
      <c r="AT128" s="53"/>
      <c r="AU128" s="53"/>
      <c r="AV128" s="53"/>
      <c r="AW128" s="53"/>
      <c r="AX128" s="53"/>
      <c r="AY128" s="53"/>
      <c r="AZ128" s="53"/>
      <c r="BA128" s="53"/>
      <c r="BB128" s="53"/>
      <c r="BC128" s="53"/>
      <c r="BD128" s="53"/>
      <c r="BE128" s="53"/>
      <c r="BF128" s="53"/>
      <c r="BG128" s="53"/>
      <c r="BH128" s="53"/>
    </row>
    <row r="129" spans="1:60" x14ac:dyDescent="0.3">
      <c r="A129" s="53"/>
      <c r="B129" s="53"/>
      <c r="C129" s="53"/>
      <c r="D129" s="53"/>
      <c r="E129" s="53"/>
      <c r="F129" s="53"/>
      <c r="G129" s="53"/>
      <c r="H129" s="53"/>
      <c r="I129" s="53"/>
      <c r="J129" s="53"/>
      <c r="K129" s="53"/>
      <c r="L129" s="53"/>
      <c r="M129" s="53"/>
      <c r="N129" s="53"/>
      <c r="O129" s="53"/>
      <c r="P129" s="53"/>
      <c r="Q129" s="53"/>
      <c r="R129" s="53"/>
      <c r="S129" s="53"/>
      <c r="T129" s="53"/>
      <c r="U129" s="53"/>
      <c r="V129" s="53"/>
      <c r="W129" s="53"/>
      <c r="X129" s="53"/>
      <c r="Y129" s="53"/>
      <c r="Z129" s="53"/>
      <c r="AA129" s="53"/>
      <c r="AB129" s="53"/>
      <c r="AC129" s="53"/>
      <c r="AD129" s="53"/>
      <c r="AE129" s="53"/>
      <c r="AF129" s="53"/>
      <c r="AG129" s="53"/>
      <c r="AH129" s="53"/>
      <c r="AI129" s="53"/>
      <c r="AJ129" s="53"/>
      <c r="AK129" s="53"/>
      <c r="AL129" s="53"/>
      <c r="AM129" s="53"/>
      <c r="AN129" s="53"/>
      <c r="AO129" s="53"/>
      <c r="AP129" s="53"/>
      <c r="AQ129" s="53"/>
      <c r="AR129" s="53"/>
      <c r="AS129" s="53"/>
      <c r="AT129" s="53"/>
      <c r="AU129" s="53"/>
      <c r="AV129" s="53"/>
      <c r="AW129" s="53"/>
      <c r="AX129" s="53"/>
      <c r="AY129" s="53"/>
      <c r="AZ129" s="53"/>
      <c r="BA129" s="53"/>
      <c r="BB129" s="53"/>
      <c r="BC129" s="53"/>
      <c r="BD129" s="53"/>
      <c r="BE129" s="53"/>
      <c r="BF129" s="53"/>
      <c r="BG129" s="53"/>
      <c r="BH129" s="53"/>
    </row>
    <row r="130" spans="1:60" x14ac:dyDescent="0.3">
      <c r="A130" s="53"/>
      <c r="B130" s="53"/>
      <c r="C130" s="53"/>
      <c r="D130" s="53"/>
      <c r="E130" s="53"/>
      <c r="F130" s="53"/>
      <c r="G130" s="53"/>
      <c r="H130" s="53"/>
      <c r="I130" s="53"/>
      <c r="J130" s="53"/>
      <c r="K130" s="53"/>
      <c r="L130" s="53"/>
      <c r="M130" s="53"/>
      <c r="N130" s="53"/>
      <c r="O130" s="53"/>
      <c r="P130" s="53"/>
      <c r="Q130" s="53"/>
      <c r="R130" s="53"/>
      <c r="S130" s="53"/>
      <c r="T130" s="53"/>
      <c r="U130" s="53"/>
      <c r="V130" s="53"/>
      <c r="W130" s="53"/>
      <c r="X130" s="53"/>
      <c r="Y130" s="53"/>
      <c r="Z130" s="53"/>
      <c r="AA130" s="53"/>
      <c r="AB130" s="53"/>
      <c r="AC130" s="53"/>
      <c r="AD130" s="53"/>
      <c r="AE130" s="53"/>
      <c r="AF130" s="53"/>
      <c r="AG130" s="53"/>
      <c r="AH130" s="53"/>
      <c r="AI130" s="53"/>
      <c r="AJ130" s="53"/>
      <c r="AK130" s="53"/>
      <c r="AL130" s="53"/>
      <c r="AM130" s="53"/>
      <c r="AN130" s="53"/>
      <c r="AO130" s="53"/>
      <c r="AP130" s="53"/>
      <c r="AQ130" s="53"/>
      <c r="AR130" s="53"/>
      <c r="AS130" s="53"/>
      <c r="AT130" s="53"/>
      <c r="AU130" s="53"/>
      <c r="AV130" s="53"/>
      <c r="AW130" s="53"/>
      <c r="AX130" s="53"/>
      <c r="AY130" s="53"/>
      <c r="AZ130" s="53"/>
      <c r="BA130" s="53"/>
      <c r="BB130" s="53"/>
      <c r="BC130" s="53"/>
      <c r="BD130" s="53"/>
      <c r="BE130" s="53"/>
      <c r="BF130" s="53"/>
      <c r="BG130" s="53"/>
      <c r="BH130" s="53"/>
    </row>
    <row r="131" spans="1:60" x14ac:dyDescent="0.3">
      <c r="A131" s="53"/>
      <c r="B131" s="53"/>
      <c r="C131" s="53"/>
      <c r="D131" s="53"/>
      <c r="E131" s="53"/>
      <c r="F131" s="53"/>
      <c r="G131" s="53"/>
      <c r="H131" s="53"/>
      <c r="I131" s="53"/>
      <c r="J131" s="53"/>
      <c r="K131" s="53"/>
      <c r="L131" s="53"/>
      <c r="M131" s="53"/>
      <c r="N131" s="53"/>
      <c r="O131" s="53"/>
      <c r="P131" s="53"/>
      <c r="Q131" s="53"/>
      <c r="R131" s="53"/>
      <c r="S131" s="53"/>
      <c r="T131" s="53"/>
      <c r="U131" s="53"/>
      <c r="V131" s="53"/>
      <c r="W131" s="53"/>
      <c r="X131" s="53"/>
      <c r="Y131" s="53"/>
      <c r="Z131" s="53"/>
      <c r="AA131" s="53"/>
      <c r="AB131" s="53"/>
      <c r="AC131" s="53"/>
      <c r="AD131" s="53"/>
      <c r="AE131" s="53"/>
      <c r="AF131" s="53"/>
      <c r="AG131" s="53"/>
      <c r="AH131" s="53"/>
      <c r="AI131" s="53"/>
      <c r="AJ131" s="53"/>
      <c r="AK131" s="53"/>
      <c r="AL131" s="53"/>
      <c r="AM131" s="53"/>
      <c r="AN131" s="53"/>
      <c r="AO131" s="53"/>
      <c r="AP131" s="53"/>
      <c r="AQ131" s="53"/>
      <c r="AR131" s="53"/>
      <c r="AS131" s="53"/>
      <c r="AT131" s="53"/>
      <c r="AU131" s="53"/>
      <c r="AV131" s="53"/>
      <c r="AW131" s="53"/>
      <c r="AX131" s="53"/>
      <c r="AY131" s="53"/>
      <c r="AZ131" s="53"/>
      <c r="BA131" s="53"/>
      <c r="BB131" s="53"/>
      <c r="BC131" s="53"/>
      <c r="BD131" s="53"/>
      <c r="BE131" s="53"/>
      <c r="BF131" s="53"/>
      <c r="BG131" s="53"/>
      <c r="BH131" s="53"/>
    </row>
    <row r="132" spans="1:60" x14ac:dyDescent="0.3">
      <c r="A132" s="53"/>
      <c r="B132" s="53"/>
      <c r="C132" s="53"/>
      <c r="D132" s="53"/>
      <c r="E132" s="53"/>
      <c r="F132" s="53"/>
      <c r="G132" s="53"/>
      <c r="H132" s="53"/>
      <c r="I132" s="53"/>
      <c r="J132" s="53"/>
      <c r="K132" s="53"/>
      <c r="L132" s="53"/>
      <c r="M132" s="53"/>
      <c r="N132" s="53"/>
      <c r="O132" s="53"/>
      <c r="P132" s="53"/>
      <c r="Q132" s="53"/>
      <c r="R132" s="53"/>
      <c r="S132" s="53"/>
      <c r="T132" s="53"/>
      <c r="U132" s="53"/>
      <c r="V132" s="53"/>
      <c r="W132" s="53"/>
      <c r="X132" s="53"/>
      <c r="Y132" s="53"/>
      <c r="Z132" s="53"/>
      <c r="AA132" s="53"/>
      <c r="AB132" s="53"/>
      <c r="AC132" s="53"/>
      <c r="AD132" s="53"/>
      <c r="AE132" s="53"/>
      <c r="AF132" s="53"/>
      <c r="AG132" s="53"/>
      <c r="AH132" s="53"/>
      <c r="AI132" s="53"/>
      <c r="AJ132" s="53"/>
      <c r="AK132" s="53"/>
      <c r="AL132" s="53"/>
      <c r="AM132" s="53"/>
      <c r="AN132" s="53"/>
      <c r="AO132" s="53"/>
      <c r="AP132" s="53"/>
      <c r="AQ132" s="53"/>
      <c r="AR132" s="53"/>
      <c r="AS132" s="53"/>
      <c r="AT132" s="53"/>
      <c r="AU132" s="53"/>
      <c r="AV132" s="53"/>
      <c r="AW132" s="53"/>
      <c r="AX132" s="53"/>
      <c r="AY132" s="53"/>
      <c r="AZ132" s="53"/>
      <c r="BA132" s="53"/>
      <c r="BB132" s="53"/>
      <c r="BC132" s="53"/>
      <c r="BD132" s="53"/>
      <c r="BE132" s="53"/>
      <c r="BF132" s="53"/>
      <c r="BG132" s="53"/>
      <c r="BH132" s="53"/>
    </row>
    <row r="133" spans="1:60" x14ac:dyDescent="0.3">
      <c r="A133" s="53"/>
      <c r="B133" s="53"/>
      <c r="C133" s="53"/>
      <c r="D133" s="53"/>
      <c r="E133" s="53"/>
      <c r="F133" s="53"/>
      <c r="G133" s="53"/>
      <c r="H133" s="53"/>
      <c r="I133" s="53"/>
      <c r="J133" s="53"/>
      <c r="K133" s="53"/>
      <c r="L133" s="53"/>
      <c r="M133" s="53"/>
      <c r="N133" s="53"/>
      <c r="O133" s="53"/>
      <c r="P133" s="53"/>
      <c r="Q133" s="53"/>
      <c r="R133" s="53"/>
      <c r="S133" s="53"/>
      <c r="T133" s="53"/>
      <c r="U133" s="53"/>
      <c r="V133" s="53"/>
      <c r="W133" s="53"/>
      <c r="X133" s="53"/>
      <c r="Y133" s="53"/>
      <c r="Z133" s="53"/>
      <c r="AA133" s="53"/>
      <c r="AB133" s="53"/>
      <c r="AC133" s="53"/>
      <c r="AD133" s="53"/>
      <c r="AE133" s="53"/>
      <c r="AF133" s="53"/>
      <c r="AG133" s="53"/>
      <c r="AH133" s="53"/>
      <c r="AI133" s="53"/>
      <c r="AJ133" s="53"/>
      <c r="AK133" s="53"/>
      <c r="AL133" s="53"/>
      <c r="AM133" s="53"/>
      <c r="AN133" s="53"/>
      <c r="AO133" s="53"/>
      <c r="AP133" s="53"/>
      <c r="AQ133" s="53"/>
      <c r="AR133" s="53"/>
      <c r="AS133" s="53"/>
      <c r="AT133" s="53"/>
      <c r="AU133" s="53"/>
      <c r="AV133" s="53"/>
      <c r="AW133" s="53"/>
      <c r="AX133" s="53"/>
      <c r="AY133" s="53"/>
      <c r="AZ133" s="53"/>
      <c r="BA133" s="53"/>
      <c r="BB133" s="53"/>
      <c r="BC133" s="53"/>
      <c r="BD133" s="53"/>
      <c r="BE133" s="53"/>
      <c r="BF133" s="53"/>
      <c r="BG133" s="53"/>
      <c r="BH133" s="53"/>
    </row>
    <row r="134" spans="1:60" x14ac:dyDescent="0.3">
      <c r="A134" s="53"/>
      <c r="B134" s="53"/>
      <c r="C134" s="53"/>
      <c r="D134" s="53"/>
      <c r="E134" s="53"/>
      <c r="F134" s="53"/>
      <c r="G134" s="53"/>
      <c r="H134" s="53"/>
      <c r="I134" s="53"/>
      <c r="J134" s="53"/>
      <c r="K134" s="53"/>
      <c r="L134" s="53"/>
      <c r="M134" s="53"/>
      <c r="N134" s="53"/>
      <c r="O134" s="53"/>
      <c r="P134" s="53"/>
      <c r="Q134" s="53"/>
      <c r="R134" s="53"/>
      <c r="S134" s="53"/>
      <c r="T134" s="53"/>
      <c r="U134" s="53"/>
      <c r="V134" s="53"/>
      <c r="W134" s="53"/>
      <c r="X134" s="53"/>
      <c r="Y134" s="53"/>
      <c r="Z134" s="53"/>
      <c r="AA134" s="53"/>
      <c r="AB134" s="53"/>
      <c r="AC134" s="53"/>
      <c r="AD134" s="53"/>
      <c r="AE134" s="53"/>
      <c r="AF134" s="53"/>
      <c r="AG134" s="53"/>
      <c r="AH134" s="53"/>
      <c r="AI134" s="53"/>
      <c r="AJ134" s="53"/>
      <c r="AK134" s="53"/>
      <c r="AL134" s="53"/>
      <c r="AM134" s="53"/>
      <c r="AN134" s="53"/>
      <c r="AO134" s="53"/>
      <c r="AP134" s="53"/>
      <c r="AQ134" s="53"/>
      <c r="AR134" s="53"/>
      <c r="AS134" s="53"/>
      <c r="AT134" s="53"/>
      <c r="AU134" s="53"/>
      <c r="AV134" s="53"/>
      <c r="AW134" s="53"/>
      <c r="AX134" s="53"/>
      <c r="AY134" s="53"/>
      <c r="AZ134" s="53"/>
      <c r="BA134" s="53"/>
      <c r="BB134" s="53"/>
      <c r="BC134" s="53"/>
      <c r="BD134" s="53"/>
      <c r="BE134" s="53"/>
      <c r="BF134" s="53"/>
      <c r="BG134" s="53"/>
      <c r="BH134" s="53"/>
    </row>
    <row r="135" spans="1:60" x14ac:dyDescent="0.3">
      <c r="A135" s="53"/>
      <c r="B135" s="53"/>
      <c r="C135" s="53"/>
      <c r="D135" s="53"/>
      <c r="E135" s="53"/>
      <c r="F135" s="53"/>
      <c r="G135" s="53"/>
      <c r="H135" s="53"/>
      <c r="I135" s="53"/>
      <c r="J135" s="53"/>
      <c r="K135" s="53"/>
      <c r="L135" s="53"/>
      <c r="M135" s="53"/>
      <c r="N135" s="53"/>
      <c r="O135" s="53"/>
      <c r="P135" s="53"/>
      <c r="Q135" s="53"/>
      <c r="R135" s="53"/>
      <c r="S135" s="53"/>
      <c r="T135" s="53"/>
      <c r="U135" s="53"/>
      <c r="V135" s="53"/>
      <c r="W135" s="53"/>
      <c r="X135" s="53"/>
      <c r="Y135" s="53"/>
      <c r="Z135" s="53"/>
      <c r="AA135" s="53"/>
      <c r="AB135" s="53"/>
      <c r="AC135" s="53"/>
      <c r="AD135" s="53"/>
      <c r="AE135" s="53"/>
      <c r="AF135" s="53"/>
      <c r="AG135" s="53"/>
      <c r="AH135" s="53"/>
      <c r="AI135" s="53"/>
      <c r="AJ135" s="53"/>
      <c r="AK135" s="53"/>
      <c r="AL135" s="53"/>
      <c r="AM135" s="53"/>
      <c r="AN135" s="53"/>
      <c r="AO135" s="53"/>
      <c r="AP135" s="53"/>
      <c r="AQ135" s="53"/>
      <c r="AR135" s="53"/>
      <c r="AS135" s="53"/>
      <c r="AT135" s="53"/>
      <c r="AU135" s="53"/>
      <c r="AV135" s="53"/>
      <c r="AW135" s="53"/>
      <c r="AX135" s="53"/>
      <c r="AY135" s="53"/>
      <c r="AZ135" s="53"/>
      <c r="BA135" s="53"/>
      <c r="BB135" s="53"/>
      <c r="BC135" s="53"/>
      <c r="BD135" s="53"/>
      <c r="BE135" s="53"/>
      <c r="BF135" s="53"/>
      <c r="BG135" s="53"/>
      <c r="BH135" s="53"/>
    </row>
    <row r="136" spans="1:60" x14ac:dyDescent="0.3">
      <c r="A136" s="53"/>
      <c r="B136" s="53"/>
      <c r="C136" s="53"/>
      <c r="D136" s="53"/>
      <c r="E136" s="53"/>
      <c r="F136" s="53"/>
      <c r="G136" s="53"/>
      <c r="H136" s="53"/>
      <c r="I136" s="53"/>
      <c r="J136" s="53"/>
      <c r="K136" s="53"/>
      <c r="L136" s="53"/>
      <c r="M136" s="53"/>
      <c r="N136" s="53"/>
      <c r="O136" s="53"/>
      <c r="P136" s="53"/>
      <c r="Q136" s="53"/>
      <c r="R136" s="53"/>
      <c r="S136" s="53"/>
      <c r="T136" s="53"/>
      <c r="U136" s="53"/>
      <c r="V136" s="53"/>
      <c r="W136" s="53"/>
      <c r="X136" s="53"/>
      <c r="Y136" s="53"/>
      <c r="Z136" s="53"/>
      <c r="AA136" s="53"/>
      <c r="AB136" s="53"/>
      <c r="AC136" s="53"/>
      <c r="AD136" s="53"/>
      <c r="AE136" s="53"/>
      <c r="AF136" s="53"/>
      <c r="AG136" s="53"/>
      <c r="AH136" s="53"/>
      <c r="AI136" s="53"/>
      <c r="AJ136" s="53"/>
      <c r="AK136" s="53"/>
      <c r="AL136" s="53"/>
      <c r="AM136" s="53"/>
      <c r="AN136" s="53"/>
      <c r="AO136" s="53"/>
      <c r="AP136" s="53"/>
      <c r="AQ136" s="53"/>
      <c r="AR136" s="53"/>
      <c r="AS136" s="53"/>
      <c r="AT136" s="53"/>
      <c r="AU136" s="53"/>
      <c r="AV136" s="53"/>
      <c r="AW136" s="53"/>
      <c r="AX136" s="53"/>
      <c r="AY136" s="53"/>
      <c r="AZ136" s="53"/>
      <c r="BA136" s="53"/>
      <c r="BB136" s="53"/>
      <c r="BC136" s="53"/>
      <c r="BD136" s="53"/>
      <c r="BE136" s="53"/>
      <c r="BF136" s="53"/>
      <c r="BG136" s="53"/>
      <c r="BH136" s="53"/>
    </row>
    <row r="137" spans="1:60" x14ac:dyDescent="0.3">
      <c r="A137" s="53"/>
      <c r="B137" s="53"/>
      <c r="C137" s="53"/>
      <c r="D137" s="53"/>
      <c r="E137" s="53"/>
      <c r="F137" s="53"/>
      <c r="G137" s="53"/>
      <c r="H137" s="53"/>
      <c r="I137" s="53"/>
      <c r="J137" s="53"/>
      <c r="K137" s="53"/>
      <c r="L137" s="53"/>
      <c r="M137" s="53"/>
      <c r="N137" s="53"/>
      <c r="O137" s="53"/>
      <c r="P137" s="53"/>
      <c r="Q137" s="53"/>
      <c r="R137" s="53"/>
      <c r="S137" s="53"/>
      <c r="T137" s="53"/>
      <c r="U137" s="53"/>
      <c r="V137" s="53"/>
      <c r="W137" s="53"/>
      <c r="X137" s="53"/>
      <c r="Y137" s="53"/>
      <c r="Z137" s="53"/>
      <c r="AA137" s="53"/>
      <c r="AB137" s="53"/>
      <c r="AC137" s="53"/>
      <c r="AD137" s="53"/>
      <c r="AE137" s="53"/>
      <c r="AF137" s="53"/>
      <c r="AG137" s="53"/>
      <c r="AH137" s="53"/>
      <c r="AI137" s="53"/>
      <c r="AJ137" s="53"/>
      <c r="AK137" s="53"/>
      <c r="AL137" s="53"/>
      <c r="AM137" s="53"/>
      <c r="AN137" s="53"/>
      <c r="AO137" s="53"/>
      <c r="AP137" s="53"/>
      <c r="AQ137" s="53"/>
      <c r="AR137" s="53"/>
      <c r="AS137" s="53"/>
      <c r="AT137" s="53"/>
      <c r="AU137" s="53"/>
      <c r="AV137" s="53"/>
      <c r="AW137" s="53"/>
      <c r="AX137" s="53"/>
      <c r="AY137" s="53"/>
      <c r="AZ137" s="53"/>
      <c r="BA137" s="53"/>
      <c r="BB137" s="53"/>
      <c r="BC137" s="53"/>
      <c r="BD137" s="53"/>
      <c r="BE137" s="53"/>
      <c r="BF137" s="53"/>
      <c r="BG137" s="53"/>
      <c r="BH137" s="53"/>
    </row>
    <row r="138" spans="1:60" x14ac:dyDescent="0.3">
      <c r="A138" s="53"/>
      <c r="B138" s="53"/>
      <c r="C138" s="53"/>
      <c r="D138" s="53"/>
      <c r="E138" s="53"/>
      <c r="F138" s="53"/>
      <c r="G138" s="53"/>
      <c r="H138" s="53"/>
      <c r="I138" s="53"/>
      <c r="J138" s="53"/>
      <c r="K138" s="53"/>
      <c r="L138" s="53"/>
      <c r="M138" s="53"/>
      <c r="N138" s="53"/>
      <c r="O138" s="53"/>
      <c r="P138" s="53"/>
      <c r="Q138" s="53"/>
      <c r="R138" s="53"/>
      <c r="S138" s="53"/>
      <c r="T138" s="53"/>
      <c r="U138" s="53"/>
      <c r="V138" s="53"/>
      <c r="W138" s="53"/>
      <c r="X138" s="53"/>
      <c r="Y138" s="53"/>
      <c r="Z138" s="53"/>
      <c r="AA138" s="53"/>
      <c r="AB138" s="53"/>
      <c r="AC138" s="53"/>
      <c r="AD138" s="53"/>
      <c r="AE138" s="53"/>
      <c r="AF138" s="53"/>
      <c r="AG138" s="53"/>
      <c r="AH138" s="53"/>
      <c r="AI138" s="53"/>
      <c r="AJ138" s="53"/>
      <c r="AK138" s="53"/>
      <c r="AL138" s="53"/>
      <c r="AM138" s="53"/>
      <c r="AN138" s="53"/>
      <c r="AO138" s="53"/>
      <c r="AP138" s="53"/>
      <c r="AQ138" s="53"/>
      <c r="AR138" s="53"/>
      <c r="AS138" s="53"/>
      <c r="AT138" s="53"/>
      <c r="AU138" s="53"/>
      <c r="AV138" s="53"/>
      <c r="AW138" s="53"/>
      <c r="AX138" s="53"/>
      <c r="AY138" s="53"/>
      <c r="AZ138" s="53"/>
      <c r="BA138" s="53"/>
      <c r="BB138" s="53"/>
      <c r="BC138" s="53"/>
      <c r="BD138" s="53"/>
      <c r="BE138" s="53"/>
      <c r="BF138" s="53"/>
      <c r="BG138" s="53"/>
      <c r="BH138" s="53"/>
    </row>
    <row r="139" spans="1:60" x14ac:dyDescent="0.3">
      <c r="A139" s="53"/>
      <c r="B139" s="53"/>
      <c r="C139" s="53"/>
      <c r="D139" s="53"/>
      <c r="E139" s="53"/>
      <c r="F139" s="53"/>
      <c r="G139" s="53"/>
      <c r="H139" s="53"/>
      <c r="I139" s="53"/>
      <c r="J139" s="53"/>
      <c r="K139" s="53"/>
      <c r="L139" s="53"/>
      <c r="M139" s="53"/>
      <c r="N139" s="53"/>
      <c r="O139" s="53"/>
      <c r="P139" s="53"/>
      <c r="Q139" s="53"/>
      <c r="R139" s="53"/>
      <c r="S139" s="53"/>
      <c r="T139" s="53"/>
      <c r="U139" s="53"/>
      <c r="V139" s="53"/>
      <c r="W139" s="53"/>
      <c r="X139" s="53"/>
      <c r="Y139" s="53"/>
      <c r="Z139" s="53"/>
      <c r="AA139" s="53"/>
      <c r="AB139" s="53"/>
      <c r="AC139" s="53"/>
      <c r="AD139" s="53"/>
      <c r="AE139" s="53"/>
      <c r="AF139" s="53"/>
      <c r="AG139" s="53"/>
      <c r="AH139" s="53"/>
      <c r="AI139" s="53"/>
      <c r="AJ139" s="53"/>
      <c r="AK139" s="53"/>
      <c r="AL139" s="53"/>
      <c r="AM139" s="53"/>
      <c r="AN139" s="53"/>
      <c r="AO139" s="53"/>
      <c r="AP139" s="53"/>
      <c r="AQ139" s="53"/>
      <c r="AR139" s="53"/>
      <c r="AS139" s="53"/>
      <c r="AT139" s="53"/>
      <c r="AU139" s="53"/>
      <c r="AV139" s="53"/>
      <c r="AW139" s="53"/>
      <c r="AX139" s="53"/>
      <c r="AY139" s="53"/>
      <c r="AZ139" s="53"/>
      <c r="BA139" s="53"/>
      <c r="BB139" s="53"/>
      <c r="BC139" s="53"/>
      <c r="BD139" s="53"/>
      <c r="BE139" s="53"/>
      <c r="BF139" s="53"/>
      <c r="BG139" s="53"/>
      <c r="BH139" s="53"/>
    </row>
    <row r="140" spans="1:60" x14ac:dyDescent="0.3">
      <c r="A140" s="53"/>
      <c r="B140" s="53"/>
      <c r="C140" s="53"/>
      <c r="D140" s="53"/>
      <c r="E140" s="53"/>
      <c r="F140" s="53"/>
      <c r="G140" s="53"/>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3"/>
      <c r="AY140" s="53"/>
      <c r="AZ140" s="53"/>
      <c r="BA140" s="53"/>
      <c r="BB140" s="53"/>
      <c r="BC140" s="53"/>
      <c r="BD140" s="53"/>
      <c r="BE140" s="53"/>
      <c r="BF140" s="53"/>
      <c r="BG140" s="53"/>
      <c r="BH140" s="53"/>
    </row>
    <row r="141" spans="1:60" x14ac:dyDescent="0.3">
      <c r="A141" s="53"/>
      <c r="B141" s="53"/>
      <c r="C141" s="53"/>
      <c r="D141" s="53"/>
      <c r="E141" s="53"/>
      <c r="F141" s="53"/>
      <c r="G141" s="53"/>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3"/>
      <c r="AY141" s="53"/>
      <c r="AZ141" s="53"/>
      <c r="BA141" s="53"/>
      <c r="BB141" s="53"/>
      <c r="BC141" s="53"/>
      <c r="BD141" s="53"/>
      <c r="BE141" s="53"/>
      <c r="BF141" s="53"/>
      <c r="BG141" s="53"/>
      <c r="BH141" s="53"/>
    </row>
    <row r="142" spans="1:60" x14ac:dyDescent="0.3">
      <c r="A142" s="53"/>
      <c r="B142" s="53"/>
      <c r="C142" s="53"/>
      <c r="D142" s="53"/>
      <c r="E142" s="53"/>
      <c r="F142" s="53"/>
      <c r="G142" s="53"/>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3"/>
      <c r="AY142" s="53"/>
      <c r="AZ142" s="53"/>
      <c r="BA142" s="53"/>
      <c r="BB142" s="53"/>
      <c r="BC142" s="53"/>
      <c r="BD142" s="53"/>
      <c r="BE142" s="53"/>
      <c r="BF142" s="53"/>
      <c r="BG142" s="53"/>
      <c r="BH142" s="53"/>
    </row>
    <row r="143" spans="1:60" x14ac:dyDescent="0.3">
      <c r="A143" s="53"/>
      <c r="B143" s="53"/>
      <c r="C143" s="53"/>
      <c r="D143" s="53"/>
      <c r="E143" s="53"/>
      <c r="F143" s="53"/>
      <c r="G143" s="53"/>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3"/>
      <c r="AY143" s="53"/>
      <c r="AZ143" s="53"/>
      <c r="BA143" s="53"/>
      <c r="BB143" s="53"/>
      <c r="BC143" s="53"/>
      <c r="BD143" s="53"/>
      <c r="BE143" s="53"/>
      <c r="BF143" s="53"/>
      <c r="BG143" s="53"/>
      <c r="BH143" s="53"/>
    </row>
    <row r="144" spans="1:60" x14ac:dyDescent="0.3">
      <c r="A144" s="53"/>
      <c r="B144" s="53"/>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3"/>
      <c r="AY144" s="53"/>
      <c r="AZ144" s="53"/>
      <c r="BA144" s="53"/>
      <c r="BB144" s="53"/>
      <c r="BC144" s="53"/>
      <c r="BD144" s="53"/>
      <c r="BE144" s="53"/>
      <c r="BF144" s="53"/>
      <c r="BG144" s="53"/>
      <c r="BH144" s="53"/>
    </row>
    <row r="145" spans="1:60" x14ac:dyDescent="0.3">
      <c r="A145" s="53"/>
      <c r="B145" s="53"/>
      <c r="C145" s="53"/>
      <c r="D145" s="53"/>
      <c r="E145" s="53"/>
      <c r="F145" s="53"/>
      <c r="G145" s="53"/>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3"/>
      <c r="AY145" s="53"/>
      <c r="AZ145" s="53"/>
      <c r="BA145" s="53"/>
      <c r="BB145" s="53"/>
      <c r="BC145" s="53"/>
      <c r="BD145" s="53"/>
      <c r="BE145" s="53"/>
      <c r="BF145" s="53"/>
      <c r="BG145" s="53"/>
      <c r="BH145" s="53"/>
    </row>
    <row r="146" spans="1:60" x14ac:dyDescent="0.3">
      <c r="A146" s="53"/>
      <c r="B146" s="53"/>
      <c r="C146" s="53"/>
      <c r="D146" s="53"/>
      <c r="E146" s="53"/>
      <c r="F146" s="53"/>
      <c r="G146" s="53"/>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3"/>
      <c r="AY146" s="53"/>
      <c r="AZ146" s="53"/>
      <c r="BA146" s="53"/>
      <c r="BB146" s="53"/>
      <c r="BC146" s="53"/>
      <c r="BD146" s="53"/>
      <c r="BE146" s="53"/>
      <c r="BF146" s="53"/>
      <c r="BG146" s="53"/>
      <c r="BH146" s="53"/>
    </row>
    <row r="147" spans="1:60" x14ac:dyDescent="0.3">
      <c r="A147" s="53"/>
      <c r="B147" s="53"/>
      <c r="C147" s="53"/>
      <c r="D147" s="53"/>
      <c r="E147" s="53"/>
      <c r="F147" s="53"/>
      <c r="G147" s="53"/>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3"/>
      <c r="AY147" s="53"/>
      <c r="AZ147" s="53"/>
      <c r="BA147" s="53"/>
      <c r="BB147" s="53"/>
      <c r="BC147" s="53"/>
      <c r="BD147" s="53"/>
      <c r="BE147" s="53"/>
      <c r="BF147" s="53"/>
      <c r="BG147" s="53"/>
      <c r="BH147" s="53"/>
    </row>
    <row r="148" spans="1:60" x14ac:dyDescent="0.3">
      <c r="A148" s="53"/>
      <c r="B148" s="53"/>
      <c r="C148" s="53"/>
      <c r="D148" s="53"/>
      <c r="E148" s="53"/>
      <c r="F148" s="53"/>
      <c r="G148" s="53"/>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3"/>
      <c r="AY148" s="53"/>
      <c r="AZ148" s="53"/>
      <c r="BA148" s="53"/>
      <c r="BB148" s="53"/>
      <c r="BC148" s="53"/>
      <c r="BD148" s="53"/>
      <c r="BE148" s="53"/>
      <c r="BF148" s="53"/>
      <c r="BG148" s="53"/>
      <c r="BH148" s="53"/>
    </row>
    <row r="149" spans="1:60" x14ac:dyDescent="0.3">
      <c r="A149" s="53"/>
      <c r="B149" s="53"/>
      <c r="C149" s="53"/>
      <c r="D149" s="53"/>
      <c r="E149" s="53"/>
      <c r="F149" s="53"/>
      <c r="G149" s="53"/>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3"/>
      <c r="AY149" s="53"/>
      <c r="AZ149" s="53"/>
      <c r="BA149" s="53"/>
      <c r="BB149" s="53"/>
      <c r="BC149" s="53"/>
      <c r="BD149" s="53"/>
      <c r="BE149" s="53"/>
      <c r="BF149" s="53"/>
      <c r="BG149" s="53"/>
      <c r="BH149" s="53"/>
    </row>
    <row r="150" spans="1:60" x14ac:dyDescent="0.3">
      <c r="A150" s="53"/>
      <c r="B150" s="53"/>
      <c r="C150" s="53"/>
      <c r="D150" s="53"/>
      <c r="E150" s="53"/>
      <c r="F150" s="53"/>
      <c r="G150" s="53"/>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3"/>
      <c r="AY150" s="53"/>
      <c r="AZ150" s="53"/>
      <c r="BA150" s="53"/>
      <c r="BB150" s="53"/>
      <c r="BC150" s="53"/>
      <c r="BD150" s="53"/>
      <c r="BE150" s="53"/>
      <c r="BF150" s="53"/>
      <c r="BG150" s="53"/>
      <c r="BH150" s="53"/>
    </row>
    <row r="151" spans="1:60" x14ac:dyDescent="0.3">
      <c r="A151" s="53"/>
      <c r="B151" s="53"/>
      <c r="C151" s="53"/>
      <c r="D151" s="53"/>
      <c r="E151" s="53"/>
      <c r="F151" s="53"/>
      <c r="G151" s="53"/>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3"/>
      <c r="AY151" s="53"/>
      <c r="AZ151" s="53"/>
      <c r="BA151" s="53"/>
      <c r="BB151" s="53"/>
      <c r="BC151" s="53"/>
      <c r="BD151" s="53"/>
      <c r="BE151" s="53"/>
      <c r="BF151" s="53"/>
      <c r="BG151" s="53"/>
      <c r="BH151" s="53"/>
    </row>
    <row r="152" spans="1:60" x14ac:dyDescent="0.3">
      <c r="A152" s="53"/>
      <c r="B152" s="53"/>
      <c r="C152" s="53"/>
      <c r="D152" s="53"/>
      <c r="E152" s="53"/>
      <c r="F152" s="53"/>
      <c r="G152" s="53"/>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3"/>
      <c r="AY152" s="53"/>
      <c r="AZ152" s="53"/>
      <c r="BA152" s="53"/>
      <c r="BB152" s="53"/>
      <c r="BC152" s="53"/>
      <c r="BD152" s="53"/>
      <c r="BE152" s="53"/>
      <c r="BF152" s="53"/>
      <c r="BG152" s="53"/>
      <c r="BH152" s="53"/>
    </row>
    <row r="153" spans="1:60" x14ac:dyDescent="0.3">
      <c r="A153" s="53"/>
      <c r="B153" s="53"/>
      <c r="C153" s="53"/>
      <c r="D153" s="53"/>
      <c r="E153" s="53"/>
      <c r="F153" s="53"/>
      <c r="G153" s="53"/>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3"/>
      <c r="AY153" s="53"/>
      <c r="AZ153" s="53"/>
      <c r="BA153" s="53"/>
      <c r="BB153" s="53"/>
      <c r="BC153" s="53"/>
      <c r="BD153" s="53"/>
      <c r="BE153" s="53"/>
      <c r="BF153" s="53"/>
      <c r="BG153" s="53"/>
      <c r="BH153" s="53"/>
    </row>
    <row r="154" spans="1:60" x14ac:dyDescent="0.3">
      <c r="A154" s="53"/>
      <c r="B154" s="53"/>
      <c r="C154" s="53"/>
      <c r="D154" s="53"/>
      <c r="E154" s="53"/>
      <c r="F154" s="53"/>
      <c r="G154" s="53"/>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3"/>
      <c r="AY154" s="53"/>
      <c r="AZ154" s="53"/>
      <c r="BA154" s="53"/>
      <c r="BB154" s="53"/>
      <c r="BC154" s="53"/>
      <c r="BD154" s="53"/>
      <c r="BE154" s="53"/>
      <c r="BF154" s="53"/>
      <c r="BG154" s="53"/>
      <c r="BH154" s="53"/>
    </row>
    <row r="155" spans="1:60" x14ac:dyDescent="0.3">
      <c r="A155" s="53"/>
      <c r="B155" s="53"/>
      <c r="C155" s="53"/>
      <c r="D155" s="53"/>
      <c r="E155" s="53"/>
      <c r="F155" s="53"/>
      <c r="G155" s="53"/>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3"/>
      <c r="AY155" s="53"/>
      <c r="AZ155" s="53"/>
      <c r="BA155" s="53"/>
      <c r="BB155" s="53"/>
      <c r="BC155" s="53"/>
      <c r="BD155" s="53"/>
      <c r="BE155" s="53"/>
      <c r="BF155" s="53"/>
      <c r="BG155" s="53"/>
      <c r="BH155" s="53"/>
    </row>
    <row r="156" spans="1:60" x14ac:dyDescent="0.3">
      <c r="A156" s="53"/>
      <c r="B156" s="53"/>
      <c r="C156" s="53"/>
      <c r="D156" s="53"/>
      <c r="E156" s="53"/>
      <c r="F156" s="53"/>
      <c r="G156" s="53"/>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3"/>
      <c r="AY156" s="53"/>
      <c r="AZ156" s="53"/>
      <c r="BA156" s="53"/>
      <c r="BB156" s="53"/>
      <c r="BC156" s="53"/>
      <c r="BD156" s="53"/>
      <c r="BE156" s="53"/>
      <c r="BF156" s="53"/>
      <c r="BG156" s="53"/>
      <c r="BH156" s="53"/>
    </row>
    <row r="157" spans="1:60" x14ac:dyDescent="0.3">
      <c r="A157" s="53"/>
      <c r="B157" s="53"/>
      <c r="C157" s="53"/>
      <c r="D157" s="53"/>
      <c r="E157" s="53"/>
      <c r="F157" s="53"/>
      <c r="G157" s="53"/>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3"/>
      <c r="AY157" s="53"/>
      <c r="AZ157" s="53"/>
      <c r="BA157" s="53"/>
      <c r="BB157" s="53"/>
      <c r="BC157" s="53"/>
      <c r="BD157" s="53"/>
      <c r="BE157" s="53"/>
      <c r="BF157" s="53"/>
      <c r="BG157" s="53"/>
      <c r="BH157" s="53"/>
    </row>
    <row r="158" spans="1:60" x14ac:dyDescent="0.3">
      <c r="A158" s="53"/>
      <c r="B158" s="53"/>
      <c r="C158" s="53"/>
      <c r="D158" s="53"/>
      <c r="E158" s="53"/>
      <c r="F158" s="53"/>
      <c r="G158" s="53"/>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3"/>
      <c r="AY158" s="53"/>
      <c r="AZ158" s="53"/>
      <c r="BA158" s="53"/>
      <c r="BB158" s="53"/>
      <c r="BC158" s="53"/>
      <c r="BD158" s="53"/>
      <c r="BE158" s="53"/>
      <c r="BF158" s="53"/>
      <c r="BG158" s="53"/>
      <c r="BH158" s="53"/>
    </row>
    <row r="159" spans="1:60" x14ac:dyDescent="0.3">
      <c r="A159" s="53"/>
      <c r="B159" s="53"/>
      <c r="C159" s="53"/>
      <c r="D159" s="53"/>
      <c r="E159" s="53"/>
      <c r="F159" s="53"/>
      <c r="G159" s="53"/>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3"/>
      <c r="AY159" s="53"/>
      <c r="AZ159" s="53"/>
      <c r="BA159" s="53"/>
      <c r="BB159" s="53"/>
      <c r="BC159" s="53"/>
      <c r="BD159" s="53"/>
      <c r="BE159" s="53"/>
      <c r="BF159" s="53"/>
      <c r="BG159" s="53"/>
      <c r="BH159" s="53"/>
    </row>
    <row r="160" spans="1:60" x14ac:dyDescent="0.3">
      <c r="A160" s="53"/>
      <c r="B160" s="53"/>
      <c r="C160" s="53"/>
      <c r="D160" s="53"/>
      <c r="E160" s="53"/>
      <c r="F160" s="53"/>
      <c r="G160" s="53"/>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3"/>
      <c r="AY160" s="53"/>
      <c r="AZ160" s="53"/>
      <c r="BA160" s="53"/>
      <c r="BB160" s="53"/>
      <c r="BC160" s="53"/>
      <c r="BD160" s="53"/>
      <c r="BE160" s="53"/>
      <c r="BF160" s="53"/>
      <c r="BG160" s="53"/>
      <c r="BH160" s="53"/>
    </row>
    <row r="161" spans="1:60" x14ac:dyDescent="0.3">
      <c r="A161" s="53"/>
      <c r="B161" s="53"/>
      <c r="C161" s="53"/>
      <c r="D161" s="53"/>
      <c r="E161" s="53"/>
      <c r="F161" s="53"/>
      <c r="G161" s="53"/>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3"/>
      <c r="AY161" s="53"/>
      <c r="AZ161" s="53"/>
      <c r="BA161" s="53"/>
      <c r="BB161" s="53"/>
      <c r="BC161" s="53"/>
      <c r="BD161" s="53"/>
      <c r="BE161" s="53"/>
      <c r="BF161" s="53"/>
      <c r="BG161" s="53"/>
      <c r="BH161" s="53"/>
    </row>
    <row r="162" spans="1:60" x14ac:dyDescent="0.3">
      <c r="A162" s="53"/>
      <c r="B162" s="53"/>
      <c r="C162" s="53"/>
      <c r="D162" s="53"/>
      <c r="E162" s="53"/>
      <c r="F162" s="53"/>
      <c r="G162" s="53"/>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3"/>
      <c r="AY162" s="53"/>
      <c r="AZ162" s="53"/>
      <c r="BA162" s="53"/>
      <c r="BB162" s="53"/>
      <c r="BC162" s="53"/>
      <c r="BD162" s="53"/>
      <c r="BE162" s="53"/>
      <c r="BF162" s="53"/>
      <c r="BG162" s="53"/>
      <c r="BH162" s="53"/>
    </row>
    <row r="163" spans="1:60" x14ac:dyDescent="0.3">
      <c r="A163" s="53"/>
      <c r="B163" s="53"/>
      <c r="C163" s="53"/>
      <c r="D163" s="53"/>
      <c r="E163" s="53"/>
      <c r="F163" s="53"/>
      <c r="G163" s="53"/>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3"/>
      <c r="AY163" s="53"/>
      <c r="AZ163" s="53"/>
      <c r="BA163" s="53"/>
      <c r="BB163" s="53"/>
      <c r="BC163" s="53"/>
      <c r="BD163" s="53"/>
      <c r="BE163" s="53"/>
      <c r="BF163" s="53"/>
      <c r="BG163" s="53"/>
      <c r="BH163" s="53"/>
    </row>
    <row r="164" spans="1:60" x14ac:dyDescent="0.3">
      <c r="A164" s="53"/>
      <c r="B164" s="53"/>
      <c r="C164" s="53"/>
      <c r="D164" s="53"/>
      <c r="E164" s="53"/>
      <c r="F164" s="53"/>
      <c r="G164" s="53"/>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3"/>
      <c r="AY164" s="53"/>
      <c r="AZ164" s="53"/>
      <c r="BA164" s="53"/>
      <c r="BB164" s="53"/>
      <c r="BC164" s="53"/>
      <c r="BD164" s="53"/>
      <c r="BE164" s="53"/>
      <c r="BF164" s="53"/>
      <c r="BG164" s="53"/>
      <c r="BH164" s="53"/>
    </row>
    <row r="165" spans="1:60" x14ac:dyDescent="0.3">
      <c r="A165" s="53"/>
      <c r="B165" s="53"/>
      <c r="C165" s="53"/>
      <c r="D165" s="53"/>
      <c r="E165" s="53"/>
      <c r="F165" s="53"/>
      <c r="G165" s="53"/>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3"/>
      <c r="AY165" s="53"/>
      <c r="AZ165" s="53"/>
      <c r="BA165" s="53"/>
      <c r="BB165" s="53"/>
      <c r="BC165" s="53"/>
      <c r="BD165" s="53"/>
      <c r="BE165" s="53"/>
      <c r="BF165" s="53"/>
      <c r="BG165" s="53"/>
      <c r="BH165" s="53"/>
    </row>
    <row r="166" spans="1:60" x14ac:dyDescent="0.3">
      <c r="A166" s="53"/>
      <c r="B166" s="53"/>
      <c r="C166" s="53"/>
      <c r="D166" s="53"/>
      <c r="E166" s="53"/>
      <c r="F166" s="53"/>
      <c r="G166" s="53"/>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3"/>
      <c r="AY166" s="53"/>
      <c r="AZ166" s="53"/>
      <c r="BA166" s="53"/>
      <c r="BB166" s="53"/>
      <c r="BC166" s="53"/>
      <c r="BD166" s="53"/>
      <c r="BE166" s="53"/>
      <c r="BF166" s="53"/>
      <c r="BG166" s="53"/>
      <c r="BH166" s="53"/>
    </row>
    <row r="167" spans="1:60" x14ac:dyDescent="0.3">
      <c r="A167" s="53"/>
      <c r="B167" s="53"/>
      <c r="C167" s="53"/>
      <c r="D167" s="53"/>
      <c r="E167" s="53"/>
      <c r="F167" s="53"/>
      <c r="G167" s="53"/>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3"/>
      <c r="AY167" s="53"/>
      <c r="AZ167" s="53"/>
      <c r="BA167" s="53"/>
      <c r="BB167" s="53"/>
      <c r="BC167" s="53"/>
      <c r="BD167" s="53"/>
      <c r="BE167" s="53"/>
      <c r="BF167" s="53"/>
      <c r="BG167" s="53"/>
      <c r="BH167" s="53"/>
    </row>
    <row r="168" spans="1:60" x14ac:dyDescent="0.3">
      <c r="A168" s="53"/>
      <c r="B168" s="53"/>
      <c r="C168" s="53"/>
      <c r="D168" s="53"/>
      <c r="E168" s="53"/>
      <c r="F168" s="53"/>
      <c r="G168" s="53"/>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3"/>
      <c r="AY168" s="53"/>
      <c r="AZ168" s="53"/>
      <c r="BA168" s="53"/>
      <c r="BB168" s="53"/>
      <c r="BC168" s="53"/>
      <c r="BD168" s="53"/>
      <c r="BE168" s="53"/>
      <c r="BF168" s="53"/>
      <c r="BG168" s="53"/>
      <c r="BH168" s="53"/>
    </row>
    <row r="169" spans="1:60" x14ac:dyDescent="0.3">
      <c r="A169" s="53"/>
      <c r="B169" s="53"/>
      <c r="C169" s="53"/>
      <c r="D169" s="53"/>
      <c r="E169" s="53"/>
      <c r="F169" s="53"/>
      <c r="G169" s="53"/>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3"/>
      <c r="AY169" s="53"/>
      <c r="AZ169" s="53"/>
      <c r="BA169" s="53"/>
      <c r="BB169" s="53"/>
      <c r="BC169" s="53"/>
      <c r="BD169" s="53"/>
      <c r="BE169" s="53"/>
      <c r="BF169" s="53"/>
      <c r="BG169" s="53"/>
      <c r="BH169" s="53"/>
    </row>
    <row r="170" spans="1:60" x14ac:dyDescent="0.3">
      <c r="A170" s="53"/>
      <c r="B170" s="53"/>
      <c r="C170" s="53"/>
      <c r="D170" s="53"/>
      <c r="E170" s="53"/>
      <c r="F170" s="53"/>
      <c r="G170" s="53"/>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3"/>
      <c r="AY170" s="53"/>
      <c r="AZ170" s="53"/>
      <c r="BA170" s="53"/>
      <c r="BB170" s="53"/>
      <c r="BC170" s="53"/>
      <c r="BD170" s="53"/>
      <c r="BE170" s="53"/>
      <c r="BF170" s="53"/>
      <c r="BG170" s="53"/>
      <c r="BH170" s="53"/>
    </row>
    <row r="171" spans="1:60" x14ac:dyDescent="0.3">
      <c r="A171" s="53"/>
      <c r="B171" s="53"/>
      <c r="C171" s="53"/>
      <c r="D171" s="53"/>
      <c r="E171" s="53"/>
      <c r="F171" s="53"/>
      <c r="G171" s="53"/>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3"/>
      <c r="AY171" s="53"/>
      <c r="AZ171" s="53"/>
      <c r="BA171" s="53"/>
      <c r="BB171" s="53"/>
      <c r="BC171" s="53"/>
      <c r="BD171" s="53"/>
      <c r="BE171" s="53"/>
      <c r="BF171" s="53"/>
      <c r="BG171" s="53"/>
      <c r="BH171" s="53"/>
    </row>
    <row r="172" spans="1:60" x14ac:dyDescent="0.3">
      <c r="A172" s="53"/>
      <c r="B172" s="53"/>
      <c r="C172" s="53"/>
      <c r="D172" s="53"/>
      <c r="E172" s="53"/>
      <c r="F172" s="53"/>
      <c r="G172" s="53"/>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3"/>
      <c r="AY172" s="53"/>
      <c r="AZ172" s="53"/>
      <c r="BA172" s="53"/>
      <c r="BB172" s="53"/>
      <c r="BC172" s="53"/>
      <c r="BD172" s="53"/>
      <c r="BE172" s="53"/>
      <c r="BF172" s="53"/>
      <c r="BG172" s="53"/>
      <c r="BH172" s="53"/>
    </row>
    <row r="173" spans="1:60" x14ac:dyDescent="0.3">
      <c r="A173" s="53"/>
      <c r="B173" s="53"/>
      <c r="C173" s="53"/>
      <c r="D173" s="53"/>
      <c r="E173" s="53"/>
      <c r="F173" s="53"/>
      <c r="G173" s="53"/>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3"/>
      <c r="AY173" s="53"/>
      <c r="AZ173" s="53"/>
      <c r="BA173" s="53"/>
      <c r="BB173" s="53"/>
      <c r="BC173" s="53"/>
      <c r="BD173" s="53"/>
      <c r="BE173" s="53"/>
      <c r="BF173" s="53"/>
      <c r="BG173" s="53"/>
      <c r="BH173" s="53"/>
    </row>
    <row r="174" spans="1:60" x14ac:dyDescent="0.3">
      <c r="A174" s="53"/>
      <c r="B174" s="53"/>
      <c r="C174" s="53"/>
      <c r="D174" s="53"/>
      <c r="E174" s="53"/>
      <c r="F174" s="53"/>
      <c r="G174" s="53"/>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3"/>
      <c r="AY174" s="53"/>
      <c r="AZ174" s="53"/>
      <c r="BA174" s="53"/>
      <c r="BB174" s="53"/>
      <c r="BC174" s="53"/>
      <c r="BD174" s="53"/>
      <c r="BE174" s="53"/>
      <c r="BF174" s="53"/>
      <c r="BG174" s="53"/>
      <c r="BH174" s="53"/>
    </row>
    <row r="175" spans="1:60" x14ac:dyDescent="0.3">
      <c r="A175" s="53"/>
      <c r="B175" s="53"/>
      <c r="C175" s="53"/>
      <c r="D175" s="53"/>
      <c r="E175" s="53"/>
      <c r="F175" s="53"/>
      <c r="G175" s="53"/>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3"/>
      <c r="AY175" s="53"/>
      <c r="AZ175" s="53"/>
      <c r="BA175" s="53"/>
      <c r="BB175" s="53"/>
      <c r="BC175" s="53"/>
      <c r="BD175" s="53"/>
      <c r="BE175" s="53"/>
      <c r="BF175" s="53"/>
      <c r="BG175" s="53"/>
      <c r="BH175" s="53"/>
    </row>
    <row r="176" spans="1:60" x14ac:dyDescent="0.3">
      <c r="A176" s="53"/>
      <c r="B176" s="53"/>
      <c r="C176" s="53"/>
      <c r="D176" s="53"/>
      <c r="E176" s="53"/>
      <c r="F176" s="53"/>
      <c r="G176" s="53"/>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3"/>
      <c r="AY176" s="53"/>
      <c r="AZ176" s="53"/>
      <c r="BA176" s="53"/>
      <c r="BB176" s="53"/>
      <c r="BC176" s="53"/>
      <c r="BD176" s="53"/>
      <c r="BE176" s="53"/>
      <c r="BF176" s="53"/>
      <c r="BG176" s="53"/>
      <c r="BH176" s="53"/>
    </row>
    <row r="177" spans="1:60" x14ac:dyDescent="0.3">
      <c r="A177" s="53"/>
      <c r="B177" s="53"/>
      <c r="C177" s="53"/>
      <c r="D177" s="53"/>
      <c r="E177" s="53"/>
      <c r="F177" s="53"/>
      <c r="G177" s="53"/>
      <c r="H177" s="53"/>
      <c r="I177" s="53"/>
      <c r="J177" s="53"/>
      <c r="K177" s="53"/>
      <c r="L177" s="53"/>
      <c r="M177" s="53"/>
      <c r="N177" s="53"/>
      <c r="O177" s="53"/>
      <c r="P177" s="53"/>
      <c r="Q177" s="53"/>
      <c r="R177" s="53"/>
      <c r="S177" s="53"/>
      <c r="T177" s="53"/>
      <c r="U177" s="53"/>
      <c r="V177" s="53"/>
      <c r="W177" s="53"/>
      <c r="X177" s="53"/>
      <c r="Y177" s="53"/>
      <c r="Z177" s="53"/>
      <c r="AA177" s="53"/>
      <c r="AB177" s="53"/>
      <c r="AC177" s="53"/>
      <c r="AD177" s="53"/>
      <c r="AE177" s="53"/>
      <c r="AF177" s="53"/>
      <c r="AG177" s="53"/>
      <c r="AH177" s="53"/>
      <c r="AI177" s="53"/>
      <c r="AJ177" s="53"/>
      <c r="AK177" s="53"/>
      <c r="AL177" s="53"/>
      <c r="AM177" s="53"/>
      <c r="AN177" s="53"/>
      <c r="AO177" s="53"/>
      <c r="AP177" s="53"/>
      <c r="AQ177" s="53"/>
      <c r="AR177" s="53"/>
      <c r="AS177" s="53"/>
      <c r="AT177" s="53"/>
      <c r="AU177" s="53"/>
      <c r="AV177" s="53"/>
      <c r="AW177" s="53"/>
      <c r="AX177" s="53"/>
      <c r="AY177" s="53"/>
      <c r="AZ177" s="53"/>
      <c r="BA177" s="53"/>
      <c r="BB177" s="53"/>
      <c r="BC177" s="53"/>
      <c r="BD177" s="53"/>
      <c r="BE177" s="53"/>
      <c r="BF177" s="53"/>
      <c r="BG177" s="53"/>
      <c r="BH177" s="53"/>
    </row>
    <row r="178" spans="1:60" x14ac:dyDescent="0.3">
      <c r="A178" s="53"/>
      <c r="B178" s="53"/>
      <c r="C178" s="53"/>
      <c r="D178" s="53"/>
      <c r="E178" s="53"/>
      <c r="F178" s="53"/>
      <c r="G178" s="53"/>
      <c r="H178" s="53"/>
      <c r="I178" s="53"/>
      <c r="J178" s="53"/>
      <c r="K178" s="53"/>
      <c r="L178" s="53"/>
      <c r="M178" s="53"/>
      <c r="N178" s="53"/>
      <c r="O178" s="53"/>
      <c r="P178" s="53"/>
      <c r="Q178" s="53"/>
      <c r="R178" s="53"/>
      <c r="S178" s="53"/>
      <c r="T178" s="53"/>
      <c r="U178" s="53"/>
      <c r="V178" s="53"/>
      <c r="W178" s="53"/>
      <c r="X178" s="53"/>
      <c r="Y178" s="53"/>
      <c r="Z178" s="53"/>
      <c r="AA178" s="53"/>
      <c r="AB178" s="53"/>
      <c r="AC178" s="53"/>
      <c r="AD178" s="53"/>
      <c r="AE178" s="53"/>
      <c r="AF178" s="53"/>
      <c r="AG178" s="53"/>
      <c r="AH178" s="53"/>
      <c r="AI178" s="53"/>
      <c r="AJ178" s="53"/>
      <c r="AK178" s="53"/>
      <c r="AL178" s="53"/>
      <c r="AM178" s="53"/>
      <c r="AN178" s="53"/>
      <c r="AO178" s="53"/>
      <c r="AP178" s="53"/>
      <c r="AQ178" s="53"/>
      <c r="AR178" s="53"/>
      <c r="AS178" s="53"/>
      <c r="AT178" s="53"/>
      <c r="AU178" s="53"/>
      <c r="AV178" s="53"/>
      <c r="AW178" s="53"/>
      <c r="AX178" s="53"/>
      <c r="AY178" s="53"/>
      <c r="AZ178" s="53"/>
      <c r="BA178" s="53"/>
      <c r="BB178" s="53"/>
      <c r="BC178" s="53"/>
      <c r="BD178" s="53"/>
      <c r="BE178" s="53"/>
      <c r="BF178" s="53"/>
      <c r="BG178" s="53"/>
      <c r="BH178" s="53"/>
    </row>
    <row r="179" spans="1:60" x14ac:dyDescent="0.3">
      <c r="A179" s="53"/>
      <c r="B179" s="53"/>
      <c r="C179" s="53"/>
      <c r="D179" s="53"/>
      <c r="E179" s="53"/>
      <c r="F179" s="53"/>
      <c r="G179" s="53"/>
      <c r="H179" s="53"/>
      <c r="I179" s="53"/>
      <c r="J179" s="53"/>
      <c r="K179" s="53"/>
      <c r="L179" s="53"/>
      <c r="M179" s="53"/>
      <c r="N179" s="53"/>
      <c r="O179" s="53"/>
      <c r="P179" s="53"/>
      <c r="Q179" s="53"/>
      <c r="R179" s="53"/>
      <c r="S179" s="53"/>
      <c r="T179" s="53"/>
      <c r="U179" s="53"/>
      <c r="V179" s="53"/>
      <c r="W179" s="53"/>
      <c r="X179" s="53"/>
      <c r="Y179" s="53"/>
      <c r="Z179" s="53"/>
      <c r="AA179" s="53"/>
      <c r="AB179" s="53"/>
      <c r="AC179" s="53"/>
      <c r="AD179" s="53"/>
      <c r="AE179" s="53"/>
      <c r="AF179" s="53"/>
      <c r="AG179" s="53"/>
      <c r="AH179" s="53"/>
      <c r="AI179" s="53"/>
      <c r="AJ179" s="53"/>
      <c r="AK179" s="53"/>
      <c r="AL179" s="53"/>
      <c r="AM179" s="53"/>
      <c r="AN179" s="53"/>
      <c r="AO179" s="53"/>
      <c r="AP179" s="53"/>
      <c r="AQ179" s="53"/>
      <c r="AR179" s="53"/>
      <c r="AS179" s="53"/>
      <c r="AT179" s="53"/>
      <c r="AU179" s="53"/>
      <c r="AV179" s="53"/>
      <c r="AW179" s="53"/>
      <c r="AX179" s="53"/>
      <c r="AY179" s="53"/>
      <c r="AZ179" s="53"/>
      <c r="BA179" s="53"/>
      <c r="BB179" s="53"/>
      <c r="BC179" s="53"/>
      <c r="BD179" s="53"/>
      <c r="BE179" s="53"/>
      <c r="BF179" s="53"/>
      <c r="BG179" s="53"/>
      <c r="BH179" s="53"/>
    </row>
    <row r="180" spans="1:60" x14ac:dyDescent="0.3">
      <c r="A180" s="53"/>
      <c r="B180" s="53"/>
      <c r="C180" s="53"/>
      <c r="D180" s="53"/>
      <c r="E180" s="53"/>
      <c r="F180" s="53"/>
      <c r="G180" s="53"/>
      <c r="H180" s="53"/>
      <c r="I180" s="53"/>
      <c r="J180" s="53"/>
      <c r="K180" s="53"/>
      <c r="L180" s="53"/>
      <c r="M180" s="53"/>
      <c r="N180" s="53"/>
      <c r="O180" s="53"/>
      <c r="P180" s="53"/>
      <c r="Q180" s="53"/>
      <c r="R180" s="53"/>
      <c r="S180" s="53"/>
      <c r="T180" s="53"/>
      <c r="U180" s="53"/>
      <c r="V180" s="53"/>
      <c r="W180" s="53"/>
      <c r="X180" s="53"/>
      <c r="Y180" s="53"/>
      <c r="Z180" s="53"/>
      <c r="AA180" s="53"/>
      <c r="AB180" s="53"/>
      <c r="AC180" s="53"/>
      <c r="AD180" s="53"/>
      <c r="AE180" s="53"/>
      <c r="AF180" s="53"/>
      <c r="AG180" s="53"/>
      <c r="AH180" s="53"/>
      <c r="AI180" s="53"/>
      <c r="AJ180" s="53"/>
      <c r="AK180" s="53"/>
      <c r="AL180" s="53"/>
      <c r="AM180" s="53"/>
      <c r="AN180" s="53"/>
      <c r="AO180" s="53"/>
      <c r="AP180" s="53"/>
      <c r="AQ180" s="53"/>
      <c r="AR180" s="53"/>
      <c r="AS180" s="53"/>
      <c r="AT180" s="53"/>
      <c r="AU180" s="53"/>
      <c r="AV180" s="53"/>
      <c r="AW180" s="53"/>
      <c r="AX180" s="53"/>
      <c r="AY180" s="53"/>
      <c r="AZ180" s="53"/>
      <c r="BA180" s="53"/>
      <c r="BB180" s="53"/>
      <c r="BC180" s="53"/>
      <c r="BD180" s="53"/>
      <c r="BE180" s="53"/>
      <c r="BF180" s="53"/>
      <c r="BG180" s="53"/>
      <c r="BH180" s="53"/>
    </row>
    <row r="181" spans="1:60" x14ac:dyDescent="0.3">
      <c r="A181" s="53"/>
      <c r="B181" s="53"/>
      <c r="C181" s="53"/>
      <c r="D181" s="53"/>
      <c r="E181" s="53"/>
      <c r="F181" s="53"/>
      <c r="G181" s="53"/>
      <c r="H181" s="53"/>
      <c r="I181" s="53"/>
      <c r="J181" s="53"/>
      <c r="K181" s="53"/>
      <c r="L181" s="53"/>
      <c r="M181" s="53"/>
      <c r="N181" s="53"/>
      <c r="O181" s="53"/>
      <c r="P181" s="53"/>
      <c r="Q181" s="53"/>
      <c r="R181" s="53"/>
      <c r="S181" s="53"/>
      <c r="T181" s="53"/>
      <c r="U181" s="53"/>
      <c r="V181" s="53"/>
      <c r="W181" s="53"/>
      <c r="X181" s="53"/>
      <c r="Y181" s="53"/>
      <c r="Z181" s="53"/>
      <c r="AA181" s="53"/>
      <c r="AB181" s="53"/>
      <c r="AC181" s="53"/>
      <c r="AD181" s="53"/>
      <c r="AE181" s="53"/>
      <c r="AF181" s="53"/>
      <c r="AG181" s="53"/>
      <c r="AH181" s="53"/>
      <c r="AI181" s="53"/>
      <c r="AJ181" s="53"/>
      <c r="AK181" s="53"/>
      <c r="AL181" s="53"/>
      <c r="AM181" s="53"/>
      <c r="AN181" s="53"/>
      <c r="AO181" s="53"/>
      <c r="AP181" s="53"/>
      <c r="AQ181" s="53"/>
      <c r="AR181" s="53"/>
      <c r="AS181" s="53"/>
      <c r="AT181" s="53"/>
      <c r="AU181" s="53"/>
      <c r="AV181" s="53"/>
      <c r="AW181" s="53"/>
      <c r="AX181" s="53"/>
      <c r="AY181" s="53"/>
      <c r="AZ181" s="53"/>
      <c r="BA181" s="53"/>
      <c r="BB181" s="53"/>
      <c r="BC181" s="53"/>
      <c r="BD181" s="53"/>
      <c r="BE181" s="53"/>
      <c r="BF181" s="53"/>
      <c r="BG181" s="53"/>
      <c r="BH181" s="53"/>
    </row>
    <row r="182" spans="1:60" x14ac:dyDescent="0.3">
      <c r="A182" s="53"/>
      <c r="B182" s="53"/>
      <c r="C182" s="53"/>
      <c r="D182" s="53"/>
      <c r="E182" s="53"/>
      <c r="F182" s="53"/>
      <c r="G182" s="53"/>
      <c r="H182" s="53"/>
      <c r="I182" s="53"/>
      <c r="J182" s="53"/>
      <c r="K182" s="53"/>
      <c r="L182" s="53"/>
      <c r="M182" s="53"/>
      <c r="N182" s="53"/>
      <c r="O182" s="53"/>
      <c r="P182" s="53"/>
      <c r="Q182" s="53"/>
      <c r="R182" s="53"/>
      <c r="S182" s="53"/>
      <c r="T182" s="53"/>
      <c r="U182" s="53"/>
      <c r="V182" s="53"/>
      <c r="W182" s="53"/>
      <c r="X182" s="53"/>
      <c r="Y182" s="53"/>
      <c r="Z182" s="53"/>
      <c r="AA182" s="53"/>
      <c r="AB182" s="53"/>
      <c r="AC182" s="53"/>
      <c r="AD182" s="53"/>
      <c r="AE182" s="53"/>
      <c r="AF182" s="53"/>
      <c r="AG182" s="53"/>
      <c r="AH182" s="53"/>
      <c r="AI182" s="53"/>
      <c r="AJ182" s="53"/>
      <c r="AK182" s="53"/>
      <c r="AL182" s="53"/>
      <c r="AM182" s="53"/>
      <c r="AN182" s="53"/>
      <c r="AO182" s="53"/>
      <c r="AP182" s="53"/>
      <c r="AQ182" s="53"/>
      <c r="AR182" s="53"/>
      <c r="AS182" s="53"/>
      <c r="AT182" s="53"/>
      <c r="AU182" s="53"/>
      <c r="AV182" s="53"/>
      <c r="AW182" s="53"/>
      <c r="AX182" s="53"/>
      <c r="AY182" s="53"/>
      <c r="AZ182" s="53"/>
      <c r="BA182" s="53"/>
      <c r="BB182" s="53"/>
      <c r="BC182" s="53"/>
      <c r="BD182" s="53"/>
      <c r="BE182" s="53"/>
      <c r="BF182" s="53"/>
      <c r="BG182" s="53"/>
      <c r="BH182" s="53"/>
    </row>
    <row r="183" spans="1:60" x14ac:dyDescent="0.3">
      <c r="A183" s="53"/>
      <c r="B183" s="53"/>
      <c r="C183" s="53"/>
      <c r="D183" s="53"/>
      <c r="E183" s="53"/>
      <c r="F183" s="53"/>
      <c r="G183" s="53"/>
      <c r="H183" s="53"/>
      <c r="I183" s="53"/>
      <c r="J183" s="53"/>
      <c r="K183" s="53"/>
      <c r="L183" s="53"/>
      <c r="M183" s="53"/>
      <c r="N183" s="53"/>
      <c r="O183" s="53"/>
      <c r="P183" s="53"/>
      <c r="Q183" s="53"/>
      <c r="R183" s="53"/>
      <c r="S183" s="53"/>
      <c r="T183" s="53"/>
      <c r="U183" s="53"/>
      <c r="V183" s="53"/>
      <c r="W183" s="53"/>
      <c r="X183" s="53"/>
      <c r="Y183" s="53"/>
      <c r="Z183" s="53"/>
      <c r="AA183" s="53"/>
      <c r="AB183" s="53"/>
      <c r="AC183" s="53"/>
      <c r="AD183" s="53"/>
      <c r="AE183" s="53"/>
      <c r="AF183" s="53"/>
      <c r="AG183" s="53"/>
      <c r="AH183" s="53"/>
      <c r="AI183" s="53"/>
      <c r="AJ183" s="53"/>
      <c r="AK183" s="53"/>
      <c r="AL183" s="53"/>
      <c r="AM183" s="53"/>
      <c r="AN183" s="53"/>
      <c r="AO183" s="53"/>
      <c r="AP183" s="53"/>
      <c r="AQ183" s="53"/>
      <c r="AR183" s="53"/>
      <c r="AS183" s="53"/>
      <c r="AT183" s="53"/>
      <c r="AU183" s="53"/>
      <c r="AV183" s="53"/>
      <c r="AW183" s="53"/>
      <c r="AX183" s="53"/>
      <c r="AY183" s="53"/>
      <c r="AZ183" s="53"/>
      <c r="BA183" s="53"/>
      <c r="BB183" s="53"/>
      <c r="BC183" s="53"/>
      <c r="BD183" s="53"/>
      <c r="BE183" s="53"/>
      <c r="BF183" s="53"/>
      <c r="BG183" s="53"/>
      <c r="BH183" s="53"/>
    </row>
    <row r="184" spans="1:60" x14ac:dyDescent="0.3">
      <c r="A184" s="53"/>
      <c r="B184" s="53"/>
      <c r="C184" s="53"/>
      <c r="D184" s="53"/>
      <c r="E184" s="53"/>
      <c r="F184" s="53"/>
      <c r="G184" s="53"/>
      <c r="H184" s="53"/>
      <c r="I184" s="53"/>
      <c r="J184" s="53"/>
      <c r="K184" s="53"/>
      <c r="L184" s="53"/>
      <c r="M184" s="53"/>
      <c r="N184" s="53"/>
      <c r="O184" s="53"/>
      <c r="P184" s="53"/>
      <c r="Q184" s="53"/>
      <c r="R184" s="53"/>
      <c r="S184" s="53"/>
      <c r="T184" s="53"/>
      <c r="U184" s="53"/>
      <c r="V184" s="53"/>
      <c r="W184" s="53"/>
      <c r="X184" s="53"/>
      <c r="Y184" s="53"/>
      <c r="Z184" s="53"/>
      <c r="AA184" s="53"/>
      <c r="AB184" s="53"/>
      <c r="AC184" s="53"/>
      <c r="AD184" s="53"/>
      <c r="AE184" s="53"/>
      <c r="AF184" s="53"/>
      <c r="AG184" s="53"/>
      <c r="AH184" s="53"/>
      <c r="AI184" s="53"/>
      <c r="AJ184" s="53"/>
      <c r="AK184" s="53"/>
      <c r="AL184" s="53"/>
      <c r="AM184" s="53"/>
      <c r="AN184" s="53"/>
      <c r="AO184" s="53"/>
      <c r="AP184" s="53"/>
      <c r="AQ184" s="53"/>
      <c r="AR184" s="53"/>
      <c r="AS184" s="53"/>
      <c r="AT184" s="53"/>
      <c r="AU184" s="53"/>
      <c r="AV184" s="53"/>
      <c r="AW184" s="53"/>
      <c r="AX184" s="53"/>
      <c r="AY184" s="53"/>
      <c r="AZ184" s="53"/>
      <c r="BA184" s="53"/>
      <c r="BB184" s="53"/>
      <c r="BC184" s="53"/>
      <c r="BD184" s="53"/>
      <c r="BE184" s="53"/>
      <c r="BF184" s="53"/>
      <c r="BG184" s="53"/>
      <c r="BH184" s="53"/>
    </row>
    <row r="185" spans="1:60" x14ac:dyDescent="0.3">
      <c r="A185" s="53"/>
      <c r="B185" s="53"/>
      <c r="C185" s="53"/>
      <c r="D185" s="53"/>
      <c r="E185" s="53"/>
      <c r="F185" s="53"/>
      <c r="G185" s="53"/>
      <c r="H185" s="53"/>
      <c r="I185" s="53"/>
      <c r="J185" s="53"/>
      <c r="K185" s="53"/>
      <c r="L185" s="53"/>
      <c r="M185" s="53"/>
      <c r="N185" s="53"/>
      <c r="O185" s="53"/>
      <c r="P185" s="53"/>
      <c r="Q185" s="53"/>
      <c r="R185" s="53"/>
      <c r="S185" s="53"/>
      <c r="T185" s="53"/>
      <c r="U185" s="53"/>
      <c r="V185" s="53"/>
      <c r="W185" s="53"/>
      <c r="X185" s="53"/>
      <c r="Y185" s="53"/>
      <c r="Z185" s="53"/>
      <c r="AA185" s="53"/>
      <c r="AB185" s="53"/>
      <c r="AC185" s="53"/>
      <c r="AD185" s="53"/>
      <c r="AE185" s="53"/>
      <c r="AF185" s="53"/>
      <c r="AG185" s="53"/>
      <c r="AH185" s="53"/>
      <c r="AI185" s="53"/>
      <c r="AJ185" s="53"/>
      <c r="AK185" s="53"/>
      <c r="AL185" s="53"/>
      <c r="AM185" s="53"/>
      <c r="AN185" s="53"/>
      <c r="AO185" s="53"/>
      <c r="AP185" s="53"/>
      <c r="AQ185" s="53"/>
      <c r="AR185" s="53"/>
      <c r="AS185" s="53"/>
      <c r="AT185" s="53"/>
      <c r="AU185" s="53"/>
      <c r="AV185" s="53"/>
      <c r="AW185" s="53"/>
      <c r="AX185" s="53"/>
      <c r="AY185" s="53"/>
      <c r="AZ185" s="53"/>
      <c r="BA185" s="53"/>
      <c r="BB185" s="53"/>
      <c r="BC185" s="53"/>
      <c r="BD185" s="53"/>
      <c r="BE185" s="53"/>
      <c r="BF185" s="53"/>
      <c r="BG185" s="53"/>
      <c r="BH185" s="53"/>
    </row>
    <row r="186" spans="1:60" x14ac:dyDescent="0.3">
      <c r="A186" s="53"/>
      <c r="B186" s="53"/>
      <c r="C186" s="53"/>
      <c r="D186" s="53"/>
      <c r="E186" s="53"/>
      <c r="F186" s="53"/>
      <c r="G186" s="53"/>
      <c r="H186" s="53"/>
      <c r="I186" s="53"/>
      <c r="J186" s="53"/>
      <c r="K186" s="53"/>
      <c r="L186" s="53"/>
      <c r="M186" s="53"/>
      <c r="N186" s="53"/>
      <c r="O186" s="53"/>
      <c r="P186" s="53"/>
      <c r="Q186" s="53"/>
      <c r="R186" s="53"/>
      <c r="S186" s="53"/>
      <c r="T186" s="53"/>
      <c r="U186" s="53"/>
      <c r="V186" s="53"/>
      <c r="W186" s="53"/>
      <c r="X186" s="53"/>
      <c r="Y186" s="53"/>
      <c r="Z186" s="53"/>
      <c r="AA186" s="53"/>
      <c r="AB186" s="53"/>
      <c r="AC186" s="53"/>
      <c r="AD186" s="53"/>
      <c r="AE186" s="53"/>
      <c r="AF186" s="53"/>
      <c r="AG186" s="53"/>
      <c r="AH186" s="53"/>
      <c r="AI186" s="53"/>
      <c r="AJ186" s="53"/>
      <c r="AK186" s="53"/>
      <c r="AL186" s="53"/>
      <c r="AM186" s="53"/>
      <c r="AN186" s="53"/>
      <c r="AO186" s="53"/>
      <c r="AP186" s="53"/>
      <c r="AQ186" s="53"/>
      <c r="AR186" s="53"/>
      <c r="AS186" s="53"/>
      <c r="AT186" s="53"/>
      <c r="AU186" s="53"/>
      <c r="AV186" s="53"/>
      <c r="AW186" s="53"/>
      <c r="AX186" s="53"/>
      <c r="AY186" s="53"/>
      <c r="AZ186" s="53"/>
      <c r="BA186" s="53"/>
      <c r="BB186" s="53"/>
      <c r="BC186" s="53"/>
      <c r="BD186" s="53"/>
      <c r="BE186" s="53"/>
      <c r="BF186" s="53"/>
      <c r="BG186" s="53"/>
      <c r="BH186" s="53"/>
    </row>
    <row r="187" spans="1:60" x14ac:dyDescent="0.3">
      <c r="A187" s="53"/>
      <c r="B187" s="53"/>
      <c r="C187" s="53"/>
      <c r="D187" s="53"/>
      <c r="E187" s="53"/>
      <c r="F187" s="53"/>
      <c r="G187" s="53"/>
      <c r="H187" s="53"/>
      <c r="I187" s="53"/>
      <c r="J187" s="53"/>
      <c r="K187" s="53"/>
      <c r="L187" s="53"/>
      <c r="M187" s="53"/>
      <c r="N187" s="53"/>
      <c r="O187" s="53"/>
      <c r="P187" s="53"/>
      <c r="Q187" s="53"/>
      <c r="R187" s="53"/>
      <c r="S187" s="53"/>
      <c r="T187" s="53"/>
      <c r="U187" s="53"/>
      <c r="V187" s="53"/>
      <c r="W187" s="53"/>
      <c r="X187" s="53"/>
      <c r="Y187" s="53"/>
      <c r="Z187" s="53"/>
      <c r="AA187" s="53"/>
      <c r="AB187" s="53"/>
      <c r="AC187" s="53"/>
      <c r="AD187" s="53"/>
      <c r="AE187" s="53"/>
      <c r="AF187" s="53"/>
      <c r="AG187" s="53"/>
      <c r="AH187" s="53"/>
      <c r="AI187" s="53"/>
      <c r="AJ187" s="53"/>
      <c r="AK187" s="53"/>
      <c r="AL187" s="53"/>
      <c r="AM187" s="53"/>
      <c r="AN187" s="53"/>
      <c r="AO187" s="53"/>
      <c r="AP187" s="53"/>
      <c r="AQ187" s="53"/>
      <c r="AR187" s="53"/>
      <c r="AS187" s="53"/>
      <c r="AT187" s="53"/>
      <c r="AU187" s="53"/>
      <c r="AV187" s="53"/>
      <c r="AW187" s="53"/>
      <c r="AX187" s="53"/>
      <c r="AY187" s="53"/>
      <c r="AZ187" s="53"/>
      <c r="BA187" s="53"/>
      <c r="BB187" s="53"/>
      <c r="BC187" s="53"/>
      <c r="BD187" s="53"/>
      <c r="BE187" s="53"/>
      <c r="BF187" s="53"/>
      <c r="BG187" s="53"/>
      <c r="BH187" s="53"/>
    </row>
    <row r="188" spans="1:60" x14ac:dyDescent="0.3">
      <c r="A188" s="53"/>
      <c r="B188" s="53"/>
      <c r="C188" s="53"/>
      <c r="D188" s="53"/>
      <c r="E188" s="53"/>
      <c r="F188" s="53"/>
      <c r="G188" s="53"/>
      <c r="H188" s="53"/>
      <c r="I188" s="53"/>
      <c r="J188" s="53"/>
      <c r="K188" s="53"/>
      <c r="L188" s="53"/>
      <c r="M188" s="53"/>
      <c r="N188" s="53"/>
      <c r="O188" s="53"/>
      <c r="P188" s="53"/>
      <c r="Q188" s="53"/>
      <c r="R188" s="53"/>
      <c r="S188" s="53"/>
      <c r="T188" s="53"/>
      <c r="U188" s="53"/>
      <c r="V188" s="53"/>
      <c r="W188" s="53"/>
      <c r="X188" s="53"/>
      <c r="Y188" s="53"/>
      <c r="Z188" s="53"/>
      <c r="AA188" s="53"/>
      <c r="AB188" s="53"/>
      <c r="AC188" s="53"/>
      <c r="AD188" s="53"/>
      <c r="AE188" s="53"/>
      <c r="AF188" s="53"/>
      <c r="AG188" s="53"/>
      <c r="AH188" s="53"/>
      <c r="AI188" s="53"/>
      <c r="AJ188" s="53"/>
      <c r="AK188" s="53"/>
      <c r="AL188" s="53"/>
      <c r="AM188" s="53"/>
      <c r="AN188" s="53"/>
      <c r="AO188" s="53"/>
      <c r="AP188" s="53"/>
      <c r="AQ188" s="53"/>
      <c r="AR188" s="53"/>
      <c r="AS188" s="53"/>
      <c r="AT188" s="53"/>
      <c r="AU188" s="53"/>
      <c r="AV188" s="53"/>
      <c r="AW188" s="53"/>
      <c r="AX188" s="53"/>
      <c r="AY188" s="53"/>
      <c r="AZ188" s="53"/>
      <c r="BA188" s="53"/>
      <c r="BB188" s="53"/>
      <c r="BC188" s="53"/>
      <c r="BD188" s="53"/>
      <c r="BE188" s="53"/>
      <c r="BF188" s="53"/>
      <c r="BG188" s="53"/>
      <c r="BH188" s="53"/>
    </row>
    <row r="189" spans="1:60" x14ac:dyDescent="0.3">
      <c r="A189" s="53"/>
      <c r="B189" s="53"/>
      <c r="C189" s="53"/>
      <c r="D189" s="53"/>
      <c r="E189" s="53"/>
      <c r="F189" s="53"/>
      <c r="G189" s="53"/>
      <c r="H189" s="53"/>
      <c r="I189" s="53"/>
      <c r="J189" s="53"/>
      <c r="K189" s="53"/>
      <c r="L189" s="53"/>
      <c r="M189" s="53"/>
      <c r="N189" s="53"/>
      <c r="O189" s="53"/>
      <c r="P189" s="53"/>
      <c r="Q189" s="53"/>
      <c r="R189" s="53"/>
      <c r="S189" s="53"/>
      <c r="T189" s="53"/>
      <c r="U189" s="53"/>
      <c r="V189" s="53"/>
      <c r="W189" s="53"/>
      <c r="X189" s="53"/>
      <c r="Y189" s="53"/>
      <c r="Z189" s="53"/>
      <c r="AA189" s="53"/>
      <c r="AB189" s="53"/>
      <c r="AC189" s="53"/>
      <c r="AD189" s="53"/>
      <c r="AE189" s="53"/>
      <c r="AF189" s="53"/>
      <c r="AG189" s="53"/>
      <c r="AH189" s="53"/>
      <c r="AI189" s="53"/>
      <c r="AJ189" s="53"/>
      <c r="AK189" s="53"/>
      <c r="AL189" s="53"/>
      <c r="AM189" s="53"/>
      <c r="AN189" s="53"/>
      <c r="AO189" s="53"/>
      <c r="AP189" s="53"/>
      <c r="AQ189" s="53"/>
      <c r="AR189" s="53"/>
      <c r="AS189" s="53"/>
      <c r="AT189" s="53"/>
      <c r="AU189" s="53"/>
      <c r="AV189" s="53"/>
      <c r="AW189" s="53"/>
      <c r="AX189" s="53"/>
      <c r="AY189" s="53"/>
      <c r="AZ189" s="53"/>
      <c r="BA189" s="53"/>
      <c r="BB189" s="53"/>
      <c r="BC189" s="53"/>
      <c r="BD189" s="53"/>
      <c r="BE189" s="53"/>
      <c r="BF189" s="53"/>
      <c r="BG189" s="53"/>
      <c r="BH189" s="53"/>
    </row>
    <row r="190" spans="1:60" x14ac:dyDescent="0.3">
      <c r="A190" s="53"/>
      <c r="B190" s="53"/>
      <c r="C190" s="53"/>
      <c r="D190" s="53"/>
      <c r="E190" s="53"/>
      <c r="F190" s="53"/>
      <c r="G190" s="53"/>
      <c r="H190" s="53"/>
      <c r="I190" s="53"/>
      <c r="J190" s="53"/>
      <c r="K190" s="53"/>
      <c r="L190" s="53"/>
      <c r="M190" s="53"/>
      <c r="N190" s="53"/>
      <c r="O190" s="53"/>
      <c r="P190" s="53"/>
      <c r="Q190" s="53"/>
      <c r="R190" s="53"/>
      <c r="S190" s="53"/>
      <c r="T190" s="53"/>
      <c r="U190" s="53"/>
      <c r="V190" s="53"/>
      <c r="W190" s="53"/>
      <c r="X190" s="53"/>
      <c r="Y190" s="53"/>
      <c r="Z190" s="53"/>
      <c r="AA190" s="53"/>
      <c r="AB190" s="53"/>
      <c r="AC190" s="53"/>
      <c r="AD190" s="53"/>
      <c r="AE190" s="53"/>
      <c r="AF190" s="53"/>
      <c r="AG190" s="53"/>
      <c r="AH190" s="53"/>
      <c r="AI190" s="53"/>
      <c r="AJ190" s="53"/>
      <c r="AK190" s="53"/>
      <c r="AL190" s="53"/>
      <c r="AM190" s="53"/>
      <c r="AN190" s="53"/>
      <c r="AO190" s="53"/>
      <c r="AP190" s="53"/>
      <c r="AQ190" s="53"/>
      <c r="AR190" s="53"/>
      <c r="AS190" s="53"/>
      <c r="AT190" s="53"/>
      <c r="AU190" s="53"/>
      <c r="AV190" s="53"/>
      <c r="AW190" s="53"/>
      <c r="AX190" s="53"/>
      <c r="AY190" s="53"/>
      <c r="AZ190" s="53"/>
      <c r="BA190" s="53"/>
      <c r="BB190" s="53"/>
      <c r="BC190" s="53"/>
      <c r="BD190" s="53"/>
      <c r="BE190" s="53"/>
      <c r="BF190" s="53"/>
      <c r="BG190" s="53"/>
      <c r="BH190" s="53"/>
    </row>
    <row r="191" spans="1:60" x14ac:dyDescent="0.3">
      <c r="A191" s="53"/>
      <c r="J191" s="53"/>
      <c r="K191" s="53"/>
      <c r="L191" s="53"/>
      <c r="M191" s="53"/>
      <c r="N191" s="53"/>
      <c r="O191" s="53"/>
      <c r="P191" s="53"/>
      <c r="Q191" s="53"/>
      <c r="R191" s="53"/>
      <c r="S191" s="53"/>
      <c r="T191" s="53"/>
      <c r="U191" s="53"/>
      <c r="V191" s="53"/>
      <c r="W191" s="53"/>
      <c r="X191" s="53"/>
      <c r="Y191" s="53"/>
      <c r="Z191" s="53"/>
      <c r="AA191" s="53"/>
      <c r="AB191" s="53"/>
      <c r="AC191" s="53"/>
      <c r="AD191" s="53"/>
      <c r="AE191" s="53"/>
      <c r="AF191" s="53"/>
      <c r="AG191" s="53"/>
      <c r="AH191" s="53"/>
      <c r="AI191" s="53"/>
      <c r="AJ191" s="53"/>
      <c r="AK191" s="53"/>
      <c r="AL191" s="53"/>
      <c r="AM191" s="53"/>
      <c r="AN191" s="53"/>
      <c r="AO191" s="53"/>
      <c r="AP191" s="53"/>
      <c r="AQ191" s="53"/>
      <c r="AR191" s="53"/>
      <c r="AS191" s="53"/>
      <c r="AT191" s="53"/>
      <c r="AU191" s="53"/>
      <c r="AV191" s="53"/>
      <c r="AW191" s="53"/>
      <c r="AX191" s="53"/>
      <c r="AY191" s="53"/>
      <c r="AZ191" s="53"/>
      <c r="BA191" s="53"/>
      <c r="BB191" s="53"/>
      <c r="BC191" s="53"/>
      <c r="BD191" s="53"/>
      <c r="BE191" s="53"/>
      <c r="BF191" s="53"/>
      <c r="BG191" s="53"/>
      <c r="BH191" s="53"/>
    </row>
    <row r="192" spans="1:60" x14ac:dyDescent="0.3">
      <c r="A192" s="53"/>
      <c r="J192" s="53"/>
      <c r="K192" s="53"/>
      <c r="L192" s="53"/>
      <c r="M192" s="53"/>
      <c r="N192" s="53"/>
      <c r="O192" s="53"/>
      <c r="P192" s="53"/>
      <c r="Q192" s="53"/>
      <c r="R192" s="53"/>
      <c r="S192" s="53"/>
      <c r="T192" s="53"/>
      <c r="U192" s="53"/>
      <c r="V192" s="53"/>
      <c r="W192" s="53"/>
      <c r="X192" s="53"/>
      <c r="Y192" s="53"/>
      <c r="Z192" s="53"/>
      <c r="AA192" s="53"/>
      <c r="AB192" s="53"/>
      <c r="AC192" s="53"/>
      <c r="AD192" s="53"/>
      <c r="AE192" s="53"/>
      <c r="AF192" s="53"/>
      <c r="AG192" s="53"/>
      <c r="AH192" s="53"/>
      <c r="AI192" s="53"/>
      <c r="AJ192" s="53"/>
      <c r="AK192" s="53"/>
      <c r="AL192" s="53"/>
      <c r="AM192" s="53"/>
      <c r="AN192" s="53"/>
      <c r="AO192" s="53"/>
      <c r="AP192" s="53"/>
      <c r="AQ192" s="53"/>
      <c r="AR192" s="53"/>
      <c r="AS192" s="53"/>
      <c r="AT192" s="53"/>
      <c r="AU192" s="53"/>
      <c r="AV192" s="53"/>
      <c r="AW192" s="53"/>
      <c r="AX192" s="53"/>
      <c r="AY192" s="53"/>
      <c r="AZ192" s="53"/>
      <c r="BA192" s="53"/>
      <c r="BB192" s="53"/>
      <c r="BC192" s="53"/>
      <c r="BD192" s="53"/>
      <c r="BE192" s="53"/>
      <c r="BF192" s="53"/>
      <c r="BG192" s="53"/>
      <c r="BH192" s="53"/>
    </row>
    <row r="193" spans="1:60" x14ac:dyDescent="0.3">
      <c r="A193" s="53"/>
      <c r="J193" s="53"/>
      <c r="K193" s="53"/>
      <c r="L193" s="53"/>
      <c r="M193" s="53"/>
      <c r="N193" s="53"/>
      <c r="O193" s="53"/>
      <c r="P193" s="53"/>
      <c r="Q193" s="53"/>
      <c r="R193" s="53"/>
      <c r="S193" s="53"/>
      <c r="T193" s="53"/>
      <c r="U193" s="53"/>
      <c r="V193" s="53"/>
      <c r="W193" s="53"/>
      <c r="X193" s="53"/>
      <c r="Y193" s="53"/>
      <c r="Z193" s="53"/>
      <c r="AA193" s="53"/>
      <c r="AB193" s="53"/>
      <c r="AC193" s="53"/>
      <c r="AD193" s="53"/>
      <c r="AE193" s="53"/>
      <c r="AF193" s="53"/>
      <c r="AG193" s="53"/>
      <c r="AH193" s="53"/>
      <c r="AI193" s="53"/>
      <c r="AJ193" s="53"/>
      <c r="AK193" s="53"/>
      <c r="AL193" s="53"/>
      <c r="AM193" s="53"/>
      <c r="AN193" s="53"/>
      <c r="AO193" s="53"/>
      <c r="AP193" s="53"/>
      <c r="AQ193" s="53"/>
      <c r="AR193" s="53"/>
      <c r="AS193" s="53"/>
      <c r="AT193" s="53"/>
      <c r="AU193" s="53"/>
      <c r="AV193" s="53"/>
      <c r="AW193" s="53"/>
      <c r="AX193" s="53"/>
      <c r="AY193" s="53"/>
      <c r="AZ193" s="53"/>
      <c r="BA193" s="53"/>
      <c r="BB193" s="53"/>
      <c r="BC193" s="53"/>
      <c r="BD193" s="53"/>
      <c r="BE193" s="53"/>
      <c r="BF193" s="53"/>
      <c r="BG193" s="53"/>
      <c r="BH193" s="53"/>
    </row>
    <row r="194" spans="1:60" x14ac:dyDescent="0.3">
      <c r="A194" s="53"/>
      <c r="J194" s="53"/>
      <c r="K194" s="53"/>
      <c r="L194" s="53"/>
      <c r="M194" s="53"/>
      <c r="N194" s="53"/>
      <c r="O194" s="53"/>
      <c r="P194" s="53"/>
      <c r="Q194" s="53"/>
      <c r="R194" s="53"/>
      <c r="S194" s="53"/>
      <c r="T194" s="53"/>
      <c r="U194" s="53"/>
      <c r="V194" s="53"/>
      <c r="W194" s="53"/>
      <c r="X194" s="53"/>
      <c r="Y194" s="53"/>
      <c r="Z194" s="53"/>
      <c r="AA194" s="53"/>
      <c r="AB194" s="53"/>
      <c r="AC194" s="53"/>
      <c r="AD194" s="53"/>
      <c r="AE194" s="53"/>
      <c r="AF194" s="53"/>
      <c r="AG194" s="53"/>
      <c r="AH194" s="53"/>
      <c r="AI194" s="53"/>
      <c r="AJ194" s="53"/>
      <c r="AK194" s="53"/>
      <c r="AL194" s="53"/>
      <c r="AM194" s="53"/>
      <c r="AN194" s="53"/>
      <c r="AO194" s="53"/>
      <c r="AP194" s="53"/>
      <c r="AQ194" s="53"/>
      <c r="AR194" s="53"/>
      <c r="AS194" s="53"/>
      <c r="AT194" s="53"/>
      <c r="AU194" s="53"/>
      <c r="AV194" s="53"/>
      <c r="AW194" s="53"/>
      <c r="AX194" s="53"/>
      <c r="AY194" s="53"/>
      <c r="AZ194" s="53"/>
      <c r="BA194" s="53"/>
      <c r="BB194" s="53"/>
      <c r="BC194" s="53"/>
      <c r="BD194" s="53"/>
      <c r="BE194" s="53"/>
      <c r="BF194" s="53"/>
      <c r="BG194" s="53"/>
      <c r="BH194" s="53"/>
    </row>
    <row r="195" spans="1:60" x14ac:dyDescent="0.3">
      <c r="A195" s="53"/>
      <c r="J195" s="53"/>
      <c r="K195" s="53"/>
      <c r="L195" s="53"/>
      <c r="M195" s="53"/>
      <c r="N195" s="53"/>
      <c r="O195" s="53"/>
      <c r="P195" s="53"/>
      <c r="Q195" s="53"/>
      <c r="R195" s="53"/>
      <c r="S195" s="53"/>
      <c r="T195" s="53"/>
      <c r="U195" s="53"/>
      <c r="V195" s="53"/>
      <c r="W195" s="53"/>
      <c r="X195" s="53"/>
      <c r="Y195" s="53"/>
      <c r="Z195" s="53"/>
      <c r="AA195" s="53"/>
      <c r="AB195" s="53"/>
      <c r="AC195" s="53"/>
      <c r="AD195" s="53"/>
      <c r="AE195" s="53"/>
      <c r="AF195" s="53"/>
      <c r="AG195" s="53"/>
      <c r="AH195" s="53"/>
      <c r="AI195" s="53"/>
      <c r="AJ195" s="53"/>
      <c r="AK195" s="53"/>
      <c r="AL195" s="53"/>
      <c r="AM195" s="53"/>
      <c r="AN195" s="53"/>
      <c r="AO195" s="53"/>
      <c r="AP195" s="53"/>
      <c r="AQ195" s="53"/>
      <c r="AR195" s="53"/>
      <c r="AS195" s="53"/>
      <c r="AT195" s="53"/>
      <c r="AU195" s="53"/>
      <c r="AV195" s="53"/>
      <c r="AW195" s="53"/>
      <c r="AX195" s="53"/>
      <c r="AY195" s="53"/>
      <c r="AZ195" s="53"/>
      <c r="BA195" s="53"/>
      <c r="BB195" s="53"/>
      <c r="BC195" s="53"/>
      <c r="BD195" s="53"/>
      <c r="BE195" s="53"/>
      <c r="BF195" s="53"/>
      <c r="BG195" s="53"/>
      <c r="BH195" s="53"/>
    </row>
    <row r="196" spans="1:60" x14ac:dyDescent="0.3">
      <c r="A196" s="53"/>
      <c r="J196" s="53"/>
      <c r="K196" s="53"/>
      <c r="L196" s="53"/>
      <c r="M196" s="53"/>
      <c r="N196" s="53"/>
      <c r="O196" s="53"/>
      <c r="P196" s="53"/>
      <c r="Q196" s="53"/>
      <c r="R196" s="53"/>
      <c r="S196" s="53"/>
      <c r="T196" s="53"/>
      <c r="U196" s="53"/>
      <c r="V196" s="53"/>
      <c r="W196" s="53"/>
      <c r="X196" s="53"/>
      <c r="Y196" s="53"/>
      <c r="Z196" s="53"/>
      <c r="AA196" s="53"/>
      <c r="AB196" s="53"/>
      <c r="AC196" s="53"/>
      <c r="AD196" s="53"/>
      <c r="AE196" s="53"/>
      <c r="AF196" s="53"/>
      <c r="AG196" s="53"/>
      <c r="AH196" s="53"/>
      <c r="AI196" s="53"/>
      <c r="AJ196" s="53"/>
      <c r="AK196" s="53"/>
      <c r="AL196" s="53"/>
      <c r="AM196" s="53"/>
      <c r="AN196" s="53"/>
      <c r="AO196" s="53"/>
      <c r="AP196" s="53"/>
      <c r="AQ196" s="53"/>
      <c r="AR196" s="53"/>
      <c r="AS196" s="53"/>
      <c r="AT196" s="53"/>
      <c r="AU196" s="53"/>
      <c r="AV196" s="53"/>
      <c r="AW196" s="53"/>
      <c r="AX196" s="53"/>
      <c r="AY196" s="53"/>
      <c r="AZ196" s="53"/>
      <c r="BA196" s="53"/>
      <c r="BB196" s="53"/>
      <c r="BC196" s="53"/>
      <c r="BD196" s="53"/>
      <c r="BE196" s="53"/>
      <c r="BF196" s="53"/>
      <c r="BG196" s="53"/>
      <c r="BH196" s="53"/>
    </row>
    <row r="197" spans="1:60" x14ac:dyDescent="0.3">
      <c r="A197" s="53"/>
      <c r="J197" s="53"/>
      <c r="K197" s="53"/>
      <c r="L197" s="53"/>
      <c r="M197" s="53"/>
      <c r="N197" s="53"/>
      <c r="O197" s="53"/>
      <c r="P197" s="53"/>
      <c r="Q197" s="53"/>
      <c r="R197" s="53"/>
      <c r="S197" s="53"/>
      <c r="T197" s="53"/>
      <c r="U197" s="53"/>
      <c r="V197" s="53"/>
      <c r="W197" s="53"/>
      <c r="X197" s="53"/>
      <c r="Y197" s="53"/>
      <c r="Z197" s="53"/>
      <c r="AA197" s="53"/>
      <c r="AB197" s="53"/>
      <c r="AC197" s="53"/>
      <c r="AD197" s="53"/>
      <c r="AE197" s="53"/>
      <c r="AF197" s="53"/>
      <c r="AG197" s="53"/>
      <c r="AH197" s="53"/>
      <c r="AI197" s="53"/>
      <c r="AJ197" s="53"/>
      <c r="AK197" s="53"/>
      <c r="AL197" s="53"/>
      <c r="AM197" s="53"/>
      <c r="AN197" s="53"/>
      <c r="AO197" s="53"/>
      <c r="AP197" s="53"/>
      <c r="AQ197" s="53"/>
      <c r="AR197" s="53"/>
      <c r="AS197" s="53"/>
      <c r="AT197" s="53"/>
      <c r="AU197" s="53"/>
      <c r="AV197" s="53"/>
      <c r="AW197" s="53"/>
      <c r="AX197" s="53"/>
      <c r="AY197" s="53"/>
      <c r="AZ197" s="53"/>
      <c r="BA197" s="53"/>
      <c r="BB197" s="53"/>
      <c r="BC197" s="53"/>
      <c r="BD197" s="53"/>
      <c r="BE197" s="53"/>
      <c r="BF197" s="53"/>
      <c r="BG197" s="53"/>
      <c r="BH197" s="53"/>
    </row>
    <row r="198" spans="1:60" x14ac:dyDescent="0.3">
      <c r="A198" s="53"/>
      <c r="J198" s="53"/>
      <c r="K198" s="53"/>
      <c r="L198" s="53"/>
      <c r="M198" s="53"/>
      <c r="N198" s="53"/>
      <c r="O198" s="53"/>
      <c r="P198" s="53"/>
      <c r="Q198" s="53"/>
      <c r="R198" s="53"/>
      <c r="S198" s="53"/>
      <c r="T198" s="53"/>
      <c r="U198" s="53"/>
      <c r="V198" s="53"/>
      <c r="W198" s="53"/>
      <c r="X198" s="53"/>
      <c r="Y198" s="53"/>
      <c r="Z198" s="53"/>
      <c r="AA198" s="53"/>
      <c r="AB198" s="53"/>
      <c r="AC198" s="53"/>
      <c r="AD198" s="53"/>
      <c r="AE198" s="53"/>
      <c r="AF198" s="53"/>
      <c r="AG198" s="53"/>
      <c r="AH198" s="53"/>
      <c r="AI198" s="53"/>
      <c r="AJ198" s="53"/>
      <c r="AK198" s="53"/>
      <c r="AL198" s="53"/>
      <c r="AM198" s="53"/>
      <c r="AN198" s="53"/>
      <c r="AO198" s="53"/>
      <c r="AP198" s="53"/>
      <c r="AQ198" s="53"/>
      <c r="AR198" s="53"/>
      <c r="AS198" s="53"/>
      <c r="AT198" s="53"/>
      <c r="AU198" s="53"/>
      <c r="AV198" s="53"/>
      <c r="AW198" s="53"/>
      <c r="AX198" s="53"/>
      <c r="AY198" s="53"/>
      <c r="AZ198" s="53"/>
      <c r="BA198" s="53"/>
      <c r="BB198" s="53"/>
      <c r="BC198" s="53"/>
      <c r="BD198" s="53"/>
      <c r="BE198" s="53"/>
      <c r="BF198" s="53"/>
      <c r="BG198" s="53"/>
      <c r="BH198" s="53"/>
    </row>
    <row r="199" spans="1:60" x14ac:dyDescent="0.3">
      <c r="A199" s="53"/>
      <c r="J199" s="53"/>
      <c r="K199" s="53"/>
      <c r="L199" s="53"/>
      <c r="M199" s="53"/>
      <c r="N199" s="53"/>
      <c r="O199" s="53"/>
      <c r="P199" s="53"/>
      <c r="Q199" s="53"/>
      <c r="R199" s="53"/>
      <c r="S199" s="53"/>
      <c r="T199" s="53"/>
      <c r="U199" s="53"/>
      <c r="V199" s="53"/>
      <c r="W199" s="53"/>
      <c r="X199" s="53"/>
      <c r="Y199" s="53"/>
      <c r="Z199" s="53"/>
      <c r="AA199" s="53"/>
      <c r="AB199" s="53"/>
      <c r="AC199" s="53"/>
      <c r="AD199" s="53"/>
      <c r="AE199" s="53"/>
      <c r="AF199" s="53"/>
      <c r="AG199" s="53"/>
      <c r="AH199" s="53"/>
      <c r="AI199" s="53"/>
      <c r="AJ199" s="53"/>
      <c r="AK199" s="53"/>
      <c r="AL199" s="53"/>
      <c r="AM199" s="53"/>
      <c r="AN199" s="53"/>
      <c r="AO199" s="53"/>
      <c r="AP199" s="53"/>
      <c r="AQ199" s="53"/>
      <c r="AR199" s="53"/>
      <c r="AS199" s="53"/>
      <c r="AT199" s="53"/>
      <c r="AU199" s="53"/>
      <c r="AV199" s="53"/>
      <c r="AW199" s="53"/>
      <c r="AX199" s="53"/>
      <c r="AY199" s="53"/>
      <c r="AZ199" s="53"/>
      <c r="BA199" s="53"/>
      <c r="BB199" s="53"/>
      <c r="BC199" s="53"/>
      <c r="BD199" s="53"/>
      <c r="BE199" s="53"/>
      <c r="BF199" s="53"/>
      <c r="BG199" s="53"/>
      <c r="BH199" s="53"/>
    </row>
    <row r="200" spans="1:60" x14ac:dyDescent="0.3">
      <c r="A200" s="53"/>
      <c r="J200" s="53"/>
      <c r="K200" s="53"/>
      <c r="L200" s="53"/>
      <c r="M200" s="53"/>
      <c r="N200" s="53"/>
      <c r="O200" s="53"/>
      <c r="P200" s="53"/>
      <c r="Q200" s="53"/>
      <c r="R200" s="53"/>
      <c r="S200" s="53"/>
      <c r="T200" s="53"/>
      <c r="U200" s="53"/>
      <c r="V200" s="53"/>
      <c r="W200" s="53"/>
      <c r="X200" s="53"/>
      <c r="Y200" s="53"/>
      <c r="Z200" s="53"/>
      <c r="AA200" s="53"/>
      <c r="AB200" s="53"/>
      <c r="AC200" s="53"/>
      <c r="AD200" s="53"/>
      <c r="AE200" s="53"/>
      <c r="AF200" s="53"/>
      <c r="AG200" s="53"/>
      <c r="AH200" s="53"/>
      <c r="AI200" s="53"/>
      <c r="AJ200" s="53"/>
      <c r="AK200" s="53"/>
      <c r="AL200" s="53"/>
      <c r="AM200" s="53"/>
      <c r="AN200" s="53"/>
      <c r="AO200" s="53"/>
      <c r="AP200" s="53"/>
      <c r="AQ200" s="53"/>
      <c r="AR200" s="53"/>
      <c r="AS200" s="53"/>
      <c r="AT200" s="53"/>
      <c r="AU200" s="53"/>
      <c r="AV200" s="53"/>
      <c r="AW200" s="53"/>
      <c r="AX200" s="53"/>
      <c r="AY200" s="53"/>
      <c r="AZ200" s="53"/>
      <c r="BA200" s="53"/>
      <c r="BB200" s="53"/>
      <c r="BC200" s="53"/>
      <c r="BD200" s="53"/>
      <c r="BE200" s="53"/>
      <c r="BF200" s="53"/>
      <c r="BG200" s="53"/>
      <c r="BH200" s="53"/>
    </row>
    <row r="201" spans="1:60" x14ac:dyDescent="0.3">
      <c r="A201" s="53"/>
      <c r="J201" s="53"/>
      <c r="K201" s="53"/>
      <c r="L201" s="53"/>
      <c r="M201" s="53"/>
      <c r="N201" s="53"/>
      <c r="O201" s="53"/>
      <c r="P201" s="53"/>
      <c r="Q201" s="53"/>
      <c r="R201" s="53"/>
      <c r="S201" s="53"/>
      <c r="T201" s="53"/>
      <c r="U201" s="53"/>
      <c r="V201" s="53"/>
      <c r="W201" s="53"/>
      <c r="X201" s="53"/>
      <c r="Y201" s="53"/>
      <c r="Z201" s="53"/>
      <c r="AA201" s="53"/>
      <c r="AB201" s="53"/>
      <c r="AC201" s="53"/>
      <c r="AD201" s="53"/>
      <c r="AE201" s="53"/>
      <c r="AF201" s="53"/>
      <c r="AG201" s="53"/>
      <c r="AH201" s="53"/>
      <c r="AI201" s="53"/>
      <c r="AJ201" s="53"/>
      <c r="AK201" s="53"/>
      <c r="AL201" s="53"/>
      <c r="AM201" s="53"/>
      <c r="AN201" s="53"/>
      <c r="AO201" s="53"/>
      <c r="AP201" s="53"/>
      <c r="AQ201" s="53"/>
      <c r="AR201" s="53"/>
      <c r="AS201" s="53"/>
      <c r="AT201" s="53"/>
      <c r="AU201" s="53"/>
      <c r="AV201" s="53"/>
      <c r="AW201" s="53"/>
      <c r="AX201" s="53"/>
      <c r="AY201" s="53"/>
      <c r="AZ201" s="53"/>
      <c r="BA201" s="53"/>
      <c r="BB201" s="53"/>
      <c r="BC201" s="53"/>
      <c r="BD201" s="53"/>
      <c r="BE201" s="53"/>
      <c r="BF201" s="53"/>
      <c r="BG201" s="53"/>
      <c r="BH201" s="53"/>
    </row>
    <row r="202" spans="1:60" x14ac:dyDescent="0.3">
      <c r="A202" s="53"/>
      <c r="J202" s="53"/>
      <c r="K202" s="53"/>
      <c r="L202" s="53"/>
      <c r="M202" s="53"/>
      <c r="N202" s="53"/>
      <c r="O202" s="53"/>
      <c r="P202" s="53"/>
      <c r="Q202" s="53"/>
      <c r="R202" s="53"/>
      <c r="S202" s="53"/>
      <c r="T202" s="53"/>
      <c r="U202" s="53"/>
      <c r="V202" s="53"/>
      <c r="W202" s="53"/>
      <c r="X202" s="53"/>
      <c r="Y202" s="53"/>
      <c r="Z202" s="53"/>
      <c r="AA202" s="53"/>
      <c r="AB202" s="53"/>
      <c r="AC202" s="53"/>
      <c r="AD202" s="53"/>
      <c r="AE202" s="53"/>
      <c r="AF202" s="53"/>
      <c r="AG202" s="53"/>
      <c r="AH202" s="53"/>
      <c r="AI202" s="53"/>
      <c r="AJ202" s="53"/>
      <c r="AK202" s="53"/>
      <c r="AL202" s="53"/>
      <c r="AM202" s="53"/>
      <c r="AN202" s="53"/>
      <c r="AO202" s="53"/>
      <c r="AP202" s="53"/>
      <c r="AQ202" s="53"/>
      <c r="AR202" s="53"/>
      <c r="AS202" s="53"/>
      <c r="AT202" s="53"/>
      <c r="AU202" s="53"/>
      <c r="AV202" s="53"/>
      <c r="AW202" s="53"/>
      <c r="AX202" s="53"/>
      <c r="AY202" s="53"/>
      <c r="AZ202" s="53"/>
      <c r="BA202" s="53"/>
      <c r="BB202" s="53"/>
      <c r="BC202" s="53"/>
      <c r="BD202" s="53"/>
      <c r="BE202" s="53"/>
      <c r="BF202" s="53"/>
      <c r="BG202" s="53"/>
      <c r="BH202" s="53"/>
    </row>
    <row r="203" spans="1:60" x14ac:dyDescent="0.3">
      <c r="A203" s="53"/>
      <c r="J203" s="53"/>
      <c r="K203" s="53"/>
      <c r="L203" s="53"/>
      <c r="M203" s="53"/>
      <c r="N203" s="53"/>
      <c r="O203" s="53"/>
      <c r="P203" s="53"/>
      <c r="Q203" s="53"/>
      <c r="R203" s="53"/>
      <c r="S203" s="53"/>
      <c r="T203" s="53"/>
      <c r="U203" s="53"/>
      <c r="V203" s="53"/>
      <c r="W203" s="53"/>
      <c r="X203" s="53"/>
      <c r="Y203" s="53"/>
      <c r="Z203" s="53"/>
      <c r="AA203" s="53"/>
      <c r="AB203" s="53"/>
      <c r="AC203" s="53"/>
      <c r="AD203" s="53"/>
      <c r="AE203" s="53"/>
      <c r="AF203" s="53"/>
      <c r="AG203" s="53"/>
      <c r="AH203" s="53"/>
      <c r="AI203" s="53"/>
      <c r="AJ203" s="53"/>
      <c r="AK203" s="53"/>
      <c r="AL203" s="53"/>
      <c r="AM203" s="53"/>
      <c r="AN203" s="53"/>
      <c r="AO203" s="53"/>
      <c r="AP203" s="53"/>
      <c r="AQ203" s="53"/>
      <c r="AR203" s="53"/>
      <c r="AS203" s="53"/>
      <c r="AT203" s="53"/>
      <c r="AU203" s="53"/>
      <c r="AV203" s="53"/>
      <c r="AW203" s="53"/>
      <c r="AX203" s="53"/>
      <c r="AY203" s="53"/>
      <c r="AZ203" s="53"/>
      <c r="BA203" s="53"/>
      <c r="BB203" s="53"/>
      <c r="BC203" s="53"/>
      <c r="BD203" s="53"/>
      <c r="BE203" s="53"/>
      <c r="BF203" s="53"/>
      <c r="BG203" s="53"/>
      <c r="BH203" s="53"/>
    </row>
    <row r="204" spans="1:60" x14ac:dyDescent="0.3">
      <c r="A204" s="53"/>
      <c r="J204" s="53"/>
      <c r="K204" s="53"/>
      <c r="L204" s="53"/>
      <c r="M204" s="53"/>
      <c r="N204" s="53"/>
      <c r="O204" s="53"/>
      <c r="P204" s="53"/>
      <c r="Q204" s="53"/>
      <c r="R204" s="53"/>
      <c r="S204" s="53"/>
      <c r="T204" s="53"/>
      <c r="U204" s="53"/>
      <c r="V204" s="53"/>
      <c r="W204" s="53"/>
      <c r="X204" s="53"/>
      <c r="Y204" s="53"/>
      <c r="Z204" s="53"/>
      <c r="AA204" s="53"/>
      <c r="AB204" s="53"/>
      <c r="AC204" s="53"/>
      <c r="AD204" s="53"/>
      <c r="AE204" s="53"/>
      <c r="AF204" s="53"/>
      <c r="AG204" s="53"/>
      <c r="AH204" s="53"/>
      <c r="AI204" s="53"/>
      <c r="AJ204" s="53"/>
      <c r="AK204" s="53"/>
      <c r="AL204" s="53"/>
      <c r="AM204" s="53"/>
      <c r="AN204" s="53"/>
      <c r="AO204" s="53"/>
      <c r="AP204" s="53"/>
      <c r="AQ204" s="53"/>
      <c r="AR204" s="53"/>
      <c r="AS204" s="53"/>
      <c r="AT204" s="53"/>
      <c r="AU204" s="53"/>
      <c r="AV204" s="53"/>
      <c r="AW204" s="53"/>
      <c r="AX204" s="53"/>
      <c r="AY204" s="53"/>
      <c r="AZ204" s="53"/>
      <c r="BA204" s="53"/>
      <c r="BB204" s="53"/>
      <c r="BC204" s="53"/>
      <c r="BD204" s="53"/>
      <c r="BE204" s="53"/>
      <c r="BF204" s="53"/>
      <c r="BG204" s="53"/>
      <c r="BH204" s="53"/>
    </row>
    <row r="205" spans="1:60" x14ac:dyDescent="0.3">
      <c r="A205" s="53"/>
      <c r="J205" s="53"/>
      <c r="K205" s="53"/>
      <c r="L205" s="53"/>
      <c r="M205" s="53"/>
      <c r="N205" s="53"/>
      <c r="O205" s="53"/>
      <c r="P205" s="53"/>
      <c r="Q205" s="53"/>
      <c r="R205" s="53"/>
      <c r="S205" s="53"/>
      <c r="T205" s="53"/>
      <c r="U205" s="53"/>
      <c r="V205" s="53"/>
      <c r="W205" s="53"/>
      <c r="X205" s="53"/>
      <c r="Y205" s="53"/>
      <c r="Z205" s="53"/>
      <c r="AA205" s="53"/>
      <c r="AB205" s="53"/>
      <c r="AC205" s="53"/>
      <c r="AD205" s="53"/>
      <c r="AE205" s="53"/>
      <c r="AF205" s="53"/>
      <c r="AG205" s="53"/>
      <c r="AH205" s="53"/>
      <c r="AI205" s="53"/>
      <c r="AJ205" s="53"/>
      <c r="AK205" s="53"/>
      <c r="AL205" s="53"/>
      <c r="AM205" s="53"/>
      <c r="AN205" s="53"/>
      <c r="AO205" s="53"/>
      <c r="AP205" s="53"/>
      <c r="AQ205" s="53"/>
      <c r="AR205" s="53"/>
      <c r="AS205" s="53"/>
      <c r="AT205" s="53"/>
      <c r="AU205" s="53"/>
      <c r="AV205" s="53"/>
      <c r="AW205" s="53"/>
      <c r="AX205" s="53"/>
      <c r="AY205" s="53"/>
      <c r="AZ205" s="53"/>
      <c r="BA205" s="53"/>
      <c r="BB205" s="53"/>
      <c r="BC205" s="53"/>
      <c r="BD205" s="53"/>
      <c r="BE205" s="53"/>
      <c r="BF205" s="53"/>
      <c r="BG205" s="53"/>
      <c r="BH205" s="53"/>
    </row>
    <row r="206" spans="1:60" x14ac:dyDescent="0.3">
      <c r="A206" s="53"/>
      <c r="J206" s="53"/>
      <c r="K206" s="53"/>
      <c r="L206" s="53"/>
      <c r="M206" s="53"/>
      <c r="N206" s="53"/>
      <c r="O206" s="53"/>
      <c r="P206" s="53"/>
      <c r="Q206" s="53"/>
      <c r="R206" s="53"/>
      <c r="S206" s="53"/>
      <c r="T206" s="53"/>
      <c r="U206" s="53"/>
      <c r="V206" s="53"/>
      <c r="W206" s="53"/>
      <c r="X206" s="53"/>
      <c r="Y206" s="53"/>
      <c r="Z206" s="53"/>
      <c r="AA206" s="53"/>
      <c r="AB206" s="53"/>
      <c r="AC206" s="53"/>
      <c r="AD206" s="53"/>
      <c r="AE206" s="53"/>
      <c r="AF206" s="53"/>
      <c r="AG206" s="53"/>
      <c r="AH206" s="53"/>
      <c r="AI206" s="53"/>
      <c r="AJ206" s="53"/>
      <c r="AK206" s="53"/>
      <c r="AL206" s="53"/>
      <c r="AM206" s="53"/>
      <c r="AN206" s="53"/>
      <c r="AO206" s="53"/>
      <c r="AP206" s="53"/>
      <c r="AQ206" s="53"/>
      <c r="AR206" s="53"/>
      <c r="AS206" s="53"/>
      <c r="AT206" s="53"/>
      <c r="AU206" s="53"/>
      <c r="AV206" s="53"/>
      <c r="AW206" s="53"/>
      <c r="AX206" s="53"/>
      <c r="AY206" s="53"/>
      <c r="AZ206" s="53"/>
      <c r="BA206" s="53"/>
      <c r="BB206" s="53"/>
      <c r="BC206" s="53"/>
      <c r="BD206" s="53"/>
      <c r="BE206" s="53"/>
      <c r="BF206" s="53"/>
      <c r="BG206" s="53"/>
      <c r="BH206" s="53"/>
    </row>
    <row r="207" spans="1:60" x14ac:dyDescent="0.3">
      <c r="A207" s="53"/>
      <c r="J207" s="53"/>
      <c r="K207" s="53"/>
      <c r="L207" s="53"/>
      <c r="M207" s="53"/>
      <c r="N207" s="53"/>
      <c r="O207" s="53"/>
      <c r="P207" s="53"/>
      <c r="Q207" s="53"/>
      <c r="R207" s="53"/>
      <c r="S207" s="53"/>
      <c r="T207" s="53"/>
      <c r="U207" s="53"/>
      <c r="V207" s="53"/>
      <c r="W207" s="53"/>
      <c r="X207" s="53"/>
      <c r="Y207" s="53"/>
      <c r="Z207" s="53"/>
      <c r="AA207" s="53"/>
      <c r="AB207" s="53"/>
      <c r="AC207" s="53"/>
      <c r="AD207" s="53"/>
      <c r="AE207" s="53"/>
      <c r="AF207" s="53"/>
      <c r="AG207" s="53"/>
      <c r="AH207" s="53"/>
      <c r="AI207" s="53"/>
      <c r="AJ207" s="53"/>
      <c r="AK207" s="53"/>
      <c r="AL207" s="53"/>
      <c r="AM207" s="53"/>
      <c r="AN207" s="53"/>
      <c r="AO207" s="53"/>
      <c r="AP207" s="53"/>
      <c r="AQ207" s="53"/>
      <c r="AR207" s="53"/>
      <c r="AS207" s="53"/>
      <c r="AT207" s="53"/>
      <c r="AU207" s="53"/>
      <c r="AV207" s="53"/>
      <c r="AW207" s="53"/>
      <c r="AX207" s="53"/>
      <c r="AY207" s="53"/>
      <c r="AZ207" s="53"/>
      <c r="BA207" s="53"/>
      <c r="BB207" s="53"/>
      <c r="BC207" s="53"/>
      <c r="BD207" s="53"/>
      <c r="BE207" s="53"/>
      <c r="BF207" s="53"/>
      <c r="BG207" s="53"/>
      <c r="BH207" s="53"/>
    </row>
    <row r="208" spans="1:60" x14ac:dyDescent="0.3">
      <c r="A208" s="53"/>
      <c r="J208" s="53"/>
      <c r="K208" s="53"/>
      <c r="L208" s="53"/>
      <c r="M208" s="53"/>
      <c r="N208" s="53"/>
      <c r="O208" s="53"/>
      <c r="P208" s="53"/>
      <c r="Q208" s="53"/>
      <c r="R208" s="53"/>
      <c r="S208" s="53"/>
      <c r="T208" s="53"/>
      <c r="U208" s="53"/>
      <c r="V208" s="53"/>
      <c r="W208" s="53"/>
      <c r="X208" s="53"/>
      <c r="Y208" s="53"/>
      <c r="Z208" s="53"/>
      <c r="AA208" s="53"/>
      <c r="AB208" s="53"/>
      <c r="AC208" s="53"/>
      <c r="AD208" s="53"/>
      <c r="AE208" s="53"/>
      <c r="AF208" s="53"/>
      <c r="AG208" s="53"/>
      <c r="AH208" s="53"/>
      <c r="AI208" s="53"/>
      <c r="AJ208" s="53"/>
      <c r="AK208" s="53"/>
      <c r="AL208" s="53"/>
      <c r="AM208" s="53"/>
      <c r="AN208" s="53"/>
      <c r="AO208" s="53"/>
      <c r="AP208" s="53"/>
      <c r="AQ208" s="53"/>
      <c r="AR208" s="53"/>
      <c r="AS208" s="53"/>
      <c r="AT208" s="53"/>
      <c r="AU208" s="53"/>
      <c r="AV208" s="53"/>
      <c r="AW208" s="53"/>
      <c r="AX208" s="53"/>
      <c r="AY208" s="53"/>
      <c r="AZ208" s="53"/>
      <c r="BA208" s="53"/>
      <c r="BB208" s="53"/>
      <c r="BC208" s="53"/>
      <c r="BD208" s="53"/>
      <c r="BE208" s="53"/>
      <c r="BF208" s="53"/>
      <c r="BG208" s="53"/>
      <c r="BH208" s="53"/>
    </row>
    <row r="209" spans="1:60" x14ac:dyDescent="0.3">
      <c r="A209" s="53"/>
      <c r="J209" s="53"/>
      <c r="K209" s="53"/>
      <c r="L209" s="53"/>
      <c r="M209" s="53"/>
      <c r="N209" s="53"/>
      <c r="O209" s="53"/>
      <c r="P209" s="53"/>
      <c r="Q209" s="53"/>
      <c r="R209" s="53"/>
      <c r="S209" s="53"/>
      <c r="T209" s="53"/>
      <c r="U209" s="53"/>
      <c r="V209" s="53"/>
      <c r="W209" s="53"/>
      <c r="X209" s="53"/>
      <c r="Y209" s="53"/>
      <c r="Z209" s="53"/>
      <c r="AA209" s="53"/>
      <c r="AB209" s="53"/>
      <c r="AC209" s="53"/>
      <c r="AD209" s="53"/>
      <c r="AE209" s="53"/>
      <c r="AF209" s="53"/>
      <c r="AG209" s="53"/>
      <c r="AH209" s="53"/>
      <c r="AI209" s="53"/>
      <c r="AJ209" s="53"/>
      <c r="AK209" s="53"/>
      <c r="AL209" s="53"/>
      <c r="AM209" s="53"/>
      <c r="AN209" s="53"/>
      <c r="AO209" s="53"/>
      <c r="AP209" s="53"/>
      <c r="AQ209" s="53"/>
      <c r="AR209" s="53"/>
      <c r="AS209" s="53"/>
      <c r="AT209" s="53"/>
      <c r="AU209" s="53"/>
      <c r="AV209" s="53"/>
      <c r="AW209" s="53"/>
      <c r="AX209" s="53"/>
      <c r="AY209" s="53"/>
      <c r="AZ209" s="53"/>
      <c r="BA209" s="53"/>
      <c r="BB209" s="53"/>
      <c r="BC209" s="53"/>
      <c r="BD209" s="53"/>
      <c r="BE209" s="53"/>
      <c r="BF209" s="53"/>
      <c r="BG209" s="53"/>
      <c r="BH209" s="53"/>
    </row>
    <row r="210" spans="1:60" x14ac:dyDescent="0.3">
      <c r="A210" s="53"/>
      <c r="J210" s="53"/>
      <c r="K210" s="53"/>
      <c r="L210" s="53"/>
      <c r="M210" s="53"/>
      <c r="N210" s="53"/>
      <c r="O210" s="53"/>
      <c r="P210" s="53"/>
      <c r="Q210" s="53"/>
      <c r="R210" s="53"/>
      <c r="S210" s="53"/>
      <c r="T210" s="53"/>
      <c r="U210" s="53"/>
      <c r="V210" s="53"/>
      <c r="W210" s="53"/>
      <c r="X210" s="53"/>
      <c r="Y210" s="53"/>
      <c r="Z210" s="53"/>
      <c r="AA210" s="53"/>
      <c r="AB210" s="53"/>
      <c r="AC210" s="53"/>
      <c r="AD210" s="53"/>
      <c r="AE210" s="53"/>
      <c r="AF210" s="53"/>
      <c r="AG210" s="53"/>
      <c r="AH210" s="53"/>
      <c r="AI210" s="53"/>
      <c r="AJ210" s="53"/>
      <c r="AK210" s="53"/>
      <c r="AL210" s="53"/>
      <c r="AM210" s="53"/>
      <c r="AN210" s="53"/>
      <c r="AO210" s="53"/>
      <c r="AP210" s="53"/>
      <c r="AQ210" s="53"/>
      <c r="AR210" s="53"/>
      <c r="AS210" s="53"/>
      <c r="AT210" s="53"/>
      <c r="AU210" s="53"/>
      <c r="AV210" s="53"/>
      <c r="AW210" s="53"/>
      <c r="AX210" s="53"/>
      <c r="AY210" s="53"/>
      <c r="AZ210" s="53"/>
      <c r="BA210" s="53"/>
      <c r="BB210" s="53"/>
      <c r="BC210" s="53"/>
      <c r="BD210" s="53"/>
      <c r="BE210" s="53"/>
      <c r="BF210" s="53"/>
      <c r="BG210" s="53"/>
      <c r="BH210" s="53"/>
    </row>
    <row r="211" spans="1:60" x14ac:dyDescent="0.3">
      <c r="A211" s="53"/>
      <c r="J211" s="53"/>
      <c r="K211" s="53"/>
      <c r="L211" s="53"/>
      <c r="M211" s="53"/>
      <c r="N211" s="53"/>
      <c r="O211" s="53"/>
      <c r="P211" s="53"/>
      <c r="Q211" s="53"/>
      <c r="R211" s="53"/>
      <c r="S211" s="53"/>
      <c r="T211" s="53"/>
      <c r="U211" s="53"/>
      <c r="V211" s="53"/>
      <c r="W211" s="53"/>
      <c r="X211" s="53"/>
      <c r="Y211" s="53"/>
      <c r="Z211" s="53"/>
      <c r="AA211" s="53"/>
      <c r="AB211" s="53"/>
      <c r="AC211" s="53"/>
      <c r="AD211" s="53"/>
      <c r="AE211" s="53"/>
      <c r="AF211" s="53"/>
      <c r="AG211" s="53"/>
      <c r="AH211" s="53"/>
      <c r="AI211" s="53"/>
      <c r="AJ211" s="53"/>
      <c r="AK211" s="53"/>
      <c r="AL211" s="53"/>
      <c r="AM211" s="53"/>
      <c r="AN211" s="53"/>
      <c r="AO211" s="53"/>
      <c r="AP211" s="53"/>
      <c r="AQ211" s="53"/>
      <c r="AR211" s="53"/>
      <c r="AS211" s="53"/>
      <c r="AT211" s="53"/>
      <c r="AU211" s="53"/>
      <c r="AV211" s="53"/>
      <c r="AW211" s="53"/>
      <c r="AX211" s="53"/>
      <c r="AY211" s="53"/>
      <c r="AZ211" s="53"/>
      <c r="BA211" s="53"/>
      <c r="BB211" s="53"/>
      <c r="BC211" s="53"/>
      <c r="BD211" s="53"/>
      <c r="BE211" s="53"/>
      <c r="BF211" s="53"/>
      <c r="BG211" s="53"/>
      <c r="BH211" s="53"/>
    </row>
    <row r="212" spans="1:60" x14ac:dyDescent="0.3">
      <c r="A212" s="53"/>
      <c r="J212" s="53"/>
      <c r="K212" s="53"/>
      <c r="L212" s="53"/>
      <c r="M212" s="53"/>
      <c r="N212" s="53"/>
      <c r="O212" s="53"/>
      <c r="P212" s="53"/>
      <c r="Q212" s="53"/>
      <c r="R212" s="53"/>
      <c r="S212" s="53"/>
      <c r="T212" s="53"/>
      <c r="U212" s="53"/>
      <c r="V212" s="53"/>
      <c r="W212" s="53"/>
      <c r="X212" s="53"/>
      <c r="Y212" s="53"/>
      <c r="Z212" s="53"/>
      <c r="AA212" s="53"/>
      <c r="AB212" s="53"/>
      <c r="AC212" s="53"/>
      <c r="AD212" s="53"/>
      <c r="AE212" s="53"/>
      <c r="AF212" s="53"/>
      <c r="AG212" s="53"/>
      <c r="AH212" s="53"/>
      <c r="AI212" s="53"/>
      <c r="AJ212" s="53"/>
      <c r="AK212" s="53"/>
      <c r="AL212" s="53"/>
      <c r="AM212" s="53"/>
      <c r="AN212" s="53"/>
      <c r="AO212" s="53"/>
      <c r="AP212" s="53"/>
      <c r="AQ212" s="53"/>
      <c r="AR212" s="53"/>
      <c r="AS212" s="53"/>
      <c r="AT212" s="53"/>
      <c r="AU212" s="53"/>
      <c r="AV212" s="53"/>
      <c r="AW212" s="53"/>
      <c r="AX212" s="53"/>
      <c r="AY212" s="53"/>
      <c r="AZ212" s="53"/>
      <c r="BA212" s="53"/>
      <c r="BB212" s="53"/>
      <c r="BC212" s="53"/>
      <c r="BD212" s="53"/>
      <c r="BE212" s="53"/>
      <c r="BF212" s="53"/>
      <c r="BG212" s="53"/>
      <c r="BH212" s="53"/>
    </row>
    <row r="213" spans="1:60" x14ac:dyDescent="0.3">
      <c r="A213" s="53"/>
      <c r="J213" s="53"/>
      <c r="K213" s="53"/>
      <c r="L213" s="53"/>
      <c r="M213" s="53"/>
      <c r="N213" s="53"/>
      <c r="O213" s="53"/>
      <c r="P213" s="53"/>
      <c r="Q213" s="53"/>
      <c r="R213" s="53"/>
      <c r="S213" s="53"/>
      <c r="T213" s="53"/>
      <c r="U213" s="53"/>
      <c r="V213" s="53"/>
      <c r="W213" s="53"/>
      <c r="X213" s="53"/>
      <c r="Y213" s="53"/>
      <c r="Z213" s="53"/>
      <c r="AA213" s="53"/>
      <c r="AB213" s="53"/>
      <c r="AC213" s="53"/>
      <c r="AD213" s="53"/>
      <c r="AE213" s="53"/>
      <c r="AF213" s="53"/>
      <c r="AG213" s="53"/>
      <c r="AH213" s="53"/>
      <c r="AI213" s="53"/>
      <c r="AJ213" s="53"/>
      <c r="AK213" s="53"/>
      <c r="AL213" s="53"/>
      <c r="AM213" s="53"/>
      <c r="AN213" s="53"/>
      <c r="AO213" s="53"/>
      <c r="AP213" s="53"/>
      <c r="AQ213" s="53"/>
      <c r="AR213" s="53"/>
      <c r="AS213" s="53"/>
      <c r="AT213" s="53"/>
      <c r="AU213" s="53"/>
      <c r="AV213" s="53"/>
      <c r="AW213" s="53"/>
      <c r="AX213" s="53"/>
      <c r="AY213" s="53"/>
      <c r="AZ213" s="53"/>
      <c r="BA213" s="53"/>
      <c r="BB213" s="53"/>
      <c r="BC213" s="53"/>
      <c r="BD213" s="53"/>
      <c r="BE213" s="53"/>
      <c r="BF213" s="53"/>
      <c r="BG213" s="53"/>
      <c r="BH213" s="53"/>
    </row>
    <row r="214" spans="1:60" x14ac:dyDescent="0.3">
      <c r="A214" s="53"/>
      <c r="J214" s="53"/>
      <c r="K214" s="53"/>
      <c r="L214" s="53"/>
      <c r="M214" s="53"/>
      <c r="N214" s="53"/>
      <c r="O214" s="53"/>
      <c r="P214" s="53"/>
      <c r="Q214" s="53"/>
      <c r="R214" s="53"/>
      <c r="S214" s="53"/>
      <c r="T214" s="53"/>
      <c r="U214" s="53"/>
      <c r="V214" s="53"/>
      <c r="W214" s="53"/>
      <c r="X214" s="53"/>
      <c r="Y214" s="53"/>
      <c r="Z214" s="53"/>
      <c r="AA214" s="53"/>
      <c r="AB214" s="53"/>
      <c r="AC214" s="53"/>
      <c r="AD214" s="53"/>
      <c r="AE214" s="53"/>
      <c r="AF214" s="53"/>
      <c r="AG214" s="53"/>
      <c r="AH214" s="53"/>
      <c r="AI214" s="53"/>
      <c r="AJ214" s="53"/>
      <c r="AK214" s="53"/>
      <c r="AL214" s="53"/>
      <c r="AM214" s="53"/>
      <c r="AN214" s="53"/>
      <c r="AO214" s="53"/>
      <c r="AP214" s="53"/>
      <c r="AQ214" s="53"/>
      <c r="AR214" s="53"/>
      <c r="AS214" s="53"/>
      <c r="AT214" s="53"/>
      <c r="AU214" s="53"/>
      <c r="AV214" s="53"/>
      <c r="AW214" s="53"/>
      <c r="AX214" s="53"/>
      <c r="AY214" s="53"/>
      <c r="AZ214" s="53"/>
      <c r="BA214" s="53"/>
      <c r="BB214" s="53"/>
      <c r="BC214" s="53"/>
      <c r="BD214" s="53"/>
      <c r="BE214" s="53"/>
      <c r="BF214" s="53"/>
      <c r="BG214" s="53"/>
      <c r="BH214" s="53"/>
    </row>
    <row r="215" spans="1:60" x14ac:dyDescent="0.3">
      <c r="A215" s="53"/>
      <c r="J215" s="53"/>
      <c r="K215" s="53"/>
      <c r="L215" s="53"/>
      <c r="M215" s="53"/>
      <c r="N215" s="53"/>
      <c r="O215" s="53"/>
      <c r="P215" s="53"/>
      <c r="Q215" s="53"/>
      <c r="R215" s="53"/>
      <c r="S215" s="53"/>
      <c r="T215" s="53"/>
      <c r="U215" s="53"/>
      <c r="V215" s="53"/>
      <c r="W215" s="53"/>
      <c r="X215" s="53"/>
      <c r="Y215" s="53"/>
      <c r="Z215" s="53"/>
      <c r="AA215" s="53"/>
      <c r="AB215" s="53"/>
      <c r="AC215" s="53"/>
      <c r="AD215" s="53"/>
      <c r="AE215" s="53"/>
      <c r="AF215" s="53"/>
      <c r="AG215" s="53"/>
      <c r="AH215" s="53"/>
      <c r="AI215" s="53"/>
      <c r="AJ215" s="53"/>
      <c r="AK215" s="53"/>
      <c r="AL215" s="53"/>
      <c r="AM215" s="53"/>
      <c r="AN215" s="53"/>
      <c r="AO215" s="53"/>
      <c r="AP215" s="53"/>
      <c r="AQ215" s="53"/>
      <c r="AR215" s="53"/>
      <c r="AS215" s="53"/>
      <c r="AT215" s="53"/>
      <c r="AU215" s="53"/>
      <c r="AV215" s="53"/>
      <c r="AW215" s="53"/>
      <c r="AX215" s="53"/>
      <c r="AY215" s="53"/>
      <c r="AZ215" s="53"/>
      <c r="BA215" s="53"/>
      <c r="BB215" s="53"/>
      <c r="BC215" s="53"/>
      <c r="BD215" s="53"/>
      <c r="BE215" s="53"/>
      <c r="BF215" s="53"/>
      <c r="BG215" s="53"/>
      <c r="BH215" s="53"/>
    </row>
    <row r="216" spans="1:60" x14ac:dyDescent="0.3">
      <c r="A216" s="53"/>
      <c r="J216" s="53"/>
      <c r="K216" s="53"/>
      <c r="L216" s="53"/>
      <c r="M216" s="53"/>
      <c r="N216" s="53"/>
      <c r="O216" s="53"/>
      <c r="P216" s="53"/>
      <c r="Q216" s="53"/>
      <c r="R216" s="53"/>
      <c r="S216" s="53"/>
      <c r="T216" s="53"/>
      <c r="U216" s="53"/>
      <c r="V216" s="53"/>
      <c r="W216" s="53"/>
      <c r="X216" s="53"/>
      <c r="Y216" s="53"/>
      <c r="Z216" s="53"/>
      <c r="AA216" s="53"/>
      <c r="AB216" s="53"/>
      <c r="AC216" s="53"/>
      <c r="AD216" s="53"/>
      <c r="AE216" s="53"/>
      <c r="AF216" s="53"/>
      <c r="AG216" s="53"/>
      <c r="AH216" s="53"/>
      <c r="AI216" s="53"/>
      <c r="AJ216" s="53"/>
      <c r="AK216" s="53"/>
      <c r="AL216" s="53"/>
      <c r="AM216" s="53"/>
      <c r="AN216" s="53"/>
      <c r="AO216" s="53"/>
      <c r="AP216" s="53"/>
      <c r="AQ216" s="53"/>
      <c r="AR216" s="53"/>
      <c r="AS216" s="53"/>
      <c r="AT216" s="53"/>
      <c r="AU216" s="53"/>
      <c r="AV216" s="53"/>
      <c r="AW216" s="53"/>
      <c r="AX216" s="53"/>
      <c r="AY216" s="53"/>
      <c r="AZ216" s="53"/>
      <c r="BA216" s="53"/>
      <c r="BB216" s="53"/>
      <c r="BC216" s="53"/>
      <c r="BD216" s="53"/>
      <c r="BE216" s="53"/>
      <c r="BF216" s="53"/>
      <c r="BG216" s="53"/>
      <c r="BH216" s="53"/>
    </row>
    <row r="217" spans="1:60" x14ac:dyDescent="0.3">
      <c r="A217" s="53"/>
      <c r="J217" s="53"/>
      <c r="K217" s="53"/>
      <c r="L217" s="53"/>
      <c r="M217" s="53"/>
      <c r="N217" s="53"/>
      <c r="O217" s="53"/>
      <c r="P217" s="53"/>
      <c r="Q217" s="53"/>
      <c r="R217" s="53"/>
      <c r="S217" s="53"/>
      <c r="T217" s="53"/>
      <c r="U217" s="53"/>
      <c r="V217" s="53"/>
      <c r="W217" s="53"/>
      <c r="X217" s="53"/>
      <c r="Y217" s="53"/>
      <c r="Z217" s="53"/>
      <c r="AA217" s="53"/>
      <c r="AB217" s="53"/>
      <c r="AC217" s="53"/>
      <c r="AD217" s="53"/>
      <c r="AE217" s="53"/>
      <c r="AF217" s="53"/>
      <c r="AG217" s="53"/>
      <c r="AH217" s="53"/>
      <c r="AI217" s="53"/>
      <c r="AJ217" s="53"/>
      <c r="AK217" s="53"/>
      <c r="AL217" s="53"/>
      <c r="AM217" s="53"/>
      <c r="AN217" s="53"/>
      <c r="AO217" s="53"/>
      <c r="AP217" s="53"/>
      <c r="AQ217" s="53"/>
      <c r="AR217" s="53"/>
      <c r="AS217" s="53"/>
      <c r="AT217" s="53"/>
      <c r="AU217" s="53"/>
      <c r="AV217" s="53"/>
      <c r="AW217" s="53"/>
      <c r="AX217" s="53"/>
      <c r="AY217" s="53"/>
      <c r="AZ217" s="53"/>
      <c r="BA217" s="53"/>
      <c r="BB217" s="53"/>
      <c r="BC217" s="53"/>
      <c r="BD217" s="53"/>
      <c r="BE217" s="53"/>
      <c r="BF217" s="53"/>
      <c r="BG217" s="53"/>
      <c r="BH217" s="53"/>
    </row>
    <row r="218" spans="1:60" x14ac:dyDescent="0.3">
      <c r="A218" s="53"/>
      <c r="J218" s="53"/>
      <c r="K218" s="53"/>
      <c r="L218" s="53"/>
      <c r="M218" s="53"/>
      <c r="N218" s="53"/>
      <c r="O218" s="53"/>
      <c r="P218" s="53"/>
      <c r="Q218" s="53"/>
      <c r="R218" s="53"/>
      <c r="S218" s="53"/>
      <c r="T218" s="53"/>
      <c r="U218" s="53"/>
      <c r="V218" s="53"/>
      <c r="W218" s="53"/>
      <c r="X218" s="53"/>
      <c r="Y218" s="53"/>
      <c r="Z218" s="53"/>
      <c r="AA218" s="53"/>
      <c r="AB218" s="53"/>
      <c r="AC218" s="53"/>
      <c r="AD218" s="53"/>
      <c r="AE218" s="53"/>
      <c r="AF218" s="53"/>
      <c r="AG218" s="53"/>
      <c r="AH218" s="53"/>
      <c r="AI218" s="53"/>
      <c r="AJ218" s="53"/>
      <c r="AK218" s="53"/>
      <c r="AL218" s="53"/>
      <c r="AM218" s="53"/>
      <c r="AN218" s="53"/>
      <c r="AO218" s="53"/>
      <c r="AP218" s="53"/>
      <c r="AQ218" s="53"/>
      <c r="AR218" s="53"/>
      <c r="AS218" s="53"/>
      <c r="AT218" s="53"/>
      <c r="AU218" s="53"/>
      <c r="AV218" s="53"/>
      <c r="AW218" s="53"/>
      <c r="AX218" s="53"/>
      <c r="AY218" s="53"/>
      <c r="AZ218" s="53"/>
      <c r="BA218" s="53"/>
      <c r="BB218" s="53"/>
      <c r="BC218" s="53"/>
      <c r="BD218" s="53"/>
      <c r="BE218" s="53"/>
      <c r="BF218" s="53"/>
      <c r="BG218" s="53"/>
      <c r="BH218" s="53"/>
    </row>
    <row r="219" spans="1:60" x14ac:dyDescent="0.3">
      <c r="A219" s="53"/>
      <c r="J219" s="53"/>
      <c r="K219" s="53"/>
      <c r="L219" s="53"/>
      <c r="M219" s="53"/>
      <c r="N219" s="53"/>
      <c r="O219" s="53"/>
      <c r="P219" s="53"/>
      <c r="Q219" s="53"/>
      <c r="R219" s="53"/>
      <c r="S219" s="53"/>
      <c r="T219" s="53"/>
      <c r="U219" s="53"/>
      <c r="V219" s="53"/>
      <c r="W219" s="53"/>
      <c r="X219" s="53"/>
      <c r="Y219" s="53"/>
      <c r="Z219" s="53"/>
      <c r="AA219" s="53"/>
      <c r="AB219" s="53"/>
      <c r="AC219" s="53"/>
      <c r="AD219" s="53"/>
      <c r="AE219" s="53"/>
      <c r="AF219" s="53"/>
      <c r="AG219" s="53"/>
      <c r="AH219" s="53"/>
      <c r="AI219" s="53"/>
      <c r="AJ219" s="53"/>
      <c r="AK219" s="53"/>
      <c r="AL219" s="53"/>
      <c r="AM219" s="53"/>
      <c r="AN219" s="53"/>
      <c r="AO219" s="53"/>
      <c r="AP219" s="53"/>
      <c r="AQ219" s="53"/>
      <c r="AR219" s="53"/>
      <c r="AS219" s="53"/>
      <c r="AT219" s="53"/>
      <c r="AU219" s="53"/>
      <c r="AV219" s="53"/>
      <c r="AW219" s="53"/>
      <c r="AX219" s="53"/>
      <c r="AY219" s="53"/>
      <c r="AZ219" s="53"/>
      <c r="BA219" s="53"/>
      <c r="BB219" s="53"/>
      <c r="BC219" s="53"/>
      <c r="BD219" s="53"/>
      <c r="BE219" s="53"/>
      <c r="BF219" s="53"/>
      <c r="BG219" s="53"/>
      <c r="BH219" s="53"/>
    </row>
    <row r="220" spans="1:60" x14ac:dyDescent="0.3">
      <c r="A220" s="53"/>
      <c r="J220" s="53"/>
      <c r="K220" s="53"/>
      <c r="L220" s="53"/>
      <c r="M220" s="53"/>
      <c r="N220" s="53"/>
      <c r="O220" s="53"/>
      <c r="P220" s="53"/>
      <c r="Q220" s="53"/>
      <c r="R220" s="53"/>
      <c r="S220" s="53"/>
      <c r="T220" s="53"/>
      <c r="U220" s="53"/>
      <c r="V220" s="53"/>
      <c r="W220" s="53"/>
      <c r="X220" s="53"/>
      <c r="Y220" s="53"/>
      <c r="Z220" s="53"/>
      <c r="AA220" s="53"/>
      <c r="AB220" s="53"/>
      <c r="AC220" s="53"/>
      <c r="AD220" s="53"/>
      <c r="AE220" s="53"/>
      <c r="AF220" s="53"/>
      <c r="AG220" s="53"/>
      <c r="AH220" s="53"/>
      <c r="AI220" s="53"/>
      <c r="AJ220" s="53"/>
      <c r="AK220" s="53"/>
      <c r="AL220" s="53"/>
      <c r="AM220" s="53"/>
      <c r="AN220" s="53"/>
      <c r="AO220" s="53"/>
      <c r="AP220" s="53"/>
      <c r="AQ220" s="53"/>
      <c r="AR220" s="53"/>
      <c r="AS220" s="53"/>
      <c r="AT220" s="53"/>
      <c r="AU220" s="53"/>
      <c r="AV220" s="53"/>
      <c r="AW220" s="53"/>
      <c r="AX220" s="53"/>
      <c r="AY220" s="53"/>
      <c r="AZ220" s="53"/>
      <c r="BA220" s="53"/>
      <c r="BB220" s="53"/>
      <c r="BC220" s="53"/>
      <c r="BD220" s="53"/>
      <c r="BE220" s="53"/>
      <c r="BF220" s="53"/>
      <c r="BG220" s="53"/>
      <c r="BH220" s="53"/>
    </row>
    <row r="221" spans="1:60" x14ac:dyDescent="0.3">
      <c r="A221" s="53"/>
      <c r="J221" s="53"/>
      <c r="K221" s="53"/>
      <c r="L221" s="53"/>
      <c r="M221" s="53"/>
      <c r="N221" s="53"/>
      <c r="O221" s="53"/>
      <c r="P221" s="53"/>
      <c r="Q221" s="53"/>
      <c r="R221" s="53"/>
      <c r="S221" s="53"/>
      <c r="T221" s="53"/>
      <c r="U221" s="53"/>
      <c r="V221" s="53"/>
      <c r="W221" s="53"/>
      <c r="X221" s="53"/>
      <c r="Y221" s="53"/>
      <c r="Z221" s="53"/>
      <c r="AA221" s="53"/>
      <c r="AB221" s="53"/>
      <c r="AC221" s="53"/>
      <c r="AD221" s="53"/>
      <c r="AE221" s="53"/>
      <c r="AF221" s="53"/>
      <c r="AG221" s="53"/>
      <c r="AH221" s="53"/>
      <c r="AI221" s="53"/>
      <c r="AJ221" s="53"/>
      <c r="AK221" s="53"/>
      <c r="AL221" s="53"/>
      <c r="AM221" s="53"/>
      <c r="AN221" s="53"/>
      <c r="AO221" s="53"/>
      <c r="AP221" s="53"/>
      <c r="AQ221" s="53"/>
      <c r="AR221" s="53"/>
      <c r="AS221" s="53"/>
      <c r="AT221" s="53"/>
      <c r="AU221" s="53"/>
      <c r="AV221" s="53"/>
      <c r="AW221" s="53"/>
      <c r="AX221" s="53"/>
      <c r="AY221" s="53"/>
      <c r="AZ221" s="53"/>
      <c r="BA221" s="53"/>
      <c r="BB221" s="53"/>
      <c r="BC221" s="53"/>
      <c r="BD221" s="53"/>
      <c r="BE221" s="53"/>
      <c r="BF221" s="53"/>
      <c r="BG221" s="53"/>
      <c r="BH221" s="53"/>
    </row>
    <row r="222" spans="1:60" x14ac:dyDescent="0.3">
      <c r="A222" s="53"/>
      <c r="J222" s="53"/>
      <c r="K222" s="53"/>
      <c r="L222" s="53"/>
      <c r="M222" s="53"/>
      <c r="N222" s="53"/>
      <c r="O222" s="53"/>
      <c r="P222" s="53"/>
      <c r="Q222" s="53"/>
      <c r="R222" s="53"/>
      <c r="S222" s="53"/>
      <c r="T222" s="53"/>
      <c r="U222" s="53"/>
      <c r="V222" s="53"/>
      <c r="W222" s="53"/>
      <c r="X222" s="53"/>
      <c r="Y222" s="53"/>
      <c r="Z222" s="53"/>
      <c r="AA222" s="53"/>
      <c r="AB222" s="53"/>
      <c r="AC222" s="53"/>
      <c r="AD222" s="53"/>
      <c r="AE222" s="53"/>
      <c r="AF222" s="53"/>
      <c r="AG222" s="53"/>
      <c r="AH222" s="53"/>
      <c r="AI222" s="53"/>
      <c r="AJ222" s="53"/>
      <c r="AK222" s="53"/>
      <c r="AL222" s="53"/>
      <c r="AM222" s="53"/>
      <c r="AN222" s="53"/>
      <c r="AO222" s="53"/>
      <c r="AP222" s="53"/>
      <c r="AQ222" s="53"/>
      <c r="AR222" s="53"/>
      <c r="AS222" s="53"/>
      <c r="AT222" s="53"/>
      <c r="AU222" s="53"/>
      <c r="AV222" s="53"/>
      <c r="AW222" s="53"/>
      <c r="AX222" s="53"/>
      <c r="AY222" s="53"/>
      <c r="AZ222" s="53"/>
      <c r="BA222" s="53"/>
      <c r="BB222" s="53"/>
      <c r="BC222" s="53"/>
      <c r="BD222" s="53"/>
      <c r="BE222" s="53"/>
      <c r="BF222" s="53"/>
      <c r="BG222" s="53"/>
      <c r="BH222" s="53"/>
    </row>
    <row r="223" spans="1:60" x14ac:dyDescent="0.3">
      <c r="A223" s="53"/>
      <c r="J223" s="53"/>
      <c r="K223" s="53"/>
      <c r="L223" s="53"/>
      <c r="M223" s="53"/>
      <c r="N223" s="53"/>
      <c r="O223" s="53"/>
      <c r="P223" s="53"/>
      <c r="Q223" s="53"/>
      <c r="R223" s="53"/>
      <c r="S223" s="53"/>
      <c r="T223" s="53"/>
      <c r="U223" s="53"/>
      <c r="V223" s="53"/>
      <c r="W223" s="53"/>
      <c r="X223" s="53"/>
      <c r="Y223" s="53"/>
      <c r="Z223" s="53"/>
      <c r="AA223" s="53"/>
      <c r="AB223" s="53"/>
      <c r="AC223" s="53"/>
      <c r="AD223" s="53"/>
      <c r="AE223" s="53"/>
      <c r="AF223" s="53"/>
      <c r="AG223" s="53"/>
      <c r="AH223" s="53"/>
      <c r="AI223" s="53"/>
      <c r="AJ223" s="53"/>
      <c r="AK223" s="53"/>
      <c r="AL223" s="53"/>
      <c r="AM223" s="53"/>
      <c r="AN223" s="53"/>
      <c r="AO223" s="53"/>
      <c r="AP223" s="53"/>
      <c r="AQ223" s="53"/>
      <c r="AR223" s="53"/>
      <c r="AS223" s="53"/>
      <c r="AT223" s="53"/>
      <c r="AU223" s="53"/>
      <c r="AV223" s="53"/>
      <c r="AW223" s="53"/>
      <c r="AX223" s="53"/>
      <c r="AY223" s="53"/>
      <c r="AZ223" s="53"/>
      <c r="BA223" s="53"/>
      <c r="BB223" s="53"/>
      <c r="BC223" s="53"/>
      <c r="BD223" s="53"/>
      <c r="BE223" s="53"/>
      <c r="BF223" s="53"/>
      <c r="BG223" s="53"/>
      <c r="BH223" s="53"/>
    </row>
    <row r="224" spans="1:60" x14ac:dyDescent="0.3">
      <c r="A224" s="53"/>
      <c r="J224" s="53"/>
      <c r="K224" s="53"/>
      <c r="L224" s="53"/>
      <c r="M224" s="53"/>
      <c r="N224" s="53"/>
      <c r="O224" s="53"/>
      <c r="P224" s="53"/>
      <c r="Q224" s="53"/>
      <c r="R224" s="53"/>
      <c r="S224" s="53"/>
      <c r="T224" s="53"/>
      <c r="U224" s="53"/>
      <c r="V224" s="53"/>
      <c r="W224" s="53"/>
      <c r="X224" s="53"/>
      <c r="Y224" s="53"/>
      <c r="Z224" s="53"/>
      <c r="AA224" s="53"/>
      <c r="AB224" s="53"/>
      <c r="AC224" s="53"/>
      <c r="AD224" s="53"/>
      <c r="AE224" s="53"/>
      <c r="AF224" s="53"/>
      <c r="AG224" s="53"/>
      <c r="AH224" s="53"/>
      <c r="AI224" s="53"/>
      <c r="AJ224" s="53"/>
      <c r="AK224" s="53"/>
      <c r="AL224" s="53"/>
      <c r="AM224" s="53"/>
      <c r="AN224" s="53"/>
      <c r="AO224" s="53"/>
      <c r="AP224" s="53"/>
      <c r="AQ224" s="53"/>
      <c r="AR224" s="53"/>
      <c r="AS224" s="53"/>
      <c r="AT224" s="53"/>
      <c r="AU224" s="53"/>
      <c r="AV224" s="53"/>
      <c r="AW224" s="53"/>
      <c r="AX224" s="53"/>
      <c r="AY224" s="53"/>
      <c r="AZ224" s="53"/>
      <c r="BA224" s="53"/>
      <c r="BB224" s="53"/>
      <c r="BC224" s="53"/>
      <c r="BD224" s="53"/>
      <c r="BE224" s="53"/>
      <c r="BF224" s="53"/>
      <c r="BG224" s="53"/>
      <c r="BH224" s="53"/>
    </row>
    <row r="225" spans="1:60" x14ac:dyDescent="0.3">
      <c r="A225" s="53"/>
      <c r="J225" s="53"/>
      <c r="K225" s="53"/>
      <c r="L225" s="53"/>
      <c r="M225" s="53"/>
      <c r="N225" s="53"/>
      <c r="O225" s="53"/>
      <c r="P225" s="53"/>
      <c r="Q225" s="53"/>
      <c r="R225" s="53"/>
      <c r="S225" s="53"/>
      <c r="T225" s="53"/>
      <c r="U225" s="53"/>
      <c r="V225" s="53"/>
      <c r="W225" s="53"/>
      <c r="X225" s="53"/>
      <c r="Y225" s="53"/>
      <c r="Z225" s="53"/>
      <c r="AA225" s="53"/>
      <c r="AB225" s="53"/>
      <c r="AC225" s="53"/>
      <c r="AD225" s="53"/>
      <c r="AE225" s="53"/>
      <c r="AF225" s="53"/>
      <c r="AG225" s="53"/>
      <c r="AH225" s="53"/>
      <c r="AI225" s="53"/>
      <c r="AJ225" s="53"/>
      <c r="AK225" s="53"/>
      <c r="AL225" s="53"/>
      <c r="AM225" s="53"/>
      <c r="AN225" s="53"/>
      <c r="AO225" s="53"/>
      <c r="AP225" s="53"/>
      <c r="AQ225" s="53"/>
      <c r="AR225" s="53"/>
      <c r="AS225" s="53"/>
      <c r="AT225" s="53"/>
      <c r="AU225" s="53"/>
      <c r="AV225" s="53"/>
      <c r="AW225" s="53"/>
      <c r="AX225" s="53"/>
      <c r="AY225" s="53"/>
      <c r="AZ225" s="53"/>
      <c r="BA225" s="53"/>
      <c r="BB225" s="53"/>
      <c r="BC225" s="53"/>
      <c r="BD225" s="53"/>
      <c r="BE225" s="53"/>
      <c r="BF225" s="53"/>
      <c r="BG225" s="53"/>
      <c r="BH225" s="53"/>
    </row>
    <row r="226" spans="1:60" x14ac:dyDescent="0.3">
      <c r="A226" s="53"/>
      <c r="J226" s="53"/>
      <c r="K226" s="53"/>
      <c r="L226" s="53"/>
      <c r="M226" s="53"/>
      <c r="N226" s="53"/>
      <c r="O226" s="53"/>
      <c r="P226" s="53"/>
      <c r="Q226" s="53"/>
      <c r="R226" s="53"/>
      <c r="S226" s="53"/>
      <c r="T226" s="53"/>
      <c r="U226" s="53"/>
      <c r="V226" s="53"/>
      <c r="W226" s="53"/>
      <c r="X226" s="53"/>
      <c r="Y226" s="53"/>
      <c r="Z226" s="53"/>
      <c r="AA226" s="53"/>
      <c r="AB226" s="53"/>
      <c r="AC226" s="53"/>
      <c r="AD226" s="53"/>
      <c r="AE226" s="53"/>
      <c r="AF226" s="53"/>
      <c r="AG226" s="53"/>
      <c r="AH226" s="53"/>
      <c r="AI226" s="53"/>
      <c r="AJ226" s="53"/>
      <c r="AK226" s="53"/>
      <c r="AL226" s="53"/>
      <c r="AM226" s="53"/>
      <c r="AN226" s="53"/>
      <c r="AO226" s="53"/>
      <c r="AP226" s="53"/>
      <c r="AQ226" s="53"/>
      <c r="AR226" s="53"/>
      <c r="AS226" s="53"/>
      <c r="AT226" s="53"/>
      <c r="AU226" s="53"/>
      <c r="AV226" s="53"/>
      <c r="AW226" s="53"/>
      <c r="AX226" s="53"/>
      <c r="AY226" s="53"/>
      <c r="AZ226" s="53"/>
      <c r="BA226" s="53"/>
      <c r="BB226" s="53"/>
      <c r="BC226" s="53"/>
      <c r="BD226" s="53"/>
      <c r="BE226" s="53"/>
      <c r="BF226" s="53"/>
      <c r="BG226" s="53"/>
      <c r="BH226" s="53"/>
    </row>
    <row r="227" spans="1:60" x14ac:dyDescent="0.3">
      <c r="A227" s="53"/>
      <c r="J227" s="53"/>
      <c r="K227" s="53"/>
      <c r="L227" s="53"/>
      <c r="M227" s="53"/>
      <c r="N227" s="53"/>
      <c r="O227" s="53"/>
      <c r="P227" s="53"/>
      <c r="Q227" s="53"/>
      <c r="R227" s="53"/>
      <c r="S227" s="53"/>
      <c r="T227" s="53"/>
      <c r="U227" s="53"/>
      <c r="V227" s="53"/>
      <c r="W227" s="53"/>
      <c r="X227" s="53"/>
      <c r="Y227" s="53"/>
      <c r="Z227" s="53"/>
      <c r="AA227" s="53"/>
      <c r="AB227" s="53"/>
      <c r="AC227" s="53"/>
      <c r="AD227" s="53"/>
      <c r="AE227" s="53"/>
      <c r="AF227" s="53"/>
      <c r="AG227" s="53"/>
      <c r="AH227" s="53"/>
      <c r="AI227" s="53"/>
      <c r="AJ227" s="53"/>
      <c r="AK227" s="53"/>
      <c r="AL227" s="53"/>
      <c r="AM227" s="53"/>
      <c r="AN227" s="53"/>
      <c r="AO227" s="53"/>
      <c r="AP227" s="53"/>
      <c r="AQ227" s="53"/>
      <c r="AR227" s="53"/>
      <c r="AS227" s="53"/>
      <c r="AT227" s="53"/>
      <c r="AU227" s="53"/>
      <c r="AV227" s="53"/>
      <c r="AW227" s="53"/>
      <c r="AX227" s="53"/>
      <c r="AY227" s="53"/>
      <c r="AZ227" s="53"/>
      <c r="BA227" s="53"/>
      <c r="BB227" s="53"/>
      <c r="BC227" s="53"/>
      <c r="BD227" s="53"/>
      <c r="BE227" s="53"/>
      <c r="BF227" s="53"/>
      <c r="BG227" s="53"/>
      <c r="BH227" s="53"/>
    </row>
    <row r="228" spans="1:60" x14ac:dyDescent="0.3">
      <c r="A228" s="53"/>
      <c r="J228" s="53"/>
      <c r="K228" s="53"/>
      <c r="L228" s="53"/>
      <c r="M228" s="53"/>
      <c r="N228" s="53"/>
      <c r="O228" s="53"/>
      <c r="P228" s="53"/>
      <c r="Q228" s="53"/>
      <c r="R228" s="53"/>
      <c r="S228" s="53"/>
      <c r="T228" s="53"/>
      <c r="U228" s="53"/>
      <c r="V228" s="53"/>
      <c r="W228" s="53"/>
      <c r="X228" s="53"/>
      <c r="Y228" s="53"/>
      <c r="Z228" s="53"/>
      <c r="AA228" s="53"/>
      <c r="AB228" s="53"/>
      <c r="AC228" s="53"/>
      <c r="AD228" s="53"/>
      <c r="AE228" s="53"/>
      <c r="AF228" s="53"/>
      <c r="AG228" s="53"/>
      <c r="AH228" s="53"/>
      <c r="AI228" s="53"/>
      <c r="AJ228" s="53"/>
      <c r="AK228" s="53"/>
      <c r="AL228" s="53"/>
      <c r="AM228" s="53"/>
      <c r="AN228" s="53"/>
      <c r="AO228" s="53"/>
      <c r="AP228" s="53"/>
      <c r="AQ228" s="53"/>
      <c r="AR228" s="53"/>
      <c r="AS228" s="53"/>
      <c r="AT228" s="53"/>
      <c r="AU228" s="53"/>
      <c r="AV228" s="53"/>
      <c r="AW228" s="53"/>
      <c r="AX228" s="53"/>
      <c r="AY228" s="53"/>
      <c r="AZ228" s="53"/>
      <c r="BA228" s="53"/>
      <c r="BB228" s="53"/>
      <c r="BC228" s="53"/>
      <c r="BD228" s="53"/>
      <c r="BE228" s="53"/>
      <c r="BF228" s="53"/>
      <c r="BG228" s="53"/>
      <c r="BH228" s="53"/>
    </row>
    <row r="229" spans="1:60" x14ac:dyDescent="0.3">
      <c r="A229" s="53"/>
      <c r="J229" s="53"/>
      <c r="K229" s="53"/>
      <c r="L229" s="53"/>
      <c r="M229" s="53"/>
      <c r="N229" s="53"/>
      <c r="O229" s="53"/>
      <c r="P229" s="53"/>
      <c r="Q229" s="53"/>
      <c r="R229" s="53"/>
      <c r="S229" s="53"/>
      <c r="T229" s="53"/>
      <c r="U229" s="53"/>
      <c r="V229" s="53"/>
      <c r="W229" s="53"/>
      <c r="X229" s="53"/>
      <c r="Y229" s="53"/>
      <c r="Z229" s="53"/>
      <c r="AA229" s="53"/>
      <c r="AB229" s="53"/>
      <c r="AC229" s="53"/>
      <c r="AD229" s="53"/>
      <c r="AE229" s="53"/>
      <c r="AF229" s="53"/>
      <c r="AG229" s="53"/>
      <c r="AH229" s="53"/>
      <c r="AI229" s="53"/>
      <c r="AJ229" s="53"/>
      <c r="AK229" s="53"/>
      <c r="AL229" s="53"/>
      <c r="AM229" s="53"/>
      <c r="AN229" s="53"/>
      <c r="AO229" s="53"/>
      <c r="AP229" s="53"/>
      <c r="AQ229" s="53"/>
      <c r="AR229" s="53"/>
      <c r="AS229" s="53"/>
      <c r="AT229" s="53"/>
      <c r="AU229" s="53"/>
      <c r="AV229" s="53"/>
      <c r="AW229" s="53"/>
      <c r="AX229" s="53"/>
      <c r="AY229" s="53"/>
      <c r="AZ229" s="53"/>
      <c r="BA229" s="53"/>
      <c r="BB229" s="53"/>
      <c r="BC229" s="53"/>
      <c r="BD229" s="53"/>
      <c r="BE229" s="53"/>
      <c r="BF229" s="53"/>
      <c r="BG229" s="53"/>
      <c r="BH229" s="53"/>
    </row>
    <row r="230" spans="1:60" x14ac:dyDescent="0.3">
      <c r="A230" s="53"/>
      <c r="J230" s="53"/>
      <c r="K230" s="53"/>
      <c r="L230" s="53"/>
      <c r="M230" s="53"/>
      <c r="N230" s="53"/>
      <c r="O230" s="53"/>
      <c r="P230" s="53"/>
      <c r="Q230" s="53"/>
      <c r="R230" s="53"/>
      <c r="S230" s="53"/>
      <c r="T230" s="53"/>
      <c r="U230" s="53"/>
      <c r="V230" s="53"/>
      <c r="W230" s="53"/>
      <c r="X230" s="53"/>
      <c r="Y230" s="53"/>
      <c r="Z230" s="53"/>
      <c r="AA230" s="53"/>
      <c r="AB230" s="53"/>
      <c r="AC230" s="53"/>
      <c r="AD230" s="53"/>
      <c r="AE230" s="53"/>
      <c r="AF230" s="53"/>
      <c r="AG230" s="53"/>
      <c r="AH230" s="53"/>
      <c r="AI230" s="53"/>
      <c r="AJ230" s="53"/>
      <c r="AK230" s="53"/>
      <c r="AL230" s="53"/>
      <c r="AM230" s="53"/>
      <c r="AN230" s="53"/>
      <c r="AO230" s="53"/>
      <c r="AP230" s="53"/>
      <c r="AQ230" s="53"/>
      <c r="AR230" s="53"/>
      <c r="AS230" s="53"/>
      <c r="AT230" s="53"/>
      <c r="AU230" s="53"/>
      <c r="AV230" s="53"/>
      <c r="AW230" s="53"/>
      <c r="AX230" s="53"/>
      <c r="AY230" s="53"/>
      <c r="AZ230" s="53"/>
      <c r="BA230" s="53"/>
      <c r="BB230" s="53"/>
      <c r="BC230" s="53"/>
      <c r="BD230" s="53"/>
      <c r="BE230" s="53"/>
      <c r="BF230" s="53"/>
      <c r="BG230" s="53"/>
      <c r="BH230" s="53"/>
    </row>
    <row r="231" spans="1:60" x14ac:dyDescent="0.3">
      <c r="A231" s="53"/>
      <c r="J231" s="53"/>
      <c r="K231" s="53"/>
      <c r="L231" s="53"/>
      <c r="M231" s="53"/>
      <c r="N231" s="53"/>
      <c r="O231" s="53"/>
      <c r="P231" s="53"/>
      <c r="Q231" s="53"/>
      <c r="R231" s="53"/>
      <c r="S231" s="53"/>
      <c r="T231" s="53"/>
      <c r="U231" s="53"/>
      <c r="V231" s="53"/>
      <c r="W231" s="53"/>
      <c r="X231" s="53"/>
      <c r="Y231" s="53"/>
      <c r="Z231" s="53"/>
      <c r="AA231" s="53"/>
      <c r="AB231" s="53"/>
      <c r="AC231" s="53"/>
      <c r="AD231" s="53"/>
      <c r="AE231" s="53"/>
      <c r="AF231" s="53"/>
      <c r="AG231" s="53"/>
      <c r="AH231" s="53"/>
      <c r="AI231" s="53"/>
      <c r="AJ231" s="53"/>
      <c r="AK231" s="53"/>
      <c r="AL231" s="53"/>
      <c r="AM231" s="53"/>
      <c r="AN231" s="53"/>
      <c r="AO231" s="53"/>
      <c r="AP231" s="53"/>
      <c r="AQ231" s="53"/>
      <c r="AR231" s="53"/>
      <c r="AS231" s="53"/>
      <c r="AT231" s="53"/>
      <c r="AU231" s="53"/>
      <c r="AV231" s="53"/>
      <c r="AW231" s="53"/>
      <c r="AX231" s="53"/>
      <c r="AY231" s="53"/>
      <c r="AZ231" s="53"/>
      <c r="BA231" s="53"/>
      <c r="BB231" s="53"/>
      <c r="BC231" s="53"/>
      <c r="BD231" s="53"/>
      <c r="BE231" s="53"/>
      <c r="BF231" s="53"/>
      <c r="BG231" s="53"/>
      <c r="BH231" s="53"/>
    </row>
    <row r="232" spans="1:60" x14ac:dyDescent="0.3">
      <c r="A232" s="53"/>
      <c r="J232" s="53"/>
      <c r="K232" s="53"/>
      <c r="L232" s="53"/>
      <c r="M232" s="53"/>
      <c r="N232" s="53"/>
      <c r="O232" s="53"/>
      <c r="P232" s="53"/>
      <c r="Q232" s="53"/>
      <c r="R232" s="53"/>
      <c r="S232" s="53"/>
      <c r="T232" s="53"/>
      <c r="U232" s="53"/>
      <c r="V232" s="53"/>
      <c r="W232" s="53"/>
      <c r="X232" s="53"/>
      <c r="Y232" s="53"/>
      <c r="Z232" s="53"/>
      <c r="AA232" s="53"/>
      <c r="AB232" s="53"/>
      <c r="AC232" s="53"/>
      <c r="AD232" s="53"/>
      <c r="AE232" s="53"/>
      <c r="AF232" s="53"/>
      <c r="AG232" s="53"/>
      <c r="AH232" s="53"/>
      <c r="AI232" s="53"/>
      <c r="AJ232" s="53"/>
      <c r="AK232" s="53"/>
      <c r="AL232" s="53"/>
      <c r="AM232" s="53"/>
      <c r="AN232" s="53"/>
      <c r="AO232" s="53"/>
      <c r="AP232" s="53"/>
      <c r="AQ232" s="53"/>
      <c r="AR232" s="53"/>
      <c r="AS232" s="53"/>
      <c r="AT232" s="53"/>
      <c r="AU232" s="53"/>
      <c r="AV232" s="53"/>
      <c r="AW232" s="53"/>
      <c r="AX232" s="53"/>
      <c r="AY232" s="53"/>
      <c r="AZ232" s="53"/>
      <c r="BA232" s="53"/>
      <c r="BB232" s="53"/>
      <c r="BC232" s="53"/>
      <c r="BD232" s="53"/>
      <c r="BE232" s="53"/>
      <c r="BF232" s="53"/>
      <c r="BG232" s="53"/>
      <c r="BH232" s="53"/>
    </row>
    <row r="233" spans="1:60" x14ac:dyDescent="0.3">
      <c r="A233" s="53"/>
      <c r="J233" s="53"/>
      <c r="K233" s="53"/>
      <c r="L233" s="53"/>
      <c r="M233" s="53"/>
      <c r="N233" s="53"/>
      <c r="O233" s="53"/>
      <c r="P233" s="53"/>
      <c r="Q233" s="53"/>
      <c r="R233" s="53"/>
      <c r="S233" s="53"/>
      <c r="T233" s="53"/>
      <c r="U233" s="53"/>
      <c r="V233" s="53"/>
      <c r="W233" s="53"/>
      <c r="X233" s="53"/>
      <c r="Y233" s="53"/>
      <c r="Z233" s="53"/>
      <c r="AA233" s="53"/>
      <c r="AB233" s="53"/>
      <c r="AC233" s="53"/>
      <c r="AD233" s="53"/>
      <c r="AE233" s="53"/>
      <c r="AF233" s="53"/>
      <c r="AG233" s="53"/>
      <c r="AH233" s="53"/>
      <c r="AI233" s="53"/>
      <c r="AJ233" s="53"/>
      <c r="AK233" s="53"/>
      <c r="AL233" s="53"/>
      <c r="AM233" s="53"/>
      <c r="AN233" s="53"/>
      <c r="AO233" s="53"/>
      <c r="AP233" s="53"/>
      <c r="AQ233" s="53"/>
      <c r="AR233" s="53"/>
      <c r="AS233" s="53"/>
      <c r="AT233" s="53"/>
      <c r="AU233" s="53"/>
      <c r="AV233" s="53"/>
      <c r="AW233" s="53"/>
      <c r="AX233" s="53"/>
      <c r="AY233" s="53"/>
      <c r="AZ233" s="53"/>
      <c r="BA233" s="53"/>
      <c r="BB233" s="53"/>
      <c r="BC233" s="53"/>
      <c r="BD233" s="53"/>
      <c r="BE233" s="53"/>
      <c r="BF233" s="53"/>
      <c r="BG233" s="53"/>
      <c r="BH233" s="53"/>
    </row>
    <row r="234" spans="1:60" x14ac:dyDescent="0.3">
      <c r="A234" s="53"/>
      <c r="J234" s="53"/>
      <c r="K234" s="53"/>
      <c r="L234" s="53"/>
      <c r="M234" s="53"/>
      <c r="N234" s="53"/>
      <c r="O234" s="53"/>
      <c r="P234" s="53"/>
      <c r="Q234" s="53"/>
      <c r="R234" s="53"/>
      <c r="S234" s="53"/>
      <c r="T234" s="53"/>
      <c r="U234" s="53"/>
      <c r="V234" s="53"/>
      <c r="W234" s="53"/>
      <c r="X234" s="53"/>
      <c r="Y234" s="53"/>
      <c r="Z234" s="53"/>
      <c r="AA234" s="53"/>
      <c r="AB234" s="53"/>
      <c r="AC234" s="53"/>
      <c r="AD234" s="53"/>
      <c r="AE234" s="53"/>
      <c r="AF234" s="53"/>
      <c r="AG234" s="53"/>
      <c r="AH234" s="53"/>
      <c r="AI234" s="53"/>
      <c r="AJ234" s="53"/>
      <c r="AK234" s="53"/>
      <c r="AL234" s="53"/>
      <c r="AM234" s="53"/>
      <c r="AN234" s="53"/>
      <c r="AO234" s="53"/>
      <c r="AP234" s="53"/>
      <c r="AQ234" s="53"/>
      <c r="AR234" s="53"/>
      <c r="AS234" s="53"/>
      <c r="AT234" s="53"/>
      <c r="AU234" s="53"/>
      <c r="AV234" s="53"/>
      <c r="AW234" s="53"/>
      <c r="AX234" s="53"/>
      <c r="AY234" s="53"/>
      <c r="AZ234" s="53"/>
      <c r="BA234" s="53"/>
      <c r="BB234" s="53"/>
      <c r="BC234" s="53"/>
      <c r="BD234" s="53"/>
      <c r="BE234" s="53"/>
      <c r="BF234" s="53"/>
      <c r="BG234" s="53"/>
      <c r="BH234" s="53"/>
    </row>
    <row r="235" spans="1:60" x14ac:dyDescent="0.3">
      <c r="A235" s="53"/>
      <c r="J235" s="53"/>
      <c r="K235" s="53"/>
      <c r="L235" s="53"/>
      <c r="M235" s="53"/>
      <c r="N235" s="53"/>
      <c r="O235" s="53"/>
      <c r="P235" s="53"/>
      <c r="Q235" s="53"/>
      <c r="R235" s="53"/>
      <c r="S235" s="53"/>
      <c r="T235" s="53"/>
      <c r="U235" s="53"/>
      <c r="V235" s="53"/>
      <c r="W235" s="53"/>
      <c r="X235" s="53"/>
      <c r="Y235" s="53"/>
      <c r="Z235" s="53"/>
      <c r="AA235" s="53"/>
      <c r="AB235" s="53"/>
      <c r="AC235" s="53"/>
      <c r="AD235" s="53"/>
      <c r="AE235" s="53"/>
      <c r="AF235" s="53"/>
      <c r="AG235" s="53"/>
      <c r="AH235" s="53"/>
      <c r="AI235" s="53"/>
      <c r="AJ235" s="53"/>
      <c r="AK235" s="53"/>
      <c r="AL235" s="53"/>
      <c r="AM235" s="53"/>
      <c r="AN235" s="53"/>
      <c r="AO235" s="53"/>
      <c r="AP235" s="53"/>
      <c r="AQ235" s="53"/>
      <c r="AR235" s="53"/>
      <c r="AS235" s="53"/>
      <c r="AT235" s="53"/>
      <c r="AU235" s="53"/>
      <c r="AV235" s="53"/>
      <c r="AW235" s="53"/>
      <c r="AX235" s="53"/>
      <c r="AY235" s="53"/>
      <c r="AZ235" s="53"/>
      <c r="BA235" s="53"/>
      <c r="BB235" s="53"/>
      <c r="BC235" s="53"/>
      <c r="BD235" s="53"/>
      <c r="BE235" s="53"/>
      <c r="BF235" s="53"/>
      <c r="BG235" s="53"/>
      <c r="BH235" s="53"/>
    </row>
    <row r="236" spans="1:60" x14ac:dyDescent="0.3">
      <c r="A236" s="53"/>
      <c r="J236" s="53"/>
      <c r="K236" s="53"/>
      <c r="L236" s="53"/>
      <c r="M236" s="53"/>
      <c r="N236" s="53"/>
      <c r="O236" s="53"/>
      <c r="P236" s="53"/>
      <c r="Q236" s="53"/>
      <c r="R236" s="53"/>
      <c r="S236" s="53"/>
      <c r="T236" s="53"/>
      <c r="U236" s="53"/>
      <c r="V236" s="53"/>
      <c r="W236" s="53"/>
      <c r="X236" s="53"/>
      <c r="Y236" s="53"/>
      <c r="Z236" s="53"/>
      <c r="AA236" s="53"/>
      <c r="AB236" s="53"/>
      <c r="AC236" s="53"/>
      <c r="AD236" s="53"/>
      <c r="AE236" s="53"/>
      <c r="AF236" s="53"/>
      <c r="AG236" s="53"/>
      <c r="AH236" s="53"/>
      <c r="AI236" s="53"/>
      <c r="AJ236" s="53"/>
      <c r="AK236" s="53"/>
      <c r="AL236" s="53"/>
      <c r="AM236" s="53"/>
      <c r="AN236" s="53"/>
      <c r="AO236" s="53"/>
      <c r="AP236" s="53"/>
      <c r="AQ236" s="53"/>
      <c r="AR236" s="53"/>
      <c r="AS236" s="53"/>
      <c r="AT236" s="53"/>
      <c r="AU236" s="53"/>
      <c r="AV236" s="53"/>
      <c r="AW236" s="53"/>
      <c r="AX236" s="53"/>
      <c r="AY236" s="53"/>
      <c r="AZ236" s="53"/>
      <c r="BA236" s="53"/>
      <c r="BB236" s="53"/>
      <c r="BC236" s="53"/>
      <c r="BD236" s="53"/>
      <c r="BE236" s="53"/>
      <c r="BF236" s="53"/>
      <c r="BG236" s="53"/>
      <c r="BH236" s="53"/>
    </row>
    <row r="237" spans="1:60" x14ac:dyDescent="0.3">
      <c r="A237" s="53"/>
      <c r="J237" s="53"/>
      <c r="K237" s="53"/>
      <c r="L237" s="53"/>
      <c r="M237" s="53"/>
      <c r="N237" s="53"/>
      <c r="O237" s="53"/>
      <c r="P237" s="53"/>
      <c r="Q237" s="53"/>
      <c r="R237" s="53"/>
      <c r="S237" s="53"/>
      <c r="T237" s="53"/>
      <c r="U237" s="53"/>
      <c r="V237" s="53"/>
      <c r="W237" s="53"/>
      <c r="X237" s="53"/>
      <c r="Y237" s="53"/>
      <c r="Z237" s="53"/>
      <c r="AA237" s="53"/>
      <c r="AB237" s="53"/>
      <c r="AC237" s="53"/>
      <c r="AD237" s="53"/>
      <c r="AE237" s="53"/>
      <c r="AF237" s="53"/>
      <c r="AG237" s="53"/>
      <c r="AH237" s="53"/>
      <c r="AI237" s="53"/>
      <c r="AJ237" s="53"/>
      <c r="AK237" s="53"/>
      <c r="AL237" s="53"/>
      <c r="AM237" s="53"/>
      <c r="AN237" s="53"/>
      <c r="AO237" s="53"/>
      <c r="AP237" s="53"/>
      <c r="AQ237" s="53"/>
      <c r="AR237" s="53"/>
      <c r="AS237" s="53"/>
      <c r="AT237" s="53"/>
      <c r="AU237" s="53"/>
      <c r="AV237" s="53"/>
      <c r="AW237" s="53"/>
      <c r="AX237" s="53"/>
      <c r="AY237" s="53"/>
      <c r="AZ237" s="53"/>
      <c r="BA237" s="53"/>
      <c r="BB237" s="53"/>
      <c r="BC237" s="53"/>
      <c r="BD237" s="53"/>
      <c r="BE237" s="53"/>
      <c r="BF237" s="53"/>
      <c r="BG237" s="53"/>
      <c r="BH237" s="53"/>
    </row>
    <row r="238" spans="1:60" x14ac:dyDescent="0.3">
      <c r="A238" s="53"/>
      <c r="J238" s="53"/>
      <c r="K238" s="53"/>
      <c r="L238" s="53"/>
      <c r="M238" s="53"/>
      <c r="N238" s="53"/>
      <c r="O238" s="53"/>
      <c r="P238" s="53"/>
      <c r="Q238" s="53"/>
      <c r="R238" s="53"/>
      <c r="S238" s="53"/>
      <c r="T238" s="53"/>
      <c r="U238" s="53"/>
      <c r="V238" s="53"/>
      <c r="W238" s="53"/>
      <c r="X238" s="53"/>
      <c r="Y238" s="53"/>
      <c r="Z238" s="53"/>
      <c r="AA238" s="53"/>
      <c r="AB238" s="53"/>
      <c r="AC238" s="53"/>
      <c r="AD238" s="53"/>
      <c r="AE238" s="53"/>
      <c r="AF238" s="53"/>
      <c r="AG238" s="53"/>
      <c r="AH238" s="53"/>
      <c r="AI238" s="53"/>
      <c r="AJ238" s="53"/>
      <c r="AK238" s="53"/>
      <c r="AL238" s="53"/>
      <c r="AM238" s="53"/>
      <c r="AN238" s="53"/>
      <c r="AO238" s="53"/>
      <c r="AP238" s="53"/>
      <c r="AQ238" s="53"/>
      <c r="AR238" s="53"/>
      <c r="AS238" s="53"/>
      <c r="AT238" s="53"/>
      <c r="AU238" s="53"/>
      <c r="AV238" s="53"/>
      <c r="AW238" s="53"/>
      <c r="AX238" s="53"/>
      <c r="AY238" s="53"/>
      <c r="AZ238" s="53"/>
      <c r="BA238" s="53"/>
      <c r="BB238" s="53"/>
      <c r="BC238" s="53"/>
      <c r="BD238" s="53"/>
      <c r="BE238" s="53"/>
      <c r="BF238" s="53"/>
      <c r="BG238" s="53"/>
      <c r="BH238" s="53"/>
    </row>
    <row r="239" spans="1:60" x14ac:dyDescent="0.3">
      <c r="A239" s="53"/>
      <c r="J239" s="53"/>
      <c r="K239" s="53"/>
      <c r="L239" s="53"/>
      <c r="M239" s="53"/>
      <c r="N239" s="53"/>
      <c r="O239" s="53"/>
      <c r="P239" s="53"/>
      <c r="Q239" s="53"/>
      <c r="R239" s="53"/>
      <c r="S239" s="53"/>
      <c r="T239" s="53"/>
      <c r="U239" s="53"/>
      <c r="V239" s="53"/>
      <c r="W239" s="53"/>
      <c r="X239" s="53"/>
      <c r="Y239" s="53"/>
      <c r="Z239" s="53"/>
      <c r="AA239" s="53"/>
      <c r="AB239" s="53"/>
      <c r="AC239" s="53"/>
      <c r="AD239" s="53"/>
      <c r="AE239" s="53"/>
      <c r="AF239" s="53"/>
      <c r="AG239" s="53"/>
      <c r="AH239" s="53"/>
      <c r="AI239" s="53"/>
      <c r="AJ239" s="53"/>
      <c r="AK239" s="53"/>
      <c r="AL239" s="53"/>
      <c r="AM239" s="53"/>
      <c r="AN239" s="53"/>
      <c r="AO239" s="53"/>
      <c r="AP239" s="53"/>
      <c r="AQ239" s="53"/>
      <c r="AR239" s="53"/>
      <c r="AS239" s="53"/>
      <c r="AT239" s="53"/>
      <c r="AU239" s="53"/>
      <c r="AV239" s="53"/>
      <c r="AW239" s="53"/>
      <c r="AX239" s="53"/>
      <c r="AY239" s="53"/>
      <c r="AZ239" s="53"/>
      <c r="BA239" s="53"/>
      <c r="BB239" s="53"/>
      <c r="BC239" s="53"/>
      <c r="BD239" s="53"/>
      <c r="BE239" s="53"/>
      <c r="BF239" s="53"/>
      <c r="BG239" s="53"/>
      <c r="BH239" s="53"/>
    </row>
    <row r="240" spans="1:60" x14ac:dyDescent="0.3">
      <c r="A240" s="53"/>
      <c r="J240" s="53"/>
      <c r="K240" s="53"/>
      <c r="L240" s="53"/>
      <c r="M240" s="53"/>
      <c r="N240" s="53"/>
      <c r="O240" s="53"/>
      <c r="P240" s="53"/>
      <c r="Q240" s="53"/>
      <c r="R240" s="53"/>
      <c r="S240" s="53"/>
      <c r="T240" s="53"/>
      <c r="U240" s="53"/>
      <c r="V240" s="53"/>
      <c r="W240" s="53"/>
      <c r="X240" s="53"/>
      <c r="Y240" s="53"/>
      <c r="Z240" s="53"/>
      <c r="AA240" s="53"/>
      <c r="AB240" s="53"/>
      <c r="AC240" s="53"/>
      <c r="AD240" s="53"/>
      <c r="AE240" s="53"/>
      <c r="AF240" s="53"/>
      <c r="AG240" s="53"/>
      <c r="AH240" s="53"/>
      <c r="AI240" s="53"/>
      <c r="AJ240" s="53"/>
      <c r="AK240" s="53"/>
      <c r="AL240" s="53"/>
      <c r="AM240" s="53"/>
      <c r="AN240" s="53"/>
      <c r="AO240" s="53"/>
      <c r="AP240" s="53"/>
      <c r="AQ240" s="53"/>
      <c r="AR240" s="53"/>
      <c r="AS240" s="53"/>
      <c r="AT240" s="53"/>
      <c r="AU240" s="53"/>
      <c r="AV240" s="53"/>
      <c r="AW240" s="53"/>
      <c r="AX240" s="53"/>
      <c r="AY240" s="53"/>
      <c r="AZ240" s="53"/>
      <c r="BA240" s="53"/>
      <c r="BB240" s="53"/>
      <c r="BC240" s="53"/>
      <c r="BD240" s="53"/>
      <c r="BE240" s="53"/>
      <c r="BF240" s="53"/>
      <c r="BG240" s="53"/>
      <c r="BH240" s="53"/>
    </row>
    <row r="241" spans="1:60" x14ac:dyDescent="0.3">
      <c r="A241" s="53"/>
      <c r="J241" s="53"/>
      <c r="K241" s="53"/>
      <c r="L241" s="53"/>
      <c r="M241" s="53"/>
      <c r="N241" s="53"/>
      <c r="O241" s="53"/>
      <c r="P241" s="53"/>
      <c r="Q241" s="53"/>
      <c r="R241" s="53"/>
      <c r="S241" s="53"/>
      <c r="T241" s="53"/>
      <c r="U241" s="53"/>
      <c r="V241" s="53"/>
      <c r="W241" s="53"/>
      <c r="X241" s="53"/>
      <c r="Y241" s="53"/>
      <c r="Z241" s="53"/>
      <c r="AA241" s="53"/>
      <c r="AB241" s="53"/>
      <c r="AC241" s="53"/>
      <c r="AD241" s="53"/>
      <c r="AE241" s="53"/>
      <c r="AF241" s="53"/>
      <c r="AG241" s="53"/>
      <c r="AH241" s="53"/>
      <c r="AI241" s="53"/>
      <c r="AJ241" s="53"/>
      <c r="AK241" s="53"/>
      <c r="AL241" s="53"/>
      <c r="AM241" s="53"/>
      <c r="AN241" s="53"/>
      <c r="AO241" s="53"/>
      <c r="AP241" s="53"/>
      <c r="AQ241" s="53"/>
      <c r="AR241" s="53"/>
      <c r="AS241" s="53"/>
      <c r="AT241" s="53"/>
      <c r="AU241" s="53"/>
      <c r="AV241" s="53"/>
      <c r="AW241" s="53"/>
      <c r="AX241" s="53"/>
      <c r="AY241" s="53"/>
      <c r="AZ241" s="53"/>
      <c r="BA241" s="53"/>
      <c r="BB241" s="53"/>
      <c r="BC241" s="53"/>
      <c r="BD241" s="53"/>
      <c r="BE241" s="53"/>
      <c r="BF241" s="53"/>
      <c r="BG241" s="53"/>
      <c r="BH241" s="53"/>
    </row>
    <row r="242" spans="1:60" x14ac:dyDescent="0.3">
      <c r="A242" s="53"/>
      <c r="J242" s="53"/>
      <c r="K242" s="53"/>
      <c r="L242" s="53"/>
      <c r="M242" s="53"/>
      <c r="N242" s="53"/>
      <c r="O242" s="53"/>
      <c r="P242" s="53"/>
      <c r="Q242" s="53"/>
      <c r="R242" s="53"/>
      <c r="S242" s="53"/>
      <c r="T242" s="53"/>
      <c r="U242" s="53"/>
      <c r="V242" s="53"/>
      <c r="W242" s="53"/>
      <c r="X242" s="53"/>
      <c r="Y242" s="53"/>
      <c r="Z242" s="53"/>
      <c r="AA242" s="53"/>
      <c r="AB242" s="53"/>
      <c r="AC242" s="53"/>
      <c r="AD242" s="53"/>
      <c r="AE242" s="53"/>
      <c r="AF242" s="53"/>
      <c r="AG242" s="53"/>
      <c r="AH242" s="53"/>
      <c r="AI242" s="53"/>
      <c r="AJ242" s="53"/>
      <c r="AK242" s="53"/>
      <c r="AL242" s="53"/>
      <c r="AM242" s="53"/>
      <c r="AN242" s="53"/>
      <c r="AO242" s="53"/>
      <c r="AP242" s="53"/>
      <c r="AQ242" s="53"/>
      <c r="AR242" s="53"/>
      <c r="AS242" s="53"/>
      <c r="AT242" s="53"/>
      <c r="AU242" s="53"/>
      <c r="AV242" s="53"/>
      <c r="AW242" s="53"/>
      <c r="AX242" s="53"/>
      <c r="AY242" s="53"/>
      <c r="AZ242" s="53"/>
      <c r="BA242" s="53"/>
      <c r="BB242" s="53"/>
      <c r="BC242" s="53"/>
      <c r="BD242" s="53"/>
      <c r="BE242" s="53"/>
      <c r="BF242" s="53"/>
      <c r="BG242" s="53"/>
      <c r="BH242" s="53"/>
    </row>
    <row r="243" spans="1:60" x14ac:dyDescent="0.3">
      <c r="A243" s="53"/>
      <c r="J243" s="53"/>
      <c r="K243" s="53"/>
      <c r="L243" s="53"/>
      <c r="M243" s="53"/>
      <c r="N243" s="53"/>
      <c r="O243" s="53"/>
      <c r="P243" s="53"/>
      <c r="Q243" s="53"/>
      <c r="R243" s="53"/>
      <c r="S243" s="53"/>
      <c r="T243" s="53"/>
      <c r="U243" s="53"/>
      <c r="V243" s="53"/>
      <c r="W243" s="53"/>
      <c r="X243" s="53"/>
      <c r="Y243" s="53"/>
      <c r="Z243" s="53"/>
      <c r="AA243" s="53"/>
      <c r="AB243" s="53"/>
      <c r="AC243" s="53"/>
      <c r="AD243" s="53"/>
      <c r="AE243" s="53"/>
      <c r="AF243" s="53"/>
      <c r="AG243" s="53"/>
      <c r="AH243" s="53"/>
      <c r="AI243" s="53"/>
      <c r="AJ243" s="53"/>
      <c r="AK243" s="53"/>
      <c r="AL243" s="53"/>
      <c r="AM243" s="53"/>
      <c r="AN243" s="53"/>
      <c r="AO243" s="53"/>
      <c r="AP243" s="53"/>
      <c r="AQ243" s="53"/>
      <c r="AR243" s="53"/>
      <c r="AS243" s="53"/>
      <c r="AT243" s="53"/>
      <c r="AU243" s="53"/>
      <c r="AV243" s="53"/>
      <c r="AW243" s="53"/>
      <c r="AX243" s="53"/>
      <c r="AY243" s="53"/>
      <c r="AZ243" s="53"/>
      <c r="BA243" s="53"/>
      <c r="BB243" s="53"/>
      <c r="BC243" s="53"/>
      <c r="BD243" s="53"/>
      <c r="BE243" s="53"/>
      <c r="BF243" s="53"/>
      <c r="BG243" s="53"/>
      <c r="BH243" s="53"/>
    </row>
    <row r="244" spans="1:60" x14ac:dyDescent="0.3">
      <c r="A244" s="53"/>
      <c r="J244" s="53"/>
      <c r="K244" s="53"/>
      <c r="L244" s="53"/>
      <c r="M244" s="53"/>
      <c r="N244" s="53"/>
      <c r="O244" s="53"/>
      <c r="P244" s="53"/>
      <c r="Q244" s="53"/>
      <c r="R244" s="53"/>
      <c r="S244" s="53"/>
      <c r="T244" s="53"/>
      <c r="U244" s="53"/>
      <c r="V244" s="53"/>
      <c r="W244" s="53"/>
      <c r="X244" s="53"/>
      <c r="Y244" s="53"/>
      <c r="Z244" s="53"/>
      <c r="AA244" s="53"/>
      <c r="AB244" s="53"/>
      <c r="AC244" s="53"/>
      <c r="AD244" s="53"/>
      <c r="AE244" s="53"/>
      <c r="AF244" s="53"/>
      <c r="AG244" s="53"/>
      <c r="AH244" s="53"/>
      <c r="AI244" s="53"/>
      <c r="AJ244" s="53"/>
      <c r="AK244" s="53"/>
      <c r="AL244" s="53"/>
      <c r="AM244" s="53"/>
      <c r="AN244" s="53"/>
      <c r="AO244" s="53"/>
      <c r="AP244" s="53"/>
      <c r="AQ244" s="53"/>
      <c r="AR244" s="53"/>
      <c r="AS244" s="53"/>
      <c r="AT244" s="53"/>
      <c r="AU244" s="53"/>
      <c r="AV244" s="53"/>
      <c r="AW244" s="53"/>
      <c r="AX244" s="53"/>
      <c r="AY244" s="53"/>
      <c r="AZ244" s="53"/>
      <c r="BA244" s="53"/>
      <c r="BB244" s="53"/>
      <c r="BC244" s="53"/>
      <c r="BD244" s="53"/>
      <c r="BE244" s="53"/>
      <c r="BF244" s="53"/>
      <c r="BG244" s="53"/>
      <c r="BH244" s="53"/>
    </row>
    <row r="245" spans="1:60" x14ac:dyDescent="0.3">
      <c r="A245" s="53"/>
    </row>
    <row r="246" spans="1:60" x14ac:dyDescent="0.3">
      <c r="A246" s="53"/>
    </row>
    <row r="247" spans="1:60" x14ac:dyDescent="0.3">
      <c r="A247" s="53"/>
    </row>
    <row r="248" spans="1:60" x14ac:dyDescent="0.3">
      <c r="A248" s="53"/>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AK55"/>
  <sheetViews>
    <sheetView workbookViewId="0"/>
  </sheetViews>
  <sheetFormatPr baseColWidth="10" defaultRowHeight="14.4" x14ac:dyDescent="0.3"/>
  <cols>
    <col min="2" max="2" width="24.109375" customWidth="1"/>
    <col min="3" max="3" width="70.109375" customWidth="1"/>
    <col min="4" max="4" width="29.88671875" customWidth="1"/>
  </cols>
  <sheetData>
    <row r="1" spans="1:37" ht="23.4" x14ac:dyDescent="0.3">
      <c r="A1" s="53"/>
      <c r="B1" s="644" t="s">
        <v>51</v>
      </c>
      <c r="C1" s="644"/>
      <c r="D1" s="644"/>
      <c r="E1" s="53"/>
      <c r="F1" s="53"/>
      <c r="G1" s="53"/>
      <c r="H1" s="53"/>
      <c r="I1" s="53"/>
      <c r="J1" s="53"/>
      <c r="K1" s="53"/>
      <c r="L1" s="53"/>
      <c r="M1" s="53"/>
      <c r="N1" s="53"/>
      <c r="O1" s="53"/>
      <c r="P1" s="53"/>
      <c r="Q1" s="53"/>
      <c r="R1" s="53"/>
      <c r="S1" s="53"/>
      <c r="T1" s="53"/>
      <c r="U1" s="53"/>
      <c r="V1" s="53"/>
      <c r="W1" s="53"/>
      <c r="X1" s="53"/>
      <c r="Y1" s="53"/>
      <c r="Z1" s="53"/>
      <c r="AA1" s="53"/>
      <c r="AB1" s="53"/>
      <c r="AC1" s="53"/>
      <c r="AD1" s="53"/>
      <c r="AE1" s="53"/>
    </row>
    <row r="2" spans="1:37" x14ac:dyDescent="0.3">
      <c r="A2" s="53"/>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row>
    <row r="3" spans="1:37" ht="25.2" x14ac:dyDescent="0.3">
      <c r="A3" s="53"/>
      <c r="B3" s="3"/>
      <c r="C3" s="4" t="s">
        <v>48</v>
      </c>
      <c r="D3" s="4" t="s">
        <v>4</v>
      </c>
      <c r="E3" s="53"/>
      <c r="F3" s="53"/>
      <c r="G3" s="53"/>
      <c r="H3" s="53"/>
      <c r="I3" s="53"/>
      <c r="J3" s="53"/>
      <c r="K3" s="53"/>
      <c r="L3" s="53"/>
      <c r="M3" s="53"/>
      <c r="N3" s="53"/>
      <c r="O3" s="53"/>
      <c r="P3" s="53"/>
      <c r="Q3" s="53"/>
      <c r="R3" s="53"/>
      <c r="S3" s="53"/>
      <c r="T3" s="53"/>
      <c r="U3" s="53"/>
      <c r="V3" s="53"/>
      <c r="W3" s="53"/>
      <c r="X3" s="53"/>
      <c r="Y3" s="53"/>
      <c r="Z3" s="53"/>
      <c r="AA3" s="53"/>
      <c r="AB3" s="53"/>
      <c r="AC3" s="53"/>
      <c r="AD3" s="53"/>
      <c r="AE3" s="53"/>
    </row>
    <row r="4" spans="1:37" ht="50.4" x14ac:dyDescent="0.3">
      <c r="A4" s="53"/>
      <c r="B4" s="5" t="s">
        <v>47</v>
      </c>
      <c r="C4" s="6" t="s">
        <v>93</v>
      </c>
      <c r="D4" s="7">
        <v>0.2</v>
      </c>
      <c r="E4" s="53"/>
      <c r="F4" s="53"/>
      <c r="G4" s="53"/>
      <c r="H4" s="53"/>
      <c r="I4" s="53"/>
      <c r="J4" s="53"/>
      <c r="K4" s="53"/>
      <c r="L4" s="53"/>
      <c r="M4" s="53"/>
      <c r="N4" s="53"/>
      <c r="O4" s="53"/>
      <c r="P4" s="53"/>
      <c r="Q4" s="53"/>
      <c r="R4" s="53"/>
      <c r="S4" s="53"/>
      <c r="T4" s="53"/>
      <c r="U4" s="53"/>
      <c r="V4" s="53"/>
      <c r="W4" s="53"/>
      <c r="X4" s="53"/>
      <c r="Y4" s="53"/>
      <c r="Z4" s="53"/>
      <c r="AA4" s="53"/>
      <c r="AB4" s="53"/>
      <c r="AC4" s="53"/>
      <c r="AD4" s="53"/>
      <c r="AE4" s="53"/>
    </row>
    <row r="5" spans="1:37" ht="50.4" x14ac:dyDescent="0.3">
      <c r="A5" s="53"/>
      <c r="B5" s="8" t="s">
        <v>49</v>
      </c>
      <c r="C5" s="9" t="s">
        <v>94</v>
      </c>
      <c r="D5" s="10">
        <v>0.4</v>
      </c>
      <c r="E5" s="53"/>
      <c r="F5" s="53"/>
      <c r="G5" s="53"/>
      <c r="H5" s="53"/>
      <c r="I5" s="53"/>
      <c r="J5" s="53"/>
      <c r="K5" s="53"/>
      <c r="L5" s="53"/>
      <c r="M5" s="53"/>
      <c r="N5" s="53"/>
      <c r="O5" s="53"/>
      <c r="P5" s="53"/>
      <c r="Q5" s="53"/>
      <c r="R5" s="53"/>
      <c r="S5" s="53"/>
      <c r="T5" s="53"/>
      <c r="U5" s="53"/>
      <c r="V5" s="53"/>
      <c r="W5" s="53"/>
      <c r="X5" s="53"/>
      <c r="Y5" s="53"/>
      <c r="Z5" s="53"/>
      <c r="AA5" s="53"/>
      <c r="AB5" s="53"/>
      <c r="AC5" s="53"/>
      <c r="AD5" s="53"/>
      <c r="AE5" s="53"/>
    </row>
    <row r="6" spans="1:37" ht="50.4" x14ac:dyDescent="0.3">
      <c r="A6" s="53"/>
      <c r="B6" s="11" t="s">
        <v>98</v>
      </c>
      <c r="C6" s="9" t="s">
        <v>95</v>
      </c>
      <c r="D6" s="10">
        <v>0.6</v>
      </c>
      <c r="E6" s="53"/>
      <c r="F6" s="53"/>
      <c r="G6" s="53"/>
      <c r="H6" s="53"/>
      <c r="I6" s="53"/>
      <c r="J6" s="53"/>
      <c r="K6" s="53"/>
      <c r="L6" s="53"/>
      <c r="M6" s="53"/>
      <c r="N6" s="53"/>
      <c r="O6" s="53"/>
      <c r="P6" s="53"/>
      <c r="Q6" s="53"/>
      <c r="R6" s="53"/>
      <c r="S6" s="53"/>
      <c r="T6" s="53"/>
      <c r="U6" s="53"/>
      <c r="V6" s="53"/>
      <c r="W6" s="53"/>
      <c r="X6" s="53"/>
      <c r="Y6" s="53"/>
      <c r="Z6" s="53"/>
      <c r="AA6" s="53"/>
      <c r="AB6" s="53"/>
      <c r="AC6" s="53"/>
      <c r="AD6" s="53"/>
      <c r="AE6" s="53"/>
    </row>
    <row r="7" spans="1:37" ht="75.599999999999994" x14ac:dyDescent="0.3">
      <c r="A7" s="53"/>
      <c r="B7" s="12" t="s">
        <v>6</v>
      </c>
      <c r="C7" s="9" t="s">
        <v>96</v>
      </c>
      <c r="D7" s="10">
        <v>0.8</v>
      </c>
      <c r="E7" s="53"/>
      <c r="F7" s="53"/>
      <c r="G7" s="53"/>
      <c r="H7" s="53"/>
      <c r="I7" s="53"/>
      <c r="J7" s="53"/>
      <c r="K7" s="53"/>
      <c r="L7" s="53"/>
      <c r="M7" s="53"/>
      <c r="N7" s="53"/>
      <c r="O7" s="53"/>
      <c r="P7" s="53"/>
      <c r="Q7" s="53"/>
      <c r="R7" s="53"/>
      <c r="S7" s="53"/>
      <c r="T7" s="53"/>
      <c r="U7" s="53"/>
      <c r="V7" s="53"/>
      <c r="W7" s="53"/>
      <c r="X7" s="53"/>
      <c r="Y7" s="53"/>
      <c r="Z7" s="53"/>
      <c r="AA7" s="53"/>
      <c r="AB7" s="53"/>
      <c r="AC7" s="53"/>
      <c r="AD7" s="53"/>
      <c r="AE7" s="53"/>
    </row>
    <row r="8" spans="1:37" ht="50.4" x14ac:dyDescent="0.3">
      <c r="A8" s="53"/>
      <c r="B8" s="13" t="s">
        <v>50</v>
      </c>
      <c r="C8" s="9" t="s">
        <v>97</v>
      </c>
      <c r="D8" s="10">
        <v>1</v>
      </c>
      <c r="E8" s="53"/>
      <c r="F8" s="53"/>
      <c r="G8" s="53"/>
      <c r="H8" s="53"/>
      <c r="I8" s="53"/>
      <c r="J8" s="53"/>
      <c r="K8" s="53"/>
      <c r="L8" s="53"/>
      <c r="M8" s="53"/>
      <c r="N8" s="53"/>
      <c r="O8" s="53"/>
      <c r="P8" s="53"/>
      <c r="Q8" s="53"/>
      <c r="R8" s="53"/>
      <c r="S8" s="53"/>
      <c r="T8" s="53"/>
      <c r="U8" s="53"/>
      <c r="V8" s="53"/>
      <c r="W8" s="53"/>
      <c r="X8" s="53"/>
      <c r="Y8" s="53"/>
      <c r="Z8" s="53"/>
      <c r="AA8" s="53"/>
      <c r="AB8" s="53"/>
      <c r="AC8" s="53"/>
      <c r="AD8" s="53"/>
      <c r="AE8" s="53"/>
    </row>
    <row r="9" spans="1:37" x14ac:dyDescent="0.3">
      <c r="A9" s="53"/>
      <c r="B9" s="75"/>
      <c r="C9" s="75"/>
      <c r="D9" s="75"/>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row>
    <row r="10" spans="1:37" x14ac:dyDescent="0.3">
      <c r="A10" s="53"/>
      <c r="B10" s="76"/>
      <c r="C10" s="75"/>
      <c r="D10" s="75"/>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row>
    <row r="11" spans="1:37" x14ac:dyDescent="0.3">
      <c r="A11" s="53"/>
      <c r="B11" s="75"/>
      <c r="C11" s="75"/>
      <c r="D11" s="75"/>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row>
    <row r="12" spans="1:37" x14ac:dyDescent="0.3">
      <c r="A12" s="53"/>
      <c r="B12" s="75"/>
      <c r="C12" s="75"/>
      <c r="D12" s="75"/>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row>
    <row r="13" spans="1:37" x14ac:dyDescent="0.3">
      <c r="A13" s="53"/>
      <c r="B13" s="75"/>
      <c r="C13" s="75"/>
      <c r="D13" s="75"/>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row>
    <row r="14" spans="1:37" x14ac:dyDescent="0.3">
      <c r="A14" s="53"/>
      <c r="B14" s="75"/>
      <c r="C14" s="75"/>
      <c r="D14" s="75"/>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row>
    <row r="15" spans="1:37" x14ac:dyDescent="0.3">
      <c r="A15" s="53"/>
      <c r="B15" s="75"/>
      <c r="C15" s="75"/>
      <c r="D15" s="75"/>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row>
    <row r="16" spans="1:37" x14ac:dyDescent="0.3">
      <c r="A16" s="53"/>
      <c r="B16" s="75"/>
      <c r="C16" s="75"/>
      <c r="D16" s="75"/>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row>
    <row r="17" spans="1:37" x14ac:dyDescent="0.3">
      <c r="A17" s="53"/>
      <c r="B17" s="75"/>
      <c r="C17" s="75"/>
      <c r="D17" s="75"/>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row>
    <row r="18" spans="1:37" x14ac:dyDescent="0.3">
      <c r="A18" s="53"/>
      <c r="B18" s="75"/>
      <c r="C18" s="75"/>
      <c r="D18" s="75"/>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row>
    <row r="19" spans="1:37" x14ac:dyDescent="0.3">
      <c r="A19" s="53"/>
      <c r="B19" s="53"/>
      <c r="C19" s="53"/>
      <c r="D19" s="53"/>
      <c r="E19" s="53"/>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row>
    <row r="20" spans="1:37" x14ac:dyDescent="0.3">
      <c r="A20" s="53"/>
      <c r="B20" s="53"/>
      <c r="C20" s="53"/>
      <c r="D20" s="53"/>
      <c r="E20" s="53"/>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row>
    <row r="21" spans="1:37" x14ac:dyDescent="0.3">
      <c r="A21" s="53"/>
      <c r="B21" s="53"/>
      <c r="C21" s="53"/>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row>
    <row r="22" spans="1:37" x14ac:dyDescent="0.3">
      <c r="A22" s="53"/>
      <c r="B22" s="53"/>
      <c r="C22" s="53"/>
      <c r="D22" s="53"/>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row>
    <row r="23" spans="1:37" x14ac:dyDescent="0.3">
      <c r="A23" s="53"/>
      <c r="B23" s="53"/>
      <c r="C23" s="53"/>
      <c r="D23" s="53"/>
      <c r="E23" s="53"/>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row>
    <row r="24" spans="1:37" x14ac:dyDescent="0.3">
      <c r="A24" s="53"/>
      <c r="B24" s="53"/>
      <c r="C24" s="53"/>
      <c r="D24" s="53"/>
      <c r="E24" s="53"/>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row>
    <row r="25" spans="1:37" x14ac:dyDescent="0.3">
      <c r="A25" s="53"/>
      <c r="B25" s="53"/>
      <c r="C25" s="53"/>
      <c r="D25" s="53"/>
      <c r="E25" s="53"/>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row>
    <row r="26" spans="1:37" x14ac:dyDescent="0.3">
      <c r="A26" s="53"/>
      <c r="B26" s="53"/>
      <c r="C26" s="53"/>
      <c r="D26" s="53"/>
      <c r="E26" s="53"/>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row>
    <row r="27" spans="1:37" x14ac:dyDescent="0.3">
      <c r="A27" s="53"/>
      <c r="B27" s="53"/>
      <c r="C27" s="53"/>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row>
    <row r="28" spans="1:37" x14ac:dyDescent="0.3">
      <c r="A28" s="53"/>
      <c r="B28" s="53"/>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row>
    <row r="29" spans="1:37" x14ac:dyDescent="0.3">
      <c r="A29" s="53"/>
      <c r="B29" s="53"/>
      <c r="C29" s="53"/>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row>
    <row r="30" spans="1:37" x14ac:dyDescent="0.3">
      <c r="A30" s="53"/>
      <c r="B30" s="53"/>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row>
    <row r="31" spans="1:37" x14ac:dyDescent="0.3">
      <c r="A31" s="53"/>
      <c r="B31" s="53"/>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row>
    <row r="32" spans="1:37" x14ac:dyDescent="0.3">
      <c r="A32" s="53"/>
      <c r="B32" s="53"/>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row>
    <row r="33" spans="1:31" x14ac:dyDescent="0.3">
      <c r="A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row>
    <row r="34" spans="1:31" x14ac:dyDescent="0.3">
      <c r="A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row>
    <row r="35" spans="1:31" x14ac:dyDescent="0.3">
      <c r="A35" s="53"/>
    </row>
    <row r="36" spans="1:31" x14ac:dyDescent="0.3">
      <c r="A36" s="53"/>
    </row>
    <row r="37" spans="1:31" x14ac:dyDescent="0.3">
      <c r="A37" s="53"/>
    </row>
    <row r="38" spans="1:31" x14ac:dyDescent="0.3">
      <c r="A38" s="53"/>
    </row>
    <row r="39" spans="1:31" x14ac:dyDescent="0.3">
      <c r="A39" s="53"/>
    </row>
    <row r="40" spans="1:31" x14ac:dyDescent="0.3">
      <c r="A40" s="53"/>
    </row>
    <row r="41" spans="1:31" x14ac:dyDescent="0.3">
      <c r="A41" s="53"/>
    </row>
    <row r="42" spans="1:31" x14ac:dyDescent="0.3">
      <c r="A42" s="53"/>
    </row>
    <row r="43" spans="1:31" x14ac:dyDescent="0.3">
      <c r="A43" s="53"/>
    </row>
    <row r="44" spans="1:31" x14ac:dyDescent="0.3">
      <c r="A44" s="53"/>
    </row>
    <row r="45" spans="1:31" x14ac:dyDescent="0.3">
      <c r="A45" s="53"/>
    </row>
    <row r="46" spans="1:31" x14ac:dyDescent="0.3">
      <c r="A46" s="53"/>
    </row>
    <row r="47" spans="1:31" x14ac:dyDescent="0.3">
      <c r="A47" s="53"/>
    </row>
    <row r="48" spans="1:31" x14ac:dyDescent="0.3">
      <c r="A48" s="53"/>
    </row>
    <row r="49" spans="1:1" x14ac:dyDescent="0.3">
      <c r="A49" s="53"/>
    </row>
    <row r="50" spans="1:1" x14ac:dyDescent="0.3">
      <c r="A50" s="53"/>
    </row>
    <row r="51" spans="1:1" x14ac:dyDescent="0.3">
      <c r="A51" s="53"/>
    </row>
    <row r="52" spans="1:1" x14ac:dyDescent="0.3">
      <c r="A52" s="53"/>
    </row>
    <row r="53" spans="1:1" x14ac:dyDescent="0.3">
      <c r="A53" s="53"/>
    </row>
    <row r="54" spans="1:1" x14ac:dyDescent="0.3">
      <c r="A54" s="53"/>
    </row>
    <row r="55" spans="1:1" x14ac:dyDescent="0.3">
      <c r="A55" s="53"/>
    </row>
  </sheetData>
  <mergeCells count="1">
    <mergeCell ref="B1:D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249977111117893"/>
  </sheetPr>
  <dimension ref="A1:U224"/>
  <sheetViews>
    <sheetView zoomScale="70" zoomScaleNormal="70" workbookViewId="0">
      <selection activeCell="C15" sqref="C15"/>
    </sheetView>
  </sheetViews>
  <sheetFormatPr baseColWidth="10" defaultColWidth="11.44140625" defaultRowHeight="14.4" x14ac:dyDescent="0.3"/>
  <cols>
    <col min="1" max="1" width="11.44140625" style="14"/>
    <col min="2" max="2" width="40.44140625" style="14" customWidth="1"/>
    <col min="3" max="3" width="74.88671875" style="14" customWidth="1"/>
    <col min="4" max="4" width="135" style="14" bestFit="1" customWidth="1"/>
    <col min="5" max="5" width="137.88671875" style="14" customWidth="1"/>
    <col min="6" max="16384" width="11.44140625" style="14"/>
  </cols>
  <sheetData>
    <row r="1" spans="1:21" ht="32.4" x14ac:dyDescent="0.3">
      <c r="A1" s="75"/>
      <c r="B1" s="645" t="s">
        <v>58</v>
      </c>
      <c r="C1" s="645"/>
      <c r="D1" s="645"/>
      <c r="E1" s="75"/>
      <c r="F1" s="75"/>
      <c r="G1" s="75"/>
      <c r="H1" s="75"/>
      <c r="I1" s="75"/>
      <c r="J1" s="75"/>
      <c r="K1" s="75"/>
      <c r="L1" s="75"/>
      <c r="M1" s="75"/>
      <c r="N1" s="75"/>
      <c r="O1" s="75"/>
      <c r="P1" s="75"/>
      <c r="Q1" s="75"/>
      <c r="R1" s="75"/>
      <c r="S1" s="75"/>
      <c r="T1" s="75"/>
      <c r="U1" s="75"/>
    </row>
    <row r="2" spans="1:21" x14ac:dyDescent="0.3">
      <c r="A2" s="75"/>
      <c r="B2" s="75"/>
      <c r="C2" s="75"/>
      <c r="D2" s="75"/>
      <c r="E2" s="75"/>
      <c r="F2" s="75"/>
      <c r="G2" s="75"/>
      <c r="H2" s="75"/>
      <c r="I2" s="75"/>
      <c r="J2" s="75"/>
      <c r="K2" s="75"/>
      <c r="L2" s="75"/>
      <c r="M2" s="75"/>
      <c r="N2" s="75"/>
      <c r="O2" s="75"/>
      <c r="P2" s="75"/>
      <c r="Q2" s="75"/>
      <c r="R2" s="75"/>
      <c r="S2" s="75"/>
      <c r="T2" s="75"/>
      <c r="U2" s="75"/>
    </row>
    <row r="3" spans="1:21" ht="30" x14ac:dyDescent="0.3">
      <c r="A3" s="75"/>
      <c r="B3" s="74"/>
      <c r="C3" s="91" t="s">
        <v>52</v>
      </c>
      <c r="D3" s="91" t="s">
        <v>53</v>
      </c>
      <c r="E3" s="75"/>
      <c r="F3" s="75"/>
      <c r="G3" s="75"/>
      <c r="H3" s="75"/>
      <c r="I3" s="75"/>
      <c r="J3" s="75"/>
      <c r="K3" s="75"/>
      <c r="L3" s="75"/>
      <c r="M3" s="75"/>
      <c r="N3" s="75"/>
      <c r="O3" s="75"/>
      <c r="P3" s="75"/>
      <c r="Q3" s="75"/>
      <c r="R3" s="75"/>
      <c r="S3" s="75"/>
      <c r="T3" s="75"/>
      <c r="U3" s="75"/>
    </row>
    <row r="4" spans="1:21" ht="32.4" x14ac:dyDescent="0.3">
      <c r="A4" s="75" t="s">
        <v>78</v>
      </c>
      <c r="B4" s="92" t="s">
        <v>92</v>
      </c>
      <c r="C4" s="93" t="s">
        <v>200</v>
      </c>
      <c r="D4" s="94" t="s">
        <v>88</v>
      </c>
      <c r="E4" s="75"/>
      <c r="F4" s="75"/>
      <c r="G4" s="75"/>
      <c r="H4" s="75"/>
      <c r="I4" s="75"/>
      <c r="J4" s="75"/>
      <c r="K4" s="75"/>
      <c r="L4" s="75"/>
      <c r="M4" s="75"/>
      <c r="N4" s="75"/>
      <c r="O4" s="75"/>
      <c r="P4" s="75"/>
      <c r="Q4" s="75"/>
      <c r="R4" s="75"/>
      <c r="S4" s="75"/>
      <c r="T4" s="75"/>
      <c r="U4" s="75"/>
    </row>
    <row r="5" spans="1:21" ht="64.8" x14ac:dyDescent="0.3">
      <c r="A5" s="75" t="s">
        <v>79</v>
      </c>
      <c r="B5" s="95" t="s">
        <v>54</v>
      </c>
      <c r="C5" s="96" t="s">
        <v>201</v>
      </c>
      <c r="D5" s="97" t="s">
        <v>89</v>
      </c>
      <c r="E5" s="75"/>
      <c r="F5" s="75"/>
      <c r="G5" s="75"/>
      <c r="H5" s="75"/>
      <c r="I5" s="75"/>
      <c r="J5" s="75"/>
      <c r="K5" s="75"/>
      <c r="L5" s="75"/>
      <c r="M5" s="75"/>
      <c r="N5" s="75"/>
      <c r="O5" s="75"/>
      <c r="P5" s="75"/>
      <c r="Q5" s="75"/>
      <c r="R5" s="75"/>
      <c r="S5" s="75"/>
      <c r="T5" s="75"/>
      <c r="U5" s="75"/>
    </row>
    <row r="6" spans="1:21" ht="64.8" x14ac:dyDescent="0.3">
      <c r="A6" s="75" t="s">
        <v>76</v>
      </c>
      <c r="B6" s="98" t="s">
        <v>55</v>
      </c>
      <c r="C6" s="96" t="s">
        <v>205</v>
      </c>
      <c r="D6" s="97" t="s">
        <v>91</v>
      </c>
      <c r="E6" s="75"/>
      <c r="F6" s="75"/>
      <c r="G6" s="75"/>
      <c r="H6" s="75"/>
      <c r="I6" s="75"/>
      <c r="J6" s="75"/>
      <c r="K6" s="75"/>
      <c r="L6" s="75"/>
      <c r="M6" s="75"/>
      <c r="N6" s="75"/>
      <c r="O6" s="75"/>
      <c r="P6" s="75"/>
      <c r="Q6" s="75"/>
      <c r="R6" s="75"/>
      <c r="S6" s="75"/>
      <c r="T6" s="75"/>
      <c r="U6" s="75"/>
    </row>
    <row r="7" spans="1:21" ht="97.2" x14ac:dyDescent="0.3">
      <c r="A7" s="75" t="s">
        <v>7</v>
      </c>
      <c r="B7" s="99" t="s">
        <v>56</v>
      </c>
      <c r="C7" s="96" t="s">
        <v>206</v>
      </c>
      <c r="D7" s="97" t="s">
        <v>90</v>
      </c>
      <c r="E7" s="75"/>
      <c r="F7" s="75"/>
      <c r="G7" s="75"/>
      <c r="H7" s="75"/>
      <c r="I7" s="75"/>
      <c r="J7" s="75"/>
      <c r="K7" s="75"/>
      <c r="L7" s="75"/>
      <c r="M7" s="75"/>
      <c r="N7" s="75"/>
      <c r="O7" s="75"/>
      <c r="P7" s="75"/>
      <c r="Q7" s="75"/>
      <c r="R7" s="75"/>
      <c r="S7" s="75"/>
      <c r="T7" s="75"/>
      <c r="U7" s="75"/>
    </row>
    <row r="8" spans="1:21" ht="64.8" x14ac:dyDescent="0.3">
      <c r="A8" s="75" t="s">
        <v>80</v>
      </c>
      <c r="B8" s="100" t="s">
        <v>57</v>
      </c>
      <c r="C8" s="96" t="s">
        <v>202</v>
      </c>
      <c r="D8" s="97" t="s">
        <v>109</v>
      </c>
      <c r="E8" s="75"/>
      <c r="F8" s="75"/>
      <c r="G8" s="75"/>
      <c r="H8" s="75"/>
      <c r="I8" s="75"/>
      <c r="J8" s="75"/>
      <c r="K8" s="75"/>
      <c r="L8" s="75"/>
      <c r="M8" s="75"/>
      <c r="N8" s="75"/>
      <c r="O8" s="75"/>
      <c r="P8" s="75"/>
      <c r="Q8" s="75"/>
      <c r="R8" s="75"/>
      <c r="S8" s="75"/>
      <c r="T8" s="75"/>
      <c r="U8" s="75"/>
    </row>
    <row r="9" spans="1:21" s="15" customFormat="1" ht="20.399999999999999" x14ac:dyDescent="0.3">
      <c r="A9" s="73"/>
      <c r="B9" s="73"/>
      <c r="C9" s="101"/>
      <c r="D9" s="101"/>
      <c r="E9" s="73"/>
      <c r="F9" s="73"/>
      <c r="G9" s="73"/>
      <c r="H9" s="73"/>
      <c r="I9" s="73"/>
      <c r="J9" s="73"/>
      <c r="K9" s="73"/>
      <c r="L9" s="73"/>
      <c r="M9" s="73"/>
      <c r="N9" s="73"/>
      <c r="O9" s="73"/>
      <c r="P9" s="73"/>
      <c r="Q9" s="73"/>
      <c r="R9" s="73"/>
      <c r="S9" s="73"/>
      <c r="T9" s="73"/>
      <c r="U9" s="73"/>
    </row>
    <row r="10" spans="1:21" s="15" customFormat="1" x14ac:dyDescent="0.3">
      <c r="A10" s="73"/>
      <c r="B10" s="102"/>
      <c r="C10" s="102"/>
      <c r="D10" s="102"/>
      <c r="E10" s="73"/>
      <c r="F10" s="73"/>
      <c r="G10" s="73"/>
      <c r="H10" s="73"/>
      <c r="I10" s="73"/>
      <c r="J10" s="73"/>
      <c r="K10" s="73"/>
      <c r="L10" s="73"/>
      <c r="M10" s="73"/>
      <c r="N10" s="73"/>
      <c r="O10" s="73"/>
      <c r="P10" s="73"/>
      <c r="Q10" s="73"/>
      <c r="R10" s="73"/>
      <c r="S10" s="73"/>
      <c r="T10" s="73"/>
      <c r="U10" s="73"/>
    </row>
    <row r="11" spans="1:21" s="15" customFormat="1" x14ac:dyDescent="0.3">
      <c r="A11" s="73"/>
      <c r="B11" s="73" t="s">
        <v>86</v>
      </c>
      <c r="C11" s="73" t="s">
        <v>204</v>
      </c>
      <c r="D11" s="73" t="s">
        <v>138</v>
      </c>
      <c r="E11" s="73"/>
      <c r="F11" s="73"/>
      <c r="G11" s="73"/>
      <c r="H11" s="73"/>
      <c r="I11" s="73"/>
      <c r="J11" s="73"/>
      <c r="K11" s="73"/>
      <c r="L11" s="73"/>
      <c r="M11" s="73"/>
      <c r="N11" s="73"/>
      <c r="O11" s="73"/>
      <c r="P11" s="73"/>
      <c r="Q11" s="73"/>
      <c r="R11" s="73"/>
      <c r="S11" s="73"/>
      <c r="T11" s="73"/>
      <c r="U11" s="73"/>
    </row>
    <row r="12" spans="1:21" s="15" customFormat="1" x14ac:dyDescent="0.3">
      <c r="A12" s="73"/>
      <c r="B12" s="73" t="s">
        <v>84</v>
      </c>
      <c r="C12" s="73" t="s">
        <v>203</v>
      </c>
      <c r="D12" s="73" t="s">
        <v>139</v>
      </c>
      <c r="E12" s="73"/>
      <c r="F12" s="73"/>
      <c r="G12" s="73"/>
      <c r="H12" s="73"/>
      <c r="I12" s="73"/>
      <c r="J12" s="73"/>
      <c r="K12" s="73"/>
      <c r="L12" s="73"/>
      <c r="M12" s="73"/>
      <c r="N12" s="73"/>
      <c r="O12" s="73"/>
      <c r="P12" s="73"/>
      <c r="Q12" s="73"/>
      <c r="R12" s="73"/>
      <c r="S12" s="73"/>
      <c r="T12" s="73"/>
      <c r="U12" s="73"/>
    </row>
    <row r="13" spans="1:21" s="15" customFormat="1" x14ac:dyDescent="0.3">
      <c r="A13" s="73"/>
      <c r="B13" s="73"/>
      <c r="C13" s="73" t="s">
        <v>207</v>
      </c>
      <c r="D13" s="73" t="s">
        <v>140</v>
      </c>
      <c r="E13" s="73"/>
      <c r="F13" s="73"/>
      <c r="G13" s="73"/>
      <c r="H13" s="73"/>
      <c r="I13" s="73"/>
      <c r="J13" s="73"/>
      <c r="K13" s="73"/>
      <c r="L13" s="73"/>
      <c r="M13" s="73"/>
      <c r="N13" s="73"/>
      <c r="O13" s="73"/>
      <c r="P13" s="73"/>
      <c r="Q13" s="73"/>
      <c r="R13" s="73"/>
      <c r="S13" s="73"/>
      <c r="T13" s="73"/>
      <c r="U13" s="73"/>
    </row>
    <row r="14" spans="1:21" s="15" customFormat="1" x14ac:dyDescent="0.3">
      <c r="A14" s="73"/>
      <c r="B14" s="73"/>
      <c r="C14" s="73" t="s">
        <v>209</v>
      </c>
      <c r="D14" s="73" t="s">
        <v>141</v>
      </c>
      <c r="E14" s="73"/>
      <c r="F14" s="73"/>
      <c r="G14" s="73"/>
      <c r="H14" s="73"/>
      <c r="I14" s="73"/>
      <c r="J14" s="73"/>
      <c r="K14" s="73"/>
      <c r="L14" s="73"/>
      <c r="M14" s="73"/>
      <c r="N14" s="73"/>
      <c r="O14" s="73"/>
      <c r="P14" s="73"/>
      <c r="Q14" s="73"/>
      <c r="R14" s="73"/>
      <c r="S14" s="73"/>
      <c r="T14" s="73"/>
      <c r="U14" s="73"/>
    </row>
    <row r="15" spans="1:21" s="15" customFormat="1" x14ac:dyDescent="0.3">
      <c r="A15" s="73"/>
      <c r="B15" s="73"/>
      <c r="C15" s="73" t="s">
        <v>208</v>
      </c>
      <c r="D15" s="73" t="s">
        <v>142</v>
      </c>
      <c r="E15" s="73"/>
      <c r="F15" s="73"/>
      <c r="G15" s="73"/>
      <c r="H15" s="73"/>
      <c r="I15" s="73"/>
      <c r="J15" s="73"/>
      <c r="K15" s="73"/>
      <c r="L15" s="73"/>
      <c r="M15" s="73"/>
      <c r="N15" s="73"/>
      <c r="O15" s="73"/>
      <c r="P15" s="73"/>
      <c r="Q15" s="73"/>
      <c r="R15" s="73"/>
      <c r="S15" s="73"/>
      <c r="T15" s="73"/>
      <c r="U15" s="73"/>
    </row>
    <row r="16" spans="1:21" s="15" customFormat="1" x14ac:dyDescent="0.3">
      <c r="A16" s="73"/>
      <c r="B16" s="73"/>
      <c r="C16" s="73"/>
      <c r="D16" s="73"/>
      <c r="E16" s="73"/>
      <c r="F16" s="73"/>
      <c r="G16" s="73"/>
      <c r="H16" s="73"/>
      <c r="I16" s="73"/>
      <c r="J16" s="73"/>
      <c r="K16" s="73"/>
      <c r="L16" s="73"/>
      <c r="M16" s="73"/>
      <c r="N16" s="73"/>
      <c r="O16" s="73"/>
    </row>
    <row r="17" spans="1:15" s="15" customFormat="1" x14ac:dyDescent="0.3">
      <c r="A17" s="73"/>
      <c r="B17" s="73"/>
      <c r="C17" s="73"/>
      <c r="D17" s="73"/>
      <c r="E17" s="73"/>
      <c r="F17" s="73"/>
      <c r="G17" s="73"/>
      <c r="H17" s="73"/>
      <c r="I17" s="73"/>
      <c r="J17" s="73"/>
      <c r="K17" s="73"/>
      <c r="L17" s="73"/>
      <c r="M17" s="73"/>
      <c r="N17" s="73"/>
      <c r="O17" s="73"/>
    </row>
    <row r="18" spans="1:15" s="15" customFormat="1" x14ac:dyDescent="0.3">
      <c r="A18" s="73"/>
      <c r="B18" s="73"/>
      <c r="C18" s="73"/>
      <c r="D18" s="73"/>
      <c r="E18" s="73"/>
      <c r="F18" s="73"/>
      <c r="G18" s="73"/>
      <c r="H18" s="73"/>
      <c r="I18" s="73"/>
      <c r="J18" s="73"/>
      <c r="K18" s="73"/>
      <c r="L18" s="73"/>
      <c r="M18" s="73"/>
      <c r="N18" s="73"/>
      <c r="O18" s="73"/>
    </row>
    <row r="19" spans="1:15" s="15" customFormat="1" x14ac:dyDescent="0.3">
      <c r="A19" s="73"/>
      <c r="B19" s="73"/>
      <c r="C19" s="73"/>
      <c r="D19" s="73"/>
      <c r="E19" s="73"/>
      <c r="F19" s="73"/>
      <c r="G19" s="73"/>
      <c r="H19" s="73"/>
      <c r="I19" s="73"/>
      <c r="J19" s="73"/>
      <c r="K19" s="73"/>
      <c r="L19" s="73"/>
      <c r="M19" s="73"/>
      <c r="N19" s="73"/>
      <c r="O19" s="73"/>
    </row>
    <row r="20" spans="1:15" s="15" customFormat="1" x14ac:dyDescent="0.3">
      <c r="A20" s="73"/>
      <c r="B20" s="73"/>
      <c r="C20" s="73"/>
      <c r="D20" s="73"/>
      <c r="E20" s="73"/>
      <c r="F20" s="73"/>
      <c r="G20" s="73"/>
      <c r="H20" s="73"/>
      <c r="I20" s="73"/>
      <c r="J20" s="73"/>
      <c r="K20" s="73"/>
      <c r="L20" s="73"/>
      <c r="M20" s="73"/>
      <c r="N20" s="73"/>
      <c r="O20" s="73"/>
    </row>
    <row r="21" spans="1:15" s="15" customFormat="1" x14ac:dyDescent="0.3">
      <c r="A21" s="73"/>
      <c r="B21" s="73"/>
      <c r="C21" s="73"/>
      <c r="D21" s="73"/>
      <c r="E21" s="73"/>
      <c r="F21" s="73"/>
      <c r="G21" s="73"/>
      <c r="H21" s="73"/>
      <c r="I21" s="73"/>
      <c r="J21" s="73"/>
      <c r="K21" s="73"/>
      <c r="L21" s="73"/>
      <c r="M21" s="73"/>
      <c r="N21" s="73"/>
      <c r="O21" s="73"/>
    </row>
    <row r="22" spans="1:15" s="15" customFormat="1" ht="20.399999999999999" x14ac:dyDescent="0.3">
      <c r="A22" s="73"/>
      <c r="B22" s="73"/>
      <c r="C22" s="101"/>
      <c r="D22" s="101"/>
      <c r="E22" s="73"/>
      <c r="F22" s="73"/>
      <c r="G22" s="73"/>
      <c r="H22" s="73"/>
      <c r="I22" s="73"/>
      <c r="J22" s="73"/>
      <c r="K22" s="73"/>
      <c r="L22" s="73"/>
      <c r="M22" s="73"/>
      <c r="N22" s="73"/>
      <c r="O22" s="73"/>
    </row>
    <row r="23" spans="1:15" s="15" customFormat="1" ht="20.399999999999999" x14ac:dyDescent="0.3">
      <c r="A23" s="73"/>
      <c r="B23" s="73"/>
      <c r="C23" s="101"/>
      <c r="D23" s="101"/>
      <c r="E23" s="73"/>
      <c r="F23" s="73"/>
      <c r="G23" s="73"/>
      <c r="H23" s="73"/>
      <c r="I23" s="73"/>
      <c r="J23" s="73"/>
      <c r="K23" s="73"/>
      <c r="L23" s="73"/>
      <c r="M23" s="73"/>
      <c r="N23" s="73"/>
      <c r="O23" s="73"/>
    </row>
    <row r="24" spans="1:15" s="15" customFormat="1" ht="20.399999999999999" x14ac:dyDescent="0.3">
      <c r="A24" s="73"/>
      <c r="B24" s="73"/>
      <c r="C24" s="101"/>
      <c r="D24" s="101"/>
      <c r="E24" s="73"/>
      <c r="F24" s="73"/>
      <c r="G24" s="73"/>
      <c r="H24" s="73"/>
      <c r="I24" s="73"/>
      <c r="J24" s="73"/>
      <c r="K24" s="73"/>
      <c r="L24" s="73"/>
      <c r="M24" s="73"/>
      <c r="N24" s="73"/>
      <c r="O24" s="73"/>
    </row>
    <row r="25" spans="1:15" s="15" customFormat="1" ht="20.399999999999999" x14ac:dyDescent="0.3">
      <c r="A25" s="73"/>
      <c r="B25" s="73"/>
      <c r="C25" s="101"/>
      <c r="D25" s="101"/>
      <c r="E25" s="73"/>
      <c r="F25" s="73"/>
      <c r="G25" s="73"/>
      <c r="H25" s="73"/>
      <c r="I25" s="73"/>
      <c r="J25" s="73"/>
      <c r="K25" s="73"/>
      <c r="L25" s="73"/>
      <c r="M25" s="73"/>
      <c r="N25" s="73"/>
      <c r="O25" s="73"/>
    </row>
    <row r="26" spans="1:15" s="15" customFormat="1" ht="20.399999999999999" x14ac:dyDescent="0.3">
      <c r="A26" s="73"/>
      <c r="B26" s="73"/>
      <c r="C26" s="101"/>
      <c r="D26" s="101"/>
      <c r="E26" s="73"/>
      <c r="F26" s="73"/>
      <c r="G26" s="73"/>
      <c r="H26" s="73"/>
      <c r="I26" s="73"/>
      <c r="J26" s="73"/>
      <c r="K26" s="73"/>
      <c r="L26" s="73"/>
      <c r="M26" s="73"/>
      <c r="N26" s="73"/>
      <c r="O26" s="73"/>
    </row>
    <row r="27" spans="1:15" s="15" customFormat="1" ht="20.399999999999999" x14ac:dyDescent="0.3">
      <c r="A27" s="73"/>
      <c r="B27" s="73"/>
      <c r="C27" s="101"/>
      <c r="D27" s="101"/>
      <c r="E27" s="73"/>
      <c r="F27" s="73"/>
      <c r="G27" s="73"/>
      <c r="H27" s="73"/>
      <c r="I27" s="73"/>
      <c r="J27" s="73"/>
      <c r="K27" s="73"/>
      <c r="L27" s="73"/>
      <c r="M27" s="73"/>
      <c r="N27" s="73"/>
      <c r="O27" s="73"/>
    </row>
    <row r="28" spans="1:15" s="15" customFormat="1" ht="20.399999999999999" x14ac:dyDescent="0.3">
      <c r="A28" s="73"/>
      <c r="B28" s="73"/>
      <c r="C28" s="101"/>
      <c r="D28" s="101"/>
      <c r="E28" s="73"/>
      <c r="F28" s="73"/>
      <c r="G28" s="73"/>
      <c r="H28" s="73"/>
      <c r="I28" s="73"/>
      <c r="J28" s="73"/>
      <c r="K28" s="73"/>
      <c r="L28" s="73"/>
      <c r="M28" s="73"/>
      <c r="N28" s="73"/>
      <c r="O28" s="73"/>
    </row>
    <row r="29" spans="1:15" s="15" customFormat="1" ht="20.399999999999999" x14ac:dyDescent="0.3">
      <c r="A29" s="73"/>
      <c r="B29" s="73"/>
      <c r="C29" s="101"/>
      <c r="D29" s="101"/>
      <c r="E29" s="73"/>
      <c r="F29" s="73"/>
      <c r="G29" s="73"/>
      <c r="H29" s="73"/>
      <c r="I29" s="73"/>
      <c r="J29" s="73"/>
      <c r="K29" s="73"/>
      <c r="L29" s="73"/>
      <c r="M29" s="73"/>
      <c r="N29" s="73"/>
      <c r="O29" s="73"/>
    </row>
    <row r="30" spans="1:15" s="15" customFormat="1" ht="20.399999999999999" x14ac:dyDescent="0.3">
      <c r="A30" s="73"/>
      <c r="B30" s="73"/>
      <c r="C30" s="101"/>
      <c r="D30" s="101"/>
      <c r="E30" s="73"/>
      <c r="F30" s="73"/>
      <c r="G30" s="73"/>
      <c r="H30" s="73"/>
      <c r="I30" s="73"/>
      <c r="J30" s="73"/>
      <c r="K30" s="73"/>
      <c r="L30" s="73"/>
      <c r="M30" s="73"/>
      <c r="N30" s="73"/>
      <c r="O30" s="73"/>
    </row>
    <row r="31" spans="1:15" s="15" customFormat="1" ht="20.399999999999999" x14ac:dyDescent="0.3">
      <c r="A31" s="73"/>
      <c r="B31" s="73"/>
      <c r="C31" s="101"/>
      <c r="D31" s="101"/>
      <c r="E31" s="73"/>
      <c r="F31" s="73"/>
      <c r="G31" s="73"/>
      <c r="H31" s="73"/>
      <c r="I31" s="73"/>
      <c r="J31" s="73"/>
      <c r="K31" s="73"/>
      <c r="L31" s="73"/>
      <c r="M31" s="73"/>
      <c r="N31" s="73"/>
      <c r="O31" s="73"/>
    </row>
    <row r="32" spans="1:15" s="15" customFormat="1" ht="20.399999999999999" x14ac:dyDescent="0.3">
      <c r="A32" s="73"/>
      <c r="B32" s="73"/>
      <c r="C32" s="101"/>
      <c r="D32" s="101"/>
      <c r="E32" s="73"/>
      <c r="F32" s="73"/>
      <c r="G32" s="73"/>
      <c r="H32" s="73"/>
      <c r="I32" s="73"/>
      <c r="J32" s="73"/>
      <c r="K32" s="73"/>
      <c r="L32" s="73"/>
      <c r="M32" s="73"/>
      <c r="N32" s="73"/>
      <c r="O32" s="73"/>
    </row>
    <row r="33" spans="1:15" s="15" customFormat="1" ht="20.399999999999999" x14ac:dyDescent="0.3">
      <c r="A33" s="73"/>
      <c r="B33" s="73"/>
      <c r="C33" s="101"/>
      <c r="D33" s="101"/>
      <c r="E33" s="73"/>
      <c r="F33" s="73"/>
      <c r="G33" s="73"/>
      <c r="H33" s="73"/>
      <c r="I33" s="73"/>
      <c r="J33" s="73"/>
      <c r="K33" s="73"/>
      <c r="L33" s="73"/>
      <c r="M33" s="73"/>
      <c r="N33" s="73"/>
      <c r="O33" s="73"/>
    </row>
    <row r="34" spans="1:15" s="15" customFormat="1" ht="20.399999999999999" x14ac:dyDescent="0.3">
      <c r="A34" s="73"/>
      <c r="B34" s="73"/>
      <c r="C34" s="101"/>
      <c r="D34" s="101"/>
      <c r="E34" s="73"/>
      <c r="F34" s="73"/>
      <c r="G34" s="73"/>
      <c r="H34" s="73"/>
      <c r="I34" s="73"/>
      <c r="J34" s="73"/>
      <c r="K34" s="73"/>
      <c r="L34" s="73"/>
      <c r="M34" s="73"/>
      <c r="N34" s="73"/>
      <c r="O34" s="73"/>
    </row>
    <row r="35" spans="1:15" s="15" customFormat="1" ht="20.399999999999999" x14ac:dyDescent="0.3">
      <c r="A35" s="73"/>
      <c r="B35" s="73"/>
      <c r="C35" s="101"/>
      <c r="D35" s="101"/>
      <c r="E35" s="73"/>
      <c r="F35" s="73"/>
      <c r="G35" s="73"/>
      <c r="H35" s="73"/>
      <c r="I35" s="73"/>
      <c r="J35" s="73"/>
      <c r="K35" s="73"/>
      <c r="L35" s="73"/>
      <c r="M35" s="73"/>
      <c r="N35" s="73"/>
      <c r="O35" s="73"/>
    </row>
    <row r="36" spans="1:15" s="15" customFormat="1" ht="20.399999999999999" x14ac:dyDescent="0.3">
      <c r="A36" s="73"/>
      <c r="B36" s="73"/>
      <c r="C36" s="101"/>
      <c r="D36" s="101"/>
      <c r="E36" s="73"/>
      <c r="F36" s="73"/>
      <c r="G36" s="73"/>
      <c r="H36" s="73"/>
      <c r="I36" s="73"/>
      <c r="J36" s="73"/>
      <c r="K36" s="73"/>
      <c r="L36" s="73"/>
      <c r="M36" s="73"/>
      <c r="N36" s="73"/>
      <c r="O36" s="73"/>
    </row>
    <row r="37" spans="1:15" s="15" customFormat="1" ht="20.399999999999999" x14ac:dyDescent="0.3">
      <c r="A37" s="73"/>
      <c r="B37" s="73"/>
      <c r="C37" s="101"/>
      <c r="D37" s="101"/>
      <c r="E37" s="73"/>
      <c r="F37" s="73"/>
      <c r="G37" s="73"/>
      <c r="H37" s="73"/>
      <c r="I37" s="73"/>
      <c r="J37" s="73"/>
      <c r="K37" s="73"/>
      <c r="L37" s="73"/>
      <c r="M37" s="73"/>
      <c r="N37" s="73"/>
      <c r="O37" s="73"/>
    </row>
    <row r="38" spans="1:15" s="15" customFormat="1" ht="20.399999999999999" x14ac:dyDescent="0.3">
      <c r="A38" s="73"/>
      <c r="B38" s="73"/>
      <c r="C38" s="101"/>
      <c r="D38" s="101"/>
      <c r="E38" s="73"/>
      <c r="F38" s="73"/>
      <c r="G38" s="73"/>
      <c r="H38" s="73"/>
      <c r="I38" s="73"/>
      <c r="J38" s="73"/>
      <c r="K38" s="73"/>
      <c r="L38" s="73"/>
      <c r="M38" s="73"/>
      <c r="N38" s="73"/>
      <c r="O38" s="73"/>
    </row>
    <row r="39" spans="1:15" s="15" customFormat="1" ht="20.399999999999999" x14ac:dyDescent="0.3">
      <c r="A39" s="73"/>
      <c r="B39" s="73"/>
      <c r="C39" s="101"/>
      <c r="D39" s="101"/>
      <c r="E39" s="73"/>
      <c r="F39" s="73"/>
      <c r="G39" s="73"/>
      <c r="H39" s="73"/>
      <c r="I39" s="73"/>
      <c r="J39" s="73"/>
      <c r="K39" s="73"/>
      <c r="L39" s="73"/>
      <c r="M39" s="73"/>
      <c r="N39" s="73"/>
      <c r="O39" s="73"/>
    </row>
    <row r="40" spans="1:15" s="15" customFormat="1" ht="20.399999999999999" x14ac:dyDescent="0.3">
      <c r="A40" s="73"/>
      <c r="B40" s="73"/>
      <c r="C40" s="101"/>
      <c r="D40" s="101"/>
      <c r="E40" s="73"/>
      <c r="F40" s="73"/>
      <c r="G40" s="73"/>
      <c r="H40" s="73"/>
      <c r="I40" s="73"/>
      <c r="J40" s="73"/>
      <c r="K40" s="73"/>
      <c r="L40" s="73"/>
      <c r="M40" s="73"/>
      <c r="N40" s="73"/>
      <c r="O40" s="73"/>
    </row>
    <row r="41" spans="1:15" s="15" customFormat="1" ht="20.399999999999999" x14ac:dyDescent="0.3">
      <c r="A41" s="73"/>
      <c r="B41" s="73"/>
      <c r="C41" s="101"/>
      <c r="D41" s="101"/>
      <c r="E41" s="73"/>
      <c r="F41" s="73"/>
      <c r="G41" s="73"/>
      <c r="H41" s="73"/>
      <c r="I41" s="73"/>
      <c r="J41" s="73"/>
      <c r="K41" s="73"/>
      <c r="L41" s="73"/>
      <c r="M41" s="73"/>
      <c r="N41" s="73"/>
      <c r="O41" s="73"/>
    </row>
    <row r="42" spans="1:15" s="15" customFormat="1" ht="20.399999999999999" x14ac:dyDescent="0.3">
      <c r="A42" s="73"/>
      <c r="B42" s="73"/>
      <c r="C42" s="101"/>
      <c r="D42" s="101"/>
      <c r="E42" s="73"/>
      <c r="F42" s="73"/>
      <c r="G42" s="73"/>
      <c r="H42" s="73"/>
      <c r="I42" s="73"/>
      <c r="J42" s="73"/>
      <c r="K42" s="73"/>
      <c r="L42" s="73"/>
      <c r="M42" s="73"/>
      <c r="N42" s="73"/>
      <c r="O42" s="73"/>
    </row>
    <row r="43" spans="1:15" s="15" customFormat="1" ht="20.399999999999999" x14ac:dyDescent="0.3">
      <c r="A43" s="73"/>
      <c r="B43" s="73"/>
      <c r="C43" s="101"/>
      <c r="D43" s="101"/>
      <c r="E43" s="73"/>
      <c r="F43" s="73"/>
      <c r="G43" s="73"/>
      <c r="H43" s="73"/>
      <c r="I43" s="73"/>
      <c r="J43" s="73"/>
      <c r="K43" s="73"/>
      <c r="L43" s="73"/>
      <c r="M43" s="73"/>
      <c r="N43" s="73"/>
      <c r="O43" s="73"/>
    </row>
    <row r="44" spans="1:15" s="15" customFormat="1" ht="20.399999999999999" x14ac:dyDescent="0.3">
      <c r="A44" s="73"/>
      <c r="B44" s="73"/>
      <c r="C44" s="101"/>
      <c r="D44" s="101"/>
      <c r="E44" s="73"/>
      <c r="F44" s="73"/>
      <c r="G44" s="73"/>
      <c r="H44" s="73"/>
      <c r="I44" s="73"/>
      <c r="J44" s="73"/>
      <c r="K44" s="73"/>
      <c r="L44" s="73"/>
      <c r="M44" s="73"/>
      <c r="N44" s="73"/>
      <c r="O44" s="73"/>
    </row>
    <row r="45" spans="1:15" s="15" customFormat="1" ht="20.399999999999999" x14ac:dyDescent="0.3">
      <c r="A45" s="73"/>
      <c r="B45" s="73"/>
      <c r="C45" s="101"/>
      <c r="D45" s="101"/>
      <c r="E45" s="73"/>
      <c r="F45" s="73"/>
      <c r="G45" s="73"/>
      <c r="H45" s="73"/>
      <c r="I45" s="73"/>
      <c r="J45" s="73"/>
      <c r="K45" s="73"/>
      <c r="L45" s="73"/>
      <c r="M45" s="73"/>
      <c r="N45" s="73"/>
      <c r="O45" s="73"/>
    </row>
    <row r="46" spans="1:15" s="15" customFormat="1" ht="20.399999999999999" x14ac:dyDescent="0.3">
      <c r="A46" s="73"/>
      <c r="B46" s="73"/>
      <c r="C46" s="101"/>
      <c r="D46" s="101"/>
      <c r="E46" s="73"/>
      <c r="F46" s="73"/>
      <c r="G46" s="73"/>
      <c r="H46" s="73"/>
      <c r="I46" s="73"/>
      <c r="J46" s="73"/>
      <c r="K46" s="73"/>
      <c r="L46" s="73"/>
      <c r="M46" s="73"/>
      <c r="N46" s="73"/>
      <c r="O46" s="73"/>
    </row>
    <row r="47" spans="1:15" s="15" customFormat="1" ht="20.399999999999999" x14ac:dyDescent="0.3">
      <c r="A47" s="73"/>
      <c r="B47" s="73"/>
      <c r="C47" s="101"/>
      <c r="D47" s="101"/>
      <c r="E47" s="73"/>
      <c r="F47" s="73"/>
      <c r="G47" s="73"/>
      <c r="H47" s="73"/>
      <c r="I47" s="73"/>
      <c r="J47" s="73"/>
      <c r="K47" s="73"/>
      <c r="L47" s="73"/>
      <c r="M47" s="73"/>
      <c r="N47" s="73"/>
      <c r="O47" s="73"/>
    </row>
    <row r="48" spans="1:15" s="15" customFormat="1" ht="20.399999999999999" x14ac:dyDescent="0.3">
      <c r="A48" s="73"/>
      <c r="B48" s="73"/>
      <c r="C48" s="101"/>
      <c r="D48" s="101"/>
      <c r="E48" s="73"/>
      <c r="F48" s="73"/>
      <c r="G48" s="73"/>
      <c r="H48" s="73"/>
      <c r="I48" s="73"/>
      <c r="J48" s="73"/>
      <c r="K48" s="73"/>
      <c r="L48" s="73"/>
      <c r="M48" s="73"/>
      <c r="N48" s="73"/>
      <c r="O48" s="73"/>
    </row>
    <row r="49" spans="1:15" s="15" customFormat="1" ht="20.399999999999999" x14ac:dyDescent="0.3">
      <c r="A49" s="73"/>
      <c r="B49" s="73"/>
      <c r="C49" s="101"/>
      <c r="D49" s="101"/>
      <c r="E49" s="73"/>
      <c r="F49" s="73"/>
      <c r="G49" s="73"/>
      <c r="H49" s="73"/>
      <c r="I49" s="73"/>
      <c r="J49" s="73"/>
      <c r="K49" s="73"/>
      <c r="L49" s="73"/>
      <c r="M49" s="73"/>
      <c r="N49" s="73"/>
      <c r="O49" s="73"/>
    </row>
    <row r="50" spans="1:15" s="15" customFormat="1" ht="20.399999999999999" x14ac:dyDescent="0.3">
      <c r="A50" s="73"/>
      <c r="B50" s="73"/>
      <c r="C50" s="101"/>
      <c r="D50" s="101"/>
      <c r="E50" s="73"/>
      <c r="F50" s="73"/>
      <c r="G50" s="73"/>
      <c r="H50" s="73"/>
      <c r="I50" s="73"/>
      <c r="J50" s="73"/>
      <c r="K50" s="73"/>
      <c r="L50" s="73"/>
      <c r="M50" s="73"/>
      <c r="N50" s="73"/>
      <c r="O50" s="73"/>
    </row>
    <row r="51" spans="1:15" s="15" customFormat="1" ht="20.399999999999999" x14ac:dyDescent="0.3">
      <c r="A51" s="73"/>
      <c r="B51" s="73"/>
      <c r="C51" s="101"/>
      <c r="D51" s="101"/>
      <c r="E51" s="73"/>
      <c r="F51" s="73"/>
      <c r="G51" s="73"/>
      <c r="H51" s="73"/>
      <c r="I51" s="73"/>
      <c r="J51" s="73"/>
      <c r="K51" s="73"/>
      <c r="L51" s="73"/>
      <c r="M51" s="73"/>
      <c r="N51" s="73"/>
      <c r="O51" s="73"/>
    </row>
    <row r="52" spans="1:15" s="15" customFormat="1" ht="20.399999999999999" x14ac:dyDescent="0.3">
      <c r="A52" s="73"/>
      <c r="C52" s="103"/>
      <c r="D52" s="103"/>
    </row>
    <row r="53" spans="1:15" s="15" customFormat="1" ht="20.399999999999999" x14ac:dyDescent="0.3">
      <c r="A53" s="73"/>
      <c r="C53" s="103"/>
      <c r="D53" s="103"/>
    </row>
    <row r="54" spans="1:15" s="15" customFormat="1" ht="20.399999999999999" x14ac:dyDescent="0.3">
      <c r="A54" s="73"/>
      <c r="C54" s="103"/>
      <c r="D54" s="103"/>
    </row>
    <row r="55" spans="1:15" s="15" customFormat="1" ht="20.399999999999999" x14ac:dyDescent="0.3">
      <c r="A55" s="73"/>
      <c r="C55" s="103"/>
      <c r="D55" s="103"/>
    </row>
    <row r="56" spans="1:15" s="15" customFormat="1" ht="20.399999999999999" x14ac:dyDescent="0.3">
      <c r="A56" s="73"/>
      <c r="C56" s="103"/>
      <c r="D56" s="103"/>
    </row>
    <row r="57" spans="1:15" s="15" customFormat="1" ht="20.399999999999999" x14ac:dyDescent="0.3">
      <c r="A57" s="73"/>
      <c r="C57" s="103"/>
      <c r="D57" s="103"/>
    </row>
    <row r="58" spans="1:15" s="15" customFormat="1" ht="20.399999999999999" x14ac:dyDescent="0.3">
      <c r="A58" s="73"/>
      <c r="C58" s="103"/>
      <c r="D58" s="103"/>
    </row>
    <row r="59" spans="1:15" s="15" customFormat="1" ht="20.399999999999999" x14ac:dyDescent="0.3">
      <c r="A59" s="73"/>
      <c r="C59" s="103"/>
      <c r="D59" s="103"/>
    </row>
    <row r="60" spans="1:15" s="15" customFormat="1" ht="20.399999999999999" x14ac:dyDescent="0.3">
      <c r="A60" s="73"/>
      <c r="C60" s="103"/>
      <c r="D60" s="103"/>
    </row>
    <row r="61" spans="1:15" s="15" customFormat="1" ht="20.399999999999999" x14ac:dyDescent="0.3">
      <c r="A61" s="73"/>
      <c r="C61" s="103"/>
      <c r="D61" s="103"/>
    </row>
    <row r="62" spans="1:15" s="15" customFormat="1" ht="20.399999999999999" x14ac:dyDescent="0.3">
      <c r="A62" s="73"/>
      <c r="C62" s="103"/>
      <c r="D62" s="103"/>
    </row>
    <row r="63" spans="1:15" s="15" customFormat="1" ht="20.399999999999999" x14ac:dyDescent="0.3">
      <c r="A63" s="73"/>
      <c r="C63" s="103"/>
      <c r="D63" s="103"/>
    </row>
    <row r="64" spans="1:15" s="15" customFormat="1" ht="20.399999999999999" x14ac:dyDescent="0.3">
      <c r="A64" s="73"/>
      <c r="C64" s="103"/>
      <c r="D64" s="103"/>
    </row>
    <row r="65" spans="1:4" s="15" customFormat="1" ht="20.399999999999999" x14ac:dyDescent="0.3">
      <c r="A65" s="73"/>
      <c r="C65" s="103"/>
      <c r="D65" s="103"/>
    </row>
    <row r="66" spans="1:4" s="15" customFormat="1" ht="20.399999999999999" x14ac:dyDescent="0.3">
      <c r="A66" s="73"/>
      <c r="C66" s="103"/>
      <c r="D66" s="103"/>
    </row>
    <row r="67" spans="1:4" s="15" customFormat="1" ht="20.399999999999999" x14ac:dyDescent="0.3">
      <c r="A67" s="73"/>
      <c r="C67" s="103"/>
      <c r="D67" s="103"/>
    </row>
    <row r="68" spans="1:4" s="15" customFormat="1" ht="20.399999999999999" x14ac:dyDescent="0.3">
      <c r="A68" s="73"/>
      <c r="C68" s="103"/>
      <c r="D68" s="103"/>
    </row>
    <row r="69" spans="1:4" s="15" customFormat="1" ht="20.399999999999999" x14ac:dyDescent="0.3">
      <c r="A69" s="73"/>
      <c r="C69" s="103"/>
      <c r="D69" s="103"/>
    </row>
    <row r="70" spans="1:4" s="15" customFormat="1" ht="20.399999999999999" x14ac:dyDescent="0.3">
      <c r="A70" s="73"/>
      <c r="C70" s="103"/>
      <c r="D70" s="103"/>
    </row>
    <row r="71" spans="1:4" s="15" customFormat="1" ht="20.399999999999999" x14ac:dyDescent="0.3">
      <c r="A71" s="73"/>
      <c r="C71" s="103"/>
      <c r="D71" s="103"/>
    </row>
    <row r="72" spans="1:4" s="15" customFormat="1" ht="20.399999999999999" x14ac:dyDescent="0.3">
      <c r="A72" s="73"/>
      <c r="C72" s="103"/>
      <c r="D72" s="103"/>
    </row>
    <row r="73" spans="1:4" s="15" customFormat="1" ht="20.399999999999999" x14ac:dyDescent="0.3">
      <c r="A73" s="73"/>
      <c r="C73" s="103"/>
      <c r="D73" s="103"/>
    </row>
    <row r="74" spans="1:4" s="15" customFormat="1" ht="20.399999999999999" x14ac:dyDescent="0.3">
      <c r="A74" s="73"/>
      <c r="C74" s="103"/>
      <c r="D74" s="103"/>
    </row>
    <row r="75" spans="1:4" s="15" customFormat="1" ht="20.399999999999999" x14ac:dyDescent="0.3">
      <c r="A75" s="73"/>
      <c r="C75" s="103"/>
      <c r="D75" s="103"/>
    </row>
    <row r="76" spans="1:4" s="15" customFormat="1" ht="20.399999999999999" x14ac:dyDescent="0.3">
      <c r="A76" s="73"/>
      <c r="C76" s="103"/>
      <c r="D76" s="103"/>
    </row>
    <row r="77" spans="1:4" s="15" customFormat="1" ht="20.399999999999999" x14ac:dyDescent="0.3">
      <c r="A77" s="73"/>
      <c r="C77" s="103"/>
      <c r="D77" s="103"/>
    </row>
    <row r="78" spans="1:4" s="15" customFormat="1" ht="20.399999999999999" x14ac:dyDescent="0.3">
      <c r="A78" s="73"/>
      <c r="C78" s="103"/>
      <c r="D78" s="103"/>
    </row>
    <row r="79" spans="1:4" s="15" customFormat="1" ht="20.399999999999999" x14ac:dyDescent="0.3">
      <c r="A79" s="73"/>
      <c r="C79" s="103"/>
      <c r="D79" s="103"/>
    </row>
    <row r="80" spans="1:4" s="15" customFormat="1" ht="20.399999999999999" x14ac:dyDescent="0.3">
      <c r="A80" s="73"/>
      <c r="C80" s="103"/>
      <c r="D80" s="103"/>
    </row>
    <row r="81" spans="1:4" s="15" customFormat="1" ht="20.399999999999999" x14ac:dyDescent="0.3">
      <c r="A81" s="73"/>
      <c r="C81" s="103"/>
      <c r="D81" s="103"/>
    </row>
    <row r="82" spans="1:4" s="15" customFormat="1" ht="20.399999999999999" x14ac:dyDescent="0.3">
      <c r="A82" s="73"/>
      <c r="C82" s="103"/>
      <c r="D82" s="103"/>
    </row>
    <row r="83" spans="1:4" s="15" customFormat="1" ht="20.399999999999999" x14ac:dyDescent="0.3">
      <c r="A83" s="73"/>
      <c r="C83" s="103"/>
      <c r="D83" s="103"/>
    </row>
    <row r="84" spans="1:4" s="15" customFormat="1" ht="20.399999999999999" x14ac:dyDescent="0.3">
      <c r="A84" s="73"/>
      <c r="C84" s="103"/>
      <c r="D84" s="103"/>
    </row>
    <row r="85" spans="1:4" s="15" customFormat="1" ht="20.399999999999999" x14ac:dyDescent="0.3">
      <c r="A85" s="73"/>
      <c r="C85" s="103"/>
      <c r="D85" s="103"/>
    </row>
    <row r="86" spans="1:4" s="15" customFormat="1" ht="20.399999999999999" x14ac:dyDescent="0.3">
      <c r="A86" s="73"/>
      <c r="C86" s="103"/>
      <c r="D86" s="103"/>
    </row>
    <row r="87" spans="1:4" s="15" customFormat="1" ht="20.399999999999999" x14ac:dyDescent="0.3">
      <c r="A87" s="73"/>
      <c r="C87" s="103"/>
      <c r="D87" s="103"/>
    </row>
    <row r="88" spans="1:4" s="15" customFormat="1" ht="20.399999999999999" x14ac:dyDescent="0.3">
      <c r="A88" s="73"/>
      <c r="C88" s="103"/>
      <c r="D88" s="103"/>
    </row>
    <row r="89" spans="1:4" s="15" customFormat="1" ht="20.399999999999999" x14ac:dyDescent="0.3">
      <c r="A89" s="73"/>
      <c r="C89" s="103"/>
      <c r="D89" s="103"/>
    </row>
    <row r="90" spans="1:4" s="15" customFormat="1" ht="20.399999999999999" x14ac:dyDescent="0.3">
      <c r="A90" s="73"/>
      <c r="C90" s="103"/>
      <c r="D90" s="103"/>
    </row>
    <row r="91" spans="1:4" s="15" customFormat="1" ht="20.399999999999999" x14ac:dyDescent="0.3">
      <c r="A91" s="73"/>
      <c r="C91" s="103"/>
      <c r="D91" s="103"/>
    </row>
    <row r="92" spans="1:4" s="15" customFormat="1" ht="20.399999999999999" x14ac:dyDescent="0.3">
      <c r="A92" s="73"/>
      <c r="C92" s="103"/>
      <c r="D92" s="103"/>
    </row>
    <row r="93" spans="1:4" s="15" customFormat="1" ht="20.399999999999999" x14ac:dyDescent="0.3">
      <c r="A93" s="73"/>
      <c r="C93" s="103"/>
      <c r="D93" s="103"/>
    </row>
    <row r="94" spans="1:4" s="15" customFormat="1" ht="20.399999999999999" x14ac:dyDescent="0.3">
      <c r="A94" s="73"/>
      <c r="C94" s="103"/>
      <c r="D94" s="103"/>
    </row>
    <row r="95" spans="1:4" s="15" customFormat="1" ht="20.399999999999999" x14ac:dyDescent="0.3">
      <c r="A95" s="73"/>
      <c r="C95" s="103"/>
      <c r="D95" s="103"/>
    </row>
    <row r="96" spans="1:4" s="15" customFormat="1" ht="20.399999999999999" x14ac:dyDescent="0.3">
      <c r="A96" s="73"/>
      <c r="C96" s="103"/>
      <c r="D96" s="103"/>
    </row>
    <row r="97" spans="1:4" s="15" customFormat="1" ht="20.399999999999999" x14ac:dyDescent="0.3">
      <c r="A97" s="73"/>
      <c r="C97" s="103"/>
      <c r="D97" s="103"/>
    </row>
    <row r="98" spans="1:4" s="15" customFormat="1" ht="20.399999999999999" x14ac:dyDescent="0.3">
      <c r="A98" s="73"/>
      <c r="C98" s="103"/>
      <c r="D98" s="103"/>
    </row>
    <row r="99" spans="1:4" s="15" customFormat="1" ht="20.399999999999999" x14ac:dyDescent="0.3">
      <c r="A99" s="73"/>
      <c r="C99" s="103"/>
      <c r="D99" s="103"/>
    </row>
    <row r="100" spans="1:4" s="15" customFormat="1" ht="20.399999999999999" x14ac:dyDescent="0.3">
      <c r="A100" s="73"/>
      <c r="C100" s="103"/>
      <c r="D100" s="103"/>
    </row>
    <row r="101" spans="1:4" s="15" customFormat="1" ht="20.399999999999999" x14ac:dyDescent="0.3">
      <c r="A101" s="73"/>
      <c r="C101" s="103"/>
      <c r="D101" s="103"/>
    </row>
    <row r="102" spans="1:4" s="15" customFormat="1" ht="20.399999999999999" x14ac:dyDescent="0.3">
      <c r="A102" s="73"/>
      <c r="C102" s="103"/>
      <c r="D102" s="103"/>
    </row>
    <row r="103" spans="1:4" s="15" customFormat="1" ht="20.399999999999999" x14ac:dyDescent="0.3">
      <c r="A103" s="73"/>
      <c r="C103" s="103"/>
      <c r="D103" s="103"/>
    </row>
    <row r="104" spans="1:4" s="15" customFormat="1" ht="20.399999999999999" x14ac:dyDescent="0.3">
      <c r="A104" s="73"/>
      <c r="C104" s="103"/>
      <c r="D104" s="103"/>
    </row>
    <row r="105" spans="1:4" s="15" customFormat="1" ht="20.399999999999999" x14ac:dyDescent="0.3">
      <c r="A105" s="73"/>
      <c r="C105" s="103"/>
      <c r="D105" s="103"/>
    </row>
    <row r="106" spans="1:4" s="15" customFormat="1" ht="20.399999999999999" x14ac:dyDescent="0.3">
      <c r="A106" s="73"/>
      <c r="C106" s="103"/>
      <c r="D106" s="103"/>
    </row>
    <row r="107" spans="1:4" s="15" customFormat="1" ht="20.399999999999999" x14ac:dyDescent="0.3">
      <c r="A107" s="73"/>
      <c r="C107" s="103"/>
      <c r="D107" s="103"/>
    </row>
    <row r="108" spans="1:4" s="15" customFormat="1" ht="20.399999999999999" x14ac:dyDescent="0.3">
      <c r="A108" s="73"/>
      <c r="C108" s="103"/>
      <c r="D108" s="103"/>
    </row>
    <row r="109" spans="1:4" s="15" customFormat="1" ht="20.399999999999999" x14ac:dyDescent="0.3">
      <c r="A109" s="73"/>
      <c r="C109" s="103"/>
      <c r="D109" s="103"/>
    </row>
    <row r="110" spans="1:4" s="15" customFormat="1" ht="20.399999999999999" x14ac:dyDescent="0.3">
      <c r="A110" s="73"/>
      <c r="C110" s="103"/>
      <c r="D110" s="103"/>
    </row>
    <row r="111" spans="1:4" s="15" customFormat="1" ht="20.399999999999999" x14ac:dyDescent="0.3">
      <c r="A111" s="73"/>
      <c r="C111" s="103"/>
      <c r="D111" s="103"/>
    </row>
    <row r="112" spans="1:4" s="15" customFormat="1" ht="20.399999999999999" x14ac:dyDescent="0.3">
      <c r="A112" s="73"/>
      <c r="C112" s="103"/>
      <c r="D112" s="103"/>
    </row>
    <row r="113" spans="1:4" s="15" customFormat="1" ht="20.399999999999999" x14ac:dyDescent="0.3">
      <c r="A113" s="73"/>
      <c r="C113" s="103"/>
      <c r="D113" s="103"/>
    </row>
    <row r="114" spans="1:4" s="15" customFormat="1" ht="20.399999999999999" x14ac:dyDescent="0.3">
      <c r="A114" s="73"/>
      <c r="C114" s="103"/>
      <c r="D114" s="103"/>
    </row>
    <row r="115" spans="1:4" s="15" customFormat="1" ht="20.399999999999999" x14ac:dyDescent="0.3">
      <c r="A115" s="73"/>
      <c r="C115" s="103"/>
      <c r="D115" s="103"/>
    </row>
    <row r="116" spans="1:4" s="15" customFormat="1" ht="20.399999999999999" x14ac:dyDescent="0.3">
      <c r="A116" s="73"/>
      <c r="C116" s="103"/>
      <c r="D116" s="103"/>
    </row>
    <row r="117" spans="1:4" s="15" customFormat="1" ht="20.399999999999999" x14ac:dyDescent="0.3">
      <c r="A117" s="73"/>
      <c r="C117" s="103"/>
      <c r="D117" s="103"/>
    </row>
    <row r="118" spans="1:4" s="15" customFormat="1" ht="20.399999999999999" x14ac:dyDescent="0.3">
      <c r="A118" s="73"/>
      <c r="C118" s="103"/>
      <c r="D118" s="103"/>
    </row>
    <row r="119" spans="1:4" s="15" customFormat="1" ht="20.399999999999999" x14ac:dyDescent="0.3">
      <c r="A119" s="73"/>
      <c r="C119" s="103"/>
      <c r="D119" s="103"/>
    </row>
    <row r="120" spans="1:4" s="15" customFormat="1" ht="20.399999999999999" x14ac:dyDescent="0.3">
      <c r="A120" s="73"/>
      <c r="C120" s="103"/>
      <c r="D120" s="103"/>
    </row>
    <row r="121" spans="1:4" s="15" customFormat="1" ht="20.399999999999999" x14ac:dyDescent="0.3">
      <c r="A121" s="73"/>
      <c r="C121" s="103"/>
      <c r="D121" s="103"/>
    </row>
    <row r="122" spans="1:4" s="15" customFormat="1" ht="20.399999999999999" x14ac:dyDescent="0.3">
      <c r="A122" s="73"/>
      <c r="C122" s="103"/>
      <c r="D122" s="103"/>
    </row>
    <row r="123" spans="1:4" s="15" customFormat="1" ht="20.399999999999999" x14ac:dyDescent="0.3">
      <c r="A123" s="73"/>
      <c r="C123" s="103"/>
      <c r="D123" s="103"/>
    </row>
    <row r="124" spans="1:4" s="15" customFormat="1" ht="20.399999999999999" x14ac:dyDescent="0.3">
      <c r="A124" s="73"/>
      <c r="C124" s="103"/>
      <c r="D124" s="103"/>
    </row>
    <row r="125" spans="1:4" s="15" customFormat="1" ht="20.399999999999999" x14ac:dyDescent="0.3">
      <c r="A125" s="73"/>
      <c r="C125" s="103"/>
      <c r="D125" s="103"/>
    </row>
    <row r="126" spans="1:4" s="15" customFormat="1" ht="20.399999999999999" x14ac:dyDescent="0.3">
      <c r="A126" s="73"/>
      <c r="C126" s="103"/>
      <c r="D126" s="103"/>
    </row>
    <row r="127" spans="1:4" s="15" customFormat="1" ht="20.399999999999999" x14ac:dyDescent="0.3">
      <c r="A127" s="73"/>
      <c r="C127" s="103"/>
      <c r="D127" s="103"/>
    </row>
    <row r="128" spans="1:4" s="15" customFormat="1" ht="20.399999999999999" x14ac:dyDescent="0.3">
      <c r="A128" s="73"/>
      <c r="C128" s="103"/>
      <c r="D128" s="103"/>
    </row>
    <row r="129" spans="1:4" s="15" customFormat="1" ht="20.399999999999999" x14ac:dyDescent="0.3">
      <c r="A129" s="73"/>
      <c r="C129" s="103"/>
      <c r="D129" s="103"/>
    </row>
    <row r="130" spans="1:4" s="15" customFormat="1" ht="20.399999999999999" x14ac:dyDescent="0.3">
      <c r="A130" s="73"/>
      <c r="C130" s="103"/>
      <c r="D130" s="103"/>
    </row>
    <row r="131" spans="1:4" s="15" customFormat="1" ht="20.399999999999999" x14ac:dyDescent="0.3">
      <c r="A131" s="73"/>
      <c r="C131" s="103"/>
      <c r="D131" s="103"/>
    </row>
    <row r="132" spans="1:4" s="15" customFormat="1" ht="20.399999999999999" x14ac:dyDescent="0.3">
      <c r="A132" s="73"/>
      <c r="C132" s="103"/>
      <c r="D132" s="103"/>
    </row>
    <row r="133" spans="1:4" s="15" customFormat="1" ht="20.399999999999999" x14ac:dyDescent="0.3">
      <c r="A133" s="73"/>
      <c r="C133" s="103"/>
      <c r="D133" s="103"/>
    </row>
    <row r="134" spans="1:4" s="15" customFormat="1" ht="20.399999999999999" x14ac:dyDescent="0.3">
      <c r="A134" s="73"/>
      <c r="C134" s="103"/>
      <c r="D134" s="103"/>
    </row>
    <row r="135" spans="1:4" s="15" customFormat="1" ht="20.399999999999999" x14ac:dyDescent="0.3">
      <c r="A135" s="73"/>
      <c r="C135" s="103"/>
      <c r="D135" s="103"/>
    </row>
    <row r="136" spans="1:4" s="15" customFormat="1" ht="20.399999999999999" x14ac:dyDescent="0.3">
      <c r="A136" s="73"/>
      <c r="C136" s="103"/>
      <c r="D136" s="103"/>
    </row>
    <row r="137" spans="1:4" s="15" customFormat="1" ht="20.399999999999999" x14ac:dyDescent="0.3">
      <c r="A137" s="73"/>
      <c r="C137" s="103"/>
      <c r="D137" s="103"/>
    </row>
    <row r="138" spans="1:4" s="15" customFormat="1" ht="20.399999999999999" x14ac:dyDescent="0.3">
      <c r="A138" s="73"/>
      <c r="C138" s="103"/>
      <c r="D138" s="103"/>
    </row>
    <row r="139" spans="1:4" s="15" customFormat="1" ht="20.399999999999999" x14ac:dyDescent="0.3">
      <c r="A139" s="73"/>
      <c r="C139" s="103"/>
      <c r="D139" s="103"/>
    </row>
    <row r="140" spans="1:4" s="15" customFormat="1" ht="20.399999999999999" x14ac:dyDescent="0.3">
      <c r="A140" s="73"/>
      <c r="C140" s="103"/>
      <c r="D140" s="103"/>
    </row>
    <row r="141" spans="1:4" s="15" customFormat="1" ht="20.399999999999999" x14ac:dyDescent="0.3">
      <c r="A141" s="73"/>
      <c r="C141" s="103"/>
      <c r="D141" s="103"/>
    </row>
    <row r="142" spans="1:4" s="15" customFormat="1" ht="20.399999999999999" x14ac:dyDescent="0.3">
      <c r="A142" s="73"/>
      <c r="C142" s="103"/>
      <c r="D142" s="103"/>
    </row>
    <row r="143" spans="1:4" s="15" customFormat="1" ht="20.399999999999999" x14ac:dyDescent="0.3">
      <c r="A143" s="73"/>
      <c r="C143" s="103"/>
      <c r="D143" s="103"/>
    </row>
    <row r="144" spans="1:4" s="15" customFormat="1" ht="20.399999999999999" x14ac:dyDescent="0.3">
      <c r="A144" s="73"/>
      <c r="C144" s="103"/>
      <c r="D144" s="103"/>
    </row>
    <row r="145" spans="1:4" s="15" customFormat="1" ht="20.399999999999999" x14ac:dyDescent="0.3">
      <c r="A145" s="73"/>
      <c r="C145" s="103"/>
      <c r="D145" s="103"/>
    </row>
    <row r="146" spans="1:4" s="15" customFormat="1" ht="20.399999999999999" x14ac:dyDescent="0.3">
      <c r="A146" s="73"/>
      <c r="C146" s="103"/>
      <c r="D146" s="103"/>
    </row>
    <row r="147" spans="1:4" s="15" customFormat="1" ht="20.399999999999999" x14ac:dyDescent="0.3">
      <c r="A147" s="73"/>
      <c r="C147" s="103"/>
      <c r="D147" s="103"/>
    </row>
    <row r="148" spans="1:4" s="15" customFormat="1" ht="20.399999999999999" x14ac:dyDescent="0.3">
      <c r="A148" s="73"/>
      <c r="C148" s="103"/>
      <c r="D148" s="103"/>
    </row>
    <row r="149" spans="1:4" s="15" customFormat="1" ht="20.399999999999999" x14ac:dyDescent="0.3">
      <c r="A149" s="73"/>
      <c r="C149" s="103"/>
      <c r="D149" s="103"/>
    </row>
    <row r="150" spans="1:4" s="15" customFormat="1" ht="20.399999999999999" x14ac:dyDescent="0.3">
      <c r="A150" s="73"/>
      <c r="C150" s="103"/>
      <c r="D150" s="103"/>
    </row>
    <row r="151" spans="1:4" s="15" customFormat="1" ht="20.399999999999999" x14ac:dyDescent="0.3">
      <c r="A151" s="73"/>
      <c r="C151" s="103"/>
      <c r="D151" s="103"/>
    </row>
    <row r="152" spans="1:4" s="15" customFormat="1" ht="20.399999999999999" x14ac:dyDescent="0.3">
      <c r="A152" s="73"/>
      <c r="C152" s="103"/>
      <c r="D152" s="103"/>
    </row>
    <row r="153" spans="1:4" s="15" customFormat="1" ht="20.399999999999999" x14ac:dyDescent="0.3">
      <c r="A153" s="73"/>
      <c r="C153" s="103"/>
      <c r="D153" s="103"/>
    </row>
    <row r="154" spans="1:4" s="15" customFormat="1" ht="20.399999999999999" x14ac:dyDescent="0.3">
      <c r="A154" s="73"/>
      <c r="C154" s="103"/>
      <c r="D154" s="103"/>
    </row>
    <row r="155" spans="1:4" s="15" customFormat="1" ht="20.399999999999999" x14ac:dyDescent="0.3">
      <c r="A155" s="73"/>
      <c r="C155" s="103"/>
      <c r="D155" s="103"/>
    </row>
    <row r="156" spans="1:4" s="15" customFormat="1" ht="20.399999999999999" x14ac:dyDescent="0.3">
      <c r="A156" s="73"/>
      <c r="C156" s="103"/>
      <c r="D156" s="103"/>
    </row>
    <row r="157" spans="1:4" s="15" customFormat="1" ht="20.399999999999999" x14ac:dyDescent="0.3">
      <c r="A157" s="73"/>
      <c r="C157" s="103"/>
      <c r="D157" s="103"/>
    </row>
    <row r="158" spans="1:4" s="15" customFormat="1" ht="20.399999999999999" x14ac:dyDescent="0.3">
      <c r="A158" s="73"/>
      <c r="C158" s="103"/>
      <c r="D158" s="103"/>
    </row>
    <row r="159" spans="1:4" s="15" customFormat="1" ht="20.399999999999999" x14ac:dyDescent="0.3">
      <c r="A159" s="73"/>
      <c r="C159" s="103"/>
      <c r="D159" s="103"/>
    </row>
    <row r="160" spans="1:4" s="15" customFormat="1" ht="20.399999999999999" x14ac:dyDescent="0.3">
      <c r="A160" s="73"/>
      <c r="C160" s="103"/>
      <c r="D160" s="103"/>
    </row>
    <row r="161" spans="1:4" s="15" customFormat="1" ht="20.399999999999999" x14ac:dyDescent="0.3">
      <c r="A161" s="73"/>
      <c r="C161" s="103"/>
      <c r="D161" s="103"/>
    </row>
    <row r="162" spans="1:4" s="15" customFormat="1" ht="20.399999999999999" x14ac:dyDescent="0.3">
      <c r="A162" s="73"/>
      <c r="C162" s="103"/>
      <c r="D162" s="103"/>
    </row>
    <row r="163" spans="1:4" s="15" customFormat="1" ht="20.399999999999999" x14ac:dyDescent="0.3">
      <c r="A163" s="73"/>
      <c r="C163" s="103"/>
      <c r="D163" s="103"/>
    </row>
    <row r="164" spans="1:4" s="15" customFormat="1" ht="20.399999999999999" x14ac:dyDescent="0.3">
      <c r="A164" s="73"/>
      <c r="C164" s="103"/>
      <c r="D164" s="103"/>
    </row>
    <row r="165" spans="1:4" s="15" customFormat="1" ht="20.399999999999999" x14ac:dyDescent="0.3">
      <c r="A165" s="73"/>
      <c r="C165" s="103"/>
      <c r="D165" s="103"/>
    </row>
    <row r="166" spans="1:4" s="15" customFormat="1" ht="20.399999999999999" x14ac:dyDescent="0.3">
      <c r="A166" s="73"/>
      <c r="C166" s="103"/>
      <c r="D166" s="103"/>
    </row>
    <row r="167" spans="1:4" s="15" customFormat="1" ht="20.399999999999999" x14ac:dyDescent="0.3">
      <c r="A167" s="73"/>
      <c r="C167" s="103"/>
      <c r="D167" s="103"/>
    </row>
    <row r="168" spans="1:4" s="15" customFormat="1" ht="20.399999999999999" x14ac:dyDescent="0.3">
      <c r="A168" s="73"/>
      <c r="C168" s="103"/>
      <c r="D168" s="103"/>
    </row>
    <row r="169" spans="1:4" s="15" customFormat="1" ht="20.399999999999999" x14ac:dyDescent="0.3">
      <c r="A169" s="73"/>
      <c r="C169" s="103"/>
      <c r="D169" s="103"/>
    </row>
    <row r="170" spans="1:4" s="15" customFormat="1" ht="20.399999999999999" x14ac:dyDescent="0.3">
      <c r="A170" s="73"/>
      <c r="C170" s="103"/>
      <c r="D170" s="103"/>
    </row>
    <row r="171" spans="1:4" s="15" customFormat="1" ht="20.399999999999999" x14ac:dyDescent="0.3">
      <c r="A171" s="73"/>
      <c r="C171" s="103"/>
      <c r="D171" s="103"/>
    </row>
    <row r="172" spans="1:4" s="15" customFormat="1" ht="20.399999999999999" x14ac:dyDescent="0.3">
      <c r="A172" s="73"/>
      <c r="C172" s="103"/>
      <c r="D172" s="103"/>
    </row>
    <row r="173" spans="1:4" s="15" customFormat="1" ht="20.399999999999999" x14ac:dyDescent="0.3">
      <c r="A173" s="73"/>
      <c r="C173" s="103"/>
      <c r="D173" s="103"/>
    </row>
    <row r="174" spans="1:4" s="15" customFormat="1" ht="20.399999999999999" x14ac:dyDescent="0.3">
      <c r="A174" s="73"/>
      <c r="C174" s="103"/>
      <c r="D174" s="103"/>
    </row>
    <row r="175" spans="1:4" s="15" customFormat="1" ht="20.399999999999999" x14ac:dyDescent="0.3">
      <c r="A175" s="73"/>
      <c r="C175" s="103"/>
      <c r="D175" s="103"/>
    </row>
    <row r="176" spans="1:4" s="15" customFormat="1" ht="20.399999999999999" x14ac:dyDescent="0.3">
      <c r="A176" s="73"/>
      <c r="C176" s="103"/>
      <c r="D176" s="103"/>
    </row>
    <row r="177" spans="1:4" s="15" customFormat="1" ht="20.399999999999999" x14ac:dyDescent="0.3">
      <c r="A177" s="73"/>
      <c r="C177" s="103"/>
      <c r="D177" s="103"/>
    </row>
    <row r="178" spans="1:4" s="15" customFormat="1" ht="20.399999999999999" x14ac:dyDescent="0.3">
      <c r="A178" s="73"/>
      <c r="C178" s="103"/>
      <c r="D178" s="103"/>
    </row>
    <row r="179" spans="1:4" s="15" customFormat="1" ht="20.399999999999999" x14ac:dyDescent="0.3">
      <c r="A179" s="73"/>
      <c r="C179" s="103"/>
      <c r="D179" s="103"/>
    </row>
    <row r="180" spans="1:4" s="15" customFormat="1" ht="20.399999999999999" x14ac:dyDescent="0.3">
      <c r="A180" s="73"/>
      <c r="C180" s="103"/>
      <c r="D180" s="103"/>
    </row>
    <row r="181" spans="1:4" s="15" customFormat="1" ht="20.399999999999999" x14ac:dyDescent="0.3">
      <c r="A181" s="73"/>
      <c r="C181" s="103"/>
      <c r="D181" s="103"/>
    </row>
    <row r="182" spans="1:4" s="15" customFormat="1" ht="20.399999999999999" x14ac:dyDescent="0.3">
      <c r="A182" s="73"/>
      <c r="C182" s="103"/>
      <c r="D182" s="103"/>
    </row>
    <row r="183" spans="1:4" s="15" customFormat="1" ht="20.399999999999999" x14ac:dyDescent="0.3">
      <c r="A183" s="73"/>
      <c r="C183" s="103"/>
      <c r="D183" s="103"/>
    </row>
    <row r="184" spans="1:4" s="15" customFormat="1" ht="20.399999999999999" x14ac:dyDescent="0.3">
      <c r="A184" s="73"/>
      <c r="C184" s="103"/>
      <c r="D184" s="103"/>
    </row>
    <row r="185" spans="1:4" s="15" customFormat="1" ht="20.399999999999999" x14ac:dyDescent="0.3">
      <c r="A185" s="73"/>
      <c r="C185" s="103"/>
      <c r="D185" s="103"/>
    </row>
    <row r="186" spans="1:4" s="15" customFormat="1" ht="20.399999999999999" x14ac:dyDescent="0.3">
      <c r="A186" s="73"/>
      <c r="C186" s="103"/>
      <c r="D186" s="103"/>
    </row>
    <row r="187" spans="1:4" s="15" customFormat="1" ht="20.399999999999999" x14ac:dyDescent="0.3">
      <c r="A187" s="73"/>
      <c r="C187" s="103"/>
      <c r="D187" s="103"/>
    </row>
    <row r="188" spans="1:4" s="15" customFormat="1" ht="20.399999999999999" x14ac:dyDescent="0.3">
      <c r="A188" s="73"/>
      <c r="C188" s="103"/>
      <c r="D188" s="103"/>
    </row>
    <row r="189" spans="1:4" s="15" customFormat="1" ht="20.399999999999999" x14ac:dyDescent="0.3">
      <c r="A189" s="73"/>
      <c r="C189" s="103"/>
      <c r="D189" s="103"/>
    </row>
    <row r="190" spans="1:4" s="15" customFormat="1" ht="20.399999999999999" x14ac:dyDescent="0.3">
      <c r="A190" s="73"/>
      <c r="C190" s="103"/>
      <c r="D190" s="103"/>
    </row>
    <row r="191" spans="1:4" s="15" customFormat="1" ht="20.399999999999999" x14ac:dyDescent="0.3">
      <c r="A191" s="73"/>
      <c r="C191" s="103"/>
      <c r="D191" s="103"/>
    </row>
    <row r="192" spans="1:4" s="15" customFormat="1" ht="20.399999999999999" x14ac:dyDescent="0.3">
      <c r="A192" s="73"/>
      <c r="C192" s="103"/>
      <c r="D192" s="103"/>
    </row>
    <row r="193" spans="1:4" s="15" customFormat="1" ht="20.399999999999999" x14ac:dyDescent="0.3">
      <c r="A193" s="73"/>
      <c r="C193" s="103"/>
      <c r="D193" s="103"/>
    </row>
    <row r="194" spans="1:4" s="15" customFormat="1" ht="20.399999999999999" x14ac:dyDescent="0.3">
      <c r="A194" s="73"/>
      <c r="C194" s="103"/>
      <c r="D194" s="103"/>
    </row>
    <row r="195" spans="1:4" s="15" customFormat="1" ht="20.399999999999999" x14ac:dyDescent="0.3">
      <c r="A195" s="73"/>
      <c r="C195" s="103"/>
      <c r="D195" s="103"/>
    </row>
    <row r="196" spans="1:4" s="15" customFormat="1" ht="20.399999999999999" x14ac:dyDescent="0.3">
      <c r="A196" s="73"/>
      <c r="C196" s="103"/>
      <c r="D196" s="103"/>
    </row>
    <row r="197" spans="1:4" s="15" customFormat="1" ht="20.399999999999999" x14ac:dyDescent="0.3">
      <c r="A197" s="73"/>
      <c r="C197" s="103"/>
      <c r="D197" s="103"/>
    </row>
    <row r="198" spans="1:4" s="15" customFormat="1" ht="20.399999999999999" x14ac:dyDescent="0.3">
      <c r="A198" s="73"/>
      <c r="C198" s="103"/>
      <c r="D198" s="103"/>
    </row>
    <row r="199" spans="1:4" s="15" customFormat="1" ht="20.399999999999999" x14ac:dyDescent="0.3">
      <c r="A199" s="73"/>
      <c r="C199" s="103"/>
      <c r="D199" s="103"/>
    </row>
    <row r="200" spans="1:4" s="15" customFormat="1" ht="20.399999999999999" x14ac:dyDescent="0.3">
      <c r="A200" s="73"/>
      <c r="C200" s="103"/>
      <c r="D200" s="103"/>
    </row>
    <row r="201" spans="1:4" s="15" customFormat="1" ht="20.399999999999999" x14ac:dyDescent="0.3">
      <c r="A201" s="73"/>
      <c r="C201" s="103"/>
      <c r="D201" s="103"/>
    </row>
    <row r="202" spans="1:4" s="15" customFormat="1" ht="20.399999999999999" x14ac:dyDescent="0.3">
      <c r="A202" s="73"/>
      <c r="C202" s="103"/>
      <c r="D202" s="103"/>
    </row>
    <row r="203" spans="1:4" s="15" customFormat="1" ht="20.399999999999999" x14ac:dyDescent="0.3">
      <c r="A203" s="73"/>
      <c r="C203" s="103"/>
      <c r="D203" s="103"/>
    </row>
    <row r="204" spans="1:4" s="15" customFormat="1" ht="20.399999999999999" x14ac:dyDescent="0.3">
      <c r="A204" s="73"/>
      <c r="C204" s="103"/>
      <c r="D204" s="103"/>
    </row>
    <row r="205" spans="1:4" s="15" customFormat="1" ht="20.399999999999999" x14ac:dyDescent="0.3">
      <c r="A205" s="73"/>
      <c r="C205" s="103"/>
      <c r="D205" s="103"/>
    </row>
    <row r="206" spans="1:4" s="15" customFormat="1" ht="20.399999999999999" x14ac:dyDescent="0.3">
      <c r="A206" s="73"/>
      <c r="C206" s="103"/>
      <c r="D206" s="103"/>
    </row>
    <row r="207" spans="1:4" s="15" customFormat="1" ht="20.399999999999999" x14ac:dyDescent="0.3">
      <c r="A207" s="73"/>
      <c r="C207" s="103"/>
      <c r="D207" s="103"/>
    </row>
    <row r="208" spans="1:4" s="15" customFormat="1" x14ac:dyDescent="0.3">
      <c r="A208" s="73"/>
    </row>
    <row r="209" spans="1:8" s="15" customFormat="1" ht="20.399999999999999" x14ac:dyDescent="0.3">
      <c r="A209" s="73"/>
      <c r="B209" s="104" t="s">
        <v>83</v>
      </c>
      <c r="C209" s="104" t="s">
        <v>135</v>
      </c>
      <c r="D209" s="105" t="s">
        <v>83</v>
      </c>
      <c r="E209" s="105" t="s">
        <v>135</v>
      </c>
    </row>
    <row r="210" spans="1:8" s="15" customFormat="1" ht="42" x14ac:dyDescent="0.4">
      <c r="A210" s="73"/>
      <c r="B210" s="106" t="s">
        <v>85</v>
      </c>
      <c r="C210" s="106" t="s">
        <v>200</v>
      </c>
      <c r="D210" s="15" t="s">
        <v>85</v>
      </c>
      <c r="F210" s="15" t="str">
        <f>IF(NOT(ISBLANK(D210)),D210,IF(NOT(ISBLANK(E210)),"     "&amp;E210,FALSE))</f>
        <v>Afectación Económica o presupuestal</v>
      </c>
      <c r="G210" s="15" t="s">
        <v>85</v>
      </c>
      <c r="H210" s="15" t="str">
        <f>IF(NOT(ISERROR(MATCH(G210,_xlfn.ANCHORARRAY(B221),0))),F223&amp;"Por favor no seleccionar los criterios de impacto",G210)</f>
        <v>❌Por favor no seleccionar los criterios de impacto</v>
      </c>
    </row>
    <row r="211" spans="1:8" s="15" customFormat="1" ht="42" x14ac:dyDescent="0.4">
      <c r="A211" s="73"/>
      <c r="B211" s="106" t="s">
        <v>85</v>
      </c>
      <c r="C211" s="106" t="s">
        <v>201</v>
      </c>
      <c r="E211" s="15" t="s">
        <v>200</v>
      </c>
      <c r="F211" s="15" t="str">
        <f t="shared" ref="F211:F221" si="0">IF(NOT(ISBLANK(D211)),D211,IF(NOT(ISBLANK(E211)),"     "&amp;E211,FALSE))</f>
        <v xml:space="preserve">     Afectación menor a 200 SMLMV</v>
      </c>
    </row>
    <row r="212" spans="1:8" s="15" customFormat="1" ht="42" x14ac:dyDescent="0.4">
      <c r="A212" s="73"/>
      <c r="B212" s="106" t="s">
        <v>85</v>
      </c>
      <c r="C212" s="106" t="s">
        <v>205</v>
      </c>
      <c r="E212" s="15" t="s">
        <v>201</v>
      </c>
      <c r="F212" s="15" t="str">
        <f t="shared" si="0"/>
        <v xml:space="preserve">     Entre 200 y 1000 SMLMV</v>
      </c>
    </row>
    <row r="213" spans="1:8" s="15" customFormat="1" ht="42" x14ac:dyDescent="0.4">
      <c r="A213" s="73"/>
      <c r="B213" s="106" t="s">
        <v>85</v>
      </c>
      <c r="C213" s="106" t="s">
        <v>206</v>
      </c>
      <c r="E213" s="15" t="s">
        <v>205</v>
      </c>
      <c r="F213" s="15" t="str">
        <f t="shared" si="0"/>
        <v xml:space="preserve">     Entre 1000 y 5000 SMLMV </v>
      </c>
    </row>
    <row r="214" spans="1:8" s="15" customFormat="1" ht="42" x14ac:dyDescent="0.4">
      <c r="A214" s="73"/>
      <c r="B214" s="106" t="s">
        <v>85</v>
      </c>
      <c r="C214" s="106" t="s">
        <v>202</v>
      </c>
      <c r="E214" s="15" t="s">
        <v>206</v>
      </c>
      <c r="F214" s="15" t="str">
        <f t="shared" si="0"/>
        <v xml:space="preserve">     Entre 5000 y 10000 SMLMV</v>
      </c>
    </row>
    <row r="215" spans="1:8" s="15" customFormat="1" ht="21" x14ac:dyDescent="0.4">
      <c r="A215" s="73"/>
      <c r="B215" s="106" t="s">
        <v>53</v>
      </c>
      <c r="C215" s="106" t="s">
        <v>88</v>
      </c>
      <c r="E215" s="15" t="s">
        <v>202</v>
      </c>
      <c r="F215" s="15" t="str">
        <f t="shared" si="0"/>
        <v xml:space="preserve">     Mayor a 10000 SMLMV</v>
      </c>
    </row>
    <row r="216" spans="1:8" s="15" customFormat="1" ht="63" x14ac:dyDescent="0.4">
      <c r="A216" s="73"/>
      <c r="B216" s="106" t="s">
        <v>53</v>
      </c>
      <c r="C216" s="106" t="s">
        <v>89</v>
      </c>
      <c r="D216" s="15" t="s">
        <v>53</v>
      </c>
      <c r="F216" s="15" t="str">
        <f t="shared" si="0"/>
        <v>Pérdida Reputacional</v>
      </c>
    </row>
    <row r="217" spans="1:8" s="15" customFormat="1" ht="42" x14ac:dyDescent="0.4">
      <c r="A217" s="73"/>
      <c r="B217" s="106" t="s">
        <v>53</v>
      </c>
      <c r="C217" s="106" t="s">
        <v>91</v>
      </c>
      <c r="E217" s="15" t="s">
        <v>88</v>
      </c>
      <c r="F217" s="15" t="str">
        <f>IF(NOT(ISBLANK(D217)),D217,IF(NOT(ISBLANK(E217)),"     "&amp;E217,FALSE))</f>
        <v xml:space="preserve">     El riesgo afecta la imagen de alguna área de la organización</v>
      </c>
    </row>
    <row r="218" spans="1:8" s="15" customFormat="1" ht="63" x14ac:dyDescent="0.4">
      <c r="A218" s="73"/>
      <c r="B218" s="106" t="s">
        <v>53</v>
      </c>
      <c r="C218" s="106" t="s">
        <v>90</v>
      </c>
      <c r="E218" s="15" t="s">
        <v>89</v>
      </c>
      <c r="F218" s="15" t="str">
        <f t="shared" si="0"/>
        <v xml:space="preserve">     El riesgo afecta la imagen de la entidad internamente, de conocimiento general, nivel interno, de junta dircetiva y accionistas y/o de provedores</v>
      </c>
    </row>
    <row r="219" spans="1:8" s="15" customFormat="1" ht="42" x14ac:dyDescent="0.4">
      <c r="A219" s="73"/>
      <c r="B219" s="106" t="s">
        <v>53</v>
      </c>
      <c r="C219" s="106" t="s">
        <v>109</v>
      </c>
      <c r="E219" s="15" t="s">
        <v>91</v>
      </c>
      <c r="F219" s="15" t="str">
        <f t="shared" si="0"/>
        <v xml:space="preserve">     El riesgo afecta la imagen de la entidad con algunos usuarios de relevancia frente al logro de los objetivos</v>
      </c>
    </row>
    <row r="220" spans="1:8" s="15" customFormat="1" x14ac:dyDescent="0.3">
      <c r="A220" s="73"/>
      <c r="E220" s="15" t="s">
        <v>90</v>
      </c>
      <c r="F220" s="15" t="str">
        <f t="shared" si="0"/>
        <v xml:space="preserve">     El riesgo afecta la imagen de de la entidad con efecto publicitario sostenido a nivel de sector administrativo, nivel departamental o municipal</v>
      </c>
    </row>
    <row r="221" spans="1:8" s="15" customFormat="1" x14ac:dyDescent="0.3">
      <c r="A221" s="73"/>
      <c r="B221" s="15" t="str" cm="1">
        <f t="array" ref="B221:B223">_xlfn.UNIQUE(Tabla1[[#All],[Criterios]])</f>
        <v>Criterios</v>
      </c>
      <c r="E221" s="15" t="s">
        <v>109</v>
      </c>
      <c r="F221" s="15" t="str">
        <f t="shared" si="0"/>
        <v xml:space="preserve">     El riesgo afecta la imagen de la entidad a nivel nacional, con efecto publicitarios sostenible a nivel país</v>
      </c>
    </row>
    <row r="222" spans="1:8" s="15" customFormat="1" x14ac:dyDescent="0.3">
      <c r="A222" s="73"/>
      <c r="B222" s="15" t="str">
        <v>Afectación Económica o presupuestal</v>
      </c>
    </row>
    <row r="223" spans="1:8" s="15" customFormat="1" x14ac:dyDescent="0.3">
      <c r="B223" s="15" t="str">
        <v>Pérdida Reputacional</v>
      </c>
      <c r="F223" s="107" t="s">
        <v>136</v>
      </c>
    </row>
    <row r="224" spans="1:8" s="15" customFormat="1" x14ac:dyDescent="0.3">
      <c r="F224" s="107" t="s">
        <v>137</v>
      </c>
    </row>
  </sheetData>
  <mergeCells count="1">
    <mergeCell ref="B1:D1"/>
  </mergeCells>
  <dataValidations disablePrompts="1" count="1">
    <dataValidation type="list" allowBlank="1" showInputMessage="1" showErrorMessage="1" sqref="G210" xr:uid="{00000000-0002-0000-0800-000000000000}">
      <formula1>$F$210:$F$221</formula1>
    </dataValidation>
  </dataValidations>
  <pageMargins left="0.7" right="0.7" top="0.75" bottom="0.75" header="0.3" footer="0.3"/>
  <pageSetup orientation="portrait"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Intructivo</vt:lpstr>
      <vt:lpstr>Contexto</vt:lpstr>
      <vt:lpstr>Priorizacion de Causa</vt:lpstr>
      <vt:lpstr>DOFA</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Eduardo Hernandez Huepa</cp:lastModifiedBy>
  <cp:lastPrinted>2020-05-13T01:12:22Z</cp:lastPrinted>
  <dcterms:created xsi:type="dcterms:W3CDTF">2020-03-24T23:12:47Z</dcterms:created>
  <dcterms:modified xsi:type="dcterms:W3CDTF">2025-04-28T04:49:05Z</dcterms:modified>
</cp:coreProperties>
</file>