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4. GEST SALUD\"/>
    </mc:Choice>
  </mc:AlternateContent>
  <xr:revisionPtr revIDLastSave="0" documentId="13_ncr:1_{F58AF214-7A4E-4352-A523-86B7A59752AB}" xr6:coauthVersionLast="47" xr6:coauthVersionMax="47" xr10:uidLastSave="{00000000-0000-0000-0000-000000000000}"/>
  <bookViews>
    <workbookView xWindow="-108" yWindow="-108" windowWidth="23256" windowHeight="12456" activeTab="2" xr2:uid="{00000000-000D-0000-FFFF-FFFF00000000}"/>
  </bookViews>
  <sheets>
    <sheet name="Intructivo" sheetId="1" r:id="rId1"/>
    <sheet name="CONTEXTO" sheetId="13" r:id="rId2"/>
    <sheet name="PRIORIZACIÓN DE CAUSA" sheetId="14" r:id="rId3"/>
    <sheet name="DOFA" sheetId="15" r:id="rId4"/>
    <sheet name="Mapa final" sheetId="5" r:id="rId5"/>
    <sheet name="Matriz Calor Inherente" sheetId="6" r:id="rId6"/>
    <sheet name="Matriz Calor Residual" sheetId="7" r:id="rId7"/>
    <sheet name="Tabla probabilidad" sheetId="8" r:id="rId8"/>
    <sheet name="Tabla Impacto" sheetId="9" r:id="rId9"/>
    <sheet name="Tabla Valoración controles" sheetId="10" r:id="rId10"/>
    <sheet name="Opciones Tratamiento" sheetId="11" state="hidden" r:id="rId11"/>
    <sheet name="Hoja1" sheetId="12" state="hidden" r:id="rId12"/>
  </sheets>
  <externalReferences>
    <externalReference r:id="rId13"/>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sy2EPA0RyGCeUaEVZcTmHwXgY8Oz7cN+xXuBFsZiNfg="/>
    </ext>
  </extLst>
</workbook>
</file>

<file path=xl/calcChain.xml><?xml version="1.0" encoding="utf-8"?>
<calcChain xmlns="http://schemas.openxmlformats.org/spreadsheetml/2006/main">
  <c r="A7" i="14" l="1"/>
  <c r="A6" i="14"/>
  <c r="A6" i="15"/>
  <c r="R37" i="14"/>
  <c r="S37" i="14" s="1"/>
  <c r="R36" i="14"/>
  <c r="S36" i="14" s="1"/>
  <c r="R35" i="14"/>
  <c r="S35" i="14" s="1"/>
  <c r="R34" i="14"/>
  <c r="S34" i="14" s="1"/>
  <c r="B34" i="14"/>
  <c r="S33" i="14"/>
  <c r="R33" i="14"/>
  <c r="B33" i="14"/>
  <c r="R32" i="14"/>
  <c r="S32" i="14" s="1"/>
  <c r="B32" i="14"/>
  <c r="R31" i="14"/>
  <c r="S31" i="14" s="1"/>
  <c r="B31" i="14"/>
  <c r="R30" i="14"/>
  <c r="S30" i="14" s="1"/>
  <c r="B30" i="14"/>
  <c r="R29" i="14"/>
  <c r="S29" i="14" s="1"/>
  <c r="B29" i="14"/>
  <c r="R28" i="14"/>
  <c r="S28" i="14" s="1"/>
  <c r="B28" i="14"/>
  <c r="R27" i="14"/>
  <c r="S27" i="14" s="1"/>
  <c r="B27" i="14"/>
  <c r="R26" i="14"/>
  <c r="S26" i="14" s="1"/>
  <c r="B26" i="14"/>
  <c r="S25" i="14"/>
  <c r="R25" i="14"/>
  <c r="B25" i="14"/>
  <c r="R24" i="14"/>
  <c r="S24" i="14" s="1"/>
  <c r="B24" i="14"/>
  <c r="R23" i="14"/>
  <c r="S23" i="14" s="1"/>
  <c r="B23" i="14"/>
  <c r="R22" i="14"/>
  <c r="S22" i="14" s="1"/>
  <c r="B22" i="14"/>
  <c r="R21" i="14"/>
  <c r="S21" i="14" s="1"/>
  <c r="B21" i="14"/>
  <c r="R20" i="14"/>
  <c r="S20" i="14" s="1"/>
  <c r="B20" i="14"/>
  <c r="R19" i="14"/>
  <c r="S19" i="14" s="1"/>
  <c r="B19" i="14"/>
  <c r="R18" i="14"/>
  <c r="S18" i="14" s="1"/>
  <c r="B18" i="14"/>
  <c r="R17" i="14"/>
  <c r="S17" i="14" s="1"/>
  <c r="B17" i="14"/>
  <c r="R16" i="14"/>
  <c r="S16" i="14" s="1"/>
  <c r="B16" i="14"/>
  <c r="R15" i="14"/>
  <c r="S15" i="14" s="1"/>
  <c r="B15" i="14"/>
  <c r="R14" i="14"/>
  <c r="S14" i="14" s="1"/>
  <c r="B14" i="14"/>
  <c r="R13" i="14"/>
  <c r="S13" i="14" s="1"/>
  <c r="B13" i="14"/>
  <c r="R12" i="14"/>
  <c r="S12" i="14" s="1"/>
  <c r="B12" i="14"/>
  <c r="R11" i="14"/>
  <c r="S11" i="14" s="1"/>
  <c r="B11" i="14"/>
  <c r="S38" i="14" l="1"/>
  <c r="S39" i="14" s="1"/>
  <c r="F221" i="9" l="1"/>
  <c r="F220" i="9"/>
  <c r="F219" i="9"/>
  <c r="F218" i="9"/>
  <c r="F217" i="9"/>
  <c r="F216" i="9"/>
  <c r="F215" i="9"/>
  <c r="F214" i="9"/>
  <c r="F213" i="9"/>
  <c r="F212" i="9"/>
  <c r="F211" i="9"/>
  <c r="F210" i="9"/>
  <c r="AI46" i="7"/>
  <c r="AC46" i="7"/>
  <c r="W46" i="7"/>
  <c r="Q46" i="7"/>
  <c r="K46" i="7"/>
  <c r="AI36" i="7"/>
  <c r="AC36" i="7"/>
  <c r="W36" i="7"/>
  <c r="Q36" i="7"/>
  <c r="K36" i="7"/>
  <c r="AI26" i="7"/>
  <c r="AC26" i="7"/>
  <c r="W26" i="7"/>
  <c r="Q26" i="7"/>
  <c r="K26" i="7"/>
  <c r="AI16" i="7"/>
  <c r="AC16" i="7"/>
  <c r="W16" i="7"/>
  <c r="Q16" i="7"/>
  <c r="K16" i="7"/>
  <c r="AI6" i="7"/>
  <c r="AC6" i="7"/>
  <c r="W6" i="7"/>
  <c r="Q6" i="7"/>
  <c r="K6" i="7"/>
  <c r="AL44" i="6"/>
  <c r="AJ44" i="6"/>
  <c r="AF44" i="6"/>
  <c r="AD44" i="6"/>
  <c r="Z44" i="6"/>
  <c r="X44" i="6"/>
  <c r="T44" i="6"/>
  <c r="R44" i="6"/>
  <c r="N44" i="6"/>
  <c r="L44" i="6"/>
  <c r="AL36" i="6"/>
  <c r="AJ36" i="6"/>
  <c r="AF36" i="6"/>
  <c r="AD36" i="6"/>
  <c r="Z36" i="6"/>
  <c r="X36" i="6"/>
  <c r="T36" i="6"/>
  <c r="R36" i="6"/>
  <c r="N36" i="6"/>
  <c r="L36" i="6"/>
  <c r="AL28" i="6"/>
  <c r="AJ28" i="6"/>
  <c r="AF28" i="6"/>
  <c r="AD28" i="6"/>
  <c r="Z28" i="6"/>
  <c r="X28" i="6"/>
  <c r="T28" i="6"/>
  <c r="R28" i="6"/>
  <c r="N28" i="6"/>
  <c r="L28" i="6"/>
  <c r="AL20" i="6"/>
  <c r="AJ20" i="6"/>
  <c r="AF20" i="6"/>
  <c r="AD20" i="6"/>
  <c r="Z20" i="6"/>
  <c r="X20" i="6"/>
  <c r="T20" i="6"/>
  <c r="R20" i="6"/>
  <c r="N20" i="6"/>
  <c r="L20" i="6"/>
  <c r="AL12" i="6"/>
  <c r="AJ12" i="6"/>
  <c r="AF12" i="6"/>
  <c r="AD12" i="6"/>
  <c r="Z12" i="6"/>
  <c r="X12" i="6"/>
  <c r="T12" i="6"/>
  <c r="R12" i="6"/>
  <c r="N12" i="6"/>
  <c r="L12" i="6"/>
  <c r="W69" i="5"/>
  <c r="T69" i="5"/>
  <c r="W68" i="5"/>
  <c r="T68" i="5"/>
  <c r="W67" i="5"/>
  <c r="T67" i="5"/>
  <c r="W66" i="5"/>
  <c r="T66" i="5"/>
  <c r="W65" i="5"/>
  <c r="T65" i="5"/>
  <c r="W64" i="5"/>
  <c r="T64" i="5"/>
  <c r="AE64" i="5" s="1"/>
  <c r="AD64" i="5" s="1"/>
  <c r="K64" i="5"/>
  <c r="W63" i="5"/>
  <c r="T63" i="5"/>
  <c r="W62" i="5"/>
  <c r="T62" i="5"/>
  <c r="W61" i="5"/>
  <c r="T61" i="5"/>
  <c r="AE62" i="5" s="1"/>
  <c r="AD62" i="5" s="1"/>
  <c r="W60" i="5"/>
  <c r="T60" i="5"/>
  <c r="W59" i="5"/>
  <c r="T59" i="5"/>
  <c r="W58" i="5"/>
  <c r="T58" i="5"/>
  <c r="AA58" i="5" s="1"/>
  <c r="K58" i="5"/>
  <c r="W57" i="5"/>
  <c r="T57" i="5"/>
  <c r="W56" i="5"/>
  <c r="T56" i="5"/>
  <c r="W55" i="5"/>
  <c r="T55" i="5"/>
  <c r="W54" i="5"/>
  <c r="T54" i="5"/>
  <c r="W53" i="5"/>
  <c r="T53" i="5"/>
  <c r="AA54" i="5" s="1"/>
  <c r="W52" i="5"/>
  <c r="T52" i="5"/>
  <c r="AE53" i="5" s="1"/>
  <c r="AD53" i="5" s="1"/>
  <c r="K52" i="5"/>
  <c r="W51" i="5"/>
  <c r="T51" i="5"/>
  <c r="W50" i="5"/>
  <c r="T50" i="5"/>
  <c r="AE51" i="5" s="1"/>
  <c r="AD51" i="5" s="1"/>
  <c r="W49" i="5"/>
  <c r="T49" i="5"/>
  <c r="W48" i="5"/>
  <c r="T48" i="5"/>
  <c r="W47" i="5"/>
  <c r="T47" i="5"/>
  <c r="AA48" i="5" s="1"/>
  <c r="AA46" i="5"/>
  <c r="AC46" i="5" s="1"/>
  <c r="W46" i="5"/>
  <c r="T46" i="5"/>
  <c r="K46" i="5"/>
  <c r="AE45" i="5"/>
  <c r="AD45" i="5" s="1"/>
  <c r="W45" i="5"/>
  <c r="T45" i="5"/>
  <c r="W44" i="5"/>
  <c r="T44" i="5"/>
  <c r="W43" i="5"/>
  <c r="T43" i="5"/>
  <c r="AA44" i="5" s="1"/>
  <c r="W42" i="5"/>
  <c r="T42" i="5"/>
  <c r="AA43" i="5" s="1"/>
  <c r="W41" i="5"/>
  <c r="T41" i="5"/>
  <c r="W40" i="5"/>
  <c r="T40" i="5"/>
  <c r="AA40" i="5" s="1"/>
  <c r="K40" i="5"/>
  <c r="W39" i="5"/>
  <c r="T39" i="5"/>
  <c r="W38" i="5"/>
  <c r="T38" i="5"/>
  <c r="AE39" i="5" s="1"/>
  <c r="AD39" i="5" s="1"/>
  <c r="W37" i="5"/>
  <c r="T37" i="5"/>
  <c r="W36" i="5"/>
  <c r="T36" i="5"/>
  <c r="W35" i="5"/>
  <c r="T35" i="5"/>
  <c r="W34" i="5"/>
  <c r="T34" i="5"/>
  <c r="AE35" i="5" s="1"/>
  <c r="AD35" i="5" s="1"/>
  <c r="K34" i="5"/>
  <c r="W33" i="5"/>
  <c r="T33" i="5"/>
  <c r="W32" i="5"/>
  <c r="T32" i="5"/>
  <c r="AA33" i="5" s="1"/>
  <c r="W31" i="5"/>
  <c r="T31" i="5"/>
  <c r="W30" i="5"/>
  <c r="T30" i="5"/>
  <c r="W29" i="5"/>
  <c r="T29" i="5"/>
  <c r="AE30" i="5" s="1"/>
  <c r="AD30" i="5" s="1"/>
  <c r="W28" i="5"/>
  <c r="T28" i="5"/>
  <c r="AE28" i="5" s="1"/>
  <c r="AD28" i="5" s="1"/>
  <c r="K28" i="5"/>
  <c r="W27" i="5"/>
  <c r="T27" i="5"/>
  <c r="W26" i="5"/>
  <c r="T26" i="5"/>
  <c r="W25" i="5"/>
  <c r="T25" i="5"/>
  <c r="W24" i="5"/>
  <c r="T24" i="5"/>
  <c r="AA25" i="5" s="1"/>
  <c r="W23" i="5"/>
  <c r="T23" i="5"/>
  <c r="AE24" i="5" s="1"/>
  <c r="AD24" i="5" s="1"/>
  <c r="W22" i="5"/>
  <c r="T22" i="5"/>
  <c r="AA22" i="5" s="1"/>
  <c r="K22" i="5"/>
  <c r="L22" i="5" s="1"/>
  <c r="W21" i="5"/>
  <c r="T21" i="5"/>
  <c r="W20" i="5"/>
  <c r="T20" i="5"/>
  <c r="W19" i="5"/>
  <c r="T19" i="5"/>
  <c r="AA20" i="5" s="1"/>
  <c r="AE18" i="5"/>
  <c r="AD18" i="5" s="1"/>
  <c r="W18" i="5"/>
  <c r="T18" i="5"/>
  <c r="W17" i="5"/>
  <c r="T17" i="5"/>
  <c r="W16" i="5"/>
  <c r="T16" i="5"/>
  <c r="AE16" i="5" s="1"/>
  <c r="AD16" i="5" s="1"/>
  <c r="W15" i="5"/>
  <c r="T15" i="5"/>
  <c r="W14" i="5"/>
  <c r="T14" i="5"/>
  <c r="K14" i="5"/>
  <c r="L14" i="5" s="1"/>
  <c r="W12" i="5"/>
  <c r="T12" i="5"/>
  <c r="AE13" i="5" s="1"/>
  <c r="AD13" i="5" s="1"/>
  <c r="K12" i="5"/>
  <c r="L12" i="5" s="1"/>
  <c r="W10" i="5"/>
  <c r="T10" i="5"/>
  <c r="K10" i="5"/>
  <c r="L10" i="5" s="1"/>
  <c r="H210" i="9"/>
  <c r="B222" i="9"/>
  <c r="B223" i="9"/>
  <c r="B221" i="9"/>
  <c r="AA42" i="5" l="1"/>
  <c r="AA68" i="5"/>
  <c r="AA21" i="5"/>
  <c r="AA37" i="5"/>
  <c r="AA49" i="5"/>
  <c r="AA18" i="5"/>
  <c r="AB18" i="5" s="1"/>
  <c r="AA64" i="5"/>
  <c r="AB64" i="5" s="1"/>
  <c r="AA56" i="5"/>
  <c r="AA66" i="5"/>
  <c r="AA62" i="5"/>
  <c r="AA17" i="5"/>
  <c r="AA24" i="5"/>
  <c r="AB24" i="5" s="1"/>
  <c r="X28" i="7" s="1"/>
  <c r="AA34" i="5"/>
  <c r="AC34" i="5" s="1"/>
  <c r="AE43" i="5"/>
  <c r="AD43" i="5" s="1"/>
  <c r="AA69" i="5"/>
  <c r="AE20" i="5"/>
  <c r="AD20" i="5" s="1"/>
  <c r="AA26" i="5"/>
  <c r="AB26" i="5" s="1"/>
  <c r="AA31" i="5"/>
  <c r="AB31" i="5" s="1"/>
  <c r="AE34" i="5"/>
  <c r="AD34" i="5" s="1"/>
  <c r="AA39" i="5"/>
  <c r="AB39" i="5" s="1"/>
  <c r="AM50" i="7" s="1"/>
  <c r="AA45" i="5"/>
  <c r="AE60" i="5"/>
  <c r="AD60" i="5" s="1"/>
  <c r="AA65" i="5"/>
  <c r="AA10" i="5"/>
  <c r="AA16" i="5"/>
  <c r="AB16" i="5" s="1"/>
  <c r="J7" i="7" s="1"/>
  <c r="AA36" i="5"/>
  <c r="AE50" i="5"/>
  <c r="AD50" i="5" s="1"/>
  <c r="AE55" i="5"/>
  <c r="AD55" i="5" s="1"/>
  <c r="AE68" i="5"/>
  <c r="AD68" i="5" s="1"/>
  <c r="AE66" i="5"/>
  <c r="AD66" i="5" s="1"/>
  <c r="AA28" i="5"/>
  <c r="AB28" i="5" s="1"/>
  <c r="V49" i="7" s="1"/>
  <c r="AB17" i="7"/>
  <c r="AE27" i="5"/>
  <c r="AD27" i="5" s="1"/>
  <c r="AE32" i="5"/>
  <c r="AD32" i="5" s="1"/>
  <c r="AE61" i="5"/>
  <c r="AD61" i="5" s="1"/>
  <c r="AA35" i="5"/>
  <c r="AC35" i="5" s="1"/>
  <c r="AA19" i="5"/>
  <c r="AA50" i="5"/>
  <c r="AC50" i="5" s="1"/>
  <c r="AE57" i="5"/>
  <c r="AD57" i="5" s="1"/>
  <c r="AE33" i="5"/>
  <c r="AD33" i="5" s="1"/>
  <c r="AA38" i="5"/>
  <c r="AE41" i="5"/>
  <c r="AD41" i="5" s="1"/>
  <c r="AA47" i="5"/>
  <c r="AC47" i="5" s="1"/>
  <c r="AA51" i="5"/>
  <c r="AB51" i="5" s="1"/>
  <c r="AA61" i="5"/>
  <c r="AC61" i="5" s="1"/>
  <c r="AA67" i="5"/>
  <c r="N46" i="5"/>
  <c r="O46" i="5" s="1"/>
  <c r="AH42" i="6" s="1"/>
  <c r="N28" i="5"/>
  <c r="O28" i="5" s="1"/>
  <c r="V32" i="6" s="1"/>
  <c r="N64" i="5"/>
  <c r="O64" i="5" s="1"/>
  <c r="J44" i="6" s="1"/>
  <c r="N34" i="5"/>
  <c r="O34" i="5" s="1"/>
  <c r="AD40" i="6" s="1"/>
  <c r="N58" i="5"/>
  <c r="O58" i="5" s="1"/>
  <c r="P58" i="5" s="1"/>
  <c r="N40" i="5"/>
  <c r="O40" i="5" s="1"/>
  <c r="AF32" i="6" s="1"/>
  <c r="N10" i="5"/>
  <c r="O10" i="5" s="1"/>
  <c r="P30" i="6" s="1"/>
  <c r="N52" i="5"/>
  <c r="O52" i="5" s="1"/>
  <c r="P52" i="5" s="1"/>
  <c r="N22" i="5"/>
  <c r="O22" i="5" s="1"/>
  <c r="T38" i="6" s="1"/>
  <c r="N16" i="5"/>
  <c r="O14" i="5" s="1"/>
  <c r="AC49" i="5"/>
  <c r="AB49" i="5"/>
  <c r="AB54" i="5"/>
  <c r="AC54" i="5"/>
  <c r="AB56" i="5"/>
  <c r="AC56" i="5"/>
  <c r="AC62" i="5"/>
  <c r="AB62" i="5"/>
  <c r="AB69" i="5"/>
  <c r="AC69" i="5"/>
  <c r="AB20" i="5"/>
  <c r="AC20" i="5"/>
  <c r="AB33" i="5"/>
  <c r="AC33" i="5"/>
  <c r="AB37" i="5"/>
  <c r="AC37" i="5"/>
  <c r="AG50" i="7"/>
  <c r="U50" i="7"/>
  <c r="U30" i="7"/>
  <c r="AA30" i="7"/>
  <c r="AM30" i="7"/>
  <c r="O30" i="7"/>
  <c r="O10" i="7"/>
  <c r="AG10" i="7"/>
  <c r="U10" i="7"/>
  <c r="AF39" i="5"/>
  <c r="AB42" i="5"/>
  <c r="AC42" i="5"/>
  <c r="AB45" i="5"/>
  <c r="AC45" i="5"/>
  <c r="AB65" i="5"/>
  <c r="AC65" i="5"/>
  <c r="AB66" i="5"/>
  <c r="AC66" i="5"/>
  <c r="AB44" i="5"/>
  <c r="AC44" i="5"/>
  <c r="AB48" i="5"/>
  <c r="AC48" i="5"/>
  <c r="AB68" i="5"/>
  <c r="AC68" i="5"/>
  <c r="AB17" i="5"/>
  <c r="AC17" i="5"/>
  <c r="AJ48" i="7"/>
  <c r="X48" i="7"/>
  <c r="L48" i="7"/>
  <c r="R48" i="7"/>
  <c r="L38" i="7"/>
  <c r="AJ28" i="7"/>
  <c r="AD28" i="7"/>
  <c r="R38" i="7"/>
  <c r="R28" i="7"/>
  <c r="AJ18" i="7"/>
  <c r="X18" i="7"/>
  <c r="L18" i="7"/>
  <c r="AD48" i="7"/>
  <c r="AJ8" i="7"/>
  <c r="AD18" i="7"/>
  <c r="AF24" i="5"/>
  <c r="AB43" i="5"/>
  <c r="AC43" i="5"/>
  <c r="AB10" i="5"/>
  <c r="AC10" i="5"/>
  <c r="AB19" i="5"/>
  <c r="AC19" i="5"/>
  <c r="AB22" i="5"/>
  <c r="AC22" i="5"/>
  <c r="AC25" i="5"/>
  <c r="AB25" i="5"/>
  <c r="AB36" i="5"/>
  <c r="AC36" i="5"/>
  <c r="AB21" i="5"/>
  <c r="AC21" i="5"/>
  <c r="AC38" i="5"/>
  <c r="AB38" i="5"/>
  <c r="AB40" i="5"/>
  <c r="AC40" i="5"/>
  <c r="AB58" i="5"/>
  <c r="AC58" i="5"/>
  <c r="AB67" i="5"/>
  <c r="AC67" i="5"/>
  <c r="AA32" i="5"/>
  <c r="AE38" i="5"/>
  <c r="AD38" i="5" s="1"/>
  <c r="AE49" i="5"/>
  <c r="AD49" i="5" s="1"/>
  <c r="AA57" i="5"/>
  <c r="AE15" i="5"/>
  <c r="AD15" i="5" s="1"/>
  <c r="AA15" i="5"/>
  <c r="AE14" i="5"/>
  <c r="AD14" i="5" s="1"/>
  <c r="AA14" i="5"/>
  <c r="AE26" i="5"/>
  <c r="AD26" i="5" s="1"/>
  <c r="AA27" i="5"/>
  <c r="AC28" i="5"/>
  <c r="AE37" i="5"/>
  <c r="AD37" i="5" s="1"/>
  <c r="AE54" i="5"/>
  <c r="AD54" i="5" s="1"/>
  <c r="AE56" i="5"/>
  <c r="AD56" i="5" s="1"/>
  <c r="AE59" i="5"/>
  <c r="AD59" i="5" s="1"/>
  <c r="AA60" i="5"/>
  <c r="AE63" i="5"/>
  <c r="AD63" i="5" s="1"/>
  <c r="AH55" i="7"/>
  <c r="V55" i="7"/>
  <c r="J55" i="7"/>
  <c r="AH45" i="7"/>
  <c r="V45" i="7"/>
  <c r="J45" i="7"/>
  <c r="P55" i="7"/>
  <c r="AB45" i="7"/>
  <c r="AH35" i="7"/>
  <c r="V35" i="7"/>
  <c r="J35" i="7"/>
  <c r="AH25" i="7"/>
  <c r="V25" i="7"/>
  <c r="J25" i="7"/>
  <c r="AB55" i="7"/>
  <c r="P45" i="7"/>
  <c r="AB35" i="7"/>
  <c r="AB25" i="7"/>
  <c r="AH15" i="7"/>
  <c r="V15" i="7"/>
  <c r="J15" i="7"/>
  <c r="P35" i="7"/>
  <c r="P25" i="7"/>
  <c r="P15" i="7"/>
  <c r="AF64" i="5"/>
  <c r="AE23" i="5"/>
  <c r="AD23" i="5" s="1"/>
  <c r="AA30" i="5"/>
  <c r="AE12" i="5"/>
  <c r="AD12" i="5" s="1"/>
  <c r="AH47" i="7"/>
  <c r="V47" i="7"/>
  <c r="J47" i="7"/>
  <c r="P47" i="7"/>
  <c r="AH37" i="7"/>
  <c r="V37" i="7"/>
  <c r="J37" i="7"/>
  <c r="AB27" i="7"/>
  <c r="P37" i="7"/>
  <c r="P27" i="7"/>
  <c r="AH17" i="7"/>
  <c r="V17" i="7"/>
  <c r="J17" i="7"/>
  <c r="P17" i="7"/>
  <c r="AB47" i="7"/>
  <c r="P7" i="7"/>
  <c r="AE22" i="5"/>
  <c r="AD22" i="5" s="1"/>
  <c r="AA23" i="5"/>
  <c r="AE29" i="5"/>
  <c r="AD29" i="5" s="1"/>
  <c r="AE31" i="5"/>
  <c r="AD31" i="5" s="1"/>
  <c r="AB35" i="5"/>
  <c r="L40" i="5"/>
  <c r="AA41" i="5"/>
  <c r="AB46" i="5"/>
  <c r="AE48" i="5"/>
  <c r="AD48" i="5" s="1"/>
  <c r="AB50" i="5"/>
  <c r="AE52" i="5"/>
  <c r="AD52" i="5" s="1"/>
  <c r="L58" i="5"/>
  <c r="AB61" i="5"/>
  <c r="AA12" i="5"/>
  <c r="AA13" i="5"/>
  <c r="AC16" i="5"/>
  <c r="AE17" i="5"/>
  <c r="AD17" i="5" s="1"/>
  <c r="AE19" i="5"/>
  <c r="AD19" i="5" s="1"/>
  <c r="AE21" i="5"/>
  <c r="AD21" i="5" s="1"/>
  <c r="AE25" i="5"/>
  <c r="AD25" i="5" s="1"/>
  <c r="L28" i="5"/>
  <c r="AA29" i="5"/>
  <c r="AB34" i="5"/>
  <c r="AE36" i="5"/>
  <c r="AD36" i="5" s="1"/>
  <c r="AC39" i="5"/>
  <c r="AE40" i="5"/>
  <c r="AD40" i="5" s="1"/>
  <c r="AE42" i="5"/>
  <c r="AD42" i="5" s="1"/>
  <c r="AE44" i="5"/>
  <c r="AD44" i="5" s="1"/>
  <c r="L46" i="5"/>
  <c r="AE47" i="5"/>
  <c r="AD47" i="5" s="1"/>
  <c r="AA52" i="5"/>
  <c r="AE58" i="5"/>
  <c r="AD58" i="5" s="1"/>
  <c r="AA59" i="5"/>
  <c r="AA63" i="5"/>
  <c r="AC64" i="5"/>
  <c r="AE65" i="5"/>
  <c r="AD65" i="5" s="1"/>
  <c r="AE67" i="5"/>
  <c r="AD67" i="5" s="1"/>
  <c r="AE69" i="5"/>
  <c r="AD69" i="5" s="1"/>
  <c r="AH49" i="7"/>
  <c r="V39" i="7"/>
  <c r="J39" i="7"/>
  <c r="AB39" i="7"/>
  <c r="AH29" i="7"/>
  <c r="V29" i="7"/>
  <c r="J29" i="7"/>
  <c r="P49" i="7"/>
  <c r="P29" i="7"/>
  <c r="AB29" i="7"/>
  <c r="AB19" i="7"/>
  <c r="AH9" i="7"/>
  <c r="AB9" i="7"/>
  <c r="V9" i="7"/>
  <c r="P9" i="7"/>
  <c r="AF28" i="5"/>
  <c r="J9" i="7"/>
  <c r="L52" i="5"/>
  <c r="AA53" i="5"/>
  <c r="AA55" i="5"/>
  <c r="L34" i="5"/>
  <c r="AE46" i="5"/>
  <c r="AD46" i="5" s="1"/>
  <c r="L64" i="5"/>
  <c r="AB15" i="7"/>
  <c r="P19" i="7"/>
  <c r="L8" i="7" l="1"/>
  <c r="X38" i="7"/>
  <c r="AC18" i="5"/>
  <c r="AD8" i="7"/>
  <c r="AJ38" i="7"/>
  <c r="AA10" i="7"/>
  <c r="AG30" i="7"/>
  <c r="O20" i="7"/>
  <c r="AM40" i="7"/>
  <c r="AH8" i="6"/>
  <c r="Z40" i="6"/>
  <c r="AM10" i="7"/>
  <c r="O40" i="7"/>
  <c r="AC31" i="5"/>
  <c r="AA20" i="7"/>
  <c r="AA50" i="7"/>
  <c r="AH39" i="7"/>
  <c r="J40" i="6"/>
  <c r="AH19" i="7"/>
  <c r="J49" i="7"/>
  <c r="AC24" i="5"/>
  <c r="AB7" i="7"/>
  <c r="V27" i="7"/>
  <c r="AB47" i="5"/>
  <c r="AC32" i="7" s="1"/>
  <c r="X8" i="7"/>
  <c r="L28" i="7"/>
  <c r="U20" i="7"/>
  <c r="O50" i="7"/>
  <c r="J19" i="7"/>
  <c r="V7" i="7"/>
  <c r="AB37" i="7"/>
  <c r="AC51" i="5"/>
  <c r="AM20" i="7"/>
  <c r="U40" i="7"/>
  <c r="AC26" i="5"/>
  <c r="V19" i="7"/>
  <c r="AB49" i="7"/>
  <c r="AF16" i="5"/>
  <c r="J27" i="7"/>
  <c r="R8" i="7"/>
  <c r="AD38" i="7"/>
  <c r="AA40" i="7"/>
  <c r="AG40" i="7"/>
  <c r="P39" i="7"/>
  <c r="AH7" i="7"/>
  <c r="AH27" i="7"/>
  <c r="R18" i="7"/>
  <c r="AG20" i="7"/>
  <c r="N22" i="6"/>
  <c r="V10" i="6"/>
  <c r="V26" i="6"/>
  <c r="AF6" i="6"/>
  <c r="J10" i="6"/>
  <c r="P34" i="6"/>
  <c r="V34" i="6"/>
  <c r="Z38" i="6"/>
  <c r="J26" i="6"/>
  <c r="AL18" i="6"/>
  <c r="AB18" i="6"/>
  <c r="T30" i="6"/>
  <c r="N26" i="6"/>
  <c r="Z42" i="6"/>
  <c r="V18" i="6"/>
  <c r="AL22" i="6"/>
  <c r="AL38" i="6"/>
  <c r="AH26" i="6"/>
  <c r="J34" i="6"/>
  <c r="Z34" i="6"/>
  <c r="P26" i="6"/>
  <c r="T6" i="6"/>
  <c r="Q22" i="5"/>
  <c r="AF14" i="6"/>
  <c r="P18" i="6"/>
  <c r="AH10" i="6"/>
  <c r="AB26" i="6"/>
  <c r="P42" i="6"/>
  <c r="N42" i="6"/>
  <c r="J32" i="6"/>
  <c r="T16" i="6"/>
  <c r="N14" i="6"/>
  <c r="AF30" i="6"/>
  <c r="AF22" i="6"/>
  <c r="Z30" i="6"/>
  <c r="N24" i="6"/>
  <c r="P10" i="6"/>
  <c r="P40" i="6"/>
  <c r="AH24" i="6"/>
  <c r="J18" i="6"/>
  <c r="AB42" i="6"/>
  <c r="AB34" i="6"/>
  <c r="V42" i="6"/>
  <c r="T40" i="6"/>
  <c r="Z10" i="6"/>
  <c r="T18" i="6"/>
  <c r="AF42" i="6"/>
  <c r="AF10" i="6"/>
  <c r="P16" i="6"/>
  <c r="J16" i="6"/>
  <c r="Q58" i="5"/>
  <c r="AL42" i="6"/>
  <c r="AL26" i="6"/>
  <c r="AF38" i="6"/>
  <c r="AL10" i="6"/>
  <c r="AL14" i="6"/>
  <c r="N38" i="6"/>
  <c r="N30" i="6"/>
  <c r="AL30" i="6"/>
  <c r="AF18" i="6"/>
  <c r="AL6" i="6"/>
  <c r="AB32" i="6"/>
  <c r="Q46" i="5"/>
  <c r="AH18" i="6"/>
  <c r="AB10" i="6"/>
  <c r="J42" i="6"/>
  <c r="AF24" i="6"/>
  <c r="Z18" i="6"/>
  <c r="AL34" i="6"/>
  <c r="N34" i="6"/>
  <c r="T26" i="6"/>
  <c r="T34" i="6"/>
  <c r="N10" i="6"/>
  <c r="P32" i="6"/>
  <c r="Z16" i="6"/>
  <c r="Z8" i="6"/>
  <c r="AL40" i="6"/>
  <c r="T8" i="6"/>
  <c r="N40" i="6"/>
  <c r="AF40" i="6"/>
  <c r="Z26" i="6"/>
  <c r="T10" i="6"/>
  <c r="T42" i="6"/>
  <c r="AF34" i="6"/>
  <c r="N18" i="6"/>
  <c r="AF26" i="6"/>
  <c r="AB38" i="6"/>
  <c r="AH20" i="6"/>
  <c r="AH22" i="6"/>
  <c r="V12" i="6"/>
  <c r="AB36" i="6"/>
  <c r="AH30" i="6"/>
  <c r="AJ26" i="6"/>
  <c r="AJ16" i="6"/>
  <c r="L8" i="6"/>
  <c r="R10" i="6"/>
  <c r="R32" i="6"/>
  <c r="AJ42" i="6"/>
  <c r="V38" i="6"/>
  <c r="AB22" i="6"/>
  <c r="V28" i="6"/>
  <c r="J36" i="6"/>
  <c r="V14" i="6"/>
  <c r="AD8" i="6"/>
  <c r="X32" i="6"/>
  <c r="AD10" i="6"/>
  <c r="R42" i="6"/>
  <c r="AD34" i="6"/>
  <c r="Q34" i="5"/>
  <c r="AH38" i="6"/>
  <c r="AJ10" i="6"/>
  <c r="AB14" i="6"/>
  <c r="R24" i="6"/>
  <c r="T24" i="6"/>
  <c r="P12" i="6"/>
  <c r="AB20" i="6"/>
  <c r="Q64" i="5"/>
  <c r="AB44" i="6"/>
  <c r="AH28" i="6"/>
  <c r="AH44" i="6"/>
  <c r="Q10" i="5"/>
  <c r="V30" i="6"/>
  <c r="P22" i="6"/>
  <c r="AB30" i="6"/>
  <c r="AL24" i="6"/>
  <c r="N16" i="6"/>
  <c r="AB6" i="6"/>
  <c r="AH32" i="6"/>
  <c r="J8" i="6"/>
  <c r="J24" i="6"/>
  <c r="AB24" i="6"/>
  <c r="V40" i="6"/>
  <c r="AF16" i="6"/>
  <c r="Q40" i="5"/>
  <c r="Z32" i="6"/>
  <c r="AL32" i="6"/>
  <c r="J14" i="6"/>
  <c r="P20" i="6"/>
  <c r="J6" i="6"/>
  <c r="P36" i="6"/>
  <c r="V20" i="6"/>
  <c r="V44" i="6"/>
  <c r="AH36" i="6"/>
  <c r="V22" i="6"/>
  <c r="P6" i="6"/>
  <c r="P38" i="6"/>
  <c r="AH12" i="6"/>
  <c r="J22" i="6"/>
  <c r="P44" i="6"/>
  <c r="AH14" i="6"/>
  <c r="V8" i="6"/>
  <c r="AB12" i="6"/>
  <c r="P28" i="6"/>
  <c r="J28" i="6"/>
  <c r="J30" i="6"/>
  <c r="P14" i="6"/>
  <c r="P24" i="6"/>
  <c r="Q28" i="5"/>
  <c r="AH16" i="6"/>
  <c r="AB40" i="6"/>
  <c r="AF8" i="6"/>
  <c r="Z24" i="6"/>
  <c r="N32" i="6"/>
  <c r="AB63" i="5"/>
  <c r="AC63" i="5"/>
  <c r="AB41" i="5"/>
  <c r="AC41" i="5"/>
  <c r="AC23" i="5"/>
  <c r="AB23" i="5"/>
  <c r="AB48" i="7"/>
  <c r="P48" i="7"/>
  <c r="AH48" i="7"/>
  <c r="J48" i="7"/>
  <c r="AB38" i="7"/>
  <c r="P38" i="7"/>
  <c r="V38" i="7"/>
  <c r="V48" i="7"/>
  <c r="J38" i="7"/>
  <c r="AB28" i="7"/>
  <c r="P28" i="7"/>
  <c r="AH38" i="7"/>
  <c r="V28" i="7"/>
  <c r="J28" i="7"/>
  <c r="AB18" i="7"/>
  <c r="P18" i="7"/>
  <c r="AH28" i="7"/>
  <c r="J18" i="7"/>
  <c r="P8" i="7"/>
  <c r="J8" i="7"/>
  <c r="V18" i="7"/>
  <c r="AH18" i="7"/>
  <c r="AH8" i="7"/>
  <c r="AB8" i="7"/>
  <c r="AF22" i="5"/>
  <c r="V8" i="7"/>
  <c r="AF48" i="7"/>
  <c r="T48" i="7"/>
  <c r="Z48" i="7"/>
  <c r="AF38" i="7"/>
  <c r="T38" i="7"/>
  <c r="AL38" i="7"/>
  <c r="AL48" i="7"/>
  <c r="Z38" i="7"/>
  <c r="AF28" i="7"/>
  <c r="T28" i="7"/>
  <c r="N48" i="7"/>
  <c r="AL28" i="7"/>
  <c r="N28" i="7"/>
  <c r="N38" i="7"/>
  <c r="AF18" i="7"/>
  <c r="T18" i="7"/>
  <c r="Z18" i="7"/>
  <c r="AF8" i="7"/>
  <c r="Z8" i="7"/>
  <c r="Z28" i="7"/>
  <c r="AL18" i="7"/>
  <c r="T8" i="7"/>
  <c r="N8" i="7"/>
  <c r="AL8" i="7"/>
  <c r="AF26" i="5"/>
  <c r="N18" i="7"/>
  <c r="AM55" i="7"/>
  <c r="AA55" i="7"/>
  <c r="O55" i="7"/>
  <c r="AG55" i="7"/>
  <c r="AM45" i="7"/>
  <c r="AG45" i="7"/>
  <c r="U55" i="7"/>
  <c r="U45" i="7"/>
  <c r="AM35" i="7"/>
  <c r="AA35" i="7"/>
  <c r="O35" i="7"/>
  <c r="U35" i="7"/>
  <c r="O25" i="7"/>
  <c r="O45" i="7"/>
  <c r="AG35" i="7"/>
  <c r="U25" i="7"/>
  <c r="AA45" i="7"/>
  <c r="AM25" i="7"/>
  <c r="AA25" i="7"/>
  <c r="AG15" i="7"/>
  <c r="U15" i="7"/>
  <c r="AA15" i="7"/>
  <c r="AF69" i="5"/>
  <c r="AM15" i="7"/>
  <c r="O15" i="7"/>
  <c r="AG25" i="7"/>
  <c r="AK52" i="7"/>
  <c r="Y52" i="7"/>
  <c r="M52" i="7"/>
  <c r="S52" i="7"/>
  <c r="AK42" i="7"/>
  <c r="Y42" i="7"/>
  <c r="M42" i="7"/>
  <c r="AE52" i="7"/>
  <c r="S42" i="7"/>
  <c r="AK32" i="7"/>
  <c r="Y32" i="7"/>
  <c r="M32" i="7"/>
  <c r="AE32" i="7"/>
  <c r="Y22" i="7"/>
  <c r="S22" i="7"/>
  <c r="S32" i="7"/>
  <c r="AE22" i="7"/>
  <c r="AK22" i="7"/>
  <c r="AE42" i="7"/>
  <c r="M22" i="7"/>
  <c r="AE12" i="7"/>
  <c r="S12" i="7"/>
  <c r="AK12" i="7"/>
  <c r="M12" i="7"/>
  <c r="Y12" i="7"/>
  <c r="AF49" i="5"/>
  <c r="AD47" i="7"/>
  <c r="R47" i="7"/>
  <c r="X47" i="7"/>
  <c r="AD37" i="7"/>
  <c r="R37" i="7"/>
  <c r="AJ37" i="7"/>
  <c r="AJ47" i="7"/>
  <c r="X37" i="7"/>
  <c r="AD27" i="7"/>
  <c r="R27" i="7"/>
  <c r="L47" i="7"/>
  <c r="AJ27" i="7"/>
  <c r="L27" i="7"/>
  <c r="AD17" i="7"/>
  <c r="R17" i="7"/>
  <c r="X17" i="7"/>
  <c r="AD7" i="7"/>
  <c r="X7" i="7"/>
  <c r="AJ17" i="7"/>
  <c r="R7" i="7"/>
  <c r="L7" i="7"/>
  <c r="AF18" i="5"/>
  <c r="X27" i="7"/>
  <c r="L17" i="7"/>
  <c r="L37" i="7"/>
  <c r="AJ7" i="7"/>
  <c r="R18" i="6"/>
  <c r="R34" i="6"/>
  <c r="AB13" i="5"/>
  <c r="AC13" i="5"/>
  <c r="AC50" i="7"/>
  <c r="Q50" i="7"/>
  <c r="W50" i="7"/>
  <c r="AC40" i="7"/>
  <c r="Q40" i="7"/>
  <c r="K50" i="7"/>
  <c r="W40" i="7"/>
  <c r="AC30" i="7"/>
  <c r="Q30" i="7"/>
  <c r="AI30" i="7"/>
  <c r="K30" i="7"/>
  <c r="AI40" i="7"/>
  <c r="AI50" i="7"/>
  <c r="W30" i="7"/>
  <c r="AC20" i="7"/>
  <c r="Q20" i="7"/>
  <c r="AI20" i="7"/>
  <c r="W20" i="7"/>
  <c r="K20" i="7"/>
  <c r="AI10" i="7"/>
  <c r="W10" i="7"/>
  <c r="K10" i="7"/>
  <c r="Q10" i="7"/>
  <c r="K40" i="7"/>
  <c r="AC10" i="7"/>
  <c r="AF35" i="5"/>
  <c r="X26" i="6"/>
  <c r="AB30" i="5"/>
  <c r="AC30" i="5"/>
  <c r="AD18" i="6"/>
  <c r="AE55" i="7"/>
  <c r="S55" i="7"/>
  <c r="Y55" i="7"/>
  <c r="S45" i="7"/>
  <c r="M45" i="7"/>
  <c r="AK55" i="7"/>
  <c r="AE35" i="7"/>
  <c r="S35" i="7"/>
  <c r="AE45" i="7"/>
  <c r="Y45" i="7"/>
  <c r="AK35" i="7"/>
  <c r="M35" i="7"/>
  <c r="AK45" i="7"/>
  <c r="AE25" i="7"/>
  <c r="Y25" i="7"/>
  <c r="M55" i="7"/>
  <c r="Y35" i="7"/>
  <c r="S25" i="7"/>
  <c r="M25" i="7"/>
  <c r="AK25" i="7"/>
  <c r="AK15" i="7"/>
  <c r="Y15" i="7"/>
  <c r="M15" i="7"/>
  <c r="S15" i="7"/>
  <c r="AF67" i="5"/>
  <c r="AE15" i="7"/>
  <c r="AG52" i="7"/>
  <c r="U52" i="7"/>
  <c r="AA52" i="7"/>
  <c r="AG42" i="7"/>
  <c r="U42" i="7"/>
  <c r="O52" i="7"/>
  <c r="AA42" i="7"/>
  <c r="AG32" i="7"/>
  <c r="U32" i="7"/>
  <c r="AM32" i="7"/>
  <c r="O32" i="7"/>
  <c r="AM42" i="7"/>
  <c r="AM52" i="7"/>
  <c r="AA32" i="7"/>
  <c r="O22" i="7"/>
  <c r="AA22" i="7"/>
  <c r="U22" i="7"/>
  <c r="AM12" i="7"/>
  <c r="AA12" i="7"/>
  <c r="O12" i="7"/>
  <c r="O42" i="7"/>
  <c r="AG22" i="7"/>
  <c r="U12" i="7"/>
  <c r="AG12" i="7"/>
  <c r="AF51" i="5"/>
  <c r="AM22" i="7"/>
  <c r="AH51" i="7"/>
  <c r="V51" i="7"/>
  <c r="J51" i="7"/>
  <c r="P51" i="7"/>
  <c r="AH41" i="7"/>
  <c r="V41" i="7"/>
  <c r="J41" i="7"/>
  <c r="AB51" i="7"/>
  <c r="P41" i="7"/>
  <c r="AH31" i="7"/>
  <c r="V31" i="7"/>
  <c r="J31" i="7"/>
  <c r="AH21" i="7"/>
  <c r="AB41" i="7"/>
  <c r="AB31" i="7"/>
  <c r="AB21" i="7"/>
  <c r="P31" i="7"/>
  <c r="V21" i="7"/>
  <c r="J21" i="7"/>
  <c r="AH11" i="7"/>
  <c r="V11" i="7"/>
  <c r="J11" i="7"/>
  <c r="P21" i="7"/>
  <c r="P11" i="7"/>
  <c r="AF40" i="5"/>
  <c r="AB11" i="7"/>
  <c r="AM47" i="7"/>
  <c r="AA47" i="7"/>
  <c r="O47" i="7"/>
  <c r="AG47" i="7"/>
  <c r="U47" i="7"/>
  <c r="O37" i="7"/>
  <c r="AM27" i="7"/>
  <c r="AA27" i="7"/>
  <c r="O27" i="7"/>
  <c r="U37" i="7"/>
  <c r="U27" i="7"/>
  <c r="AM37" i="7"/>
  <c r="AA37" i="7"/>
  <c r="AG27" i="7"/>
  <c r="AM17" i="7"/>
  <c r="AA17" i="7"/>
  <c r="AG37" i="7"/>
  <c r="AG17" i="7"/>
  <c r="U17" i="7"/>
  <c r="AG7" i="7"/>
  <c r="U7" i="7"/>
  <c r="O17" i="7"/>
  <c r="AM7" i="7"/>
  <c r="AF21" i="5"/>
  <c r="AA7" i="7"/>
  <c r="O7" i="7"/>
  <c r="AK48" i="7"/>
  <c r="Y48" i="7"/>
  <c r="M48" i="7"/>
  <c r="S48" i="7"/>
  <c r="AK28" i="7"/>
  <c r="Y28" i="7"/>
  <c r="M28" i="7"/>
  <c r="AK38" i="7"/>
  <c r="AE38" i="7"/>
  <c r="M38" i="7"/>
  <c r="AE28" i="7"/>
  <c r="S38" i="7"/>
  <c r="AE48" i="7"/>
  <c r="S28" i="7"/>
  <c r="AK18" i="7"/>
  <c r="Y18" i="7"/>
  <c r="M18" i="7"/>
  <c r="AE18" i="7"/>
  <c r="S18" i="7"/>
  <c r="AE8" i="7"/>
  <c r="S8" i="7"/>
  <c r="AK8" i="7"/>
  <c r="Y8" i="7"/>
  <c r="Y38" i="7"/>
  <c r="M8" i="7"/>
  <c r="AF25" i="5"/>
  <c r="AL51" i="7"/>
  <c r="Z51" i="7"/>
  <c r="N51" i="7"/>
  <c r="AF51" i="7"/>
  <c r="AL41" i="7"/>
  <c r="Z41" i="7"/>
  <c r="N41" i="7"/>
  <c r="AF41" i="7"/>
  <c r="AL31" i="7"/>
  <c r="Z31" i="7"/>
  <c r="N31" i="7"/>
  <c r="AL21" i="7"/>
  <c r="Z21" i="7"/>
  <c r="T51" i="7"/>
  <c r="T31" i="7"/>
  <c r="T41" i="7"/>
  <c r="AF21" i="7"/>
  <c r="N21" i="7"/>
  <c r="AL11" i="7"/>
  <c r="Z11" i="7"/>
  <c r="N11" i="7"/>
  <c r="AF11" i="7"/>
  <c r="AF44" i="5"/>
  <c r="AF31" i="7"/>
  <c r="T21" i="7"/>
  <c r="T11" i="7"/>
  <c r="AI55" i="7"/>
  <c r="W55" i="7"/>
  <c r="K55" i="7"/>
  <c r="Q55" i="7"/>
  <c r="AI45" i="7"/>
  <c r="AC45" i="7"/>
  <c r="W45" i="7"/>
  <c r="Q45" i="7"/>
  <c r="K45" i="7"/>
  <c r="AI35" i="7"/>
  <c r="W35" i="7"/>
  <c r="K35" i="7"/>
  <c r="AC55" i="7"/>
  <c r="AC35" i="7"/>
  <c r="Q35" i="7"/>
  <c r="AI25" i="7"/>
  <c r="AC25" i="7"/>
  <c r="K25" i="7"/>
  <c r="Q25" i="7"/>
  <c r="AC15" i="7"/>
  <c r="Q15" i="7"/>
  <c r="W25" i="7"/>
  <c r="AI15" i="7"/>
  <c r="K15" i="7"/>
  <c r="AF65" i="5"/>
  <c r="W15" i="7"/>
  <c r="AL53" i="7"/>
  <c r="Z53" i="7"/>
  <c r="N53" i="7"/>
  <c r="T53" i="7"/>
  <c r="AL43" i="7"/>
  <c r="Z43" i="7"/>
  <c r="N43" i="7"/>
  <c r="AF53" i="7"/>
  <c r="T43" i="7"/>
  <c r="AL33" i="7"/>
  <c r="Z33" i="7"/>
  <c r="N33" i="7"/>
  <c r="AL23" i="7"/>
  <c r="Z23" i="7"/>
  <c r="N23" i="7"/>
  <c r="AF43" i="7"/>
  <c r="AF33" i="7"/>
  <c r="AF23" i="7"/>
  <c r="T23" i="7"/>
  <c r="T33" i="7"/>
  <c r="AL13" i="7"/>
  <c r="Z13" i="7"/>
  <c r="N13" i="7"/>
  <c r="T13" i="7"/>
  <c r="AF56" i="5"/>
  <c r="AF13" i="7"/>
  <c r="J38" i="6"/>
  <c r="P10" i="5"/>
  <c r="AE10" i="5" s="1"/>
  <c r="AD10" i="5" s="1"/>
  <c r="J46" i="7" s="1"/>
  <c r="AH6" i="6"/>
  <c r="V6" i="6"/>
  <c r="AB28" i="6"/>
  <c r="P64" i="5"/>
  <c r="J12" i="6"/>
  <c r="V36" i="6"/>
  <c r="J20" i="6"/>
  <c r="AB52" i="7"/>
  <c r="P52" i="7"/>
  <c r="AH52" i="7"/>
  <c r="J52" i="7"/>
  <c r="AB42" i="7"/>
  <c r="P42" i="7"/>
  <c r="AH42" i="7"/>
  <c r="J42" i="7"/>
  <c r="AB32" i="7"/>
  <c r="P32" i="7"/>
  <c r="AB22" i="7"/>
  <c r="P22" i="7"/>
  <c r="V52" i="7"/>
  <c r="V32" i="7"/>
  <c r="V42" i="7"/>
  <c r="J22" i="7"/>
  <c r="V22" i="7"/>
  <c r="AB12" i="7"/>
  <c r="P12" i="7"/>
  <c r="J32" i="7"/>
  <c r="AH22" i="7"/>
  <c r="AH32" i="7"/>
  <c r="AH12" i="7"/>
  <c r="J12" i="7"/>
  <c r="V12" i="7"/>
  <c r="AF46" i="5"/>
  <c r="AB14" i="5"/>
  <c r="AC14" i="5"/>
  <c r="AJ50" i="7"/>
  <c r="X50" i="7"/>
  <c r="L50" i="7"/>
  <c r="AD50" i="7"/>
  <c r="AJ40" i="7"/>
  <c r="X40" i="7"/>
  <c r="L40" i="7"/>
  <c r="AD40" i="7"/>
  <c r="AJ30" i="7"/>
  <c r="X30" i="7"/>
  <c r="L30" i="7"/>
  <c r="R50" i="7"/>
  <c r="R30" i="7"/>
  <c r="R40" i="7"/>
  <c r="AJ20" i="7"/>
  <c r="X20" i="7"/>
  <c r="L20" i="7"/>
  <c r="AJ10" i="7"/>
  <c r="X10" i="7"/>
  <c r="L10" i="7"/>
  <c r="AD20" i="7"/>
  <c r="AD10" i="7"/>
  <c r="AD30" i="7"/>
  <c r="R10" i="7"/>
  <c r="AF36" i="5"/>
  <c r="R20" i="7"/>
  <c r="AM51" i="7"/>
  <c r="AA51" i="7"/>
  <c r="O51" i="7"/>
  <c r="AG51" i="7"/>
  <c r="AM41" i="7"/>
  <c r="AA41" i="7"/>
  <c r="O41" i="7"/>
  <c r="AG41" i="7"/>
  <c r="AM31" i="7"/>
  <c r="AA31" i="7"/>
  <c r="O31" i="7"/>
  <c r="U51" i="7"/>
  <c r="U31" i="7"/>
  <c r="U41" i="7"/>
  <c r="AM21" i="7"/>
  <c r="AG31" i="7"/>
  <c r="AG21" i="7"/>
  <c r="O21" i="7"/>
  <c r="AA21" i="7"/>
  <c r="U21" i="7"/>
  <c r="AG11" i="7"/>
  <c r="U11" i="7"/>
  <c r="AA11" i="7"/>
  <c r="AF45" i="5"/>
  <c r="AM11" i="7"/>
  <c r="O11" i="7"/>
  <c r="AB59" i="5"/>
  <c r="AC59" i="5"/>
  <c r="X16" i="6"/>
  <c r="AJ40" i="6"/>
  <c r="AJ32" i="6"/>
  <c r="AD32" i="6"/>
  <c r="AJ8" i="6"/>
  <c r="AB55" i="5"/>
  <c r="AC55" i="5"/>
  <c r="R26" i="6"/>
  <c r="Q52" i="5"/>
  <c r="AJ18" i="6"/>
  <c r="AD42" i="6"/>
  <c r="X34" i="6"/>
  <c r="AD16" i="6"/>
  <c r="X24" i="6"/>
  <c r="R8" i="6"/>
  <c r="R40" i="6"/>
  <c r="AB12" i="5"/>
  <c r="AC12" i="5"/>
  <c r="AF52" i="7"/>
  <c r="T52" i="7"/>
  <c r="Z52" i="7"/>
  <c r="AF42" i="7"/>
  <c r="T42" i="7"/>
  <c r="N52" i="7"/>
  <c r="Z42" i="7"/>
  <c r="AF32" i="7"/>
  <c r="T32" i="7"/>
  <c r="AF22" i="7"/>
  <c r="T22" i="7"/>
  <c r="N42" i="7"/>
  <c r="AL32" i="7"/>
  <c r="N32" i="7"/>
  <c r="N22" i="7"/>
  <c r="AL42" i="7"/>
  <c r="Z32" i="7"/>
  <c r="AL22" i="7"/>
  <c r="AF12" i="7"/>
  <c r="T12" i="7"/>
  <c r="AL52" i="7"/>
  <c r="Z22" i="7"/>
  <c r="Z12" i="7"/>
  <c r="N12" i="7"/>
  <c r="AF50" i="5"/>
  <c r="AL12" i="7"/>
  <c r="X18" i="6"/>
  <c r="AC27" i="5"/>
  <c r="AB27" i="5"/>
  <c r="AC15" i="5"/>
  <c r="AB15" i="5"/>
  <c r="K52" i="7"/>
  <c r="AC22" i="7"/>
  <c r="AF50" i="7"/>
  <c r="T50" i="7"/>
  <c r="AL50" i="7"/>
  <c r="N50" i="7"/>
  <c r="AF40" i="7"/>
  <c r="T40" i="7"/>
  <c r="Z50" i="7"/>
  <c r="AL40" i="7"/>
  <c r="N40" i="7"/>
  <c r="AF30" i="7"/>
  <c r="T30" i="7"/>
  <c r="Z40" i="7"/>
  <c r="Z30" i="7"/>
  <c r="N30" i="7"/>
  <c r="AF20" i="7"/>
  <c r="T20" i="7"/>
  <c r="AF10" i="7"/>
  <c r="T10" i="7"/>
  <c r="AL30" i="7"/>
  <c r="N20" i="7"/>
  <c r="Z20" i="7"/>
  <c r="AL10" i="7"/>
  <c r="N10" i="7"/>
  <c r="AL20" i="7"/>
  <c r="Z10" i="7"/>
  <c r="AF38" i="5"/>
  <c r="AE47" i="7"/>
  <c r="S47" i="7"/>
  <c r="Y47" i="7"/>
  <c r="AK47" i="7"/>
  <c r="AE37" i="7"/>
  <c r="Y37" i="7"/>
  <c r="AE27" i="7"/>
  <c r="S27" i="7"/>
  <c r="S37" i="7"/>
  <c r="M37" i="7"/>
  <c r="M47" i="7"/>
  <c r="AK27" i="7"/>
  <c r="M27" i="7"/>
  <c r="AK37" i="7"/>
  <c r="Y27" i="7"/>
  <c r="AE17" i="7"/>
  <c r="AK17" i="7"/>
  <c r="Y17" i="7"/>
  <c r="M17" i="7"/>
  <c r="AK7" i="7"/>
  <c r="Y7" i="7"/>
  <c r="M7" i="7"/>
  <c r="S7" i="7"/>
  <c r="AF19" i="5"/>
  <c r="S17" i="7"/>
  <c r="AE7" i="7"/>
  <c r="AE51" i="7"/>
  <c r="S51" i="7"/>
  <c r="Y51" i="7"/>
  <c r="AE41" i="7"/>
  <c r="S41" i="7"/>
  <c r="M51" i="7"/>
  <c r="Y41" i="7"/>
  <c r="AE31" i="7"/>
  <c r="S31" i="7"/>
  <c r="AK31" i="7"/>
  <c r="M31" i="7"/>
  <c r="AK41" i="7"/>
  <c r="AK51" i="7"/>
  <c r="Y31" i="7"/>
  <c r="S21" i="7"/>
  <c r="M41" i="7"/>
  <c r="AK21" i="7"/>
  <c r="AE21" i="7"/>
  <c r="Y21" i="7"/>
  <c r="M21" i="7"/>
  <c r="AK11" i="7"/>
  <c r="Y11" i="7"/>
  <c r="M11" i="7"/>
  <c r="S11" i="7"/>
  <c r="AF43" i="5"/>
  <c r="AE11" i="7"/>
  <c r="AI47" i="7"/>
  <c r="W47" i="7"/>
  <c r="K47" i="7"/>
  <c r="Q47" i="7"/>
  <c r="AI27" i="7"/>
  <c r="W27" i="7"/>
  <c r="K27" i="7"/>
  <c r="AI37" i="7"/>
  <c r="AC37" i="7"/>
  <c r="K37" i="7"/>
  <c r="AC27" i="7"/>
  <c r="Q37" i="7"/>
  <c r="AC47" i="7"/>
  <c r="Q27" i="7"/>
  <c r="AI17" i="7"/>
  <c r="W37" i="7"/>
  <c r="AC17" i="7"/>
  <c r="Q17" i="7"/>
  <c r="AC7" i="7"/>
  <c r="Q7" i="7"/>
  <c r="AI7" i="7"/>
  <c r="W17" i="7"/>
  <c r="W7" i="7"/>
  <c r="AF17" i="5"/>
  <c r="K7" i="7"/>
  <c r="K17" i="7"/>
  <c r="L34" i="6"/>
  <c r="AD51" i="7"/>
  <c r="R51" i="7"/>
  <c r="X51" i="7"/>
  <c r="AD41" i="7"/>
  <c r="R41" i="7"/>
  <c r="L51" i="7"/>
  <c r="X41" i="7"/>
  <c r="AD31" i="7"/>
  <c r="R31" i="7"/>
  <c r="AD21" i="7"/>
  <c r="L41" i="7"/>
  <c r="AJ31" i="7"/>
  <c r="L31" i="7"/>
  <c r="AJ41" i="7"/>
  <c r="X31" i="7"/>
  <c r="R21" i="7"/>
  <c r="AD11" i="7"/>
  <c r="R11" i="7"/>
  <c r="AJ21" i="7"/>
  <c r="AJ51" i="7"/>
  <c r="L21" i="7"/>
  <c r="X11" i="7"/>
  <c r="AF42" i="5"/>
  <c r="X21" i="7"/>
  <c r="L11" i="7"/>
  <c r="AJ11" i="7"/>
  <c r="AK50" i="7"/>
  <c r="Y50" i="7"/>
  <c r="M50" i="7"/>
  <c r="AE50" i="7"/>
  <c r="AK40" i="7"/>
  <c r="Y40" i="7"/>
  <c r="M40" i="7"/>
  <c r="AE40" i="7"/>
  <c r="AK30" i="7"/>
  <c r="Y30" i="7"/>
  <c r="M30" i="7"/>
  <c r="S50" i="7"/>
  <c r="S30" i="7"/>
  <c r="S40" i="7"/>
  <c r="AE30" i="7"/>
  <c r="AK20" i="7"/>
  <c r="Y20" i="7"/>
  <c r="M20" i="7"/>
  <c r="AE20" i="7"/>
  <c r="S20" i="7"/>
  <c r="AE10" i="7"/>
  <c r="S10" i="7"/>
  <c r="Y10" i="7"/>
  <c r="AK10" i="7"/>
  <c r="M10" i="7"/>
  <c r="AF37" i="5"/>
  <c r="AE49" i="7"/>
  <c r="S49" i="7"/>
  <c r="AK49" i="7"/>
  <c r="M49" i="7"/>
  <c r="AE39" i="7"/>
  <c r="Y49" i="7"/>
  <c r="AK39" i="7"/>
  <c r="S39" i="7"/>
  <c r="M39" i="7"/>
  <c r="AE29" i="7"/>
  <c r="S29" i="7"/>
  <c r="Y39" i="7"/>
  <c r="Y29" i="7"/>
  <c r="AK29" i="7"/>
  <c r="M29" i="7"/>
  <c r="AE19" i="7"/>
  <c r="S19" i="7"/>
  <c r="AK19" i="7"/>
  <c r="Y19" i="7"/>
  <c r="M19" i="7"/>
  <c r="AK9" i="7"/>
  <c r="Y9" i="7"/>
  <c r="M9" i="7"/>
  <c r="AF31" i="5"/>
  <c r="AE9" i="7"/>
  <c r="S9" i="7"/>
  <c r="AL47" i="7"/>
  <c r="Z47" i="7"/>
  <c r="N47" i="7"/>
  <c r="AF47" i="7"/>
  <c r="AL37" i="7"/>
  <c r="Z37" i="7"/>
  <c r="N37" i="7"/>
  <c r="T37" i="7"/>
  <c r="T47" i="7"/>
  <c r="AL27" i="7"/>
  <c r="Z27" i="7"/>
  <c r="N27" i="7"/>
  <c r="AF37" i="7"/>
  <c r="T27" i="7"/>
  <c r="AL17" i="7"/>
  <c r="Z17" i="7"/>
  <c r="N17" i="7"/>
  <c r="AF27" i="7"/>
  <c r="N7" i="7"/>
  <c r="AF20" i="5"/>
  <c r="AF17" i="7"/>
  <c r="T17" i="7"/>
  <c r="AL7" i="7"/>
  <c r="AF7" i="7"/>
  <c r="T7" i="7"/>
  <c r="Z7" i="7"/>
  <c r="AF54" i="7"/>
  <c r="T54" i="7"/>
  <c r="AL44" i="7"/>
  <c r="AL54" i="7"/>
  <c r="N54" i="7"/>
  <c r="AF44" i="7"/>
  <c r="T44" i="7"/>
  <c r="N44" i="7"/>
  <c r="AF34" i="7"/>
  <c r="T34" i="7"/>
  <c r="AF24" i="7"/>
  <c r="T24" i="7"/>
  <c r="Z54" i="7"/>
  <c r="Z34" i="7"/>
  <c r="Z44" i="7"/>
  <c r="AL24" i="7"/>
  <c r="Z24" i="7"/>
  <c r="AF14" i="7"/>
  <c r="T14" i="7"/>
  <c r="N34" i="7"/>
  <c r="N24" i="7"/>
  <c r="AL14" i="7"/>
  <c r="N14" i="7"/>
  <c r="AL34" i="7"/>
  <c r="Z14" i="7"/>
  <c r="AF62" i="5"/>
  <c r="AJ38" i="6"/>
  <c r="L38" i="6"/>
  <c r="AJ30" i="6"/>
  <c r="L30" i="6"/>
  <c r="AD38" i="6"/>
  <c r="R38" i="6"/>
  <c r="X30" i="6"/>
  <c r="X22" i="6"/>
  <c r="X14" i="6"/>
  <c r="X6" i="6"/>
  <c r="Q16" i="5"/>
  <c r="X38" i="6"/>
  <c r="AD22" i="6"/>
  <c r="AD14" i="6"/>
  <c r="R22" i="6"/>
  <c r="R14" i="6"/>
  <c r="AD6" i="6"/>
  <c r="AD30" i="6"/>
  <c r="L22" i="6"/>
  <c r="L14" i="6"/>
  <c r="R6" i="6"/>
  <c r="P16" i="5"/>
  <c r="L6" i="6"/>
  <c r="R30" i="6"/>
  <c r="AJ6" i="6"/>
  <c r="AJ22" i="6"/>
  <c r="AJ14" i="6"/>
  <c r="T32" i="6"/>
  <c r="AL8" i="6"/>
  <c r="N8" i="6"/>
  <c r="P40" i="5"/>
  <c r="AL16" i="6"/>
  <c r="V24" i="6"/>
  <c r="V16" i="6"/>
  <c r="AH40" i="6"/>
  <c r="AB16" i="6"/>
  <c r="AB8" i="6"/>
  <c r="P8" i="6"/>
  <c r="P28" i="5"/>
  <c r="AC60" i="5"/>
  <c r="AB60" i="5"/>
  <c r="AB57" i="5"/>
  <c r="AC57" i="5"/>
  <c r="AL55" i="7"/>
  <c r="Z55" i="7"/>
  <c r="N55" i="7"/>
  <c r="AL45" i="7"/>
  <c r="Z45" i="7"/>
  <c r="N45" i="7"/>
  <c r="AF55" i="7"/>
  <c r="AF45" i="7"/>
  <c r="T55" i="7"/>
  <c r="T45" i="7"/>
  <c r="AL35" i="7"/>
  <c r="Z35" i="7"/>
  <c r="N35" i="7"/>
  <c r="AL25" i="7"/>
  <c r="Z25" i="7"/>
  <c r="N25" i="7"/>
  <c r="T35" i="7"/>
  <c r="T25" i="7"/>
  <c r="AF35" i="7"/>
  <c r="AF25" i="7"/>
  <c r="AL15" i="7"/>
  <c r="Z15" i="7"/>
  <c r="N15" i="7"/>
  <c r="AF15" i="7"/>
  <c r="AF68" i="5"/>
  <c r="T15" i="7"/>
  <c r="AM49" i="7"/>
  <c r="AA49" i="7"/>
  <c r="O49" i="7"/>
  <c r="U49" i="7"/>
  <c r="AM39" i="7"/>
  <c r="AM29" i="7"/>
  <c r="AA29" i="7"/>
  <c r="O29" i="7"/>
  <c r="O39" i="7"/>
  <c r="AG29" i="7"/>
  <c r="AG39" i="7"/>
  <c r="U39" i="7"/>
  <c r="AG49" i="7"/>
  <c r="U29" i="7"/>
  <c r="AA39" i="7"/>
  <c r="AM19" i="7"/>
  <c r="AA19" i="7"/>
  <c r="O19" i="7"/>
  <c r="AG19" i="7"/>
  <c r="U19" i="7"/>
  <c r="AG9" i="7"/>
  <c r="U9" i="7"/>
  <c r="AM9" i="7"/>
  <c r="AA9" i="7"/>
  <c r="AF33" i="5"/>
  <c r="O9" i="7"/>
  <c r="P34" i="5"/>
  <c r="AD24" i="6"/>
  <c r="L24" i="6"/>
  <c r="L16" i="6"/>
  <c r="X40" i="6"/>
  <c r="X8" i="6"/>
  <c r="L18" i="6"/>
  <c r="L42" i="6"/>
  <c r="L40" i="6"/>
  <c r="AB53" i="5"/>
  <c r="AC53" i="5"/>
  <c r="AJ34" i="6"/>
  <c r="L10" i="6"/>
  <c r="L26" i="6"/>
  <c r="AD26" i="6"/>
  <c r="X42" i="6"/>
  <c r="AB52" i="5"/>
  <c r="AC52" i="5"/>
  <c r="AB50" i="7"/>
  <c r="P50" i="7"/>
  <c r="V50" i="7"/>
  <c r="AB40" i="7"/>
  <c r="P40" i="7"/>
  <c r="J50" i="7"/>
  <c r="V40" i="7"/>
  <c r="AB30" i="7"/>
  <c r="P30" i="7"/>
  <c r="J40" i="7"/>
  <c r="AH30" i="7"/>
  <c r="J30" i="7"/>
  <c r="AH40" i="7"/>
  <c r="AH50" i="7"/>
  <c r="V30" i="7"/>
  <c r="AB20" i="7"/>
  <c r="P20" i="7"/>
  <c r="AB10" i="7"/>
  <c r="P10" i="7"/>
  <c r="J20" i="7"/>
  <c r="V10" i="7"/>
  <c r="V20" i="7"/>
  <c r="AF34" i="5"/>
  <c r="AH20" i="7"/>
  <c r="J10" i="7"/>
  <c r="AH10" i="7"/>
  <c r="L32" i="6"/>
  <c r="R16" i="6"/>
  <c r="AJ24" i="6"/>
  <c r="AB29" i="5"/>
  <c r="AC29" i="5"/>
  <c r="AK54" i="7"/>
  <c r="Y54" i="7"/>
  <c r="M54" i="7"/>
  <c r="AE54" i="7"/>
  <c r="Y44" i="7"/>
  <c r="M44" i="7"/>
  <c r="AK44" i="7"/>
  <c r="S54" i="7"/>
  <c r="AE44" i="7"/>
  <c r="AK34" i="7"/>
  <c r="Y34" i="7"/>
  <c r="M34" i="7"/>
  <c r="S34" i="7"/>
  <c r="M24" i="7"/>
  <c r="AE34" i="7"/>
  <c r="S24" i="7"/>
  <c r="AK24" i="7"/>
  <c r="Y24" i="7"/>
  <c r="AE14" i="7"/>
  <c r="S14" i="7"/>
  <c r="Y14" i="7"/>
  <c r="AE24" i="7"/>
  <c r="AK14" i="7"/>
  <c r="M14" i="7"/>
  <c r="S44" i="7"/>
  <c r="AF61" i="5"/>
  <c r="X10" i="6"/>
  <c r="AB32" i="5"/>
  <c r="AC32" i="5"/>
  <c r="AB54" i="7"/>
  <c r="P54" i="7"/>
  <c r="V54" i="7"/>
  <c r="AB44" i="7"/>
  <c r="P44" i="7"/>
  <c r="AH54" i="7"/>
  <c r="V44" i="7"/>
  <c r="AB34" i="7"/>
  <c r="P34" i="7"/>
  <c r="AB24" i="7"/>
  <c r="P24" i="7"/>
  <c r="AH44" i="7"/>
  <c r="AH34" i="7"/>
  <c r="J34" i="7"/>
  <c r="AH24" i="7"/>
  <c r="J44" i="7"/>
  <c r="V24" i="7"/>
  <c r="J54" i="7"/>
  <c r="V34" i="7"/>
  <c r="AB14" i="7"/>
  <c r="P14" i="7"/>
  <c r="J24" i="7"/>
  <c r="V14" i="7"/>
  <c r="AF58" i="5"/>
  <c r="J14" i="7"/>
  <c r="AH14" i="7"/>
  <c r="AJ52" i="7"/>
  <c r="X52" i="7"/>
  <c r="L52" i="7"/>
  <c r="R52" i="7"/>
  <c r="AJ42" i="7"/>
  <c r="X42" i="7"/>
  <c r="L42" i="7"/>
  <c r="AD52" i="7"/>
  <c r="R42" i="7"/>
  <c r="AJ32" i="7"/>
  <c r="X32" i="7"/>
  <c r="L32" i="7"/>
  <c r="AJ22" i="7"/>
  <c r="X22" i="7"/>
  <c r="L22" i="7"/>
  <c r="AD42" i="7"/>
  <c r="AD32" i="7"/>
  <c r="AD22" i="7"/>
  <c r="R32" i="7"/>
  <c r="AJ12" i="7"/>
  <c r="X12" i="7"/>
  <c r="L12" i="7"/>
  <c r="R12" i="7"/>
  <c r="R22" i="7"/>
  <c r="AF48" i="5"/>
  <c r="AD12" i="7"/>
  <c r="AD55" i="7"/>
  <c r="R55" i="7"/>
  <c r="AD45" i="7"/>
  <c r="R45" i="7"/>
  <c r="X45" i="7"/>
  <c r="X55" i="7"/>
  <c r="L45" i="7"/>
  <c r="AJ55" i="7"/>
  <c r="AD35" i="7"/>
  <c r="R35" i="7"/>
  <c r="AD25" i="7"/>
  <c r="R25" i="7"/>
  <c r="AJ35" i="7"/>
  <c r="L35" i="7"/>
  <c r="AJ25" i="7"/>
  <c r="AJ45" i="7"/>
  <c r="X25" i="7"/>
  <c r="L55" i="7"/>
  <c r="X35" i="7"/>
  <c r="AD15" i="7"/>
  <c r="R15" i="7"/>
  <c r="L25" i="7"/>
  <c r="X15" i="7"/>
  <c r="AF66" i="5"/>
  <c r="AJ15" i="7"/>
  <c r="L15" i="7"/>
  <c r="AD53" i="7"/>
  <c r="R53" i="7"/>
  <c r="AJ53" i="7"/>
  <c r="L53" i="7"/>
  <c r="AD43" i="7"/>
  <c r="R43" i="7"/>
  <c r="AJ43" i="7"/>
  <c r="L43" i="7"/>
  <c r="AD33" i="7"/>
  <c r="R33" i="7"/>
  <c r="AD23" i="7"/>
  <c r="R23" i="7"/>
  <c r="X53" i="7"/>
  <c r="X33" i="7"/>
  <c r="X43" i="7"/>
  <c r="AJ23" i="7"/>
  <c r="X23" i="7"/>
  <c r="AD13" i="7"/>
  <c r="R13" i="7"/>
  <c r="L33" i="7"/>
  <c r="L23" i="7"/>
  <c r="AJ33" i="7"/>
  <c r="AJ13" i="7"/>
  <c r="L13" i="7"/>
  <c r="AF54" i="5"/>
  <c r="X13" i="7"/>
  <c r="P22" i="5"/>
  <c r="T22" i="6"/>
  <c r="T14" i="6"/>
  <c r="Z22" i="6"/>
  <c r="Z14" i="6"/>
  <c r="Z6" i="6"/>
  <c r="N6" i="6"/>
  <c r="P46" i="5"/>
  <c r="AH34" i="6"/>
  <c r="K32" i="7" l="1"/>
  <c r="AI32" i="7"/>
  <c r="AI52" i="7"/>
  <c r="W32" i="7"/>
  <c r="W52" i="7"/>
  <c r="AF47" i="5"/>
  <c r="K42" i="7"/>
  <c r="W22" i="7"/>
  <c r="Q12" i="7"/>
  <c r="AI42" i="7"/>
  <c r="Q22" i="7"/>
  <c r="W42" i="7"/>
  <c r="AC12" i="7"/>
  <c r="Q42" i="7"/>
  <c r="AC52" i="7"/>
  <c r="AI12" i="7"/>
  <c r="AC42" i="7"/>
  <c r="K22" i="7"/>
  <c r="AI22" i="7"/>
  <c r="Q52" i="7"/>
  <c r="K12" i="7"/>
  <c r="Q32" i="7"/>
  <c r="W12" i="7"/>
  <c r="P6" i="7"/>
  <c r="AB26" i="7"/>
  <c r="P46" i="7"/>
  <c r="J26" i="7"/>
  <c r="V16" i="7"/>
  <c r="AH36" i="7"/>
  <c r="J6" i="7"/>
  <c r="AG48" i="7"/>
  <c r="U48" i="7"/>
  <c r="AA48" i="7"/>
  <c r="AM48" i="7"/>
  <c r="AG38" i="7"/>
  <c r="AA38" i="7"/>
  <c r="AG28" i="7"/>
  <c r="U28" i="7"/>
  <c r="U38" i="7"/>
  <c r="O38" i="7"/>
  <c r="O48" i="7"/>
  <c r="AM28" i="7"/>
  <c r="O28" i="7"/>
  <c r="AM38" i="7"/>
  <c r="AA28" i="7"/>
  <c r="AG18" i="7"/>
  <c r="U18" i="7"/>
  <c r="AM18" i="7"/>
  <c r="AA18" i="7"/>
  <c r="O18" i="7"/>
  <c r="AM8" i="7"/>
  <c r="AA8" i="7"/>
  <c r="O8" i="7"/>
  <c r="U8" i="7"/>
  <c r="AG8" i="7"/>
  <c r="AF27" i="5"/>
  <c r="AD49" i="7"/>
  <c r="R49" i="7"/>
  <c r="AJ49" i="7"/>
  <c r="L49" i="7"/>
  <c r="AD39" i="7"/>
  <c r="R39" i="7"/>
  <c r="X39" i="7"/>
  <c r="X49" i="7"/>
  <c r="AJ39" i="7"/>
  <c r="L39" i="7"/>
  <c r="AD29" i="7"/>
  <c r="R29" i="7"/>
  <c r="X29" i="7"/>
  <c r="L29" i="7"/>
  <c r="AD19" i="7"/>
  <c r="R19" i="7"/>
  <c r="AJ29" i="7"/>
  <c r="L19" i="7"/>
  <c r="R9" i="7"/>
  <c r="L9" i="7"/>
  <c r="X19" i="7"/>
  <c r="AF30" i="5"/>
  <c r="AJ19" i="7"/>
  <c r="AJ9" i="7"/>
  <c r="X9" i="7"/>
  <c r="AD9" i="7"/>
  <c r="J36" i="7"/>
  <c r="V26" i="7"/>
  <c r="V36" i="7"/>
  <c r="AB46" i="7"/>
  <c r="AE53" i="7"/>
  <c r="S53" i="7"/>
  <c r="AK53" i="7"/>
  <c r="M53" i="7"/>
  <c r="AE43" i="7"/>
  <c r="S43" i="7"/>
  <c r="AK43" i="7"/>
  <c r="M43" i="7"/>
  <c r="AE33" i="7"/>
  <c r="S33" i="7"/>
  <c r="Y53" i="7"/>
  <c r="Y33" i="7"/>
  <c r="Y43" i="7"/>
  <c r="AK23" i="7"/>
  <c r="AK33" i="7"/>
  <c r="M33" i="7"/>
  <c r="AE23" i="7"/>
  <c r="Y23" i="7"/>
  <c r="M23" i="7"/>
  <c r="AK13" i="7"/>
  <c r="Y13" i="7"/>
  <c r="M13" i="7"/>
  <c r="AE13" i="7"/>
  <c r="AF55" i="5"/>
  <c r="S23" i="7"/>
  <c r="S13" i="7"/>
  <c r="AK46" i="7"/>
  <c r="AE46" i="7"/>
  <c r="Y46" i="7"/>
  <c r="S46" i="7"/>
  <c r="M46" i="7"/>
  <c r="M36" i="7"/>
  <c r="AK26" i="7"/>
  <c r="AK36" i="7"/>
  <c r="S36" i="7"/>
  <c r="AE26" i="7"/>
  <c r="AE36" i="7"/>
  <c r="Y26" i="7"/>
  <c r="AE16" i="7"/>
  <c r="S16" i="7"/>
  <c r="AE6" i="7"/>
  <c r="S6" i="7"/>
  <c r="Y16" i="7"/>
  <c r="M26" i="7"/>
  <c r="AK16" i="7"/>
  <c r="AK6" i="7"/>
  <c r="M6" i="7"/>
  <c r="Y36" i="7"/>
  <c r="S26" i="7"/>
  <c r="M16" i="7"/>
  <c r="AF13" i="5"/>
  <c r="Y6" i="7"/>
  <c r="AI51" i="7"/>
  <c r="W51" i="7"/>
  <c r="K51" i="7"/>
  <c r="Q51" i="7"/>
  <c r="AI41" i="7"/>
  <c r="W41" i="7"/>
  <c r="K41" i="7"/>
  <c r="AC51" i="7"/>
  <c r="Q41" i="7"/>
  <c r="AI31" i="7"/>
  <c r="W31" i="7"/>
  <c r="K31" i="7"/>
  <c r="AC31" i="7"/>
  <c r="Q31" i="7"/>
  <c r="AC41" i="7"/>
  <c r="W21" i="7"/>
  <c r="K21" i="7"/>
  <c r="Q21" i="7"/>
  <c r="AC11" i="7"/>
  <c r="Q11" i="7"/>
  <c r="AI21" i="7"/>
  <c r="AI11" i="7"/>
  <c r="K11" i="7"/>
  <c r="AC21" i="7"/>
  <c r="AF41" i="5"/>
  <c r="W11" i="7"/>
  <c r="AJ54" i="7"/>
  <c r="X54" i="7"/>
  <c r="L54" i="7"/>
  <c r="AJ44" i="7"/>
  <c r="AD54" i="7"/>
  <c r="X44" i="7"/>
  <c r="L44" i="7"/>
  <c r="R54" i="7"/>
  <c r="AD44" i="7"/>
  <c r="AJ34" i="7"/>
  <c r="X34" i="7"/>
  <c r="L34" i="7"/>
  <c r="AJ24" i="7"/>
  <c r="X24" i="7"/>
  <c r="L24" i="7"/>
  <c r="R44" i="7"/>
  <c r="R34" i="7"/>
  <c r="R24" i="7"/>
  <c r="AD34" i="7"/>
  <c r="AD24" i="7"/>
  <c r="AJ14" i="7"/>
  <c r="X14" i="7"/>
  <c r="L14" i="7"/>
  <c r="AD14" i="7"/>
  <c r="R14" i="7"/>
  <c r="AF60" i="5"/>
  <c r="AF10" i="5"/>
  <c r="AH6" i="7"/>
  <c r="P36" i="7"/>
  <c r="AI53" i="7"/>
  <c r="W53" i="7"/>
  <c r="K53" i="7"/>
  <c r="AC53" i="7"/>
  <c r="AI43" i="7"/>
  <c r="W43" i="7"/>
  <c r="K43" i="7"/>
  <c r="Q53" i="7"/>
  <c r="AC43" i="7"/>
  <c r="AI33" i="7"/>
  <c r="W33" i="7"/>
  <c r="K33" i="7"/>
  <c r="Q33" i="7"/>
  <c r="K23" i="7"/>
  <c r="AC33" i="7"/>
  <c r="Q23" i="7"/>
  <c r="Q43" i="7"/>
  <c r="AI23" i="7"/>
  <c r="W23" i="7"/>
  <c r="AC13" i="7"/>
  <c r="Q13" i="7"/>
  <c r="W13" i="7"/>
  <c r="AC23" i="7"/>
  <c r="AF53" i="5"/>
  <c r="AI13" i="7"/>
  <c r="K13" i="7"/>
  <c r="AH16" i="7"/>
  <c r="AB6" i="7"/>
  <c r="P16" i="7"/>
  <c r="AH26" i="7"/>
  <c r="V46" i="7"/>
  <c r="AB36" i="7"/>
  <c r="AG46" i="7"/>
  <c r="AM46" i="7"/>
  <c r="U46" i="7"/>
  <c r="O46" i="7"/>
  <c r="AM36" i="7"/>
  <c r="AG26" i="7"/>
  <c r="AG36" i="7"/>
  <c r="AA36" i="7"/>
  <c r="AA46" i="7"/>
  <c r="O36" i="7"/>
  <c r="U36" i="7"/>
  <c r="AA26" i="7"/>
  <c r="AM26" i="7"/>
  <c r="U26" i="7"/>
  <c r="O26" i="7"/>
  <c r="AM16" i="7"/>
  <c r="AA16" i="7"/>
  <c r="O16" i="7"/>
  <c r="AM6" i="7"/>
  <c r="AA6" i="7"/>
  <c r="O6" i="7"/>
  <c r="AG16" i="7"/>
  <c r="AG6" i="7"/>
  <c r="U6" i="7"/>
  <c r="AF15" i="5"/>
  <c r="U16" i="7"/>
  <c r="AJ46" i="7"/>
  <c r="X46" i="7"/>
  <c r="L46" i="7"/>
  <c r="AD46" i="7"/>
  <c r="AJ36" i="7"/>
  <c r="X36" i="7"/>
  <c r="R36" i="7"/>
  <c r="L36" i="7"/>
  <c r="AJ26" i="7"/>
  <c r="X26" i="7"/>
  <c r="L26" i="7"/>
  <c r="AD36" i="7"/>
  <c r="R46" i="7"/>
  <c r="R26" i="7"/>
  <c r="AJ16" i="7"/>
  <c r="X16" i="7"/>
  <c r="L16" i="7"/>
  <c r="AD26" i="7"/>
  <c r="R16" i="7"/>
  <c r="X6" i="7"/>
  <c r="AD16" i="7"/>
  <c r="R6" i="7"/>
  <c r="AF12" i="5"/>
  <c r="AJ6" i="7"/>
  <c r="L6" i="7"/>
  <c r="AD6" i="7"/>
  <c r="AF46" i="7"/>
  <c r="T46" i="7"/>
  <c r="Z46" i="7"/>
  <c r="AL46" i="7"/>
  <c r="N46" i="7"/>
  <c r="AF36" i="7"/>
  <c r="T36" i="7"/>
  <c r="AL36" i="7"/>
  <c r="AF26" i="7"/>
  <c r="T26" i="7"/>
  <c r="N36" i="7"/>
  <c r="Z36" i="7"/>
  <c r="Z26" i="7"/>
  <c r="AL26" i="7"/>
  <c r="AF16" i="7"/>
  <c r="T16" i="7"/>
  <c r="N26" i="7"/>
  <c r="AL16" i="7"/>
  <c r="AL6" i="7"/>
  <c r="T6" i="7"/>
  <c r="N6" i="7"/>
  <c r="N16" i="7"/>
  <c r="AF6" i="7"/>
  <c r="Z6" i="7"/>
  <c r="Z16" i="7"/>
  <c r="AF14" i="5"/>
  <c r="AC48" i="7"/>
  <c r="Q48" i="7"/>
  <c r="AI48" i="7"/>
  <c r="K48" i="7"/>
  <c r="W48" i="7"/>
  <c r="Q38" i="7"/>
  <c r="K38" i="7"/>
  <c r="AC28" i="7"/>
  <c r="Q28" i="7"/>
  <c r="W38" i="7"/>
  <c r="W28" i="7"/>
  <c r="AC38" i="7"/>
  <c r="AI28" i="7"/>
  <c r="K28" i="7"/>
  <c r="AC18" i="7"/>
  <c r="Q18" i="7"/>
  <c r="AI38" i="7"/>
  <c r="AI18" i="7"/>
  <c r="W18" i="7"/>
  <c r="K18" i="7"/>
  <c r="AI8" i="7"/>
  <c r="W8" i="7"/>
  <c r="K8" i="7"/>
  <c r="AC8" i="7"/>
  <c r="AF23" i="5"/>
  <c r="Q8" i="7"/>
  <c r="AI49" i="7"/>
  <c r="W49" i="7"/>
  <c r="K49" i="7"/>
  <c r="AC49" i="7"/>
  <c r="AI39" i="7"/>
  <c r="AC39" i="7"/>
  <c r="AI29" i="7"/>
  <c r="W29" i="7"/>
  <c r="K29" i="7"/>
  <c r="W39" i="7"/>
  <c r="Q39" i="7"/>
  <c r="Q49" i="7"/>
  <c r="Q29" i="7"/>
  <c r="K39" i="7"/>
  <c r="AC29" i="7"/>
  <c r="AI19" i="7"/>
  <c r="W19" i="7"/>
  <c r="K19" i="7"/>
  <c r="AC19" i="7"/>
  <c r="Q19" i="7"/>
  <c r="AC9" i="7"/>
  <c r="Q9" i="7"/>
  <c r="W9" i="7"/>
  <c r="K9" i="7"/>
  <c r="AF29" i="5"/>
  <c r="AI9" i="7"/>
  <c r="AC54" i="7"/>
  <c r="Q54" i="7"/>
  <c r="W54" i="7"/>
  <c r="AC44" i="7"/>
  <c r="Q44" i="7"/>
  <c r="AI54" i="7"/>
  <c r="W44" i="7"/>
  <c r="AC34" i="7"/>
  <c r="Q34" i="7"/>
  <c r="AI34" i="7"/>
  <c r="K34" i="7"/>
  <c r="K44" i="7"/>
  <c r="AC24" i="7"/>
  <c r="W24" i="7"/>
  <c r="K54" i="7"/>
  <c r="W34" i="7"/>
  <c r="Q24" i="7"/>
  <c r="K24" i="7"/>
  <c r="AI44" i="7"/>
  <c r="AI24" i="7"/>
  <c r="AI14" i="7"/>
  <c r="W14" i="7"/>
  <c r="K14" i="7"/>
  <c r="Q14" i="7"/>
  <c r="AC14" i="7"/>
  <c r="AF59" i="5"/>
  <c r="AL49" i="7"/>
  <c r="Z49" i="7"/>
  <c r="N49" i="7"/>
  <c r="T49" i="7"/>
  <c r="AL39" i="7"/>
  <c r="Z39" i="7"/>
  <c r="N39" i="7"/>
  <c r="AL29" i="7"/>
  <c r="Z29" i="7"/>
  <c r="N29" i="7"/>
  <c r="AF29" i="7"/>
  <c r="AF39" i="7"/>
  <c r="T39" i="7"/>
  <c r="T29" i="7"/>
  <c r="AF49" i="7"/>
  <c r="AL19" i="7"/>
  <c r="Z19" i="7"/>
  <c r="N19" i="7"/>
  <c r="AL9" i="7"/>
  <c r="AF9" i="7"/>
  <c r="AF32" i="5"/>
  <c r="T19" i="7"/>
  <c r="Z9" i="7"/>
  <c r="T9" i="7"/>
  <c r="AF19" i="7"/>
  <c r="N9" i="7"/>
  <c r="AH53" i="7"/>
  <c r="V53" i="7"/>
  <c r="J53" i="7"/>
  <c r="AB53" i="7"/>
  <c r="AH43" i="7"/>
  <c r="V43" i="7"/>
  <c r="J43" i="7"/>
  <c r="P53" i="7"/>
  <c r="AB43" i="7"/>
  <c r="AH33" i="7"/>
  <c r="V33" i="7"/>
  <c r="J33" i="7"/>
  <c r="AH23" i="7"/>
  <c r="V23" i="7"/>
  <c r="J23" i="7"/>
  <c r="P43" i="7"/>
  <c r="P33" i="7"/>
  <c r="P23" i="7"/>
  <c r="AB33" i="7"/>
  <c r="AB23" i="7"/>
  <c r="AH13" i="7"/>
  <c r="V13" i="7"/>
  <c r="J13" i="7"/>
  <c r="AB13" i="7"/>
  <c r="AF52" i="5"/>
  <c r="P13" i="7"/>
  <c r="V6" i="7"/>
  <c r="J16" i="7"/>
  <c r="AB16" i="7"/>
  <c r="P26" i="7"/>
  <c r="AH46" i="7"/>
  <c r="AM53" i="7"/>
  <c r="AA53" i="7"/>
  <c r="O53" i="7"/>
  <c r="U53" i="7"/>
  <c r="AM43" i="7"/>
  <c r="AA43" i="7"/>
  <c r="O43" i="7"/>
  <c r="AG53" i="7"/>
  <c r="U43" i="7"/>
  <c r="AM33" i="7"/>
  <c r="AA33" i="7"/>
  <c r="O33" i="7"/>
  <c r="AG33" i="7"/>
  <c r="AA23" i="7"/>
  <c r="U23" i="7"/>
  <c r="U33" i="7"/>
  <c r="O23" i="7"/>
  <c r="AG43" i="7"/>
  <c r="AM23" i="7"/>
  <c r="AG23" i="7"/>
  <c r="AG13" i="7"/>
  <c r="U13" i="7"/>
  <c r="AM13" i="7"/>
  <c r="O13" i="7"/>
  <c r="AF57" i="5"/>
  <c r="AA13" i="7"/>
  <c r="AG54" i="7"/>
  <c r="U54" i="7"/>
  <c r="AM54" i="7"/>
  <c r="O54" i="7"/>
  <c r="AG44" i="7"/>
  <c r="U44" i="7"/>
  <c r="O44" i="7"/>
  <c r="AG34" i="7"/>
  <c r="U34" i="7"/>
  <c r="AM44" i="7"/>
  <c r="AA54" i="7"/>
  <c r="AA34" i="7"/>
  <c r="AA44" i="7"/>
  <c r="AM24" i="7"/>
  <c r="AM34" i="7"/>
  <c r="O34" i="7"/>
  <c r="AG24" i="7"/>
  <c r="AA24" i="7"/>
  <c r="O24" i="7"/>
  <c r="AM14" i="7"/>
  <c r="AA14" i="7"/>
  <c r="O14" i="7"/>
  <c r="AG14" i="7"/>
  <c r="U14" i="7"/>
  <c r="U24" i="7"/>
  <c r="AF63" i="5"/>
</calcChain>
</file>

<file path=xl/sharedStrings.xml><?xml version="1.0" encoding="utf-8"?>
<sst xmlns="http://schemas.openxmlformats.org/spreadsheetml/2006/main" count="550" uniqueCount="397">
  <si>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</si>
  <si>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</si>
  <si>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</si>
  <si>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</si>
  <si>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</si>
  <si>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</si>
  <si>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</si>
  <si>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</si>
  <si>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</si>
  <si>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</si>
  <si>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</si>
  <si>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</si>
  <si>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</si>
  <si>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</si>
  <si>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</si>
  <si>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</si>
  <si>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</si>
  <si>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</si>
  <si>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</si>
  <si>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</si>
  <si>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</si>
  <si>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</si>
  <si>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</si>
  <si>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</si>
  <si>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</si>
  <si>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</si>
  <si>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</si>
  <si>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</si>
  <si>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</si>
  <si>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</si>
  <si>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</si>
  <si>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</si>
  <si>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</si>
  <si>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</si>
  <si>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</si>
  <si>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</si>
  <si>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</si>
  <si>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</si>
  <si>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</si>
  <si>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</si>
  <si>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</si>
  <si>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</si>
  <si>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</si>
  <si>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</si>
  <si>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</si>
  <si>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</si>
  <si>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</si>
  <si>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</si>
  <si>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</si>
  <si>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</si>
  <si>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</si>
  <si>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</si>
  <si>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</si>
  <si>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</si>
  <si>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</si>
  <si>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</si>
  <si>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</si>
  <si>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</si>
  <si>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</si>
  <si>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</si>
  <si>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</si>
  <si>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FORMATO: CONTEXTO ESTRATEGICO</t>
  </si>
  <si>
    <t xml:space="preserve">CONTEXTO ESTRATEGICO </t>
  </si>
  <si>
    <t>FACTORES EXTERNOS</t>
  </si>
  <si>
    <t>CAUSAS</t>
  </si>
  <si>
    <t>FACTORES INTERNOS</t>
  </si>
  <si>
    <t>FACTORES DEL PROCESO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</si>
  <si>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</si>
  <si>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</si>
  <si>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</si>
  <si>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</si>
  <si>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</si>
  <si>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</si>
  <si>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</si>
  <si>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</si>
  <si>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</si>
  <si>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</si>
  <si>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</si>
  <si>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</si>
  <si>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</si>
  <si>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</si>
  <si>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</si>
  <si>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</si>
  <si>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</si>
  <si>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</si>
  <si>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</si>
  <si>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</si>
  <si>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</si>
  <si>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</si>
  <si>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</si>
  <si>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</si>
  <si>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</si>
  <si>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</si>
  <si>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</si>
  <si>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</si>
  <si>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</si>
  <si>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t>AMENAZAS (A)</t>
  </si>
  <si>
    <t xml:space="preserve">Formato Mapa Riesgos </t>
  </si>
  <si>
    <t>Proceso:</t>
  </si>
  <si>
    <t>GESTION DE SALUD</t>
  </si>
  <si>
    <t>Objetivo:</t>
  </si>
  <si>
    <t>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t>
  </si>
  <si>
    <t>Alcance:</t>
  </si>
  <si>
    <t>INICIA CON LA CONTRUCCION DEL PLAN TERRITORIAL DE SALUD – PTS MEDIANTE EL DESARROLLO DE LA METODOLOGIA PASE A LA EQUIDAD EN SALUD Y LA APROBACION DEL MISMO Y TERMINA CON EL DESARROLLO DE ACCIONES CORRECTIVAS CUANDO NO SE CUMPLEN LAS METAS Y OBJETIVOS DEL PLAN</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</si>
  <si>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</si>
  <si>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</si>
  <si>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</si>
  <si>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</si>
  <si>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</si>
  <si>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</si>
  <si>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</si>
  <si>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</si>
  <si>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</si>
  <si>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</si>
  <si>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</si>
  <si>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</si>
  <si>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</si>
  <si>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</si>
  <si>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</si>
  <si>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</si>
  <si>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</si>
  <si>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</si>
  <si>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</si>
  <si>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</si>
  <si>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</si>
  <si>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</si>
  <si>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</si>
  <si>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 de Riesgos</t>
  </si>
  <si>
    <t>Actividades de Riesgo</t>
  </si>
  <si>
    <t>Tipo</t>
  </si>
  <si>
    <t>Implementación</t>
  </si>
  <si>
    <t>Calificación</t>
  </si>
  <si>
    <t>Documentación</t>
  </si>
  <si>
    <t>Frecuencia</t>
  </si>
  <si>
    <t>Evidencia</t>
  </si>
  <si>
    <t>Económico y Reputacional</t>
  </si>
  <si>
    <t xml:space="preserve">Sanciones y disminución de recursos  </t>
  </si>
  <si>
    <t>Incumplimiento a las politicas publicas y a las metas del plan territorial de salud</t>
  </si>
  <si>
    <t xml:space="preserve">Planificación inadecuada de las acciones y estrategias de la entidad en cumplimiento al proceso gestión de salud.
</t>
  </si>
  <si>
    <t>Posiblilidad de perdida reputacional y económica  por sanciones y/o disminución de recursos debido al imcumplimiento de las políticas publicas y a las metas del Plan Territorial de Salud  "PTS".</t>
  </si>
  <si>
    <t>Gestión</t>
  </si>
  <si>
    <t xml:space="preserve">Realizar la formulación, aprobación  y armonización del Plan Territorial de Salud con el plan de desarrollo . 
Realizar fomulación,  Aprobación y ejecución del plan de acción en salud  (PAS) y el componente operativo anual de inversión  ( COAI)
</t>
  </si>
  <si>
    <t>Ejecucion y Administracion de procesos</t>
  </si>
  <si>
    <t xml:space="preserve">     El riesgo afecta la imagen de de la entidad con efecto publicitario sostenido a nivel de sector administrativo, nivel departamental o municipal</t>
  </si>
  <si>
    <t>Correctivo</t>
  </si>
  <si>
    <t>Manual</t>
  </si>
  <si>
    <t>Documentado</t>
  </si>
  <si>
    <t>Continua</t>
  </si>
  <si>
    <t>Con Registro</t>
  </si>
  <si>
    <t>Reducir (mitigar)</t>
  </si>
  <si>
    <t>Desarticulación entre las direcciónes de la secretraría para formular e implementar acciones y estrategias.</t>
  </si>
  <si>
    <t>Pérdida de información y/o demora para la toma de decisiones</t>
  </si>
  <si>
    <t>Falta de interoperabilidad de las bases de datos y diferentes fuentes de información en salud</t>
  </si>
  <si>
    <t>Posibilidad de pérdida económica y reputacional por sanciones y disminución de recursos, debido a la pérdida de  información y/o demora para la toma de decisiones.</t>
  </si>
  <si>
    <t xml:space="preserve">Implementación en el desarrollo de modulos en  el sistema AMISALUD como:
1. Auditorías a las EPS
2. Listados Censales.               
3. Maestra de Afiliaciones y novedades.                             
4.- Auditoría de IPS.                      
5. Peticiones Quejas y Reclamos.    
6.Resultado y análisis de indicadores en salud. </t>
  </si>
  <si>
    <t xml:space="preserve">     El riesgo afecta la imagen de la entidad con algunos usuarios de relevancia frente al logro de los objetivos</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</si>
  <si>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</si>
  <si>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Preventivo</t>
  </si>
  <si>
    <t>Sin Documentar</t>
  </si>
  <si>
    <t>Desarrollar en el sistema de información AMISALUD la implementación de  módulos que apoyen los procedimientos del proceso Gestión Salud para la obtención de datos y la toma de decisiones.</t>
  </si>
  <si>
    <t>Profesional universitario (Ingeniero de sistemas dirección de aseguramiento), directores y contratista de apoyo</t>
  </si>
  <si>
    <t>Bimensual</t>
  </si>
  <si>
    <t xml:space="preserve">No se cuenta con la integración de la  información necesaria para la toma de decisiones  que hacen parte del proceso Gestión Salud. </t>
  </si>
  <si>
    <t>Los directores con su equipo de trabajo de manera trimestral, en sus comités técnicos, revisan, evalúan y analizan los indicadores y demas información requerida, con el fin de verifiar el cumplimiento de las metas trazadas, si se observa desviación se debe corregir de inmediato dejando  evidencia en las respectivas actas de seguimiento.</t>
  </si>
  <si>
    <t>Multa / Sanción Organismos de control</t>
  </si>
  <si>
    <t>Incumplimiento requisitos de ley para el otorgamiento de subsidios y/o beneficios</t>
  </si>
  <si>
    <t>La posibilidad de afectación ecónomica y reputacional por multa o sanción de los organismos de control, debido al otorgamiento de subsidios o beneficios a personas que no cumplen con los requisitos de ley, y/o población fallecida.</t>
  </si>
  <si>
    <t>FISCAL</t>
  </si>
  <si>
    <t>revisar caracterización del proceso para identificar en que actividad se realizaría el otorgamiento de los beneficios o subsidios para identificar la actividad generadora del riesgo, donde se podría materializar el riesgo</t>
  </si>
  <si>
    <t xml:space="preserve">     Afectación menor a 200 SMLMV</t>
  </si>
  <si>
    <t>Detectivo</t>
  </si>
  <si>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</si>
  <si>
    <t>Profesional Universitario Ingeniero de Sistemas Aseguramiento</t>
  </si>
  <si>
    <t>La dificultad en el acceso a la información de predial e industria y comercio debido a que la secretaría de Hacienda no la suministra, para determinar evasión y elusión</t>
  </si>
  <si>
    <t>El ingeniero de sistemas de aseguramiento, semestralmente solicita por medio de correo electrónico y/o memorando la base de datos de predial e industria y comercio, con el fin de  actualizar el sistema de información de amisalud y determinar usuarios con capacidad de pago, para realizar el debido proceso, dejando como evidencia las solicitudes y reporte de cargue de la información  a AMISALUD,  en caso de que la dependencia (HACIENDA) no envíe la información se reitera la solicitud.</t>
  </si>
  <si>
    <t>La no notificación a tiempo de las novedades de retiro del Sistema General de Seguridad Social en Salud</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</si>
  <si>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</si>
  <si>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</si>
  <si>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</si>
  <si>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</si>
  <si>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</si>
  <si>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</si>
  <si>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</si>
  <si>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</si>
  <si>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</si>
  <si>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</si>
  <si>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</si>
  <si>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</si>
  <si>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</si>
  <si>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</si>
  <si>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</si>
  <si>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</si>
  <si>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</si>
  <si>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</si>
  <si>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</si>
  <si>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</si>
  <si>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</si>
  <si>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</si>
  <si>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</si>
  <si>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</si>
  <si>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</si>
  <si>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</si>
  <si>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</si>
  <si>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</si>
  <si>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</si>
  <si>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</si>
  <si>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</si>
  <si>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</si>
  <si>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</si>
  <si>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</si>
  <si>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</si>
  <si>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</si>
  <si>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</si>
  <si>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</si>
  <si>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</si>
  <si>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</si>
  <si>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</si>
  <si>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</si>
  <si>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</si>
  <si>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</si>
  <si>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</si>
  <si>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</si>
  <si>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</si>
  <si>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</si>
  <si>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</si>
  <si>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</si>
  <si>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</si>
  <si>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</si>
  <si>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</si>
  <si>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</si>
  <si>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</si>
  <si>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</si>
  <si>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</si>
  <si>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</si>
  <si>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</si>
  <si>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Entre 5000 y 10000 SMLMV</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</si>
  <si>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</si>
  <si>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</si>
  <si>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</si>
  <si>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</si>
  <si>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</si>
  <si>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</si>
  <si>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</si>
  <si>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</si>
  <si>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</si>
  <si>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</si>
  <si>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</si>
  <si>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</si>
  <si>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</si>
  <si>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</si>
  <si>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</si>
  <si>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</si>
  <si>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</si>
  <si>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</si>
  <si>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</si>
  <si>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</si>
  <si>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</si>
  <si>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</si>
  <si>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</si>
  <si>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</si>
  <si>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</si>
  <si>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</si>
  <si>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</si>
  <si>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</si>
  <si>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</si>
  <si>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</si>
  <si>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</si>
  <si>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</si>
  <si>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</si>
  <si>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</si>
  <si>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</si>
  <si>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</si>
  <si>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</si>
  <si>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</si>
  <si>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</si>
  <si>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</si>
  <si>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</si>
  <si>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</si>
  <si>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</si>
  <si>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</si>
  <si>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</si>
  <si>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</si>
  <si>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</si>
  <si>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ABRIL 30 DE 2024</t>
  </si>
  <si>
    <t>El ingeniero de sistemas de aseguramiento trimestralmente solicita por medio de correo electrónico y/o memorando la base de datos del SISBEN cuatro, con el fin de actualizar el sistema de información de amisalud y determinar usuarios con afiliación de oficio sin SISBEN y Usuarios subsiado por encima de clasificación C18, dejando como evidencia las solicitudes y reporte de cartgue de la información y en caso de que la dependencia (SISBEN) no envíe la información se reitera la solicitud.</t>
  </si>
  <si>
    <t>El ingeniero de sistemas de aseguramiento, mensualmente revisa la información antes del cargue de la información en la plataforma del ADRES, con el fin de validar el reporte total de los registros, dejando como evidenciael informe del cargue de la información.</t>
  </si>
  <si>
    <t>Convenciones:  las causas rosadas pertenecen a los riesgos de gestión y fiscales
Los resaltados en color amarillo son las causas de los riesgos de corrupción.
Los resaltados en color verda son las cusas de los riesgos fiscels</t>
  </si>
  <si>
    <t xml:space="preserve">La dificultad de consecusión de la información de las bases de datos provenientes de la dirección del SISBEN, en periodos trimestrales .
</t>
  </si>
  <si>
    <t xml:space="preserve">PROCESO:  SISTEMA INTEGRADO DE GESTIÓN </t>
  </si>
  <si>
    <t>Fecha: 21/02/2024</t>
  </si>
  <si>
    <t>Pagina:  2 de 15</t>
  </si>
  <si>
    <t xml:space="preserve">PROCESO: GESTION  SALUD </t>
  </si>
  <si>
    <t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</si>
  <si>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POLÍTICOS</t>
  </si>
  <si>
    <t xml:space="preserve">Por cambio de Gobierno </t>
  </si>
  <si>
    <t>PERSONAL DE LA ENTIDAD (Capacidad del personal, políticas de manejo del talento humano, idoneidad)</t>
  </si>
  <si>
    <t xml:space="preserve">Personal insuficiente para la implentación de los programas </t>
  </si>
  <si>
    <t>INTERACCIÓN CON LOS PROCESOS</t>
  </si>
  <si>
    <t xml:space="preserve">Gestion </t>
  </si>
  <si>
    <t>Planificación inadecuada de las acciones y estrategias de la entidad en cumplimiento al proceso gestión de salud</t>
  </si>
  <si>
    <t>SOCIALES Y CULTURALES</t>
  </si>
  <si>
    <t>Falta de compromiso por parte de la comunidad para impactar positivamente los determinantes sociales en salud desde lo cultural, ambiental, económico y religioso</t>
  </si>
  <si>
    <t xml:space="preserve">Falta de competencia del personal nombrado y trasladao, por experiencia relacionada para ejercer el cargo. </t>
  </si>
  <si>
    <t>ARTICULACIÓN DE LOS PROCESOS</t>
  </si>
  <si>
    <t>La inmigracion y desplazamiento que afecta de manera directa los factores de riesgo de la salud pública</t>
  </si>
  <si>
    <t>FINANCIEROS</t>
  </si>
  <si>
    <t>Dificultad para la ejecución presupuetal de los recursos</t>
  </si>
  <si>
    <t>La dificultad de consecusión de la información de las bases de datos provenientes de la dirección del SISBEN, en periodos mensuales</t>
  </si>
  <si>
    <t xml:space="preserve">Los rresaltados en color amarrillo son las causas de los riesgos de corrrrupción </t>
  </si>
  <si>
    <t>LEGALES Y REGLAMENTARIOS</t>
  </si>
  <si>
    <t>Cambios normativos</t>
  </si>
  <si>
    <t>TECNOLOGÍA (integridad de datos, disponibilidad de datos y sistemas, desarrollo, producción, mantenimiento de sistemas de información)</t>
  </si>
  <si>
    <t xml:space="preserve">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</si>
  <si>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AMBIENTALES</t>
  </si>
  <si>
    <t>Virus o pandemias que afectan a la población</t>
  </si>
  <si>
    <t xml:space="preserve">Insuficiente capacidad de almacenamiento del serrvidor de la Alcaldia </t>
  </si>
  <si>
    <t xml:space="preserve">Los que estan de color verde son las causas de los riesgos fiscales </t>
  </si>
  <si>
    <t>TECNOLÓGICOS</t>
  </si>
  <si>
    <t xml:space="preserve">Avances en tecnología, acceso a sistemas de información
externos, gobierno en línea </t>
  </si>
  <si>
    <t>PROCEDIMIENTOS DEL PROCESO</t>
  </si>
  <si>
    <t>Planificación inadecuada de las acciones y estrategias de la entidad en cumplimiento al proceso gestión de salud.</t>
  </si>
  <si>
    <t>ECONÓMICOS Y FINANCIEROS</t>
  </si>
  <si>
    <t xml:space="preserve">Disponibilidad de capital del orden nacional para los,programas de salud </t>
  </si>
  <si>
    <t>ESTRATÉGICOS</t>
  </si>
  <si>
    <t xml:space="preserve">Dificultad para articular estrategias entre los programas y otros sectores para lograr trabajo en equipo que permita alcanzar las metas esperadas </t>
  </si>
  <si>
    <t xml:space="preserve">Ausencia de los conceptos técnicos - jurídicos,  para aplicar el procedimiento establecido en la hoja de vida de los trámite que evite la interterprretación subjetiva  de normas y lineamientos que rijen el trámite </t>
  </si>
  <si>
    <t>COMMUNICACIÓN INTERNA</t>
  </si>
  <si>
    <t>Dificultad en la comunicación y flujo de la información interna</t>
  </si>
  <si>
    <t>Ausencia de autonomia profesional para el análisis de requisitos ( Manipulación de decisiones por encima de la decisión técnica)</t>
  </si>
  <si>
    <t>Convención las  causas rosadas pertenecen a los riesgos de gestión  R1. y R2</t>
  </si>
  <si>
    <t xml:space="preserve">Falta de la cultura de la probidad </t>
  </si>
  <si>
    <t>Causas adicionales al R2 de gestión</t>
  </si>
  <si>
    <t xml:space="preserve">Equipos tecnológicos obsoletos </t>
  </si>
  <si>
    <t>Fecha:21/02/2024</t>
  </si>
  <si>
    <t>Pagina:  3 de 15</t>
  </si>
  <si>
    <t>Pagina:  5 de 15</t>
  </si>
  <si>
    <t>1.Falta de interoperabilidad de las bases de datos y diferentes fuentes de información en salud</t>
  </si>
  <si>
    <t>1.Aplicativo AMISALUD</t>
  </si>
  <si>
    <t xml:space="preserve">2.Equipos tecnológicos obsoletos </t>
  </si>
  <si>
    <t xml:space="preserve">2. Personal calificado en desarrollo en sistemas de información </t>
  </si>
  <si>
    <t xml:space="preserve">3.No se cuenta con la integración de la  información necesaria para la toma de decisiones  que hacen parte del proceso Gestión Salud. </t>
  </si>
  <si>
    <t xml:space="preserve">3. Documentos del proceso gestión salud orientados al fortaleicmiento de la de la red publica para la prestación de servicios en salud  </t>
  </si>
  <si>
    <t>4.Desarticulación entre las direcciónes de la secretraría para formular e implementar acciones y estrategias.</t>
  </si>
  <si>
    <t>4.Priorizaciòn de la prestaciòn de los servicios de salud para la poblaciòn dispersa y diferentes grupos poblacionales.</t>
  </si>
  <si>
    <t xml:space="preserve">5..Personal insuficiente para la implentación de los programas </t>
  </si>
  <si>
    <t>5.  personal de planta con alta experiencia y calificado para el desarrollo de actividades misionales.</t>
  </si>
  <si>
    <t>6. Planificación inadecuada de las acciones y estrategias de la entidad en cumplimiento al proceso gestión de salud.</t>
  </si>
  <si>
    <t>6. Implementaciòn del sistema AMISALUD como herramienta propia de la Secretaria de Salud.</t>
  </si>
  <si>
    <t>7.Desarticulación entre las direcciónes de la secretraría para formular e implementar acciones y estrategias</t>
  </si>
  <si>
    <t>7. Estructutación e implentación de proyectos en salud.</t>
  </si>
  <si>
    <t>8.Ausencia de los conceptos técnicos - jurídicos,  para aplicar el procedimiento establecido en la hoja de vida de los trámite que evite la interterprretación subjetiva  de normas y lineamientos que rijen el trámite</t>
  </si>
  <si>
    <t xml:space="preserve">8. Profesional en comunicación social vinculados a la secretaria de salud a través de contratos de prestación de servicios. </t>
  </si>
  <si>
    <t>9.Ausencia de autonomia profesional para el análisis de requisitos  (Manipulación de decisiones poir encima de la decisión técnica)</t>
  </si>
  <si>
    <t xml:space="preserve">10.Falta de la cultura de la probidad </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</si>
  <si>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</si>
  <si>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</si>
  <si>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 xml:space="preserve">1. Políticas públicas y normatividad en salud, con lineamientos y/o directrices para facilitar lka implementación a nivel territorial. </t>
  </si>
  <si>
    <r>
      <rPr>
        <b/>
        <sz val="16"/>
        <rFont val="Arial"/>
        <family val="2"/>
      </rPr>
      <t>O</t>
    </r>
    <r>
      <rPr>
        <b/>
        <vertAlign val="subscript"/>
        <sz val="16"/>
        <rFont val="Arial"/>
        <family val="2"/>
      </rPr>
      <t>1</t>
    </r>
    <r>
      <rPr>
        <b/>
        <sz val="16"/>
        <rFont val="Arial"/>
        <family val="2"/>
      </rPr>
      <t>D</t>
    </r>
    <r>
      <rPr>
        <b/>
        <vertAlign val="subscript"/>
        <sz val="16"/>
        <rFont val="Arial"/>
        <family val="2"/>
      </rPr>
      <t xml:space="preserve">8  </t>
    </r>
    <r>
      <rPr>
        <vertAlign val="subscript"/>
        <sz val="12"/>
        <rFont val="Arial"/>
        <family val="2"/>
      </rPr>
      <t xml:space="preserve">  </t>
    </r>
    <r>
      <rPr>
        <sz val="12"/>
        <rFont val="Arial"/>
        <family val="2"/>
      </rPr>
      <t xml:space="preserve">Actualizar el normograma, registrando en la aplicación de la resolución 1229 de 23/04/2013, los documentos establecidos en el proceso gestión, para gestionar el trámite del concepto sanitario ( cargados en el link: SIGAMI). </t>
    </r>
  </si>
  <si>
    <t>2. Bases de datos existentes a nivel Nacional y Departamental SIVIGILA,SIVICAP, RUAF (Nacido vivo y defunciones), registro para la localización y caracterización de personas con discapacidad, permiten realizar cruce de información de las diferentes variables para el proceso de caracterización de usuarios.</t>
  </si>
  <si>
    <r>
      <rPr>
        <b/>
        <sz val="18"/>
        <rFont val="Arial"/>
        <family val="2"/>
      </rPr>
      <t>D</t>
    </r>
    <r>
      <rPr>
        <b/>
        <vertAlign val="subscript"/>
        <sz val="18"/>
        <rFont val="Arial"/>
        <family val="2"/>
      </rPr>
      <t>1,3</t>
    </r>
    <r>
      <rPr>
        <b/>
        <sz val="18"/>
        <rFont val="Arial"/>
        <family val="2"/>
      </rPr>
      <t>O</t>
    </r>
    <r>
      <rPr>
        <b/>
        <vertAlign val="subscript"/>
        <sz val="18"/>
        <rFont val="Arial"/>
        <family val="2"/>
      </rPr>
      <t>6,7</t>
    </r>
    <r>
      <rPr>
        <b/>
        <sz val="18"/>
        <rFont val="Arial"/>
        <family val="2"/>
      </rPr>
      <t>F</t>
    </r>
    <r>
      <rPr>
        <b/>
        <vertAlign val="subscript"/>
        <sz val="18"/>
        <rFont val="Arial"/>
        <family val="2"/>
      </rPr>
      <t>1</t>
    </r>
    <r>
      <rPr>
        <sz val="14"/>
        <rFont val="Arial"/>
        <family val="2"/>
      </rPr>
      <t>:</t>
    </r>
    <r>
      <rPr>
        <sz val="10"/>
        <rFont val="Arial"/>
        <family val="2"/>
      </rPr>
      <t xml:space="preserve"> Desarrollar en el sistema de información AMISALUD la implementación de  módulos que apoyen los procedimientos del proceso Gestión Salud para la obtención de datos y la toma de decisiones.</t>
    </r>
  </si>
  <si>
    <r>
      <rPr>
        <sz val="16"/>
        <color theme="1"/>
        <rFont val="Arial"/>
        <family val="2"/>
      </rPr>
      <t xml:space="preserve">  O</t>
    </r>
    <r>
      <rPr>
        <vertAlign val="subscript"/>
        <sz val="16"/>
        <color theme="1"/>
        <rFont val="Arial"/>
        <family val="2"/>
      </rPr>
      <t>1</t>
    </r>
    <r>
      <rPr>
        <sz val="16"/>
        <color theme="1"/>
        <rFont val="Arial"/>
        <family val="2"/>
      </rPr>
      <t>F</t>
    </r>
    <r>
      <rPr>
        <vertAlign val="subscript"/>
        <sz val="16"/>
        <color theme="1"/>
        <rFont val="Arial"/>
        <family val="2"/>
      </rPr>
      <t>5</t>
    </r>
    <r>
      <rPr>
        <sz val="16"/>
        <color theme="1"/>
        <rFont val="Arial"/>
        <family val="2"/>
      </rPr>
      <t>D</t>
    </r>
    <r>
      <rPr>
        <vertAlign val="subscript"/>
        <sz val="16"/>
        <color theme="1"/>
        <rFont val="Arial"/>
        <family val="2"/>
      </rPr>
      <t>9:</t>
    </r>
    <r>
      <rPr>
        <sz val="12"/>
        <color theme="1"/>
        <rFont val="Arial"/>
        <family val="2"/>
      </rPr>
      <t xml:space="preserve">  Tomar una muestra aleatoria  trimestral a  los establecimientos, que obtuvieron concepto sanitario favorable o favorable condicionado, con el fin  de realizar visita técnica, para comprobar el cumplimiento de los critrios relacionados en el concepto técnico emitido. </t>
    </r>
  </si>
  <si>
    <r>
      <t>3. Modelo de Atención Integral Territor</t>
    </r>
    <r>
      <rPr>
        <sz val="10"/>
        <color rgb="FFFF0000"/>
        <rFont val="Arial"/>
        <family val="2"/>
      </rPr>
      <t xml:space="preserve">ial (MAITE) </t>
    </r>
    <r>
      <rPr>
        <sz val="10"/>
        <rFont val="Arial"/>
        <family val="2"/>
      </rPr>
      <t>en todos sus componentes.</t>
    </r>
  </si>
  <si>
    <t>4.Cofinanciación de proyectos a nivel nacional, departamental y municipal</t>
  </si>
  <si>
    <r>
      <rPr>
        <b/>
        <sz val="16"/>
        <rFont val="Arial"/>
        <family val="2"/>
      </rPr>
      <t>D</t>
    </r>
    <r>
      <rPr>
        <b/>
        <vertAlign val="subscript"/>
        <sz val="16"/>
        <rFont val="Arial"/>
        <family val="2"/>
      </rPr>
      <t>6,7</t>
    </r>
    <r>
      <rPr>
        <b/>
        <sz val="16"/>
        <rFont val="Arial"/>
        <family val="2"/>
      </rPr>
      <t>O</t>
    </r>
    <r>
      <rPr>
        <b/>
        <vertAlign val="subscript"/>
        <sz val="16"/>
        <rFont val="Arial"/>
        <family val="2"/>
      </rPr>
      <t>8</t>
    </r>
    <r>
      <rPr>
        <b/>
        <sz val="16"/>
        <rFont val="Arial"/>
        <family val="2"/>
      </rPr>
      <t>:</t>
    </r>
    <r>
      <rPr>
        <sz val="16"/>
        <rFont val="Arial"/>
        <family val="2"/>
      </rPr>
      <t xml:space="preserve">: </t>
    </r>
    <r>
      <rPr>
        <sz val="10"/>
        <rFont val="Arial"/>
        <family val="2"/>
      </rPr>
      <t xml:space="preserve">realizar  seguimientos  bimensuales a los procesos contractuales de la secretaria mediante la  "Matriz de seguimiento gestión contractual. </t>
    </r>
  </si>
  <si>
    <t>5.Secretaria de las TIC con equipo de desarrolladores</t>
  </si>
  <si>
    <t>6. uso adecuado a  los sistemas de información orientados  al tratamiento y administración de datos.</t>
  </si>
  <si>
    <r>
      <rPr>
        <sz val="16"/>
        <rFont val="Arial"/>
        <family val="2"/>
      </rPr>
      <t>O</t>
    </r>
    <r>
      <rPr>
        <vertAlign val="subscript"/>
        <sz val="16"/>
        <rFont val="Arial"/>
        <family val="2"/>
      </rPr>
      <t>7</t>
    </r>
    <r>
      <rPr>
        <sz val="16"/>
        <rFont val="Arial"/>
        <family val="2"/>
      </rPr>
      <t>D</t>
    </r>
    <r>
      <rPr>
        <vertAlign val="subscript"/>
        <sz val="16"/>
        <rFont val="Arial"/>
        <family val="2"/>
      </rPr>
      <t>10</t>
    </r>
    <r>
      <rPr>
        <sz val="10"/>
        <rFont val="Arial"/>
        <family val="2"/>
      </rPr>
      <t>: Socialización  mensual del código de integridad y buen gobierno al personal adscrito a la secretaria de salud.</t>
    </r>
  </si>
  <si>
    <t xml:space="preserve">7. Código de integridad y buen gobierno  de la alcaldia </t>
  </si>
  <si>
    <r>
      <rPr>
        <sz val="16"/>
        <rFont val="Arial"/>
        <family val="2"/>
      </rPr>
      <t>O</t>
    </r>
    <r>
      <rPr>
        <vertAlign val="subscript"/>
        <sz val="16"/>
        <rFont val="Arial"/>
        <family val="2"/>
      </rPr>
      <t>7</t>
    </r>
    <r>
      <rPr>
        <sz val="16"/>
        <rFont val="Arial"/>
        <family val="2"/>
      </rPr>
      <t>D</t>
    </r>
    <r>
      <rPr>
        <vertAlign val="subscript"/>
        <sz val="16"/>
        <rFont val="Arial"/>
        <family val="2"/>
      </rPr>
      <t>10</t>
    </r>
    <r>
      <rPr>
        <sz val="16"/>
        <rFont val="Arial"/>
        <family val="2"/>
      </rPr>
      <t>F</t>
    </r>
    <r>
      <rPr>
        <vertAlign val="subscript"/>
        <sz val="16"/>
        <rFont val="Arial"/>
        <family val="2"/>
      </rPr>
      <t>8</t>
    </r>
    <r>
      <rPr>
        <sz val="16"/>
        <rFont val="Arial"/>
        <family val="2"/>
      </rPr>
      <t>:</t>
    </r>
    <r>
      <rPr>
        <sz val="12"/>
        <rFont val="Arial"/>
        <family val="2"/>
      </rPr>
      <t xml:space="preserve"> Realizar Jornadas de socialización a través de diferentes medios de comunicación  para la ciudadanía sobre los  tramites y  actividades que se desarrollen en la secretaria de salud municipal.</t>
    </r>
  </si>
  <si>
    <t>8. Aplicativo al tablero para el seguikiento al cumplimineto de metas del plan de desarrollo</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</si>
  <si>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</si>
  <si>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</si>
  <si>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1.Falta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</si>
  <si>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 xml:space="preserve">2.Insuficiente capacidad de almacenamiento del serrvidor de la Alcaldia </t>
  </si>
  <si>
    <t xml:space="preserve">3.Dificultad para articular estrategias entre los programas y otros sectores para lograr trabajo en equipo que permita alcanzar las metas esperadas </t>
  </si>
  <si>
    <t>4.La dificultad de consecusión de la información de las bases de datos provenientes de la dirección del SISBEN, en periodos mensuales</t>
  </si>
  <si>
    <r>
      <t xml:space="preserve">A4,5,6F2,5O1,2: </t>
    </r>
    <r>
      <rPr>
        <sz val="12"/>
        <rFont val="Arial"/>
        <family val="2"/>
      </rPr>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r>
    <r>
      <rPr>
        <b/>
        <sz val="16"/>
        <rFont val="Arial"/>
        <family val="2"/>
      </rPr>
      <t>.</t>
    </r>
  </si>
  <si>
    <t>5.La dificultad en el acceso a la información de predial e industria y comercio debido a que la secretaría de Hacienda no la suministra, para determinar evasión y elusión</t>
  </si>
  <si>
    <t>6. La no notificación a tiempo de las novedades de retiro del Sistema General de Seguridad Social en Salud</t>
  </si>
  <si>
    <t>Asesora del Despacho</t>
  </si>
  <si>
    <t xml:space="preserve">Realizar  seguimientos  bimensuales a los procesos contractuales de la secretaria mediante la  "Matriz de seguimiento gestión contractual. </t>
  </si>
  <si>
    <t xml:space="preserve"> La  Asesora del Despacho cada mes realiza seguimiento a la ejecución de los planes de acción y del plan indicativo, comparando la información suministrada por las direcciones en los comités técnicos, con respecto a las metas establecidas en la hoja de vida de los indicadores a la fecha de corte. 
Si se determina que la meta esta resagada, se establece un plan de contingencia o estrategia para nivelar el cumplimiento, se evidencia en las actas de comité técnico
</t>
  </si>
  <si>
    <t>Mensual</t>
  </si>
  <si>
    <t>SEGUIMIENTO</t>
  </si>
  <si>
    <t xml:space="preserve">Actas Comité Técnico </t>
  </si>
  <si>
    <t>Informes avance AMISALUD
Mayo, Junio, Julio, Agosto de 2024</t>
  </si>
  <si>
    <t>Documentos Solicitud Base de datos SISBEN.
Requerimiento información Secretaría de Hacienda</t>
  </si>
  <si>
    <t>Matriz Proceso Contractual</t>
  </si>
  <si>
    <t>EVIDENCIAS</t>
  </si>
  <si>
    <t>Acta No. 3 del 31 de enero de 2024, Acta del 15 de febrero de 2024, Acta No, 15 del 18 de marzo de 2024, Acta No. 17 del 1 de abril de 2024, Acta No.26 del 27 de mayo de 2024, Acta No. 28 del 4 de junio de 2024, Acta Comité Técnico No,043 del 30 de septiembre de 2024, Acta Comité Técnico No.044 del 7 de octubre de 2024, Acta Comité Técnico No.045 del 15 de octubre de 2024, Acta Comité Técnico No. 046 del 21 de octubre de 2024,  Acta Comté Técnico No056 del 5 de diciembre de 2024, Acta Comité Técnico No.0057 del 9 de diciembre de 2024, Acta Comité Técnico No. 0058 del 18 de diciembre de 2024.</t>
  </si>
  <si>
    <t xml:space="preserve">Informes AMISALUD: a 29 de febrero de 2024,  31 de marzo de 2024, 30 de abril de 2024, 30 de junio de 2024, 31 de julio de 2024, 31 de agosto de 2024, Informe AMISALUD del 1 de septiembre al 15 de octubre de 2024, Informe AMISALUD de Octubre de 2024, Informe AMISALUD Noviembre - Diciembre 2024. </t>
  </si>
  <si>
    <t>Memomorando No.1610-2024-018076  del 3 de mayo del 2024, Solicitud de Información SISBEN, Memorando No. 1610-02078 del 16 de mayo de 2024, Solicitud Base de datos al SISBEN, Memorando No.1610-033283 del 1 de agosto de 2024 solicitud Base de Datos SISBEN, Memorando No. 1610-033278 del 1 de agosto de 2024 Solicitud Base de Datos Predial e Industria y Comercio, Memorando 1610-2024-054609 del 15 de noviembre de 2024 solicitud base de datos SISBEN.</t>
  </si>
  <si>
    <t>Se lleva a cabo el seguimiento a los contratos mediante la herramienta interna "Matriz Contractual de Enero a diciembre de 2024"</t>
  </si>
  <si>
    <t>PROCESO:  SISTEMA INTEGRADO DE GESTIÓN Y MIPG</t>
  </si>
  <si>
    <t>Codigo:FOR-029-PRO-SIG-01</t>
  </si>
  <si>
    <t>Versión: 01</t>
  </si>
  <si>
    <t>Codigo: FOR-029-PRO-SIG-01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</si>
</sst>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
    <numFmt numFmtId="167" formatCode="d/m/yyyy"/>
  </numFmts>
  <fonts count="85" x14ac:knownFonts="1">
    <font>
      <sz val="11"/>
      <color theme="1"/>
      <name val="Calibri"/>
      <scheme val="minor"/>
    </font>
    <font>
      <sz val="11"/>
      <color theme="1"/>
      <name val="Calibri"/>
      <family val="2"/>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theme="1"/>
      <name val="Arial"/>
      <family val="2"/>
    </font>
    <font>
      <sz val="10"/>
      <color theme="1"/>
      <name val="Arial"/>
      <family val="2"/>
    </font>
    <font>
      <b/>
      <sz val="22"/>
      <color theme="1"/>
      <name val="Arial Narrow"/>
      <family val="2"/>
    </font>
    <font>
      <b/>
      <sz val="18"/>
      <color theme="1"/>
      <name val="Arial Narrow"/>
      <family val="2"/>
    </font>
    <font>
      <sz val="12"/>
      <color theme="1"/>
      <name val="Arial Narrow"/>
      <family val="2"/>
    </font>
    <font>
      <b/>
      <sz val="1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Narrow"/>
      <family val="2"/>
    </font>
    <font>
      <sz val="12"/>
      <color theme="1"/>
      <name val="Arial Narrow"/>
      <family val="2"/>
    </font>
    <font>
      <sz val="10"/>
      <color theme="1"/>
      <name val="Arial Narrow"/>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sz val="10"/>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name val="Arial"/>
      <family val="2"/>
    </font>
    <font>
      <b/>
      <sz val="16"/>
      <name val="Arial"/>
      <family val="2"/>
    </font>
    <font>
      <b/>
      <vertAlign val="subscript"/>
      <sz val="16"/>
      <name val="Arial"/>
      <family val="2"/>
    </font>
    <font>
      <vertAlign val="subscript"/>
      <sz val="12"/>
      <name val="Arial"/>
      <family val="2"/>
    </font>
    <font>
      <b/>
      <sz val="18"/>
      <name val="Arial"/>
      <family val="2"/>
    </font>
    <font>
      <b/>
      <vertAlign val="subscript"/>
      <sz val="18"/>
      <name val="Arial"/>
      <family val="2"/>
    </font>
    <font>
      <sz val="14"/>
      <name val="Arial"/>
      <family val="2"/>
    </font>
    <font>
      <sz val="12"/>
      <color theme="1"/>
      <name val="Arial"/>
      <family val="2"/>
    </font>
    <font>
      <sz val="16"/>
      <color theme="1"/>
      <name val="Arial"/>
      <family val="2"/>
    </font>
    <font>
      <vertAlign val="subscript"/>
      <sz val="16"/>
      <color theme="1"/>
      <name val="Arial"/>
      <family val="2"/>
    </font>
    <font>
      <sz val="10"/>
      <color rgb="FFFF0000"/>
      <name val="Arial"/>
      <family val="2"/>
    </font>
    <font>
      <sz val="16"/>
      <name val="Arial"/>
      <family val="2"/>
    </font>
    <font>
      <vertAlign val="subscript"/>
      <sz val="16"/>
      <name val="Arial"/>
      <family val="2"/>
    </font>
  </fonts>
  <fills count="33">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FC000"/>
        <bgColor rgb="FFFFC000"/>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
      <patternFill patternType="solid">
        <fgColor rgb="FFFFFF00"/>
        <bgColor theme="0"/>
      </patternFill>
    </fill>
    <fill>
      <patternFill patternType="solid">
        <fgColor theme="2" tint="-9.9978637043366805E-2"/>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A365"/>
        <bgColor indexed="64"/>
      </patternFill>
    </fill>
    <fill>
      <patternFill patternType="solid">
        <fgColor rgb="FFA568D2"/>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59999389629810485"/>
        <bgColor indexed="64"/>
      </patternFill>
    </fill>
  </fills>
  <borders count="17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top/>
      <bottom/>
      <diagonal/>
    </border>
    <border>
      <left/>
      <right/>
      <top/>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thin">
        <color theme="0"/>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style="thin">
        <color rgb="FF000000"/>
      </top>
      <bottom/>
      <diagonal/>
    </border>
    <border>
      <left style="dotted">
        <color rgb="FFE36C09"/>
      </left>
      <right style="dotted">
        <color rgb="FFE36C09"/>
      </right>
      <top/>
      <bottom/>
      <diagonal/>
    </border>
    <border>
      <left/>
      <right style="dotted">
        <color rgb="FFE36C09"/>
      </right>
      <top/>
      <bottom/>
      <diagonal/>
    </border>
    <border>
      <left style="dotted">
        <color rgb="FFE36C0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E36C09"/>
      </left>
      <right style="thin">
        <color rgb="FFE36C09"/>
      </right>
      <top style="thin">
        <color rgb="FFE36C09"/>
      </top>
      <bottom style="dotted">
        <color rgb="FFE36C09"/>
      </bottom>
      <diagonal/>
    </border>
    <border>
      <left style="thin">
        <color rgb="FFE36C09"/>
      </left>
      <right style="thin">
        <color rgb="FFE36C09"/>
      </right>
      <top style="thin">
        <color rgb="FFE36C09"/>
      </top>
      <bottom/>
      <diagonal/>
    </border>
    <border>
      <left style="thin">
        <color rgb="FFE36C09"/>
      </left>
      <right style="thin">
        <color rgb="FFE36C09"/>
      </right>
      <top style="dotted">
        <color rgb="FFE36C09"/>
      </top>
      <bottom style="thin">
        <color rgb="FFE36C09"/>
      </bottom>
      <diagonal/>
    </border>
    <border>
      <left style="thin">
        <color rgb="FFE36C09"/>
      </left>
      <right style="thin">
        <color rgb="FFE36C09"/>
      </right>
      <top/>
      <bottom style="thin">
        <color rgb="FFE36C09"/>
      </bottom>
      <diagonal/>
    </border>
  </borders>
  <cellStyleXfs count="2">
    <xf numFmtId="0" fontId="0" fillId="0" borderId="0"/>
    <xf numFmtId="0" fontId="1" fillId="0" borderId="94"/>
  </cellStyleXfs>
  <cellXfs count="577">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2" fillId="0" borderId="0" xfId="0" applyFont="1"/>
    <xf numFmtId="0" fontId="7" fillId="2" borderId="1"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xf>
    <xf numFmtId="0" fontId="9" fillId="5" borderId="77" xfId="0" applyFont="1" applyFill="1" applyBorder="1" applyAlignment="1">
      <alignment horizontal="center" vertical="center"/>
    </xf>
    <xf numFmtId="0" fontId="9" fillId="5" borderId="82" xfId="0" applyFont="1" applyFill="1" applyBorder="1" applyAlignment="1">
      <alignment horizontal="center" vertical="center" textRotation="90"/>
    </xf>
    <xf numFmtId="0" fontId="9" fillId="2" borderId="1" xfId="0" applyFont="1" applyFill="1" applyBorder="1" applyAlignment="1">
      <alignment horizontal="center" vertical="center"/>
    </xf>
    <xf numFmtId="0" fontId="17" fillId="0" borderId="82" xfId="0" applyFont="1" applyBorder="1" applyAlignment="1">
      <alignment vertical="top" wrapText="1"/>
    </xf>
    <xf numFmtId="0" fontId="17" fillId="0" borderId="64" xfId="0" applyFont="1" applyBorder="1" applyAlignment="1">
      <alignment vertical="top" wrapText="1"/>
    </xf>
    <xf numFmtId="0" fontId="7" fillId="0" borderId="82" xfId="0" applyFont="1" applyBorder="1" applyAlignment="1">
      <alignment horizontal="center" vertical="top"/>
    </xf>
    <xf numFmtId="0" fontId="17" fillId="0" borderId="75" xfId="0" applyFont="1" applyBorder="1" applyAlignment="1">
      <alignment horizontal="center" vertical="top" textRotation="90"/>
    </xf>
    <xf numFmtId="9" fontId="17" fillId="0" borderId="75" xfId="0" applyNumberFormat="1" applyFont="1" applyBorder="1" applyAlignment="1">
      <alignment horizontal="center" vertical="top"/>
    </xf>
    <xf numFmtId="0" fontId="7" fillId="2" borderId="1" xfId="0" applyFont="1" applyFill="1" applyBorder="1" applyAlignment="1">
      <alignment vertical="center"/>
    </xf>
    <xf numFmtId="0" fontId="17" fillId="0" borderId="85" xfId="0" applyFont="1" applyBorder="1" applyAlignment="1">
      <alignment vertical="top" wrapText="1"/>
    </xf>
    <xf numFmtId="0" fontId="7" fillId="0" borderId="82" xfId="0" applyFont="1" applyBorder="1" applyAlignment="1">
      <alignment horizontal="center" vertical="top" wrapText="1"/>
    </xf>
    <xf numFmtId="167" fontId="7" fillId="0" borderId="82" xfId="0" applyNumberFormat="1" applyFont="1" applyBorder="1" applyAlignment="1">
      <alignment horizontal="center" vertical="top"/>
    </xf>
    <xf numFmtId="0" fontId="7" fillId="0" borderId="84" xfId="0" applyFont="1" applyBorder="1" applyAlignment="1">
      <alignment vertical="center"/>
    </xf>
    <xf numFmtId="0" fontId="17" fillId="0" borderId="84" xfId="0" applyFont="1" applyBorder="1" applyAlignment="1">
      <alignment vertical="top" wrapText="1"/>
    </xf>
    <xf numFmtId="9" fontId="17" fillId="0" borderId="84" xfId="0" applyNumberFormat="1" applyFont="1" applyBorder="1" applyAlignment="1">
      <alignment vertical="top" wrapText="1"/>
    </xf>
    <xf numFmtId="166" fontId="7" fillId="0" borderId="82" xfId="0" applyNumberFormat="1" applyFont="1" applyBorder="1" applyAlignment="1">
      <alignment horizontal="center" vertical="top"/>
    </xf>
    <xf numFmtId="0" fontId="18" fillId="0" borderId="82" xfId="0" applyFont="1" applyBorder="1" applyAlignment="1">
      <alignment horizontal="center" vertical="top" textRotation="90" wrapText="1"/>
    </xf>
    <xf numFmtId="0" fontId="18" fillId="0" borderId="82" xfId="0" applyFont="1" applyBorder="1" applyAlignment="1">
      <alignment horizontal="center" vertical="top" textRotation="90"/>
    </xf>
    <xf numFmtId="0" fontId="7" fillId="0" borderId="75" xfId="0" applyFont="1" applyBorder="1" applyAlignment="1">
      <alignment horizontal="center" vertical="top" wrapText="1"/>
    </xf>
    <xf numFmtId="0" fontId="5" fillId="0" borderId="82" xfId="0" applyFont="1" applyBorder="1" applyAlignment="1">
      <alignment horizontal="left" vertical="top" wrapText="1"/>
    </xf>
    <xf numFmtId="0" fontId="17" fillId="0" borderId="82" xfId="0" applyFont="1" applyBorder="1" applyAlignment="1">
      <alignment horizontal="center" vertical="top" textRotation="90"/>
    </xf>
    <xf numFmtId="9" fontId="17" fillId="0" borderId="82" xfId="0" applyNumberFormat="1" applyFont="1" applyBorder="1" applyAlignment="1">
      <alignment horizontal="center" vertical="top"/>
    </xf>
    <xf numFmtId="0" fontId="7" fillId="0" borderId="79" xfId="0" applyFont="1" applyBorder="1" applyAlignment="1">
      <alignment vertical="center"/>
    </xf>
    <xf numFmtId="9" fontId="17" fillId="0" borderId="79" xfId="0" applyNumberFormat="1" applyFont="1" applyBorder="1" applyAlignment="1">
      <alignment vertical="top" wrapText="1"/>
    </xf>
    <xf numFmtId="9" fontId="7" fillId="0" borderId="75" xfId="0" applyNumberFormat="1" applyFont="1" applyBorder="1" applyAlignment="1">
      <alignment vertical="top" wrapText="1"/>
    </xf>
    <xf numFmtId="0" fontId="9" fillId="0" borderId="75" xfId="0" applyFont="1" applyBorder="1" applyAlignment="1">
      <alignment vertical="top"/>
    </xf>
    <xf numFmtId="0" fontId="7" fillId="0" borderId="84" xfId="0" applyFont="1" applyBorder="1" applyAlignment="1">
      <alignment vertical="top" wrapText="1"/>
    </xf>
    <xf numFmtId="0" fontId="7" fillId="0" borderId="86" xfId="0" applyFont="1" applyBorder="1" applyAlignment="1">
      <alignment vertical="top" wrapText="1"/>
    </xf>
    <xf numFmtId="0" fontId="7" fillId="0" borderId="82" xfId="0" applyFont="1" applyBorder="1" applyAlignment="1">
      <alignment vertical="top" wrapText="1"/>
    </xf>
    <xf numFmtId="0" fontId="7" fillId="0" borderId="85" xfId="0" applyFont="1" applyBorder="1" applyAlignment="1">
      <alignment vertical="top" wrapText="1"/>
    </xf>
    <xf numFmtId="0" fontId="7" fillId="0" borderId="84" xfId="0" applyFont="1" applyBorder="1" applyAlignment="1">
      <alignment vertical="top"/>
    </xf>
    <xf numFmtId="0" fontId="9" fillId="0" borderId="84" xfId="0" applyFont="1" applyBorder="1" applyAlignment="1">
      <alignment vertical="top" wrapText="1"/>
    </xf>
    <xf numFmtId="9" fontId="7" fillId="0" borderId="84" xfId="0" applyNumberFormat="1" applyFont="1" applyBorder="1" applyAlignment="1">
      <alignment vertical="top" wrapText="1"/>
    </xf>
    <xf numFmtId="0" fontId="9" fillId="0" borderId="84" xfId="0" applyFont="1" applyBorder="1" applyAlignment="1">
      <alignment vertical="top"/>
    </xf>
    <xf numFmtId="0" fontId="7" fillId="0" borderId="82" xfId="0" applyFont="1" applyBorder="1" applyAlignment="1">
      <alignment horizontal="left" vertical="top"/>
    </xf>
    <xf numFmtId="0" fontId="7" fillId="0" borderId="79" xfId="0" applyFont="1" applyBorder="1" applyAlignment="1">
      <alignment vertical="top" wrapText="1"/>
    </xf>
    <xf numFmtId="0" fontId="7" fillId="0" borderId="65" xfId="0" applyFont="1" applyBorder="1" applyAlignment="1">
      <alignment vertical="top" wrapText="1"/>
    </xf>
    <xf numFmtId="0" fontId="17" fillId="0" borderId="79" xfId="0" applyFont="1" applyBorder="1" applyAlignment="1">
      <alignment vertical="top" wrapText="1"/>
    </xf>
    <xf numFmtId="0" fontId="7" fillId="0" borderId="67" xfId="0" applyFont="1" applyBorder="1" applyAlignment="1">
      <alignment vertical="top" wrapText="1"/>
    </xf>
    <xf numFmtId="0" fontId="7" fillId="0" borderId="79" xfId="0" applyFont="1" applyBorder="1" applyAlignment="1">
      <alignment vertical="top"/>
    </xf>
    <xf numFmtId="0" fontId="9" fillId="0" borderId="79" xfId="0" applyFont="1" applyBorder="1" applyAlignment="1">
      <alignment vertical="top" wrapText="1"/>
    </xf>
    <xf numFmtId="9" fontId="7" fillId="0" borderId="79" xfId="0" applyNumberFormat="1" applyFont="1" applyBorder="1" applyAlignment="1">
      <alignment vertical="top" wrapText="1"/>
    </xf>
    <xf numFmtId="0" fontId="9" fillId="0" borderId="79" xfId="0" applyFont="1" applyBorder="1" applyAlignment="1">
      <alignment vertical="top"/>
    </xf>
    <xf numFmtId="0" fontId="7" fillId="0" borderId="84" xfId="0" applyFont="1" applyBorder="1" applyAlignment="1">
      <alignment horizontal="center" vertical="top" wrapText="1"/>
    </xf>
    <xf numFmtId="0" fontId="7" fillId="0" borderId="79" xfId="0" applyFont="1" applyBorder="1" applyAlignment="1">
      <alignment horizontal="center" vertical="top" wrapText="1"/>
    </xf>
    <xf numFmtId="0" fontId="7" fillId="0" borderId="0" xfId="0" applyFont="1"/>
    <xf numFmtId="0" fontId="7" fillId="0" borderId="8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horizontal="left" vertical="center"/>
    </xf>
    <xf numFmtId="0" fontId="23" fillId="2" borderId="1" xfId="0" applyFont="1" applyFill="1" applyBorder="1" applyAlignment="1">
      <alignment vertical="center"/>
    </xf>
    <xf numFmtId="0" fontId="26" fillId="7" borderId="112" xfId="0" applyFont="1" applyFill="1" applyBorder="1" applyAlignment="1">
      <alignment horizontal="center" vertical="center" wrapText="1" readingOrder="1"/>
    </xf>
    <xf numFmtId="0" fontId="26" fillId="7" borderId="113" xfId="0" applyFont="1" applyFill="1" applyBorder="1" applyAlignment="1">
      <alignment horizontal="center" vertical="center" wrapText="1" readingOrder="1"/>
    </xf>
    <xf numFmtId="0" fontId="26" fillId="7" borderId="114" xfId="0" applyFont="1" applyFill="1" applyBorder="1" applyAlignment="1">
      <alignment horizontal="center" vertical="center" wrapText="1" readingOrder="1"/>
    </xf>
    <xf numFmtId="0" fontId="26" fillId="8" borderId="112" xfId="0" applyFont="1" applyFill="1" applyBorder="1" applyAlignment="1">
      <alignment horizontal="center" wrapText="1" readingOrder="1"/>
    </xf>
    <xf numFmtId="0" fontId="26" fillId="8" borderId="113" xfId="0" applyFont="1" applyFill="1" applyBorder="1" applyAlignment="1">
      <alignment horizontal="center" wrapText="1" readingOrder="1"/>
    </xf>
    <xf numFmtId="0" fontId="26" fillId="8" borderId="114" xfId="0" applyFont="1" applyFill="1" applyBorder="1" applyAlignment="1">
      <alignment horizontal="center" wrapText="1" readingOrder="1"/>
    </xf>
    <xf numFmtId="0" fontId="26" fillId="7" borderId="19" xfId="0" applyFont="1" applyFill="1" applyBorder="1" applyAlignment="1">
      <alignment horizontal="center" vertical="center" wrapText="1" readingOrder="1"/>
    </xf>
    <xf numFmtId="0" fontId="26" fillId="7" borderId="1" xfId="0" applyFont="1" applyFill="1" applyBorder="1" applyAlignment="1">
      <alignment horizontal="center" vertical="center" wrapText="1" readingOrder="1"/>
    </xf>
    <xf numFmtId="0" fontId="26" fillId="7" borderId="20" xfId="0" applyFont="1" applyFill="1" applyBorder="1" applyAlignment="1">
      <alignment horizontal="center" vertical="center" wrapText="1" readingOrder="1"/>
    </xf>
    <xf numFmtId="0" fontId="26" fillId="8" borderId="19" xfId="0" applyFont="1" applyFill="1" applyBorder="1" applyAlignment="1">
      <alignment horizontal="center" wrapText="1" readingOrder="1"/>
    </xf>
    <xf numFmtId="0" fontId="26" fillId="8" borderId="1" xfId="0" applyFont="1" applyFill="1" applyBorder="1" applyAlignment="1">
      <alignment horizontal="center" wrapText="1" readingOrder="1"/>
    </xf>
    <xf numFmtId="0" fontId="26" fillId="8" borderId="20" xfId="0" applyFont="1" applyFill="1" applyBorder="1" applyAlignment="1">
      <alignment horizontal="center" wrapText="1" readingOrder="1"/>
    </xf>
    <xf numFmtId="0" fontId="26" fillId="7" borderId="40" xfId="0" applyFont="1" applyFill="1" applyBorder="1" applyAlignment="1">
      <alignment horizontal="center" vertical="center" wrapText="1" readingOrder="1"/>
    </xf>
    <xf numFmtId="0" fontId="26" fillId="7" borderId="41" xfId="0" applyFont="1" applyFill="1" applyBorder="1" applyAlignment="1">
      <alignment horizontal="center" vertical="center" wrapText="1" readingOrder="1"/>
    </xf>
    <xf numFmtId="0" fontId="26" fillId="7" borderId="42" xfId="0" applyFont="1" applyFill="1" applyBorder="1" applyAlignment="1">
      <alignment horizontal="center" vertical="center" wrapText="1" readingOrder="1"/>
    </xf>
    <xf numFmtId="0" fontId="26" fillId="8" borderId="40" xfId="0" applyFont="1" applyFill="1" applyBorder="1" applyAlignment="1">
      <alignment horizontal="center" wrapText="1" readingOrder="1"/>
    </xf>
    <xf numFmtId="0" fontId="26" fillId="8" borderId="41" xfId="0" applyFont="1" applyFill="1" applyBorder="1" applyAlignment="1">
      <alignment horizontal="center" wrapText="1" readingOrder="1"/>
    </xf>
    <xf numFmtId="0" fontId="26" fillId="8" borderId="42" xfId="0" applyFont="1" applyFill="1" applyBorder="1" applyAlignment="1">
      <alignment horizontal="center" wrapText="1" readingOrder="1"/>
    </xf>
    <xf numFmtId="0" fontId="26" fillId="9" borderId="112" xfId="0" applyFont="1" applyFill="1" applyBorder="1" applyAlignment="1">
      <alignment horizontal="center" wrapText="1" readingOrder="1"/>
    </xf>
    <xf numFmtId="0" fontId="26" fillId="9" borderId="113" xfId="0" applyFont="1" applyFill="1" applyBorder="1" applyAlignment="1">
      <alignment horizontal="center" wrapText="1" readingOrder="1"/>
    </xf>
    <xf numFmtId="0" fontId="26" fillId="9" borderId="114" xfId="0" applyFont="1" applyFill="1" applyBorder="1" applyAlignment="1">
      <alignment horizontal="center" wrapText="1" readingOrder="1"/>
    </xf>
    <xf numFmtId="0" fontId="26" fillId="9" borderId="19" xfId="0" applyFont="1" applyFill="1" applyBorder="1" applyAlignment="1">
      <alignment horizontal="center" wrapText="1" readingOrder="1"/>
    </xf>
    <xf numFmtId="0" fontId="26" fillId="9" borderId="1" xfId="0" applyFont="1" applyFill="1" applyBorder="1" applyAlignment="1">
      <alignment horizontal="center" wrapText="1" readingOrder="1"/>
    </xf>
    <xf numFmtId="0" fontId="26" fillId="9" borderId="20" xfId="0" applyFont="1" applyFill="1" applyBorder="1" applyAlignment="1">
      <alignment horizontal="center" wrapText="1" readingOrder="1"/>
    </xf>
    <xf numFmtId="0" fontId="26" fillId="9" borderId="40" xfId="0" applyFont="1" applyFill="1" applyBorder="1" applyAlignment="1">
      <alignment horizontal="center" wrapText="1" readingOrder="1"/>
    </xf>
    <xf numFmtId="0" fontId="26" fillId="9" borderId="41" xfId="0" applyFont="1" applyFill="1" applyBorder="1" applyAlignment="1">
      <alignment horizontal="center" wrapText="1" readingOrder="1"/>
    </xf>
    <xf numFmtId="0" fontId="26" fillId="9" borderId="42" xfId="0" applyFont="1" applyFill="1" applyBorder="1" applyAlignment="1">
      <alignment horizontal="center" wrapText="1" readingOrder="1"/>
    </xf>
    <xf numFmtId="0" fontId="26" fillId="10" borderId="112" xfId="0" applyFont="1" applyFill="1" applyBorder="1" applyAlignment="1">
      <alignment horizontal="center" wrapText="1" readingOrder="1"/>
    </xf>
    <xf numFmtId="0" fontId="26" fillId="10" borderId="113" xfId="0" applyFont="1" applyFill="1" applyBorder="1" applyAlignment="1">
      <alignment horizontal="center" wrapText="1" readingOrder="1"/>
    </xf>
    <xf numFmtId="0" fontId="26" fillId="10" borderId="114" xfId="0" applyFont="1" applyFill="1" applyBorder="1" applyAlignment="1">
      <alignment horizontal="center" wrapText="1" readingOrder="1"/>
    </xf>
    <xf numFmtId="0" fontId="26" fillId="10" borderId="19" xfId="0" applyFont="1" applyFill="1" applyBorder="1" applyAlignment="1">
      <alignment horizontal="center" wrapText="1" readingOrder="1"/>
    </xf>
    <xf numFmtId="0" fontId="26" fillId="10" borderId="1" xfId="0" applyFont="1" applyFill="1" applyBorder="1" applyAlignment="1">
      <alignment horizontal="center" wrapText="1" readingOrder="1"/>
    </xf>
    <xf numFmtId="0" fontId="26" fillId="10" borderId="20" xfId="0" applyFont="1" applyFill="1" applyBorder="1" applyAlignment="1">
      <alignment horizontal="center" wrapText="1" readingOrder="1"/>
    </xf>
    <xf numFmtId="0" fontId="26" fillId="10" borderId="40" xfId="0" applyFont="1" applyFill="1" applyBorder="1" applyAlignment="1">
      <alignment horizontal="center" wrapText="1" readingOrder="1"/>
    </xf>
    <xf numFmtId="0" fontId="26" fillId="10" borderId="41" xfId="0" applyFont="1" applyFill="1" applyBorder="1" applyAlignment="1">
      <alignment horizontal="center" wrapText="1" readingOrder="1"/>
    </xf>
    <xf numFmtId="0" fontId="26" fillId="10" borderId="42" xfId="0" applyFont="1" applyFill="1" applyBorder="1" applyAlignment="1">
      <alignment horizontal="center" wrapText="1" readingOrder="1"/>
    </xf>
    <xf numFmtId="0" fontId="28" fillId="9" borderId="113" xfId="0" applyFont="1" applyFill="1" applyBorder="1" applyAlignment="1">
      <alignment horizontal="center" wrapText="1" readingOrder="1"/>
    </xf>
    <xf numFmtId="0" fontId="29" fillId="0" borderId="0" xfId="0" applyFont="1" applyAlignment="1">
      <alignment horizontal="center" vertical="center" wrapText="1"/>
    </xf>
    <xf numFmtId="0" fontId="30" fillId="11" borderId="1" xfId="0" applyFont="1" applyFill="1" applyBorder="1" applyAlignment="1">
      <alignment horizontal="center" vertical="center" wrapText="1" readingOrder="1"/>
    </xf>
    <xf numFmtId="0" fontId="31" fillId="10" borderId="115" xfId="0" applyFont="1" applyFill="1" applyBorder="1" applyAlignment="1">
      <alignment horizontal="center" vertical="center" wrapText="1" readingOrder="1"/>
    </xf>
    <xf numFmtId="0" fontId="31" fillId="0" borderId="116" xfId="0" applyFont="1" applyBorder="1" applyAlignment="1">
      <alignment horizontal="left" vertical="center" wrapText="1" readingOrder="1"/>
    </xf>
    <xf numFmtId="9" fontId="31" fillId="0" borderId="116" xfId="0" applyNumberFormat="1" applyFont="1" applyBorder="1" applyAlignment="1">
      <alignment horizontal="center" vertical="center" wrapText="1" readingOrder="1"/>
    </xf>
    <xf numFmtId="0" fontId="31" fillId="12" borderId="117" xfId="0" applyFont="1" applyFill="1" applyBorder="1" applyAlignment="1">
      <alignment horizontal="center" vertical="center" wrapText="1" readingOrder="1"/>
    </xf>
    <xf numFmtId="0" fontId="31" fillId="0" borderId="117" xfId="0" applyFont="1" applyBorder="1" applyAlignment="1">
      <alignment horizontal="left" vertical="center" wrapText="1" readingOrder="1"/>
    </xf>
    <xf numFmtId="9" fontId="31" fillId="0" borderId="117" xfId="0" applyNumberFormat="1" applyFont="1" applyBorder="1" applyAlignment="1">
      <alignment horizontal="center" vertical="center" wrapText="1" readingOrder="1"/>
    </xf>
    <xf numFmtId="0" fontId="31" fillId="13" borderId="117" xfId="0" applyFont="1" applyFill="1" applyBorder="1" applyAlignment="1">
      <alignment horizontal="center" vertical="center" wrapText="1" readingOrder="1"/>
    </xf>
    <xf numFmtId="0" fontId="31" fillId="4" borderId="117" xfId="0" applyFont="1" applyFill="1" applyBorder="1" applyAlignment="1">
      <alignment horizontal="center" vertical="center" wrapText="1" readingOrder="1"/>
    </xf>
    <xf numFmtId="0" fontId="32" fillId="14" borderId="117"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34" fillId="2" borderId="1" xfId="0" applyFont="1" applyFill="1" applyBorder="1" applyAlignment="1">
      <alignment horizontal="center" vertical="center" wrapText="1"/>
    </xf>
    <xf numFmtId="0" fontId="35" fillId="11" borderId="1" xfId="0" applyFont="1" applyFill="1" applyBorder="1" applyAlignment="1">
      <alignment horizontal="center" vertical="center" wrapText="1" readingOrder="1"/>
    </xf>
    <xf numFmtId="0" fontId="36" fillId="10" borderId="115" xfId="0" applyFont="1" applyFill="1" applyBorder="1" applyAlignment="1">
      <alignment horizontal="center" vertical="center" wrapText="1" readingOrder="1"/>
    </xf>
    <xf numFmtId="0" fontId="36" fillId="0" borderId="116" xfId="0" applyFont="1" applyBorder="1" applyAlignment="1">
      <alignment horizontal="center" vertical="center" wrapText="1" readingOrder="1"/>
    </xf>
    <xf numFmtId="0" fontId="36" fillId="0" borderId="116" xfId="0" applyFont="1" applyBorder="1" applyAlignment="1">
      <alignment horizontal="left" vertical="center" wrapText="1" readingOrder="1"/>
    </xf>
    <xf numFmtId="0" fontId="36" fillId="12" borderId="117" xfId="0" applyFont="1" applyFill="1" applyBorder="1" applyAlignment="1">
      <alignment horizontal="center" vertical="center" wrapText="1" readingOrder="1"/>
    </xf>
    <xf numFmtId="0" fontId="36" fillId="0" borderId="117" xfId="0" applyFont="1" applyBorder="1" applyAlignment="1">
      <alignment horizontal="center" vertical="center" wrapText="1" readingOrder="1"/>
    </xf>
    <xf numFmtId="0" fontId="36" fillId="0" borderId="117" xfId="0" applyFont="1" applyBorder="1" applyAlignment="1">
      <alignment horizontal="left" vertical="center" wrapText="1" readingOrder="1"/>
    </xf>
    <xf numFmtId="0" fontId="36" fillId="13" borderId="117" xfId="0" applyFont="1" applyFill="1" applyBorder="1" applyAlignment="1">
      <alignment horizontal="center" vertical="center" wrapText="1" readingOrder="1"/>
    </xf>
    <xf numFmtId="0" fontId="36" fillId="4" borderId="117" xfId="0" applyFont="1" applyFill="1" applyBorder="1" applyAlignment="1">
      <alignment horizontal="center" vertical="center" wrapText="1" readingOrder="1"/>
    </xf>
    <xf numFmtId="0" fontId="36" fillId="14" borderId="117" xfId="0" applyFont="1" applyFill="1" applyBorder="1" applyAlignment="1">
      <alignment horizontal="center" vertical="center" wrapText="1" readingOrder="1"/>
    </xf>
    <xf numFmtId="0" fontId="37" fillId="2" borderId="1" xfId="0" applyFont="1" applyFill="1" applyBorder="1"/>
    <xf numFmtId="0" fontId="38" fillId="2" borderId="1" xfId="0" applyFont="1" applyFill="1" applyBorder="1" applyAlignment="1">
      <alignment horizontal="left" vertical="center" wrapText="1" readingOrder="1"/>
    </xf>
    <xf numFmtId="0" fontId="37" fillId="0" borderId="0" xfId="0" applyFont="1"/>
    <xf numFmtId="0" fontId="39" fillId="2" borderId="1" xfId="0" applyFont="1" applyFill="1" applyBorder="1" applyAlignment="1">
      <alignment vertical="center"/>
    </xf>
    <xf numFmtId="0" fontId="38" fillId="0" borderId="0" xfId="0" applyFont="1" applyAlignment="1">
      <alignment horizontal="left" vertical="center" wrapText="1" readingOrder="1"/>
    </xf>
    <xf numFmtId="0" fontId="38" fillId="0" borderId="0" xfId="0" applyFont="1" applyAlignment="1">
      <alignment vertical="center"/>
    </xf>
    <xf numFmtId="0" fontId="40" fillId="0" borderId="0" xfId="0" applyFont="1" applyAlignment="1">
      <alignment horizontal="center" wrapText="1"/>
    </xf>
    <xf numFmtId="0" fontId="41" fillId="0" borderId="0" xfId="0" applyFont="1"/>
    <xf numFmtId="0" fontId="42" fillId="2" borderId="1" xfId="0" applyFont="1" applyFill="1" applyBorder="1"/>
    <xf numFmtId="0" fontId="44" fillId="2" borderId="1" xfId="0" applyFont="1" applyFill="1" applyBorder="1"/>
    <xf numFmtId="0" fontId="45" fillId="15" borderId="120" xfId="0" applyFont="1" applyFill="1" applyBorder="1" applyAlignment="1">
      <alignment horizontal="center" vertical="center" wrapText="1" readingOrder="1"/>
    </xf>
    <xf numFmtId="0" fontId="45" fillId="15" borderId="121" xfId="0" applyFont="1" applyFill="1" applyBorder="1" applyAlignment="1">
      <alignment horizontal="center" vertical="center" wrapText="1" readingOrder="1"/>
    </xf>
    <xf numFmtId="0" fontId="45" fillId="2" borderId="55" xfId="0" applyFont="1" applyFill="1" applyBorder="1" applyAlignment="1">
      <alignment horizontal="center" vertical="center" wrapText="1" readingOrder="1"/>
    </xf>
    <xf numFmtId="0" fontId="46" fillId="2" borderId="55" xfId="0" applyFont="1" applyFill="1" applyBorder="1" applyAlignment="1">
      <alignment horizontal="left" vertical="center" wrapText="1" readingOrder="1"/>
    </xf>
    <xf numFmtId="9" fontId="45" fillId="2" borderId="124" xfId="0" applyNumberFormat="1" applyFont="1" applyFill="1" applyBorder="1" applyAlignment="1">
      <alignment horizontal="center" vertical="center" wrapText="1" readingOrder="1"/>
    </xf>
    <xf numFmtId="0" fontId="45" fillId="2" borderId="45" xfId="0" applyFont="1" applyFill="1" applyBorder="1" applyAlignment="1">
      <alignment horizontal="center" vertical="center" wrapText="1" readingOrder="1"/>
    </xf>
    <xf numFmtId="0" fontId="46" fillId="2" borderId="45" xfId="0" applyFont="1" applyFill="1" applyBorder="1" applyAlignment="1">
      <alignment horizontal="left" vertical="center" wrapText="1" readingOrder="1"/>
    </xf>
    <xf numFmtId="9" fontId="45" fillId="2" borderId="49" xfId="0" applyNumberFormat="1" applyFont="1" applyFill="1" applyBorder="1" applyAlignment="1">
      <alignment horizontal="center" vertical="center" wrapText="1" readingOrder="1"/>
    </xf>
    <xf numFmtId="0" fontId="46" fillId="2" borderId="49" xfId="0" applyFont="1" applyFill="1" applyBorder="1" applyAlignment="1">
      <alignment horizontal="center" vertical="center" wrapText="1" readingOrder="1"/>
    </xf>
    <xf numFmtId="0" fontId="45" fillId="2" borderId="128" xfId="0" applyFont="1" applyFill="1" applyBorder="1" applyAlignment="1">
      <alignment horizontal="center" vertical="center" wrapText="1" readingOrder="1"/>
    </xf>
    <xf numFmtId="0" fontId="46" fillId="2" borderId="128" xfId="0" applyFont="1" applyFill="1" applyBorder="1" applyAlignment="1">
      <alignment horizontal="left" vertical="center" wrapText="1" readingOrder="1"/>
    </xf>
    <xf numFmtId="0" fontId="46" fillId="2" borderId="57" xfId="0" applyFont="1" applyFill="1" applyBorder="1" applyAlignment="1">
      <alignment horizontal="center" vertical="center" wrapText="1" readingOrder="1"/>
    </xf>
    <xf numFmtId="0" fontId="11" fillId="2" borderId="1" xfId="0" applyFont="1" applyFill="1" applyBorder="1"/>
    <xf numFmtId="0" fontId="47" fillId="0" borderId="0" xfId="0" applyFont="1"/>
    <xf numFmtId="0" fontId="42" fillId="0" borderId="0" xfId="0" applyFont="1"/>
    <xf numFmtId="0" fontId="48" fillId="0" borderId="117" xfId="0" applyFont="1" applyBorder="1" applyAlignment="1">
      <alignment horizontal="left" vertical="center" wrapText="1" readingOrder="1"/>
    </xf>
    <xf numFmtId="0" fontId="53" fillId="0" borderId="82" xfId="0" applyFont="1" applyBorder="1" applyAlignment="1">
      <alignment horizontal="center" vertical="top" wrapText="1"/>
    </xf>
    <xf numFmtId="0" fontId="53" fillId="16" borderId="82" xfId="0" applyFont="1" applyFill="1" applyBorder="1" applyAlignment="1">
      <alignment horizontal="left" vertical="top" wrapText="1"/>
    </xf>
    <xf numFmtId="0" fontId="59" fillId="0" borderId="130" xfId="1" applyFont="1" applyBorder="1" applyAlignment="1">
      <alignment vertical="center" wrapText="1"/>
    </xf>
    <xf numFmtId="0" fontId="57" fillId="0" borderId="94" xfId="1" applyFont="1" applyAlignment="1">
      <alignment vertical="center" wrapText="1"/>
    </xf>
    <xf numFmtId="0" fontId="59" fillId="0" borderId="94" xfId="1" applyFont="1"/>
    <xf numFmtId="0" fontId="59" fillId="0" borderId="133" xfId="1" applyFont="1" applyBorder="1" applyAlignment="1">
      <alignment vertical="center" wrapText="1"/>
    </xf>
    <xf numFmtId="0" fontId="57" fillId="0" borderId="94" xfId="1" applyFont="1" applyAlignment="1">
      <alignment horizontal="center" vertical="center" wrapText="1"/>
    </xf>
    <xf numFmtId="0" fontId="61" fillId="19" borderId="141" xfId="1" applyFont="1" applyFill="1" applyBorder="1" applyAlignment="1">
      <alignment vertical="center"/>
    </xf>
    <xf numFmtId="0" fontId="61" fillId="19" borderId="142" xfId="1" applyFont="1" applyFill="1" applyBorder="1" applyAlignment="1">
      <alignment horizontal="center" vertical="center"/>
    </xf>
    <xf numFmtId="0" fontId="61" fillId="19" borderId="143" xfId="1" applyFont="1" applyFill="1" applyBorder="1" applyAlignment="1">
      <alignment horizontal="center" vertical="center"/>
    </xf>
    <xf numFmtId="0" fontId="59" fillId="20" borderId="129" xfId="1" applyFont="1" applyFill="1" applyBorder="1" applyAlignment="1">
      <alignment vertical="center" wrapText="1"/>
    </xf>
    <xf numFmtId="0" fontId="59" fillId="0" borderId="130" xfId="1" applyFont="1" applyBorder="1" applyAlignment="1">
      <alignment horizontal="left" vertical="center" wrapText="1"/>
    </xf>
    <xf numFmtId="0" fontId="59" fillId="20" borderId="130" xfId="1" applyFont="1" applyFill="1" applyBorder="1" applyAlignment="1">
      <alignment vertical="center" wrapText="1"/>
    </xf>
    <xf numFmtId="0" fontId="59" fillId="21" borderId="131" xfId="1" applyFont="1" applyFill="1" applyBorder="1" applyAlignment="1">
      <alignment horizontal="left" vertical="center" wrapText="1"/>
    </xf>
    <xf numFmtId="0" fontId="59" fillId="0" borderId="94" xfId="1" applyFont="1" applyAlignment="1">
      <alignment horizontal="justify" vertical="center"/>
    </xf>
    <xf numFmtId="0" fontId="59" fillId="20" borderId="132" xfId="1" applyFont="1" applyFill="1" applyBorder="1" applyAlignment="1">
      <alignment vertical="center" wrapText="1"/>
    </xf>
    <xf numFmtId="0" fontId="59" fillId="18" borderId="133" xfId="1" applyFont="1" applyFill="1" applyBorder="1" applyAlignment="1">
      <alignment horizontal="justify" vertical="top" wrapText="1"/>
    </xf>
    <xf numFmtId="0" fontId="59" fillId="20" borderId="133" xfId="1" applyFont="1" applyFill="1" applyBorder="1" applyAlignment="1">
      <alignment vertical="center" wrapText="1"/>
    </xf>
    <xf numFmtId="0" fontId="59" fillId="0" borderId="133" xfId="1" applyFont="1" applyBorder="1" applyAlignment="1">
      <alignment horizontal="left" vertical="center" wrapText="1"/>
    </xf>
    <xf numFmtId="0" fontId="59" fillId="0" borderId="134" xfId="1" applyFont="1" applyBorder="1" applyAlignment="1">
      <alignment horizontal="left" vertical="center" wrapText="1"/>
    </xf>
    <xf numFmtId="0" fontId="59" fillId="18" borderId="133" xfId="1" applyFont="1" applyFill="1" applyBorder="1" applyAlignment="1">
      <alignment horizontal="left" vertical="center" wrapText="1"/>
    </xf>
    <xf numFmtId="0" fontId="59" fillId="22" borderId="133" xfId="1" applyFont="1" applyFill="1" applyBorder="1" applyAlignment="1">
      <alignment horizontal="left" vertical="center" wrapText="1"/>
    </xf>
    <xf numFmtId="0" fontId="59" fillId="23" borderId="94" xfId="1" applyFont="1" applyFill="1" applyAlignment="1">
      <alignment horizontal="justify" vertical="top" wrapText="1"/>
    </xf>
    <xf numFmtId="0" fontId="59" fillId="0" borderId="133" xfId="1" applyFont="1" applyBorder="1" applyAlignment="1">
      <alignment horizontal="left" vertical="center"/>
    </xf>
    <xf numFmtId="0" fontId="59" fillId="24" borderId="133" xfId="1" applyFont="1" applyFill="1" applyBorder="1" applyAlignment="1">
      <alignment horizontal="justify" vertical="top" wrapText="1"/>
    </xf>
    <xf numFmtId="0" fontId="59" fillId="22" borderId="133" xfId="1" applyFont="1" applyFill="1" applyBorder="1" applyAlignment="1">
      <alignment horizontal="justify" vertical="top" wrapText="1"/>
    </xf>
    <xf numFmtId="0" fontId="59" fillId="24" borderId="133" xfId="1" applyFont="1" applyFill="1" applyBorder="1" applyAlignment="1">
      <alignment horizontal="left" vertical="center" wrapText="1"/>
    </xf>
    <xf numFmtId="0" fontId="59" fillId="25" borderId="94" xfId="1" applyFont="1" applyFill="1" applyAlignment="1">
      <alignment horizontal="justify" vertical="top" wrapText="1"/>
    </xf>
    <xf numFmtId="0" fontId="59" fillId="21" borderId="134" xfId="1" applyFont="1" applyFill="1" applyBorder="1" applyAlignment="1">
      <alignment horizontal="left" vertical="center" wrapText="1"/>
    </xf>
    <xf numFmtId="0" fontId="59" fillId="23" borderId="134" xfId="1" applyFont="1" applyFill="1" applyBorder="1" applyAlignment="1">
      <alignment horizontal="left" vertical="center" wrapText="1"/>
    </xf>
    <xf numFmtId="0" fontId="63" fillId="21" borderId="133" xfId="1" applyFont="1" applyFill="1" applyBorder="1" applyAlignment="1">
      <alignment horizontal="left" vertical="center" wrapText="1"/>
    </xf>
    <xf numFmtId="0" fontId="59" fillId="24" borderId="134" xfId="1" applyFont="1" applyFill="1" applyBorder="1" applyAlignment="1">
      <alignment horizontal="left" vertical="center" wrapText="1"/>
    </xf>
    <xf numFmtId="0" fontId="63" fillId="0" borderId="133" xfId="1" applyFont="1" applyBorder="1" applyAlignment="1">
      <alignment horizontal="left" vertical="center" wrapText="1"/>
    </xf>
    <xf numFmtId="0" fontId="59" fillId="20" borderId="138" xfId="1" applyFont="1" applyFill="1" applyBorder="1" applyAlignment="1">
      <alignment vertical="center" wrapText="1"/>
    </xf>
    <xf numFmtId="0" fontId="59" fillId="0" borderId="139" xfId="1" applyFont="1" applyBorder="1" applyAlignment="1">
      <alignment horizontal="left" vertical="center" wrapText="1"/>
    </xf>
    <xf numFmtId="0" fontId="59" fillId="20" borderId="139" xfId="1" applyFont="1" applyFill="1" applyBorder="1" applyAlignment="1">
      <alignment vertical="center" wrapText="1"/>
    </xf>
    <xf numFmtId="0" fontId="63" fillId="0" borderId="139" xfId="1" applyFont="1" applyBorder="1" applyAlignment="1">
      <alignment horizontal="left" vertical="center" wrapText="1"/>
    </xf>
    <xf numFmtId="0" fontId="59" fillId="0" borderId="140" xfId="1" applyFont="1" applyBorder="1" applyAlignment="1">
      <alignment horizontal="left" vertical="center" wrapText="1"/>
    </xf>
    <xf numFmtId="0" fontId="59" fillId="0" borderId="94" xfId="1" applyFont="1" applyAlignment="1">
      <alignment vertical="center" wrapText="1"/>
    </xf>
    <xf numFmtId="0" fontId="59" fillId="0" borderId="94" xfId="1" applyFont="1" applyAlignment="1">
      <alignment horizontal="left" vertical="center" wrapText="1"/>
    </xf>
    <xf numFmtId="0" fontId="59" fillId="0" borderId="94" xfId="1" applyFont="1" applyAlignment="1">
      <alignment horizontal="left" vertical="center"/>
    </xf>
    <xf numFmtId="0" fontId="64" fillId="0" borderId="94" xfId="1" applyFont="1" applyAlignment="1">
      <alignment horizontal="left" vertical="center" wrapText="1"/>
    </xf>
    <xf numFmtId="0" fontId="65" fillId="0" borderId="94" xfId="1" applyFont="1" applyAlignment="1">
      <alignment horizontal="left" vertical="center" wrapText="1"/>
    </xf>
    <xf numFmtId="0" fontId="64" fillId="0" borderId="94" xfId="1" applyFont="1" applyAlignment="1">
      <alignment horizontal="left" vertical="center"/>
    </xf>
    <xf numFmtId="0" fontId="65" fillId="0" borderId="94" xfId="1" applyFont="1" applyAlignment="1">
      <alignment horizontal="left" vertical="center"/>
    </xf>
    <xf numFmtId="0" fontId="1" fillId="0" borderId="94" xfId="1"/>
    <xf numFmtId="0" fontId="59" fillId="0" borderId="149" xfId="1" applyFont="1" applyBorder="1" applyAlignment="1">
      <alignment horizontal="left" vertical="center" wrapText="1"/>
    </xf>
    <xf numFmtId="0" fontId="59" fillId="0" borderId="149" xfId="1" applyFont="1" applyBorder="1"/>
    <xf numFmtId="0" fontId="59" fillId="0" borderId="150" xfId="1" applyFont="1" applyBorder="1"/>
    <xf numFmtId="0" fontId="59" fillId="0" borderId="151" xfId="1" applyFont="1" applyBorder="1"/>
    <xf numFmtId="0" fontId="59" fillId="18" borderId="94" xfId="1" applyFont="1" applyFill="1" applyAlignment="1">
      <alignment horizontal="left" vertical="center" wrapText="1"/>
    </xf>
    <xf numFmtId="0" fontId="59" fillId="18" borderId="146" xfId="1" applyFont="1" applyFill="1" applyBorder="1" applyAlignment="1">
      <alignment horizontal="left" vertical="center" wrapText="1"/>
    </xf>
    <xf numFmtId="0" fontId="59" fillId="0" borderId="52" xfId="1" applyFont="1" applyBorder="1"/>
    <xf numFmtId="0" fontId="67" fillId="26" borderId="154" xfId="1" applyFont="1" applyFill="1" applyBorder="1" applyAlignment="1">
      <alignment horizontal="center" vertical="center" wrapText="1"/>
    </xf>
    <xf numFmtId="0" fontId="66" fillId="26" borderId="154" xfId="1" applyFont="1" applyFill="1" applyBorder="1" applyAlignment="1">
      <alignment horizontal="center" vertical="center" wrapText="1"/>
    </xf>
    <xf numFmtId="0" fontId="68" fillId="26" borderId="154" xfId="1" applyFont="1" applyFill="1" applyBorder="1" applyAlignment="1">
      <alignment horizontal="center" vertical="center" wrapText="1"/>
    </xf>
    <xf numFmtId="164" fontId="68" fillId="26" borderId="155" xfId="1" applyNumberFormat="1" applyFont="1" applyFill="1" applyBorder="1" applyAlignment="1">
      <alignment horizontal="center" vertical="center" wrapText="1"/>
    </xf>
    <xf numFmtId="0" fontId="69" fillId="26" borderId="156" xfId="1" applyFont="1" applyFill="1" applyBorder="1" applyAlignment="1">
      <alignment horizontal="center" vertical="center" wrapText="1"/>
    </xf>
    <xf numFmtId="0" fontId="56" fillId="0" borderId="94" xfId="1" applyFont="1" applyAlignment="1">
      <alignment horizontal="center" vertical="center" wrapText="1"/>
    </xf>
    <xf numFmtId="0" fontId="59" fillId="0" borderId="133" xfId="1" applyFont="1" applyBorder="1" applyAlignment="1">
      <alignment horizontal="center" vertical="center"/>
    </xf>
    <xf numFmtId="0" fontId="59" fillId="0" borderId="133" xfId="1" applyFont="1" applyBorder="1" applyAlignment="1" applyProtection="1">
      <alignment horizontal="center" vertical="center"/>
      <protection locked="0"/>
    </xf>
    <xf numFmtId="165" fontId="59" fillId="0" borderId="157" xfId="1" applyNumberFormat="1" applyFont="1" applyBorder="1" applyAlignment="1">
      <alignment horizontal="center" vertical="center"/>
    </xf>
    <xf numFmtId="0" fontId="1" fillId="0" borderId="158" xfId="1" applyBorder="1" applyAlignment="1" applyProtection="1">
      <alignment horizontal="center" vertical="top"/>
      <protection locked="0"/>
    </xf>
    <xf numFmtId="0" fontId="1" fillId="0" borderId="159" xfId="1" applyBorder="1" applyAlignment="1" applyProtection="1">
      <alignment vertical="top"/>
      <protection locked="0"/>
    </xf>
    <xf numFmtId="0" fontId="1" fillId="0" borderId="159" xfId="1" applyBorder="1"/>
    <xf numFmtId="0" fontId="59" fillId="27" borderId="133" xfId="1" applyFont="1" applyFill="1" applyBorder="1" applyAlignment="1">
      <alignment horizontal="left" vertical="center" wrapText="1"/>
    </xf>
    <xf numFmtId="0" fontId="59" fillId="21" borderId="133" xfId="1" applyFont="1" applyFill="1" applyBorder="1" applyAlignment="1">
      <alignment horizontal="left" vertical="center" wrapText="1"/>
    </xf>
    <xf numFmtId="0" fontId="59" fillId="25" borderId="133" xfId="1" applyFont="1" applyFill="1" applyBorder="1" applyAlignment="1">
      <alignment horizontal="left" vertical="center" wrapText="1"/>
    </xf>
    <xf numFmtId="0" fontId="59" fillId="0" borderId="160" xfId="1" applyFont="1" applyBorder="1" applyAlignment="1">
      <alignment horizontal="center" vertical="center"/>
    </xf>
    <xf numFmtId="0" fontId="59" fillId="0" borderId="160" xfId="1" applyFont="1" applyBorder="1" applyAlignment="1">
      <alignment horizontal="left" vertical="center" wrapText="1"/>
    </xf>
    <xf numFmtId="0" fontId="59" fillId="0" borderId="160" xfId="1" applyFont="1" applyBorder="1" applyAlignment="1" applyProtection="1">
      <alignment horizontal="center" vertical="center"/>
      <protection locked="0"/>
    </xf>
    <xf numFmtId="0" fontId="1" fillId="0" borderId="161" xfId="1" applyBorder="1"/>
    <xf numFmtId="164" fontId="59" fillId="28" borderId="131" xfId="1" applyNumberFormat="1" applyFont="1" applyFill="1" applyBorder="1" applyAlignment="1">
      <alignment vertical="center"/>
    </xf>
    <xf numFmtId="164" fontId="59" fillId="29" borderId="140" xfId="1" applyNumberFormat="1" applyFont="1" applyFill="1" applyBorder="1" applyAlignment="1">
      <alignment vertical="center"/>
    </xf>
    <xf numFmtId="0" fontId="1" fillId="0" borderId="94" xfId="1" applyAlignment="1" applyProtection="1">
      <alignment horizontal="center"/>
      <protection locked="0"/>
    </xf>
    <xf numFmtId="0" fontId="1" fillId="0" borderId="94" xfId="1" applyProtection="1">
      <protection locked="0"/>
    </xf>
    <xf numFmtId="164" fontId="1" fillId="0" borderId="94" xfId="1" applyNumberFormat="1" applyProtection="1">
      <protection locked="0"/>
    </xf>
    <xf numFmtId="0" fontId="53" fillId="16" borderId="82" xfId="0" applyFont="1" applyFill="1" applyBorder="1" applyAlignment="1">
      <alignment vertical="center" wrapText="1"/>
    </xf>
    <xf numFmtId="0" fontId="54" fillId="30" borderId="82" xfId="0" applyFont="1" applyFill="1" applyBorder="1" applyAlignment="1">
      <alignment horizontal="left" vertical="top" wrapText="1"/>
    </xf>
    <xf numFmtId="0" fontId="54" fillId="31" borderId="82" xfId="0" applyFont="1" applyFill="1" applyBorder="1" applyAlignment="1">
      <alignment horizontal="left" vertical="top" wrapText="1"/>
    </xf>
    <xf numFmtId="0" fontId="55" fillId="31" borderId="82" xfId="0" applyFont="1" applyFill="1" applyBorder="1" applyAlignment="1">
      <alignment horizontal="left" vertical="top" wrapText="1"/>
    </xf>
    <xf numFmtId="0" fontId="53" fillId="31" borderId="82" xfId="0" applyFont="1" applyFill="1" applyBorder="1" applyAlignment="1">
      <alignment horizontal="left" vertical="top" wrapText="1"/>
    </xf>
    <xf numFmtId="0" fontId="65" fillId="18" borderId="94" xfId="1" applyFont="1" applyFill="1" applyAlignment="1">
      <alignment horizontal="left"/>
    </xf>
    <xf numFmtId="167" fontId="7" fillId="0" borderId="82" xfId="0" applyNumberFormat="1" applyFont="1" applyBorder="1" applyAlignment="1">
      <alignment horizontal="center" vertical="center" wrapText="1"/>
    </xf>
    <xf numFmtId="0" fontId="7" fillId="0" borderId="82" xfId="0" applyFont="1" applyBorder="1" applyAlignment="1">
      <alignment horizontal="center" vertical="center" wrapText="1"/>
    </xf>
    <xf numFmtId="0" fontId="7" fillId="2" borderId="82" xfId="0" applyFont="1" applyFill="1" applyBorder="1" applyAlignment="1">
      <alignment vertical="center" wrapText="1"/>
    </xf>
    <xf numFmtId="0" fontId="7" fillId="2" borderId="82" xfId="0" applyFont="1" applyFill="1" applyBorder="1" applyAlignment="1">
      <alignment vertical="center"/>
    </xf>
    <xf numFmtId="0" fontId="7" fillId="2" borderId="82" xfId="0" applyFont="1" applyFill="1" applyBorder="1" applyAlignment="1">
      <alignment vertical="top" wrapText="1"/>
    </xf>
    <xf numFmtId="0" fontId="7" fillId="2" borderId="82" xfId="0" applyFont="1" applyFill="1" applyBorder="1" applyAlignment="1">
      <alignment wrapText="1"/>
    </xf>
    <xf numFmtId="0" fontId="7" fillId="2" borderId="79" xfId="0" applyFont="1" applyFill="1" applyBorder="1" applyAlignment="1">
      <alignment vertical="center" wrapText="1"/>
    </xf>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11" fillId="2" borderId="29" xfId="0" applyFont="1" applyFill="1" applyBorder="1" applyAlignment="1">
      <alignment horizontal="left" vertical="center" wrapText="1"/>
    </xf>
    <xf numFmtId="0" fontId="4" fillId="0" borderId="30" xfId="0" applyFont="1" applyBorder="1"/>
    <xf numFmtId="0" fontId="11" fillId="2" borderId="33" xfId="0" applyFont="1" applyFill="1" applyBorder="1" applyAlignment="1">
      <alignment horizontal="left" vertical="center" wrapText="1"/>
    </xf>
    <xf numFmtId="0" fontId="4" fillId="0" borderId="3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0" fontId="57" fillId="0" borderId="94" xfId="1" applyFont="1" applyAlignment="1">
      <alignment horizontal="center" vertical="center" wrapText="1"/>
    </xf>
    <xf numFmtId="0" fontId="58" fillId="0" borderId="133" xfId="1" applyFont="1" applyBorder="1" applyAlignment="1">
      <alignment horizontal="center" vertical="center" wrapText="1"/>
    </xf>
    <xf numFmtId="0" fontId="57" fillId="0" borderId="135" xfId="1" applyFont="1" applyBorder="1" applyAlignment="1">
      <alignment horizontal="center" vertical="center" wrapText="1"/>
    </xf>
    <xf numFmtId="0" fontId="57" fillId="0" borderId="136" xfId="1" applyFont="1" applyBorder="1" applyAlignment="1">
      <alignment horizontal="center" vertical="center" wrapText="1"/>
    </xf>
    <xf numFmtId="0" fontId="57" fillId="0" borderId="137" xfId="1" applyFont="1" applyBorder="1" applyAlignment="1">
      <alignment horizontal="center" vertical="center" wrapText="1"/>
    </xf>
    <xf numFmtId="0" fontId="61" fillId="17" borderId="132" xfId="1" applyFont="1" applyFill="1" applyBorder="1" applyAlignment="1">
      <alignment horizontal="center" vertical="center" wrapText="1"/>
    </xf>
    <xf numFmtId="0" fontId="61" fillId="17" borderId="133" xfId="1" applyFont="1" applyFill="1" applyBorder="1" applyAlignment="1">
      <alignment horizontal="center" vertical="center" wrapText="1"/>
    </xf>
    <xf numFmtId="0" fontId="61" fillId="17" borderId="134" xfId="1" applyFont="1" applyFill="1" applyBorder="1" applyAlignment="1">
      <alignment horizontal="center" vertical="center" wrapText="1"/>
    </xf>
    <xf numFmtId="0" fontId="59" fillId="17" borderId="132" xfId="1" applyFont="1" applyFill="1" applyBorder="1" applyAlignment="1">
      <alignment horizontal="left" vertical="center"/>
    </xf>
    <xf numFmtId="0" fontId="59" fillId="17" borderId="133" xfId="1" applyFont="1" applyFill="1" applyBorder="1" applyAlignment="1">
      <alignment horizontal="left" vertical="center"/>
    </xf>
    <xf numFmtId="0" fontId="59" fillId="17" borderId="134" xfId="1" applyFont="1" applyFill="1" applyBorder="1" applyAlignment="1">
      <alignment horizontal="left" vertical="center"/>
    </xf>
    <xf numFmtId="0" fontId="62" fillId="17" borderId="138" xfId="1" applyFont="1" applyFill="1" applyBorder="1" applyAlignment="1">
      <alignment horizontal="left" vertical="top" wrapText="1"/>
    </xf>
    <xf numFmtId="0" fontId="62" fillId="17" borderId="139" xfId="1" applyFont="1" applyFill="1" applyBorder="1" applyAlignment="1">
      <alignment horizontal="left" vertical="top"/>
    </xf>
    <xf numFmtId="0" fontId="62" fillId="17" borderId="140" xfId="1" applyFont="1" applyFill="1" applyBorder="1" applyAlignment="1">
      <alignment horizontal="left" vertical="top"/>
    </xf>
    <xf numFmtId="0" fontId="62" fillId="18" borderId="94" xfId="1" applyFont="1" applyFill="1" applyAlignment="1">
      <alignment horizontal="center" vertical="center" wrapText="1"/>
    </xf>
    <xf numFmtId="0" fontId="57" fillId="0" borderId="129" xfId="1" applyFont="1" applyBorder="1" applyAlignment="1">
      <alignment vertical="center" wrapText="1"/>
    </xf>
    <xf numFmtId="0" fontId="57" fillId="0" borderId="132" xfId="1" applyFont="1" applyBorder="1" applyAlignment="1">
      <alignment vertical="center" wrapText="1"/>
    </xf>
    <xf numFmtId="0" fontId="58" fillId="0" borderId="130" xfId="1" applyFont="1" applyBorder="1" applyAlignment="1">
      <alignment horizontal="center" vertical="center" wrapText="1"/>
    </xf>
    <xf numFmtId="0" fontId="60" fillId="0" borderId="131" xfId="1" applyFont="1" applyBorder="1" applyAlignment="1">
      <alignment horizontal="center" vertical="center" wrapText="1"/>
    </xf>
    <xf numFmtId="0" fontId="60" fillId="0" borderId="134" xfId="1" applyFont="1" applyBorder="1" applyAlignment="1">
      <alignment horizontal="center" vertical="center" wrapText="1"/>
    </xf>
    <xf numFmtId="0" fontId="66" fillId="28" borderId="138" xfId="1" applyFont="1" applyFill="1" applyBorder="1" applyAlignment="1">
      <alignment horizontal="right" vertical="center"/>
    </xf>
    <xf numFmtId="0" fontId="66" fillId="28" borderId="139" xfId="1" applyFont="1" applyFill="1" applyBorder="1" applyAlignment="1">
      <alignment horizontal="right" vertical="center"/>
    </xf>
    <xf numFmtId="0" fontId="1" fillId="0" borderId="144" xfId="1" applyBorder="1" applyAlignment="1">
      <alignment horizontal="center"/>
    </xf>
    <xf numFmtId="0" fontId="1" fillId="0" borderId="147" xfId="1" applyBorder="1" applyAlignment="1">
      <alignment horizontal="center"/>
    </xf>
    <xf numFmtId="0" fontId="58" fillId="0" borderId="145" xfId="1" applyFont="1" applyBorder="1" applyAlignment="1">
      <alignment horizontal="center" vertical="center" wrapText="1"/>
    </xf>
    <xf numFmtId="0" fontId="58" fillId="0" borderId="146" xfId="1" applyFont="1" applyBorder="1" applyAlignment="1">
      <alignment horizontal="center" vertical="center" wrapText="1"/>
    </xf>
    <xf numFmtId="0" fontId="59" fillId="0" borderId="130" xfId="1" applyFont="1" applyBorder="1" applyAlignment="1">
      <alignment horizontal="left" vertical="center" wrapText="1"/>
    </xf>
    <xf numFmtId="0" fontId="59" fillId="0" borderId="131" xfId="1" applyFont="1" applyBorder="1" applyAlignment="1">
      <alignment horizontal="left" vertical="center" wrapText="1"/>
    </xf>
    <xf numFmtId="0" fontId="59" fillId="0" borderId="133" xfId="1" applyFont="1" applyBorder="1" applyAlignment="1">
      <alignment horizontal="left" vertical="center" wrapText="1"/>
    </xf>
    <xf numFmtId="0" fontId="59" fillId="0" borderId="134" xfId="1" applyFont="1" applyBorder="1" applyAlignment="1">
      <alignment horizontal="left" vertical="center" wrapText="1"/>
    </xf>
    <xf numFmtId="0" fontId="58" fillId="0" borderId="148" xfId="1" applyFont="1" applyBorder="1" applyAlignment="1">
      <alignment horizontal="center" vertical="center" wrapText="1"/>
    </xf>
    <xf numFmtId="0" fontId="1" fillId="0" borderId="148" xfId="1" applyBorder="1" applyAlignment="1">
      <alignment horizontal="center"/>
    </xf>
    <xf numFmtId="0" fontId="59" fillId="17" borderId="133" xfId="1" applyFont="1" applyFill="1" applyBorder="1" applyAlignment="1">
      <alignment vertical="center"/>
    </xf>
    <xf numFmtId="0" fontId="59" fillId="17" borderId="139" xfId="1" applyFont="1" applyFill="1" applyBorder="1" applyAlignment="1">
      <alignment horizontal="left" vertical="center" wrapText="1"/>
    </xf>
    <xf numFmtId="0" fontId="66" fillId="26" borderId="152" xfId="1" applyFont="1" applyFill="1" applyBorder="1" applyAlignment="1">
      <alignment horizontal="center" vertical="center" wrapText="1"/>
    </xf>
    <xf numFmtId="0" fontId="66" fillId="26" borderId="153" xfId="1" applyFont="1" applyFill="1" applyBorder="1" applyAlignment="1">
      <alignment horizontal="center" vertical="center" wrapText="1"/>
    </xf>
    <xf numFmtId="0" fontId="66" fillId="28" borderId="162" xfId="1" applyFont="1" applyFill="1" applyBorder="1" applyAlignment="1">
      <alignment horizontal="right" vertical="center"/>
    </xf>
    <xf numFmtId="0" fontId="66" fillId="28" borderId="144" xfId="1" applyFont="1" applyFill="1" applyBorder="1" applyAlignment="1">
      <alignment horizontal="right" vertical="center"/>
    </xf>
    <xf numFmtId="0" fontId="66" fillId="28" borderId="145" xfId="1" applyFont="1" applyFill="1" applyBorder="1" applyAlignment="1">
      <alignment horizontal="right" vertical="center"/>
    </xf>
    <xf numFmtId="0" fontId="58" fillId="0" borderId="162" xfId="1" applyFont="1" applyBorder="1" applyAlignment="1">
      <alignment horizontal="center" vertical="center" wrapText="1"/>
    </xf>
    <xf numFmtId="0" fontId="58" fillId="0" borderId="163" xfId="1" applyFont="1" applyBorder="1" applyAlignment="1">
      <alignment horizontal="center" vertical="center" wrapText="1"/>
    </xf>
    <xf numFmtId="0" fontId="59" fillId="0" borderId="143" xfId="1" applyFont="1" applyBorder="1" applyAlignment="1">
      <alignment horizontal="center" vertical="center" wrapText="1"/>
    </xf>
    <xf numFmtId="0" fontId="59" fillId="0" borderId="164" xfId="1" applyFont="1" applyBorder="1" applyAlignment="1">
      <alignment horizontal="center" vertical="center" wrapText="1"/>
    </xf>
    <xf numFmtId="0" fontId="59" fillId="0" borderId="166" xfId="1" applyFont="1" applyBorder="1" applyAlignment="1">
      <alignment horizontal="center" vertical="center" wrapText="1"/>
    </xf>
    <xf numFmtId="0" fontId="58" fillId="0" borderId="165" xfId="1" applyFont="1" applyBorder="1" applyAlignment="1">
      <alignment horizontal="center" vertical="center" wrapText="1"/>
    </xf>
    <xf numFmtId="0" fontId="65" fillId="0" borderId="157" xfId="1" applyFont="1" applyBorder="1" applyAlignment="1" applyProtection="1">
      <alignment horizontal="left" vertical="center" wrapText="1"/>
      <protection locked="0"/>
    </xf>
    <xf numFmtId="0" fontId="65" fillId="0" borderId="171" xfId="1" applyFont="1" applyBorder="1" applyAlignment="1" applyProtection="1">
      <alignment horizontal="left" vertical="center" wrapText="1"/>
      <protection locked="0"/>
    </xf>
    <xf numFmtId="0" fontId="65" fillId="31" borderId="133" xfId="1" applyFont="1" applyFill="1" applyBorder="1" applyAlignment="1" applyProtection="1">
      <alignment horizontal="left" vertical="center" wrapText="1"/>
      <protection locked="0"/>
    </xf>
    <xf numFmtId="0" fontId="65" fillId="18" borderId="133" xfId="1" applyFont="1" applyFill="1" applyBorder="1" applyAlignment="1" applyProtection="1">
      <alignment horizontal="left" vertical="center" wrapText="1"/>
      <protection locked="0"/>
    </xf>
    <xf numFmtId="0" fontId="65" fillId="18" borderId="157" xfId="1" applyFont="1" applyFill="1" applyBorder="1" applyAlignment="1" applyProtection="1">
      <alignment horizontal="left" vertical="center" wrapText="1"/>
      <protection locked="0"/>
    </xf>
    <xf numFmtId="0" fontId="65" fillId="18" borderId="171" xfId="1" applyFont="1" applyFill="1" applyBorder="1" applyAlignment="1" applyProtection="1">
      <alignment horizontal="left" vertical="center" wrapText="1"/>
      <protection locked="0"/>
    </xf>
    <xf numFmtId="0" fontId="65" fillId="0" borderId="133" xfId="1" applyFont="1" applyBorder="1" applyAlignment="1" applyProtection="1">
      <alignment horizontal="left" vertical="center" wrapText="1"/>
      <protection locked="0"/>
    </xf>
    <xf numFmtId="0" fontId="58" fillId="0" borderId="135" xfId="1" applyFont="1" applyBorder="1" applyAlignment="1">
      <alignment horizontal="center" vertical="center" wrapText="1"/>
    </xf>
    <xf numFmtId="0" fontId="58" fillId="0" borderId="136" xfId="1" applyFont="1" applyBorder="1" applyAlignment="1">
      <alignment horizontal="center" vertical="center" wrapText="1"/>
    </xf>
    <xf numFmtId="0" fontId="58" fillId="0" borderId="137" xfId="1" applyFont="1" applyBorder="1" applyAlignment="1">
      <alignment horizontal="center" vertical="center" wrapText="1"/>
    </xf>
    <xf numFmtId="0" fontId="66" fillId="28" borderId="167" xfId="1" applyFont="1" applyFill="1" applyBorder="1" applyAlignment="1">
      <alignment horizontal="left" vertical="center"/>
    </xf>
    <xf numFmtId="0" fontId="66" fillId="28" borderId="168" xfId="1" applyFont="1" applyFill="1" applyBorder="1" applyAlignment="1">
      <alignment horizontal="left" vertical="center"/>
    </xf>
    <xf numFmtId="0" fontId="66" fillId="28" borderId="169" xfId="1" applyFont="1" applyFill="1" applyBorder="1" applyAlignment="1">
      <alignment horizontal="left" vertical="center"/>
    </xf>
    <xf numFmtId="0" fontId="66" fillId="28" borderId="170" xfId="1" applyFont="1" applyFill="1" applyBorder="1" applyAlignment="1">
      <alignment horizontal="left" vertical="center"/>
    </xf>
    <xf numFmtId="0" fontId="66" fillId="28" borderId="150" xfId="1" applyFont="1" applyFill="1" applyBorder="1" applyAlignment="1">
      <alignment horizontal="left" vertical="center"/>
    </xf>
    <xf numFmtId="0" fontId="66" fillId="28" borderId="151" xfId="1" applyFont="1" applyFill="1" applyBorder="1" applyAlignment="1">
      <alignment horizontal="left" vertical="center"/>
    </xf>
    <xf numFmtId="0" fontId="70" fillId="26" borderId="133" xfId="1" applyFont="1" applyFill="1" applyBorder="1" applyAlignment="1">
      <alignment horizontal="center" vertical="center" wrapText="1"/>
    </xf>
    <xf numFmtId="0" fontId="71" fillId="26" borderId="157" xfId="1" applyFont="1" applyFill="1" applyBorder="1" applyAlignment="1">
      <alignment horizontal="center" vertical="center" wrapText="1"/>
    </xf>
    <xf numFmtId="0" fontId="71" fillId="26" borderId="136" xfId="1" applyFont="1" applyFill="1" applyBorder="1" applyAlignment="1">
      <alignment horizontal="center" vertical="center" wrapText="1"/>
    </xf>
    <xf numFmtId="0" fontId="71" fillId="26" borderId="171" xfId="1" applyFont="1" applyFill="1" applyBorder="1" applyAlignment="1">
      <alignment horizontal="center" vertical="center" wrapText="1"/>
    </xf>
    <xf numFmtId="0" fontId="71" fillId="26" borderId="133" xfId="1" applyFont="1" applyFill="1" applyBorder="1" applyAlignment="1">
      <alignment horizontal="center" vertical="center" wrapText="1"/>
    </xf>
    <xf numFmtId="0" fontId="71" fillId="26" borderId="133" xfId="1" applyFont="1" applyFill="1" applyBorder="1" applyAlignment="1">
      <alignment horizontal="center" vertical="center"/>
    </xf>
    <xf numFmtId="0" fontId="71" fillId="26" borderId="157" xfId="1" applyFont="1" applyFill="1" applyBorder="1" applyAlignment="1">
      <alignment horizontal="center"/>
    </xf>
    <xf numFmtId="0" fontId="71" fillId="26" borderId="136" xfId="1" applyFont="1" applyFill="1" applyBorder="1" applyAlignment="1">
      <alignment horizontal="center"/>
    </xf>
    <xf numFmtId="0" fontId="71" fillId="26" borderId="171" xfId="1" applyFont="1" applyFill="1" applyBorder="1" applyAlignment="1">
      <alignment horizontal="center"/>
    </xf>
    <xf numFmtId="0" fontId="65" fillId="30" borderId="157" xfId="1" applyFont="1" applyFill="1" applyBorder="1" applyAlignment="1" applyProtection="1">
      <alignment horizontal="left" vertical="center" wrapText="1"/>
      <protection locked="0"/>
    </xf>
    <xf numFmtId="0" fontId="65" fillId="30" borderId="171" xfId="1" applyFont="1" applyFill="1" applyBorder="1" applyAlignment="1" applyProtection="1">
      <alignment horizontal="left" vertical="center" wrapText="1"/>
      <protection locked="0"/>
    </xf>
    <xf numFmtId="0" fontId="65" fillId="30" borderId="133" xfId="1" applyFont="1" applyFill="1" applyBorder="1" applyAlignment="1" applyProtection="1">
      <alignment horizontal="left" vertical="center" wrapText="1"/>
      <protection locked="0"/>
    </xf>
    <xf numFmtId="0" fontId="65" fillId="23" borderId="157" xfId="1" applyFont="1" applyFill="1" applyBorder="1" applyAlignment="1" applyProtection="1">
      <alignment horizontal="left" vertical="center" wrapText="1"/>
      <protection locked="0"/>
    </xf>
    <xf numFmtId="0" fontId="65" fillId="23" borderId="171" xfId="1" applyFont="1" applyFill="1" applyBorder="1" applyAlignment="1" applyProtection="1">
      <alignment horizontal="left" vertical="center" wrapText="1"/>
      <protection locked="0"/>
    </xf>
    <xf numFmtId="0" fontId="64" fillId="0" borderId="133" xfId="1" applyFont="1" applyBorder="1" applyAlignment="1" applyProtection="1">
      <alignment horizontal="justify" vertical="top" wrapText="1"/>
      <protection locked="0"/>
    </xf>
    <xf numFmtId="0" fontId="65" fillId="0" borderId="133" xfId="1" applyFont="1" applyBorder="1" applyAlignment="1" applyProtection="1">
      <alignment horizontal="left" vertical="center"/>
      <protection locked="0"/>
    </xf>
    <xf numFmtId="0" fontId="65" fillId="32" borderId="157" xfId="1" applyFont="1" applyFill="1" applyBorder="1" applyAlignment="1" applyProtection="1">
      <alignment horizontal="left" vertical="center" wrapText="1"/>
      <protection locked="0"/>
    </xf>
    <xf numFmtId="0" fontId="65" fillId="32" borderId="171" xfId="1" applyFont="1" applyFill="1" applyBorder="1" applyAlignment="1" applyProtection="1">
      <alignment horizontal="left" vertical="center" wrapText="1"/>
      <protection locked="0"/>
    </xf>
    <xf numFmtId="0" fontId="71" fillId="26" borderId="133" xfId="1" applyFont="1" applyFill="1" applyBorder="1" applyAlignment="1">
      <alignment horizontal="center" vertical="center" textRotation="255"/>
    </xf>
    <xf numFmtId="0" fontId="71" fillId="26" borderId="136" xfId="1" applyFont="1" applyFill="1" applyBorder="1" applyAlignment="1">
      <alignment horizontal="center" vertical="center"/>
    </xf>
    <xf numFmtId="0" fontId="71" fillId="26" borderId="171" xfId="1" applyFont="1" applyFill="1" applyBorder="1" applyAlignment="1">
      <alignment horizontal="center" vertical="center"/>
    </xf>
    <xf numFmtId="0" fontId="65" fillId="31" borderId="157" xfId="1" applyFont="1" applyFill="1" applyBorder="1" applyAlignment="1" applyProtection="1">
      <alignment horizontal="left" vertical="center" wrapText="1"/>
      <protection locked="0"/>
    </xf>
    <xf numFmtId="0" fontId="65" fillId="31" borderId="171" xfId="1" applyFont="1" applyFill="1" applyBorder="1" applyAlignment="1" applyProtection="1">
      <alignment horizontal="left" vertical="center" wrapText="1"/>
      <protection locked="0"/>
    </xf>
    <xf numFmtId="0" fontId="65" fillId="0" borderId="157" xfId="1" applyFont="1" applyBorder="1" applyAlignment="1" applyProtection="1">
      <alignment horizontal="center" vertical="center"/>
      <protection locked="0"/>
    </xf>
    <xf numFmtId="0" fontId="65" fillId="0" borderId="136" xfId="1" applyFont="1" applyBorder="1" applyAlignment="1" applyProtection="1">
      <alignment horizontal="center" vertical="center"/>
      <protection locked="0"/>
    </xf>
    <xf numFmtId="0" fontId="65" fillId="0" borderId="171" xfId="1" applyFont="1" applyBorder="1" applyAlignment="1" applyProtection="1">
      <alignment horizontal="center" vertical="center"/>
      <protection locked="0"/>
    </xf>
    <xf numFmtId="0" fontId="65" fillId="0" borderId="157" xfId="1" applyFont="1" applyBorder="1" applyAlignment="1" applyProtection="1">
      <alignment horizontal="left" vertical="center"/>
      <protection locked="0"/>
    </xf>
    <xf numFmtId="0" fontId="65" fillId="0" borderId="136" xfId="1" applyFont="1" applyBorder="1" applyAlignment="1" applyProtection="1">
      <alignment horizontal="left" vertical="center"/>
      <protection locked="0"/>
    </xf>
    <xf numFmtId="0" fontId="65" fillId="0" borderId="171" xfId="1" applyFont="1" applyBorder="1" applyAlignment="1" applyProtection="1">
      <alignment horizontal="left" vertical="center"/>
      <protection locked="0"/>
    </xf>
    <xf numFmtId="0" fontId="72" fillId="18" borderId="157" xfId="1" applyFont="1" applyFill="1" applyBorder="1" applyAlignment="1" applyProtection="1">
      <alignment horizontal="left" vertical="center" wrapText="1"/>
      <protection locked="0"/>
    </xf>
    <xf numFmtId="0" fontId="72" fillId="18" borderId="171" xfId="1" applyFont="1" applyFill="1" applyBorder="1" applyAlignment="1" applyProtection="1">
      <alignment horizontal="left" vertical="center" wrapText="1"/>
      <protection locked="0"/>
    </xf>
    <xf numFmtId="0" fontId="79" fillId="18" borderId="157" xfId="1" applyFont="1" applyFill="1" applyBorder="1" applyAlignment="1" applyProtection="1">
      <alignment horizontal="justify" vertical="top" wrapText="1"/>
      <protection locked="0"/>
    </xf>
    <xf numFmtId="0" fontId="79" fillId="18" borderId="136" xfId="1" applyFont="1" applyFill="1" applyBorder="1" applyAlignment="1" applyProtection="1">
      <alignment horizontal="justify" vertical="top" wrapText="1"/>
      <protection locked="0"/>
    </xf>
    <xf numFmtId="0" fontId="79" fillId="18" borderId="171" xfId="1" applyFont="1" applyFill="1" applyBorder="1" applyAlignment="1" applyProtection="1">
      <alignment horizontal="justify" vertical="top" wrapText="1"/>
      <protection locked="0"/>
    </xf>
    <xf numFmtId="0" fontId="65" fillId="18" borderId="136" xfId="1" applyFont="1" applyFill="1" applyBorder="1" applyAlignment="1" applyProtection="1">
      <alignment horizontal="left" vertical="center" wrapText="1"/>
      <protection locked="0"/>
    </xf>
    <xf numFmtId="0" fontId="65" fillId="30" borderId="171" xfId="1" applyFont="1" applyFill="1" applyBorder="1" applyAlignment="1" applyProtection="1">
      <alignment horizontal="left" vertical="center"/>
      <protection locked="0"/>
    </xf>
    <xf numFmtId="0" fontId="65" fillId="18" borderId="133" xfId="1" applyFont="1" applyFill="1" applyBorder="1" applyAlignment="1" applyProtection="1">
      <alignment horizontal="left" vertical="center"/>
      <protection locked="0"/>
    </xf>
    <xf numFmtId="0" fontId="65" fillId="18" borderId="157" xfId="1" applyFont="1" applyFill="1" applyBorder="1" applyAlignment="1" applyProtection="1">
      <alignment horizontal="left" vertical="center"/>
      <protection locked="0"/>
    </xf>
    <xf numFmtId="0" fontId="65" fillId="18" borderId="136" xfId="1" applyFont="1" applyFill="1" applyBorder="1" applyAlignment="1" applyProtection="1">
      <alignment horizontal="left" vertical="center"/>
      <protection locked="0"/>
    </xf>
    <xf numFmtId="0" fontId="65" fillId="18" borderId="171" xfId="1" applyFont="1" applyFill="1" applyBorder="1" applyAlignment="1" applyProtection="1">
      <alignment horizontal="left" vertical="center"/>
      <protection locked="0"/>
    </xf>
    <xf numFmtId="0" fontId="83" fillId="18" borderId="157" xfId="1" applyFont="1" applyFill="1" applyBorder="1" applyAlignment="1" applyProtection="1">
      <alignment horizontal="justify" vertical="top" wrapText="1"/>
      <protection locked="0"/>
    </xf>
    <xf numFmtId="0" fontId="83" fillId="18" borderId="171" xfId="1" applyFont="1" applyFill="1" applyBorder="1" applyAlignment="1" applyProtection="1">
      <alignment horizontal="justify" vertical="top" wrapText="1"/>
      <protection locked="0"/>
    </xf>
    <xf numFmtId="0" fontId="65" fillId="18" borderId="133" xfId="1" applyFont="1" applyFill="1" applyBorder="1" applyAlignment="1" applyProtection="1">
      <alignment horizontal="justify" vertical="top" wrapText="1"/>
      <protection locked="0"/>
    </xf>
    <xf numFmtId="0" fontId="65" fillId="18" borderId="160" xfId="1" applyFont="1" applyFill="1" applyBorder="1" applyAlignment="1" applyProtection="1">
      <alignment horizontal="left" vertical="center"/>
      <protection locked="0"/>
    </xf>
    <xf numFmtId="0" fontId="71" fillId="26" borderId="133" xfId="1" applyFont="1" applyFill="1" applyBorder="1" applyAlignment="1">
      <alignment horizontal="center" wrapText="1"/>
    </xf>
    <xf numFmtId="0" fontId="71" fillId="26" borderId="133" xfId="1" applyFont="1" applyFill="1" applyBorder="1" applyAlignment="1">
      <alignment horizontal="center"/>
    </xf>
    <xf numFmtId="0" fontId="71" fillId="26" borderId="157" xfId="1" applyFont="1" applyFill="1" applyBorder="1" applyAlignment="1">
      <alignment horizontal="center" vertical="top" wrapText="1"/>
    </xf>
    <xf numFmtId="0" fontId="71" fillId="26" borderId="136" xfId="1" applyFont="1" applyFill="1" applyBorder="1" applyAlignment="1">
      <alignment horizontal="center" vertical="top"/>
    </xf>
    <xf numFmtId="0" fontId="71" fillId="26" borderId="171" xfId="1" applyFont="1" applyFill="1" applyBorder="1" applyAlignment="1">
      <alignment horizontal="center" vertical="top"/>
    </xf>
    <xf numFmtId="0" fontId="65" fillId="31" borderId="133" xfId="1" applyFont="1" applyFill="1" applyBorder="1" applyAlignment="1" applyProtection="1">
      <alignment horizontal="justify" vertical="top"/>
      <protection locked="0"/>
    </xf>
    <xf numFmtId="0" fontId="73" fillId="18" borderId="172" xfId="1" applyFont="1" applyFill="1" applyBorder="1" applyAlignment="1" applyProtection="1">
      <alignment horizontal="justify" vertical="top" wrapText="1"/>
      <protection locked="0"/>
    </xf>
    <xf numFmtId="0" fontId="65" fillId="18" borderId="168" xfId="1" applyFont="1" applyFill="1" applyBorder="1" applyAlignment="1" applyProtection="1">
      <alignment horizontal="justify" vertical="top" wrapText="1"/>
      <protection locked="0"/>
    </xf>
    <xf numFmtId="0" fontId="65" fillId="18" borderId="173" xfId="1" applyFont="1" applyFill="1" applyBorder="1" applyAlignment="1" applyProtection="1">
      <alignment horizontal="justify" vertical="top" wrapText="1"/>
      <protection locked="0"/>
    </xf>
    <xf numFmtId="0" fontId="1" fillId="0" borderId="174" xfId="1" applyBorder="1" applyAlignment="1">
      <alignment horizontal="justify" vertical="top" wrapText="1"/>
    </xf>
    <xf numFmtId="0" fontId="1" fillId="0" borderId="94" xfId="1" applyAlignment="1">
      <alignment horizontal="justify" vertical="top" wrapText="1"/>
    </xf>
    <xf numFmtId="0" fontId="1" fillId="0" borderId="146" xfId="1" applyBorder="1" applyAlignment="1">
      <alignment horizontal="justify" vertical="top" wrapText="1"/>
    </xf>
    <xf numFmtId="0" fontId="1" fillId="0" borderId="155" xfId="1" applyBorder="1" applyAlignment="1">
      <alignment horizontal="justify" vertical="top" wrapText="1"/>
    </xf>
    <xf numFmtId="0" fontId="1" fillId="0" borderId="147" xfId="1" applyBorder="1" applyAlignment="1">
      <alignment horizontal="justify" vertical="top" wrapText="1"/>
    </xf>
    <xf numFmtId="0" fontId="1" fillId="0" borderId="148" xfId="1" applyBorder="1" applyAlignment="1">
      <alignment horizontal="justify" vertical="top" wrapText="1"/>
    </xf>
    <xf numFmtId="0" fontId="65" fillId="31" borderId="133" xfId="1" applyFont="1" applyFill="1" applyBorder="1" applyAlignment="1" applyProtection="1">
      <alignment horizontal="justify" vertical="top" wrapText="1"/>
      <protection locked="0"/>
    </xf>
    <xf numFmtId="0" fontId="65" fillId="18" borderId="157" xfId="1" applyFont="1" applyFill="1" applyBorder="1" applyAlignment="1" applyProtection="1">
      <alignment horizontal="center" vertical="center"/>
      <protection locked="0"/>
    </xf>
    <xf numFmtId="0" fontId="65" fillId="18" borderId="171" xfId="1" applyFont="1" applyFill="1" applyBorder="1" applyAlignment="1" applyProtection="1">
      <alignment horizontal="center" vertical="center"/>
      <protection locked="0"/>
    </xf>
    <xf numFmtId="0" fontId="65" fillId="18" borderId="136" xfId="1" applyFont="1" applyFill="1" applyBorder="1" applyAlignment="1" applyProtection="1">
      <alignment horizontal="center" vertical="center"/>
      <protection locked="0"/>
    </xf>
    <xf numFmtId="0" fontId="59" fillId="0" borderId="94" xfId="1" applyFont="1" applyAlignment="1">
      <alignment horizontal="center"/>
    </xf>
    <xf numFmtId="0" fontId="65" fillId="18" borderId="94" xfId="1" applyFont="1" applyFill="1" applyAlignment="1">
      <alignment horizontal="left"/>
    </xf>
    <xf numFmtId="0" fontId="7" fillId="2" borderId="82" xfId="0" applyFont="1" applyFill="1" applyBorder="1" applyAlignment="1">
      <alignment horizontal="center" vertical="top" wrapText="1"/>
    </xf>
    <xf numFmtId="0" fontId="9" fillId="2" borderId="176" xfId="0" applyFont="1" applyFill="1" applyBorder="1" applyAlignment="1">
      <alignment horizontal="center" vertical="center"/>
    </xf>
    <xf numFmtId="0" fontId="9" fillId="2" borderId="178" xfId="0" applyFont="1" applyFill="1" applyBorder="1" applyAlignment="1">
      <alignment horizontal="center" vertical="center"/>
    </xf>
    <xf numFmtId="0" fontId="14" fillId="0" borderId="75" xfId="0" applyFont="1" applyBorder="1" applyAlignment="1">
      <alignment horizontal="center" vertical="center" wrapText="1"/>
    </xf>
    <xf numFmtId="0" fontId="14" fillId="0" borderId="79"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9" xfId="0" applyFont="1" applyBorder="1" applyAlignment="1">
      <alignment horizontal="center" vertical="center" wrapText="1"/>
    </xf>
    <xf numFmtId="0" fontId="7" fillId="0" borderId="75" xfId="0" applyFont="1" applyBorder="1" applyAlignment="1">
      <alignment horizontal="center" vertical="center"/>
    </xf>
    <xf numFmtId="0" fontId="4" fillId="0" borderId="84" xfId="0" applyFont="1" applyBorder="1"/>
    <xf numFmtId="0" fontId="4" fillId="0" borderId="79" xfId="0" applyFont="1" applyBorder="1"/>
    <xf numFmtId="0" fontId="7" fillId="0" borderId="75" xfId="0" applyFont="1" applyBorder="1" applyAlignment="1">
      <alignment horizontal="center" vertical="top" wrapText="1"/>
    </xf>
    <xf numFmtId="0" fontId="17" fillId="0" borderId="75" xfId="0" applyFont="1" applyBorder="1" applyAlignment="1">
      <alignment horizontal="center" vertical="top" wrapText="1"/>
    </xf>
    <xf numFmtId="0" fontId="7" fillId="0" borderId="75" xfId="0" applyFont="1" applyBorder="1" applyAlignment="1">
      <alignment horizontal="center" vertical="top"/>
    </xf>
    <xf numFmtId="0" fontId="7" fillId="0" borderId="84" xfId="0" applyFont="1" applyBorder="1" applyAlignment="1">
      <alignment horizontal="center" vertical="top" wrapText="1"/>
    </xf>
    <xf numFmtId="0" fontId="9" fillId="0" borderId="75" xfId="0" applyFont="1" applyBorder="1" applyAlignment="1">
      <alignment horizontal="center" vertical="top"/>
    </xf>
    <xf numFmtId="9" fontId="7" fillId="0" borderId="75" xfId="0" applyNumberFormat="1" applyFont="1" applyBorder="1" applyAlignment="1">
      <alignment horizontal="center" vertical="top" wrapText="1"/>
    </xf>
    <xf numFmtId="0" fontId="9" fillId="0" borderId="75" xfId="0" applyFont="1" applyBorder="1" applyAlignment="1">
      <alignment horizontal="center" vertical="top" wrapText="1"/>
    </xf>
    <xf numFmtId="0" fontId="7" fillId="0" borderId="68" xfId="0" applyFont="1" applyBorder="1" applyAlignment="1">
      <alignment horizontal="left" vertical="center" wrapText="1"/>
    </xf>
    <xf numFmtId="0" fontId="4" fillId="0" borderId="70" xfId="0" applyFont="1" applyBorder="1"/>
    <xf numFmtId="0" fontId="4" fillId="0" borderId="71" xfId="0" applyFont="1" applyBorder="1"/>
    <xf numFmtId="0" fontId="7" fillId="0" borderId="64" xfId="0" applyFont="1" applyBorder="1" applyAlignment="1">
      <alignment horizontal="center" vertical="top" wrapText="1"/>
    </xf>
    <xf numFmtId="0" fontId="4" fillId="0" borderId="85" xfId="0" applyFont="1" applyBorder="1"/>
    <xf numFmtId="0" fontId="4" fillId="0" borderId="67" xfId="0" applyFont="1" applyBorder="1"/>
    <xf numFmtId="0" fontId="7" fillId="0" borderId="62" xfId="0" applyFont="1" applyBorder="1" applyAlignment="1">
      <alignment horizontal="center" vertical="top" wrapText="1"/>
    </xf>
    <xf numFmtId="0" fontId="4" fillId="0" borderId="86" xfId="0" applyFont="1" applyBorder="1"/>
    <xf numFmtId="0" fontId="4" fillId="0" borderId="65" xfId="0" applyFont="1" applyBorder="1"/>
    <xf numFmtId="0" fontId="53" fillId="0" borderId="75" xfId="0" applyFont="1" applyBorder="1" applyAlignment="1">
      <alignment horizontal="left" vertical="top" wrapText="1"/>
    </xf>
    <xf numFmtId="0" fontId="9" fillId="5" borderId="75" xfId="0" applyFont="1" applyFill="1" applyBorder="1" applyAlignment="1">
      <alignment horizontal="center" vertical="center" wrapText="1"/>
    </xf>
    <xf numFmtId="0" fontId="17" fillId="0" borderId="84" xfId="0" applyFont="1" applyBorder="1" applyAlignment="1">
      <alignment horizontal="center" vertical="top" wrapText="1"/>
    </xf>
    <xf numFmtId="0" fontId="17" fillId="0" borderId="84" xfId="0" applyFont="1" applyBorder="1" applyAlignment="1">
      <alignment horizontal="center" vertical="top"/>
    </xf>
    <xf numFmtId="0" fontId="17" fillId="0" borderId="75" xfId="0" applyFont="1" applyBorder="1" applyAlignment="1">
      <alignment horizontal="center" vertical="top" textRotation="90"/>
    </xf>
    <xf numFmtId="0" fontId="13" fillId="2" borderId="56" xfId="0" applyFont="1" applyFill="1" applyBorder="1" applyAlignment="1">
      <alignment horizontal="center" vertical="center" wrapText="1"/>
    </xf>
    <xf numFmtId="0" fontId="4" fillId="0" borderId="61" xfId="0" applyFont="1" applyBorder="1"/>
    <xf numFmtId="9" fontId="17" fillId="0" borderId="75" xfId="0" applyNumberFormat="1" applyFont="1" applyBorder="1" applyAlignment="1">
      <alignment horizontal="center" vertical="top"/>
    </xf>
    <xf numFmtId="0" fontId="7" fillId="0" borderId="83" xfId="0" applyFont="1" applyBorder="1" applyAlignment="1">
      <alignment horizontal="center" vertical="top"/>
    </xf>
    <xf numFmtId="0" fontId="18" fillId="0" borderId="75" xfId="0" applyFont="1" applyBorder="1" applyAlignment="1">
      <alignment horizontal="center" vertical="top" textRotation="90" wrapText="1"/>
    </xf>
    <xf numFmtId="0" fontId="18" fillId="0" borderId="75" xfId="0" applyFont="1" applyBorder="1" applyAlignment="1">
      <alignment horizontal="center" vertical="top" textRotation="90"/>
    </xf>
    <xf numFmtId="166" fontId="7" fillId="0" borderId="75" xfId="0" applyNumberFormat="1" applyFont="1" applyBorder="1" applyAlignment="1">
      <alignment horizontal="center" vertical="top"/>
    </xf>
    <xf numFmtId="0" fontId="17" fillId="0" borderId="75" xfId="0" applyFont="1" applyBorder="1" applyAlignment="1">
      <alignment horizontal="center" vertical="top"/>
    </xf>
    <xf numFmtId="0" fontId="18" fillId="0" borderId="75" xfId="0" applyFont="1" applyBorder="1" applyAlignment="1">
      <alignment horizontal="center" vertical="top" wrapText="1"/>
    </xf>
    <xf numFmtId="9" fontId="17" fillId="0" borderId="75" xfId="0" applyNumberFormat="1" applyFont="1" applyBorder="1" applyAlignment="1">
      <alignment horizontal="center" vertical="top" wrapText="1"/>
    </xf>
    <xf numFmtId="0" fontId="18" fillId="0" borderId="75" xfId="0" applyFont="1" applyBorder="1" applyAlignment="1">
      <alignment horizontal="center" vertical="top"/>
    </xf>
    <xf numFmtId="0" fontId="17" fillId="0" borderId="75" xfId="0" applyFont="1" applyBorder="1" applyAlignment="1">
      <alignment horizontal="left" vertical="top" wrapText="1"/>
    </xf>
    <xf numFmtId="0" fontId="5" fillId="0" borderId="75" xfId="0" applyFont="1" applyBorder="1" applyAlignment="1">
      <alignment horizontal="left" vertical="top" wrapText="1"/>
    </xf>
    <xf numFmtId="0" fontId="9" fillId="5" borderId="75" xfId="0" applyFont="1" applyFill="1" applyBorder="1" applyAlignment="1">
      <alignment horizontal="center" vertical="center" textRotation="90" wrapText="1"/>
    </xf>
    <xf numFmtId="0" fontId="9" fillId="5" borderId="68" xfId="0" applyFont="1" applyFill="1" applyBorder="1" applyAlignment="1">
      <alignment horizontal="center" vertical="center"/>
    </xf>
    <xf numFmtId="0" fontId="9" fillId="5" borderId="72" xfId="0" applyFont="1" applyFill="1" applyBorder="1" applyAlignment="1">
      <alignment horizontal="center" vertical="center"/>
    </xf>
    <xf numFmtId="0" fontId="4" fillId="0" borderId="73" xfId="0" applyFont="1" applyBorder="1"/>
    <xf numFmtId="0" fontId="4" fillId="0" borderId="74" xfId="0" applyFont="1" applyBorder="1"/>
    <xf numFmtId="0" fontId="3" fillId="5" borderId="75" xfId="0" applyFont="1" applyFill="1" applyBorder="1" applyAlignment="1">
      <alignment horizontal="center" vertical="center" textRotation="90"/>
    </xf>
    <xf numFmtId="0" fontId="9" fillId="5" borderId="75" xfId="0" applyFont="1" applyFill="1" applyBorder="1" applyAlignment="1">
      <alignment horizontal="center" vertical="center"/>
    </xf>
    <xf numFmtId="0" fontId="15" fillId="5" borderId="62" xfId="0" applyFont="1" applyFill="1" applyBorder="1" applyAlignment="1">
      <alignment horizontal="center" vertical="center"/>
    </xf>
    <xf numFmtId="0" fontId="4" fillId="0" borderId="63" xfId="0" applyFont="1" applyBorder="1"/>
    <xf numFmtId="0" fontId="4" fillId="0" borderId="64" xfId="0" applyFont="1" applyBorder="1"/>
    <xf numFmtId="0" fontId="4" fillId="0" borderId="66" xfId="0" applyFont="1" applyBorder="1"/>
    <xf numFmtId="0" fontId="16" fillId="5" borderId="68" xfId="0" applyFont="1" applyFill="1" applyBorder="1" applyAlignment="1">
      <alignment horizontal="left" vertical="center"/>
    </xf>
    <xf numFmtId="0" fontId="4" fillId="0" borderId="69" xfId="0" applyFont="1" applyBorder="1"/>
    <xf numFmtId="0" fontId="17" fillId="2" borderId="68" xfId="0" applyFont="1" applyFill="1" applyBorder="1" applyAlignment="1">
      <alignment horizontal="left" vertical="center"/>
    </xf>
    <xf numFmtId="0" fontId="4" fillId="0" borderId="70" xfId="0" applyFont="1" applyBorder="1" applyAlignment="1">
      <alignment horizontal="left"/>
    </xf>
    <xf numFmtId="0" fontId="4" fillId="0" borderId="71" xfId="0" applyFont="1" applyBorder="1" applyAlignment="1">
      <alignment horizontal="left"/>
    </xf>
    <xf numFmtId="0" fontId="2" fillId="0" borderId="70" xfId="0" applyFont="1" applyBorder="1" applyAlignment="1">
      <alignment horizontal="left" vertical="center"/>
    </xf>
    <xf numFmtId="0" fontId="2" fillId="0" borderId="63" xfId="0" applyFont="1" applyBorder="1" applyAlignment="1">
      <alignment horizontal="left" vertical="center"/>
    </xf>
    <xf numFmtId="0" fontId="9" fillId="5" borderId="76" xfId="0" applyFont="1" applyFill="1" applyBorder="1" applyAlignment="1">
      <alignment horizontal="center" vertical="center" wrapText="1"/>
    </xf>
    <xf numFmtId="0" fontId="4" fillId="0" borderId="80" xfId="0" applyFont="1" applyBorder="1"/>
    <xf numFmtId="0" fontId="9" fillId="5" borderId="76" xfId="0" applyFont="1" applyFill="1" applyBorder="1" applyAlignment="1">
      <alignment horizontal="center" vertical="center"/>
    </xf>
    <xf numFmtId="0" fontId="9" fillId="5" borderId="78" xfId="0" applyFont="1" applyFill="1" applyBorder="1" applyAlignment="1">
      <alignment horizontal="center" vertical="center"/>
    </xf>
    <xf numFmtId="0" fontId="4" fillId="0" borderId="81" xfId="0" applyFont="1" applyBorder="1"/>
    <xf numFmtId="0" fontId="9" fillId="5" borderId="78"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5" borderId="68" xfId="0" applyFont="1" applyFill="1" applyBorder="1" applyAlignment="1">
      <alignment horizontal="center" vertical="center" wrapText="1"/>
    </xf>
    <xf numFmtId="9" fontId="17" fillId="0" borderId="84" xfId="0" applyNumberFormat="1" applyFont="1" applyBorder="1" applyAlignment="1">
      <alignment horizontal="center" vertical="top" wrapText="1"/>
    </xf>
    <xf numFmtId="0" fontId="18" fillId="0" borderId="84" xfId="0" applyFont="1" applyBorder="1" applyAlignment="1">
      <alignment horizontal="center" vertical="top" wrapText="1"/>
    </xf>
    <xf numFmtId="0" fontId="17" fillId="0" borderId="84" xfId="0" applyFont="1" applyBorder="1" applyAlignment="1">
      <alignment horizontal="center" vertical="center" wrapText="1"/>
    </xf>
    <xf numFmtId="0" fontId="9" fillId="0" borderId="84" xfId="0" applyFont="1" applyBorder="1" applyAlignment="1">
      <alignment horizontal="center" vertical="top" wrapText="1"/>
    </xf>
    <xf numFmtId="0" fontId="7" fillId="0" borderId="86" xfId="0" applyFont="1" applyBorder="1" applyAlignment="1">
      <alignment horizontal="left" vertical="top" wrapText="1"/>
    </xf>
    <xf numFmtId="0" fontId="7" fillId="0" borderId="94" xfId="0" applyFont="1" applyBorder="1" applyAlignment="1">
      <alignment horizontal="left" vertical="top" wrapText="1"/>
    </xf>
    <xf numFmtId="0" fontId="7" fillId="0" borderId="85" xfId="0" applyFont="1" applyBorder="1" applyAlignment="1">
      <alignment horizontal="left" vertical="top" wrapText="1"/>
    </xf>
    <xf numFmtId="0" fontId="7" fillId="2" borderId="175" xfId="0" applyFont="1" applyFill="1" applyBorder="1" applyAlignment="1">
      <alignment horizontal="center" vertical="center" wrapText="1"/>
    </xf>
    <xf numFmtId="0" fontId="7" fillId="2" borderId="177"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2" xfId="0" applyFont="1" applyFill="1" applyBorder="1" applyAlignment="1">
      <alignment horizontal="center" vertical="center"/>
    </xf>
    <xf numFmtId="0" fontId="7" fillId="0" borderId="75" xfId="0" applyFont="1" applyBorder="1" applyAlignment="1">
      <alignment horizontal="center" vertical="center" wrapText="1"/>
    </xf>
    <xf numFmtId="0" fontId="7" fillId="0" borderId="79" xfId="0" applyFont="1" applyBorder="1" applyAlignment="1">
      <alignment horizontal="center" vertical="center" wrapText="1"/>
    </xf>
    <xf numFmtId="167" fontId="17" fillId="0" borderId="75" xfId="0" applyNumberFormat="1" applyFont="1" applyBorder="1" applyAlignment="1">
      <alignment horizontal="center" vertical="center" wrapText="1"/>
    </xf>
    <xf numFmtId="167" fontId="17" fillId="0" borderId="79" xfId="0" applyNumberFormat="1" applyFont="1" applyBorder="1" applyAlignment="1">
      <alignment horizontal="center" vertical="center" wrapText="1"/>
    </xf>
    <xf numFmtId="0" fontId="21" fillId="9" borderId="87" xfId="0" applyFont="1" applyFill="1" applyBorder="1" applyAlignment="1">
      <alignment horizontal="center" wrapText="1" readingOrder="1"/>
    </xf>
    <xf numFmtId="0" fontId="4" fillId="0" borderId="95" xfId="0" applyFont="1" applyBorder="1"/>
    <xf numFmtId="0" fontId="4" fillId="0" borderId="92" xfId="0" applyFont="1" applyBorder="1"/>
    <xf numFmtId="0" fontId="4" fillId="0" borderId="103" xfId="0" applyFont="1" applyBorder="1"/>
    <xf numFmtId="0" fontId="21" fillId="9" borderId="98" xfId="0" applyFont="1" applyFill="1" applyBorder="1" applyAlignment="1">
      <alignment horizontal="center" wrapText="1" readingOrder="1"/>
    </xf>
    <xf numFmtId="0" fontId="4" fillId="0" borderId="97" xfId="0" applyFont="1" applyBorder="1"/>
    <xf numFmtId="0" fontId="4" fillId="0" borderId="94" xfId="0" applyFont="1" applyBorder="1"/>
    <xf numFmtId="0" fontId="4" fillId="0" borderId="96" xfId="0" applyFont="1" applyBorder="1"/>
    <xf numFmtId="0" fontId="21" fillId="7" borderId="58" xfId="0" applyFont="1" applyFill="1" applyBorder="1" applyAlignment="1">
      <alignment horizontal="center" vertical="center" wrapText="1" readingOrder="1"/>
    </xf>
    <xf numFmtId="0" fontId="4" fillId="0" borderId="102" xfId="0" applyFont="1" applyBorder="1"/>
    <xf numFmtId="0" fontId="21" fillId="7" borderId="98" xfId="0" applyFont="1" applyFill="1" applyBorder="1" applyAlignment="1">
      <alignment horizontal="center" vertical="center" wrapText="1" readingOrder="1"/>
    </xf>
    <xf numFmtId="0" fontId="21" fillId="8" borderId="98" xfId="0" applyFont="1" applyFill="1" applyBorder="1" applyAlignment="1">
      <alignment horizontal="center" wrapText="1" readingOrder="1"/>
    </xf>
    <xf numFmtId="0" fontId="21" fillId="10" borderId="87" xfId="0" applyFont="1" applyFill="1" applyBorder="1" applyAlignment="1">
      <alignment horizontal="center" wrapText="1" readingOrder="1"/>
    </xf>
    <xf numFmtId="0" fontId="4" fillId="0" borderId="89" xfId="0" applyFont="1" applyBorder="1"/>
    <xf numFmtId="0" fontId="21" fillId="9" borderId="106" xfId="0" applyFont="1" applyFill="1" applyBorder="1" applyAlignment="1">
      <alignment horizontal="center" wrapText="1" readingOrder="1"/>
    </xf>
    <xf numFmtId="0" fontId="21" fillId="7" borderId="106" xfId="0" applyFont="1" applyFill="1" applyBorder="1" applyAlignment="1">
      <alignment horizontal="center" vertical="center" wrapText="1" readingOrder="1"/>
    </xf>
    <xf numFmtId="0" fontId="21" fillId="7" borderId="87" xfId="0" applyFont="1" applyFill="1" applyBorder="1" applyAlignment="1">
      <alignment horizontal="center" vertical="center" wrapText="1" readingOrder="1"/>
    </xf>
    <xf numFmtId="0" fontId="21" fillId="8" borderId="106" xfId="0" applyFont="1" applyFill="1" applyBorder="1" applyAlignment="1">
      <alignment horizontal="center" wrapText="1" readingOrder="1"/>
    </xf>
    <xf numFmtId="0" fontId="21" fillId="8" borderId="87" xfId="0" applyFont="1" applyFill="1" applyBorder="1" applyAlignment="1">
      <alignment horizontal="center" wrapText="1" readingOrder="1"/>
    </xf>
    <xf numFmtId="0" fontId="21" fillId="9" borderId="58" xfId="0" applyFont="1" applyFill="1" applyBorder="1" applyAlignment="1">
      <alignment horizontal="center" wrapText="1" readingOrder="1"/>
    </xf>
    <xf numFmtId="0" fontId="20" fillId="0" borderId="58" xfId="0" applyFont="1" applyBorder="1" applyAlignment="1">
      <alignment horizontal="center" vertical="center" wrapText="1"/>
    </xf>
    <xf numFmtId="0" fontId="4" fillId="0" borderId="43" xfId="0" applyFont="1" applyBorder="1"/>
    <xf numFmtId="0" fontId="4" fillId="0" borderId="59" xfId="0" applyFont="1" applyBorder="1"/>
    <xf numFmtId="0" fontId="4" fillId="0" borderId="50" xfId="0" applyFont="1" applyBorder="1"/>
    <xf numFmtId="0" fontId="4" fillId="0" borderId="107" xfId="0" applyFont="1" applyBorder="1"/>
    <xf numFmtId="0" fontId="4" fillId="0" borderId="108" xfId="0" applyFont="1" applyBorder="1"/>
    <xf numFmtId="0" fontId="4" fillId="0" borderId="51" xfId="0" applyFont="1" applyBorder="1"/>
    <xf numFmtId="0" fontId="21" fillId="8" borderId="58" xfId="0" applyFont="1" applyFill="1" applyBorder="1" applyAlignment="1">
      <alignment horizontal="center" wrapText="1" readingOrder="1"/>
    </xf>
    <xf numFmtId="0" fontId="21" fillId="10" borderId="106" xfId="0" applyFont="1" applyFill="1" applyBorder="1" applyAlignment="1">
      <alignment horizontal="center" wrapText="1" readingOrder="1"/>
    </xf>
    <xf numFmtId="0" fontId="15" fillId="0" borderId="0" xfId="0" applyFont="1" applyAlignment="1">
      <alignment horizontal="center" vertical="center" wrapText="1"/>
    </xf>
    <xf numFmtId="0" fontId="19" fillId="6" borderId="87" xfId="0" applyFont="1" applyFill="1" applyBorder="1" applyAlignment="1">
      <alignment horizontal="center" vertical="center" wrapText="1" readingOrder="1"/>
    </xf>
    <xf numFmtId="0" fontId="4" fillId="0" borderId="88" xfId="0" applyFont="1" applyBorder="1"/>
    <xf numFmtId="0" fontId="4" fillId="0" borderId="90" xfId="0" applyFont="1" applyBorder="1"/>
    <xf numFmtId="0" fontId="4" fillId="0" borderId="91" xfId="0" applyFont="1" applyBorder="1"/>
    <xf numFmtId="0" fontId="4" fillId="0" borderId="93" xfId="0" applyFont="1" applyBorder="1"/>
    <xf numFmtId="0" fontId="19" fillId="6" borderId="87" xfId="0" applyFont="1" applyFill="1" applyBorder="1" applyAlignment="1">
      <alignment horizontal="center" vertical="center" textRotation="90" wrapText="1" readingOrder="1"/>
    </xf>
    <xf numFmtId="0" fontId="21" fillId="10" borderId="98" xfId="0" applyFont="1" applyFill="1" applyBorder="1" applyAlignment="1">
      <alignment horizontal="center" wrapText="1" readingOrder="1"/>
    </xf>
    <xf numFmtId="0" fontId="21" fillId="10" borderId="58" xfId="0" applyFont="1" applyFill="1" applyBorder="1" applyAlignment="1">
      <alignment horizontal="center" wrapText="1" readingOrder="1"/>
    </xf>
    <xf numFmtId="0" fontId="22" fillId="8" borderId="99" xfId="0" applyFont="1" applyFill="1" applyBorder="1" applyAlignment="1">
      <alignment horizontal="center" vertical="center" wrapText="1" readingOrder="1"/>
    </xf>
    <xf numFmtId="0" fontId="4" fillId="0" borderId="100" xfId="0" applyFont="1" applyBorder="1"/>
    <xf numFmtId="0" fontId="4" fillId="0" borderId="101" xfId="0" applyFont="1" applyBorder="1"/>
    <xf numFmtId="0" fontId="4" fillId="0" borderId="104" xfId="0" applyFont="1" applyBorder="1"/>
    <xf numFmtId="0" fontId="4" fillId="0" borderId="105" xfId="0" applyFont="1" applyBorder="1"/>
    <xf numFmtId="0" fontId="4" fillId="0" borderId="109" xfId="0" applyFont="1" applyBorder="1"/>
    <xf numFmtId="0" fontId="4" fillId="0" borderId="110" xfId="0" applyFont="1" applyBorder="1"/>
    <xf numFmtId="0" fontId="4" fillId="0" borderId="111" xfId="0" applyFont="1" applyBorder="1"/>
    <xf numFmtId="0" fontId="22" fillId="10" borderId="99" xfId="0" applyFont="1" applyFill="1" applyBorder="1" applyAlignment="1">
      <alignment horizontal="center" vertical="center" wrapText="1" readingOrder="1"/>
    </xf>
    <xf numFmtId="0" fontId="22" fillId="7" borderId="99" xfId="0" applyFont="1" applyFill="1" applyBorder="1" applyAlignment="1">
      <alignment horizontal="center" vertical="center" wrapText="1" readingOrder="1"/>
    </xf>
    <xf numFmtId="0" fontId="22" fillId="9" borderId="99" xfId="0" applyFont="1" applyFill="1" applyBorder="1" applyAlignment="1">
      <alignment horizontal="center" vertical="center" wrapText="1" readingOrder="1"/>
    </xf>
    <xf numFmtId="0" fontId="24" fillId="0" borderId="0" xfId="0" applyFont="1" applyAlignment="1">
      <alignment horizontal="center" vertical="center" wrapText="1"/>
    </xf>
    <xf numFmtId="0" fontId="25" fillId="0" borderId="58" xfId="0" applyFont="1" applyBorder="1" applyAlignment="1">
      <alignment horizontal="center" vertical="center" wrapText="1"/>
    </xf>
    <xf numFmtId="0" fontId="27" fillId="7" borderId="99" xfId="0" applyFont="1" applyFill="1" applyBorder="1" applyAlignment="1">
      <alignment horizontal="center" vertical="center" wrapText="1" readingOrder="1"/>
    </xf>
    <xf numFmtId="0" fontId="27" fillId="9" borderId="99" xfId="0" applyFont="1" applyFill="1" applyBorder="1" applyAlignment="1">
      <alignment horizontal="center" vertical="center" wrapText="1" readingOrder="1"/>
    </xf>
    <xf numFmtId="0" fontId="27" fillId="8" borderId="99" xfId="0" applyFont="1" applyFill="1" applyBorder="1" applyAlignment="1">
      <alignment horizontal="center" vertical="center" wrapText="1" readingOrder="1"/>
    </xf>
    <xf numFmtId="0" fontId="27" fillId="10" borderId="99" xfId="0" applyFont="1" applyFill="1" applyBorder="1" applyAlignment="1">
      <alignment horizontal="center" vertical="center" wrapText="1" readingOrder="1"/>
    </xf>
    <xf numFmtId="0" fontId="16" fillId="0" borderId="0" xfId="0" applyFont="1" applyAlignment="1">
      <alignment horizontal="center" vertical="center"/>
    </xf>
    <xf numFmtId="0" fontId="33" fillId="0" borderId="0" xfId="0" applyFont="1" applyAlignment="1">
      <alignment horizontal="center" vertical="center"/>
    </xf>
    <xf numFmtId="0" fontId="17" fillId="2" borderId="47" xfId="0" applyFont="1" applyFill="1" applyBorder="1" applyAlignment="1">
      <alignment horizontal="left" vertical="center" wrapText="1"/>
    </xf>
    <xf numFmtId="0" fontId="4" fillId="0" borderId="48" xfId="0" applyFont="1" applyBorder="1"/>
    <xf numFmtId="0" fontId="45" fillId="2" borderId="56" xfId="0" applyFont="1" applyFill="1" applyBorder="1" applyAlignment="1">
      <alignment horizontal="center" vertical="center" wrapText="1" readingOrder="1"/>
    </xf>
    <xf numFmtId="0" fontId="4" fillId="0" borderId="127" xfId="0" applyFont="1" applyBorder="1"/>
    <xf numFmtId="0" fontId="43" fillId="15" borderId="118" xfId="0" applyFont="1" applyFill="1" applyBorder="1" applyAlignment="1">
      <alignment horizontal="center" vertical="center" wrapText="1" readingOrder="1"/>
    </xf>
    <xf numFmtId="0" fontId="4" fillId="0" borderId="53" xfId="0" applyFont="1" applyBorder="1"/>
    <xf numFmtId="0" fontId="4" fillId="0" borderId="54" xfId="0" applyFont="1" applyBorder="1"/>
    <xf numFmtId="0" fontId="45" fillId="15" borderId="118" xfId="0" applyFont="1" applyFill="1" applyBorder="1" applyAlignment="1">
      <alignment horizontal="center" vertical="center" wrapText="1" readingOrder="1"/>
    </xf>
    <xf numFmtId="0" fontId="4" fillId="0" borderId="119" xfId="0" applyFont="1" applyBorder="1"/>
    <xf numFmtId="0" fontId="45" fillId="2" borderId="122" xfId="0" applyFont="1" applyFill="1" applyBorder="1" applyAlignment="1">
      <alignment horizontal="center" vertical="center" wrapText="1" readingOrder="1"/>
    </xf>
    <xf numFmtId="0" fontId="4" fillId="0" borderId="44" xfId="0" applyFont="1" applyBorder="1"/>
    <xf numFmtId="0" fontId="4" fillId="0" borderId="46" xfId="0" applyFont="1" applyBorder="1"/>
    <xf numFmtId="0" fontId="45" fillId="2" borderId="123" xfId="0" applyFont="1" applyFill="1" applyBorder="1" applyAlignment="1">
      <alignment horizontal="center" vertical="center" wrapText="1" readingOrder="1"/>
    </xf>
    <xf numFmtId="0" fontId="4" fillId="0" borderId="60" xfId="0" applyFont="1" applyBorder="1"/>
    <xf numFmtId="0" fontId="45" fillId="2" borderId="125" xfId="0" applyFont="1" applyFill="1" applyBorder="1" applyAlignment="1">
      <alignment horizontal="center" vertical="center" wrapText="1" readingOrder="1"/>
    </xf>
    <xf numFmtId="0" fontId="4" fillId="0" borderId="126" xfId="0" applyFont="1" applyBorder="1"/>
    <xf numFmtId="0" fontId="1" fillId="0" borderId="145" xfId="1" applyBorder="1" applyAlignment="1">
      <alignment horizontal="center"/>
    </xf>
    <xf numFmtId="0" fontId="1" fillId="0" borderId="94" xfId="1" applyBorder="1" applyAlignment="1">
      <alignment horizontal="center"/>
    </xf>
    <xf numFmtId="0" fontId="1" fillId="0" borderId="146" xfId="1" applyBorder="1" applyAlignment="1">
      <alignment horizontal="center"/>
    </xf>
    <xf numFmtId="0" fontId="59" fillId="0" borderId="133" xfId="1" applyFont="1" applyBorder="1" applyAlignment="1">
      <alignment horizontal="center"/>
    </xf>
    <xf numFmtId="0" fontId="7" fillId="0" borderId="75" xfId="0" applyFont="1" applyBorder="1" applyAlignment="1">
      <alignment vertical="center"/>
    </xf>
    <xf numFmtId="0" fontId="4" fillId="0" borderId="84" xfId="0" applyFont="1" applyBorder="1" applyAlignment="1"/>
    <xf numFmtId="0" fontId="4" fillId="0" borderId="79" xfId="0" applyFont="1" applyBorder="1" applyAlignment="1"/>
  </cellXfs>
  <cellStyles count="2">
    <cellStyle name="Normal" xfId="0" builtinId="0"/>
    <cellStyle name="Normal 2" xfId="1" xr:uid="{00000000-0005-0000-0000-000001000000}"/>
  </cellStyles>
  <dxfs count="4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45"/>
      <tableStyleElement type="firstRowStripe" dxfId="44"/>
      <tableStyleElement type="secondRowStripe" dxfId="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6.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1506468</xdr:colOff>
      <xdr:row>0</xdr:row>
      <xdr:rowOff>71231</xdr:rowOff>
    </xdr:from>
    <xdr:to>
      <xdr:col>5</xdr:col>
      <xdr:colOff>2030343</xdr:colOff>
      <xdr:row>3</xdr:row>
      <xdr:rowOff>156956</xdr:rowOff>
    </xdr:to>
    <xdr:pic>
      <xdr:nvPicPr>
        <xdr:cNvPr id="2" name="1 Imagen" descr="logocapitalmusical">
          <a:extLst>
            <a:ext uri="{FF2B5EF4-FFF2-40B4-BE49-F238E27FC236}">
              <a16:creationId xmlns:a16="http://schemas.microsoft.com/office/drawing/2014/main" id="{670DF1CA-1E74-4250-974E-759CF8ED9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0642" y="71231"/>
          <a:ext cx="523875" cy="648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193261</xdr:colOff>
      <xdr:row>0</xdr:row>
      <xdr:rowOff>179457</xdr:rowOff>
    </xdr:from>
    <xdr:to>
      <xdr:col>0</xdr:col>
      <xdr:colOff>1579677</xdr:colOff>
      <xdr:row>3</xdr:row>
      <xdr:rowOff>34014</xdr:rowOff>
    </xdr:to>
    <xdr:pic>
      <xdr:nvPicPr>
        <xdr:cNvPr id="4" name="Imagen 3">
          <a:extLst>
            <a:ext uri="{FF2B5EF4-FFF2-40B4-BE49-F238E27FC236}">
              <a16:creationId xmlns:a16="http://schemas.microsoft.com/office/drawing/2014/main" id="{0DD4DE6A-F8C7-4ADD-AAE2-E5DF6473B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261" y="179457"/>
          <a:ext cx="1386416" cy="434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F6CE0CA5-C5E7-4CCD-9DD8-C35C90B30EAD}"/>
            </a:ext>
          </a:extLst>
        </xdr:cNvPr>
        <xdr:cNvSpPr txBox="1"/>
      </xdr:nvSpPr>
      <xdr:spPr>
        <a:xfrm rot="16200000">
          <a:off x="-4202026" y="8532669"/>
          <a:ext cx="843262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36</xdr:row>
      <xdr:rowOff>288634</xdr:rowOff>
    </xdr:to>
    <xdr:sp macro="" textlink="">
      <xdr:nvSpPr>
        <xdr:cNvPr id="3" name="CuadroTexto 2">
          <a:extLst>
            <a:ext uri="{FF2B5EF4-FFF2-40B4-BE49-F238E27FC236}">
              <a16:creationId xmlns:a16="http://schemas.microsoft.com/office/drawing/2014/main" id="{071BCB04-D7DD-42AD-9E49-1C43A50C1C95}"/>
            </a:ext>
          </a:extLst>
        </xdr:cNvPr>
        <xdr:cNvSpPr txBox="1"/>
      </xdr:nvSpPr>
      <xdr:spPr>
        <a:xfrm rot="16200000">
          <a:off x="-4126230" y="18184203"/>
          <a:ext cx="825246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55408D4-A57C-42C9-851D-53B48A315037}"/>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248738</xdr:rowOff>
    </xdr:from>
    <xdr:to>
      <xdr:col>18</xdr:col>
      <xdr:colOff>760095</xdr:colOff>
      <xdr:row>2</xdr:row>
      <xdr:rowOff>187499</xdr:rowOff>
    </xdr:to>
    <xdr:pic>
      <xdr:nvPicPr>
        <xdr:cNvPr id="5" name="Imagen 4">
          <a:extLst>
            <a:ext uri="{FF2B5EF4-FFF2-40B4-BE49-F238E27FC236}">
              <a16:creationId xmlns:a16="http://schemas.microsoft.com/office/drawing/2014/main" id="{F4574851-513F-4344-8AC9-4CFEABDCDA20}"/>
            </a:ext>
          </a:extLst>
        </xdr:cNvPr>
        <xdr:cNvPicPr>
          <a:picLocks noChangeAspect="1"/>
        </xdr:cNvPicPr>
      </xdr:nvPicPr>
      <xdr:blipFill>
        <a:blip xmlns:r="http://schemas.openxmlformats.org/officeDocument/2006/relationships" r:embed="rId1"/>
        <a:stretch>
          <a:fillRect/>
        </a:stretch>
      </xdr:blipFill>
      <xdr:spPr>
        <a:xfrm>
          <a:off x="10426572" y="248738"/>
          <a:ext cx="610754" cy="659535"/>
        </a:xfrm>
        <a:prstGeom prst="rect">
          <a:avLst/>
        </a:prstGeom>
      </xdr:spPr>
    </xdr:pic>
    <xdr:clientData/>
  </xdr:twoCellAnchor>
  <xdr:twoCellAnchor>
    <xdr:from>
      <xdr:col>0</xdr:col>
      <xdr:colOff>0</xdr:colOff>
      <xdr:row>37</xdr:row>
      <xdr:rowOff>0</xdr:rowOff>
    </xdr:from>
    <xdr:to>
      <xdr:col>0</xdr:col>
      <xdr:colOff>2</xdr:colOff>
      <xdr:row>37</xdr:row>
      <xdr:rowOff>0</xdr:rowOff>
    </xdr:to>
    <xdr:sp macro="" textlink="">
      <xdr:nvSpPr>
        <xdr:cNvPr id="6" name="CuadroTexto 5">
          <a:extLst>
            <a:ext uri="{FF2B5EF4-FFF2-40B4-BE49-F238E27FC236}">
              <a16:creationId xmlns:a16="http://schemas.microsoft.com/office/drawing/2014/main" id="{45BDE9D5-1373-4A78-BCBE-D953BF03021C}"/>
            </a:ext>
          </a:extLst>
        </xdr:cNvPr>
        <xdr:cNvSpPr txBox="1"/>
      </xdr:nvSpPr>
      <xdr:spPr>
        <a:xfrm rot="16200000">
          <a:off x="1" y="2265425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14338" name="CheckBox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14339" name="CheckBox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14340" name="CheckBox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14343" name="CheckBox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14344" name="CheckBox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14345" name="CheckBox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14346" name="CheckBox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14347" name="CheckBox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14348" name="CheckBox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14349" name="CheckBox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14350" name="CheckBox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14351" name="CheckBox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14352" name="CheckBox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14353" name="CheckBox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14354" name="CheckBox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14355" name="CheckBox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14356" name="CheckBox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14357" name="CheckBox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14358" name="CheckBox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14359" name="CheckBox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14360" name="CheckBox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14361" name="CheckBox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14362" name="CheckBox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14363" name="CheckBox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14364" name="CheckBox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14365" name="CheckBox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14366" name="CheckBox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67" name="CheckBox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68" name="CheckBox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69" name="CheckBox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0" name="CheckBox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1" name="CheckBox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2" name="CheckBox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3" name="CheckBox38"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4" name="CheckBox39"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5" name="CheckBox40"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6" name="CheckBox41" hidden="1">
              <a:extLst>
                <a:ext uri="{63B3BB69-23CF-44E3-9099-C40C66FF867C}">
                  <a14:compatExt spid="_x0000_s14376"/>
                </a:ext>
                <a:ext uri="{FF2B5EF4-FFF2-40B4-BE49-F238E27FC236}">
                  <a16:creationId xmlns:a16="http://schemas.microsoft.com/office/drawing/2014/main" id="{00000000-0008-0000-0200-00002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7" name="CheckBox42" hidden="1">
              <a:extLst>
                <a:ext uri="{63B3BB69-23CF-44E3-9099-C40C66FF867C}">
                  <a14:compatExt spid="_x0000_s14377"/>
                </a:ext>
                <a:ext uri="{FF2B5EF4-FFF2-40B4-BE49-F238E27FC236}">
                  <a16:creationId xmlns:a16="http://schemas.microsoft.com/office/drawing/2014/main" id="{00000000-0008-0000-0200-00002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8" name="CheckBox43"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79" name="CheckBox44" hidden="1">
              <a:extLst>
                <a:ext uri="{63B3BB69-23CF-44E3-9099-C40C66FF867C}">
                  <a14:compatExt spid="_x0000_s14379"/>
                </a:ext>
                <a:ext uri="{FF2B5EF4-FFF2-40B4-BE49-F238E27FC236}">
                  <a16:creationId xmlns:a16="http://schemas.microsoft.com/office/drawing/2014/main" id="{00000000-0008-0000-0200-00002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80" name="CheckBox45" hidden="1">
              <a:extLst>
                <a:ext uri="{63B3BB69-23CF-44E3-9099-C40C66FF867C}">
                  <a14:compatExt spid="_x0000_s14380"/>
                </a:ext>
                <a:ext uri="{FF2B5EF4-FFF2-40B4-BE49-F238E27FC236}">
                  <a16:creationId xmlns:a16="http://schemas.microsoft.com/office/drawing/2014/main" id="{00000000-0008-0000-0200-00002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14381" name="CheckBox46"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263765</xdr:colOff>
      <xdr:row>0</xdr:row>
      <xdr:rowOff>63731</xdr:rowOff>
    </xdr:from>
    <xdr:to>
      <xdr:col>1</xdr:col>
      <xdr:colOff>2139463</xdr:colOff>
      <xdr:row>3</xdr:row>
      <xdr:rowOff>82811</xdr:rowOff>
    </xdr:to>
    <xdr:pic>
      <xdr:nvPicPr>
        <xdr:cNvPr id="53" name="Imagen 52">
          <a:extLst>
            <a:ext uri="{FF2B5EF4-FFF2-40B4-BE49-F238E27FC236}">
              <a16:creationId xmlns:a16="http://schemas.microsoft.com/office/drawing/2014/main" id="{0DD4DE6A-F8C7-4ADD-AAE2-E5DF6473B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457" y="63731"/>
          <a:ext cx="1875698" cy="927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EDDB1005-0CFB-4136-8CEE-DCC59AE93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059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204109</xdr:colOff>
      <xdr:row>0</xdr:row>
      <xdr:rowOff>119743</xdr:rowOff>
    </xdr:from>
    <xdr:to>
      <xdr:col>1</xdr:col>
      <xdr:colOff>658588</xdr:colOff>
      <xdr:row>3</xdr:row>
      <xdr:rowOff>78921</xdr:rowOff>
    </xdr:to>
    <xdr:pic>
      <xdr:nvPicPr>
        <xdr:cNvPr id="4" name="Imagen 3">
          <a:extLst>
            <a:ext uri="{FF2B5EF4-FFF2-40B4-BE49-F238E27FC236}">
              <a16:creationId xmlns:a16="http://schemas.microsoft.com/office/drawing/2014/main" id="{0DD4DE6A-F8C7-4ADD-AAE2-E5DF6473B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09" y="119743"/>
          <a:ext cx="1260022" cy="547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IA\Downloads\MAPA%20DE%20RIESGOS%20%20GESTI&#211;N%20Y%20CORRUPC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UDIA\Downloads\MAPA%20DE%20RIESGOS%20CORRUPCI&#211;N%20SALUD%20%202024%20%20DEFINITIVO%20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row r="12">
          <cell r="B12" t="str">
            <v xml:space="preserve">Por cambio de Gobierno </v>
          </cell>
          <cell r="D12" t="str">
            <v xml:space="preserve">Personal insuficiente para la implentación de los programas </v>
          </cell>
          <cell r="F12" t="str">
            <v>Desarticulación entre las direcciónes de la secretraría para formular e implementar acciones y estrategias.</v>
          </cell>
        </row>
        <row r="13">
          <cell r="B13" t="str">
            <v>Falta de compromiso por parte de la comunidad para impactar positivamente los determinantes sociales en salud desde lo cultural, ambiental, económico y religioso</v>
          </cell>
          <cell r="D13" t="str">
            <v xml:space="preserve">Falta de competencia del personal nombrado y trasladao, por experiencia relacionada para ejercer el cargo. </v>
          </cell>
          <cell r="F13" t="str">
            <v xml:space="preserve">No se cuenta con la integración de la  información necesaria para la toma de decisiones  que hacen parte del proceso Gestión Salud. </v>
          </cell>
        </row>
        <row r="14">
          <cell r="B14" t="str">
            <v>La inmigracion y desplazamiento que afecta de manera directa los factores de riesgo de la salud pública</v>
          </cell>
          <cell r="D14" t="str">
            <v>Dificultad para la ejecución presupuetal de los recursos</v>
          </cell>
          <cell r="F14" t="str">
            <v>La dificultad de consecusión de la información de las bases de datos provenientes de la dirección del SISBEN, en periodos mensuales</v>
          </cell>
        </row>
        <row r="15">
          <cell r="B15" t="str">
            <v>Cambios normativos</v>
          </cell>
          <cell r="D15" t="str">
            <v xml:space="preserve">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v>
          </cell>
          <cell r="F15" t="str">
            <v>La dificultad en el acceso a la información de predial e industria y comercio debido a que la secretaría de Hacienda no la suministra, para determinar evasión y elusión</v>
          </cell>
        </row>
        <row r="16">
          <cell r="B16" t="str">
            <v>Virus o pandemias que afectan a la población</v>
          </cell>
          <cell r="D16" t="str">
            <v xml:space="preserve">Insuficiente capacidad de almacenamiento del serrvidor de la Alcaldia </v>
          </cell>
          <cell r="F16" t="str">
            <v>La no notificación a tiempo de las novedades de retiro del Sistema General de Seguridad Social en Salud</v>
          </cell>
        </row>
        <row r="17">
          <cell r="B17" t="str">
            <v xml:space="preserve">Avances en tecnología, acceso a sistemas de información
externos, gobierno en línea </v>
          </cell>
          <cell r="F17" t="str">
            <v>Planificación inadecuada de las acciones y estrategias de la entidad en cumplimiento al proceso gestión de salud.</v>
          </cell>
        </row>
        <row r="18">
          <cell r="B18" t="str">
            <v xml:space="preserve">Disponibilidad de capital del orden nacional para los,programas de salud </v>
          </cell>
          <cell r="D18" t="str">
            <v xml:space="preserve">Dificultad para articular estrategias entre los programas y otros sectores para lograr trabajo en equipo que permita alcanzar las metas esperadas </v>
          </cell>
        </row>
        <row r="19">
          <cell r="D19" t="str">
            <v>Dificultad en la comunicación y flujo de la información interna</v>
          </cell>
        </row>
        <row r="20">
          <cell r="D20" t="str">
            <v>Falta de interoperabilidad de las bases de datos y diferentes fuentes de información en salud</v>
          </cell>
        </row>
        <row r="21">
          <cell r="D21" t="str">
            <v xml:space="preserve">Equipos tecnológicos obsoletos </v>
          </cell>
        </row>
        <row r="22">
          <cell r="D22" t="str">
            <v xml:space="preserve">No se cuenta con la integración de la  información necesaria para la toma de decisiones  que hacen parte del proceso Gestión Salud.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row r="8">
          <cell r="A8" t="str">
            <v xml:space="preserve">PROCESO: GESTION  SALUD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0.xml"/><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3.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image" Target="../media/image6.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image" Target="../media/image5.emf"/><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 Id="rId1" Type="http://schemas.openxmlformats.org/officeDocument/2006/relationships/printerSettings" Target="../printerSettings/printerSettings2.bin"/><Relationship Id="rId6"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1" sqref="C1"/>
    </sheetView>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69" t="s">
        <v>0</v>
      </c>
      <c r="C2" s="270"/>
      <c r="D2" s="270"/>
      <c r="E2" s="270"/>
      <c r="F2" s="270"/>
      <c r="G2" s="270"/>
      <c r="H2" s="271"/>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72" t="s">
        <v>1</v>
      </c>
      <c r="C4" s="273"/>
      <c r="D4" s="273"/>
      <c r="E4" s="273"/>
      <c r="F4" s="273"/>
      <c r="G4" s="273"/>
      <c r="H4" s="274"/>
      <c r="I4" s="1"/>
      <c r="J4" s="1"/>
      <c r="K4" s="1"/>
      <c r="L4" s="1"/>
      <c r="M4" s="1"/>
      <c r="N4" s="1"/>
      <c r="O4" s="1"/>
      <c r="P4" s="1"/>
      <c r="Q4" s="1"/>
      <c r="R4" s="1"/>
      <c r="S4" s="1"/>
      <c r="T4" s="1"/>
      <c r="U4" s="1"/>
      <c r="V4" s="1"/>
      <c r="W4" s="1"/>
      <c r="X4" s="1"/>
      <c r="Y4" s="1"/>
      <c r="Z4" s="1"/>
    </row>
    <row r="5" spans="1:26" ht="63" customHeight="1" x14ac:dyDescent="0.3">
      <c r="A5" s="1"/>
      <c r="B5" s="275"/>
      <c r="C5" s="276"/>
      <c r="D5" s="276"/>
      <c r="E5" s="276"/>
      <c r="F5" s="276"/>
      <c r="G5" s="276"/>
      <c r="H5" s="277"/>
      <c r="I5" s="1"/>
      <c r="J5" s="1"/>
      <c r="K5" s="1"/>
      <c r="L5" s="1"/>
      <c r="M5" s="1"/>
      <c r="N5" s="1"/>
      <c r="O5" s="1"/>
      <c r="P5" s="1"/>
      <c r="Q5" s="1"/>
      <c r="R5" s="1"/>
      <c r="S5" s="1"/>
      <c r="T5" s="1"/>
      <c r="U5" s="1"/>
      <c r="V5" s="1"/>
      <c r="W5" s="1"/>
      <c r="X5" s="1"/>
      <c r="Y5" s="1"/>
      <c r="Z5" s="1"/>
    </row>
    <row r="6" spans="1:26" ht="14.4" x14ac:dyDescent="0.3">
      <c r="A6" s="1"/>
      <c r="B6" s="278" t="s">
        <v>2</v>
      </c>
      <c r="C6" s="279"/>
      <c r="D6" s="279"/>
      <c r="E6" s="279"/>
      <c r="F6" s="279"/>
      <c r="G6" s="279"/>
      <c r="H6" s="280"/>
      <c r="I6" s="1"/>
      <c r="J6" s="1"/>
      <c r="K6" s="1"/>
      <c r="L6" s="1"/>
      <c r="M6" s="1"/>
      <c r="N6" s="1"/>
      <c r="O6" s="1"/>
      <c r="P6" s="1"/>
      <c r="Q6" s="1"/>
      <c r="R6" s="1"/>
      <c r="S6" s="1"/>
      <c r="T6" s="1"/>
      <c r="U6" s="1"/>
      <c r="V6" s="1"/>
      <c r="W6" s="1"/>
      <c r="X6" s="1"/>
      <c r="Y6" s="1"/>
      <c r="Z6" s="1"/>
    </row>
    <row r="7" spans="1:26" ht="95.25" customHeight="1" x14ac:dyDescent="0.3">
      <c r="A7" s="1"/>
      <c r="B7" s="281" t="s">
        <v>3</v>
      </c>
      <c r="C7" s="282"/>
      <c r="D7" s="282"/>
      <c r="E7" s="282"/>
      <c r="F7" s="282"/>
      <c r="G7" s="282"/>
      <c r="H7" s="283"/>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84" t="s">
        <v>4</v>
      </c>
      <c r="C9" s="273"/>
      <c r="D9" s="273"/>
      <c r="E9" s="273"/>
      <c r="F9" s="273"/>
      <c r="G9" s="273"/>
      <c r="H9" s="274"/>
      <c r="I9" s="1"/>
      <c r="J9" s="1"/>
      <c r="K9" s="1"/>
      <c r="L9" s="1"/>
      <c r="M9" s="1"/>
      <c r="N9" s="1"/>
      <c r="O9" s="1"/>
      <c r="P9" s="1"/>
      <c r="Q9" s="1"/>
      <c r="R9" s="1"/>
      <c r="S9" s="1"/>
      <c r="T9" s="1"/>
      <c r="U9" s="1"/>
      <c r="V9" s="1"/>
      <c r="W9" s="1"/>
      <c r="X9" s="1"/>
      <c r="Y9" s="1"/>
      <c r="Z9" s="1"/>
    </row>
    <row r="10" spans="1:26" ht="44.25" customHeight="1" x14ac:dyDescent="0.3">
      <c r="A10" s="1"/>
      <c r="B10" s="285"/>
      <c r="C10" s="273"/>
      <c r="D10" s="273"/>
      <c r="E10" s="273"/>
      <c r="F10" s="273"/>
      <c r="G10" s="273"/>
      <c r="H10" s="274"/>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65" t="s">
        <v>5</v>
      </c>
      <c r="D12" s="266"/>
      <c r="E12" s="267" t="s">
        <v>6</v>
      </c>
      <c r="F12" s="268"/>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61" t="s">
        <v>7</v>
      </c>
      <c r="D13" s="262"/>
      <c r="E13" s="263" t="s">
        <v>8</v>
      </c>
      <c r="F13" s="264"/>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61" t="s">
        <v>9</v>
      </c>
      <c r="D14" s="262"/>
      <c r="E14" s="263" t="s">
        <v>10</v>
      </c>
      <c r="F14" s="264"/>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61" t="s">
        <v>11</v>
      </c>
      <c r="D15" s="262"/>
      <c r="E15" s="263" t="s">
        <v>12</v>
      </c>
      <c r="F15" s="264"/>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61" t="s">
        <v>13</v>
      </c>
      <c r="D16" s="262"/>
      <c r="E16" s="263" t="s">
        <v>14</v>
      </c>
      <c r="F16" s="264"/>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57" t="s">
        <v>15</v>
      </c>
      <c r="D17" s="258"/>
      <c r="E17" s="253" t="s">
        <v>16</v>
      </c>
      <c r="F17" s="254"/>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57" t="s">
        <v>17</v>
      </c>
      <c r="D18" s="258"/>
      <c r="E18" s="253" t="s">
        <v>18</v>
      </c>
      <c r="F18" s="254"/>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57" t="s">
        <v>19</v>
      </c>
      <c r="D19" s="258"/>
      <c r="E19" s="253" t="s">
        <v>20</v>
      </c>
      <c r="F19" s="254"/>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57" t="s">
        <v>21</v>
      </c>
      <c r="D20" s="258"/>
      <c r="E20" s="253" t="s">
        <v>22</v>
      </c>
      <c r="F20" s="254"/>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57" t="s">
        <v>23</v>
      </c>
      <c r="D21" s="258"/>
      <c r="E21" s="253" t="s">
        <v>24</v>
      </c>
      <c r="F21" s="254"/>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57" t="s">
        <v>25</v>
      </c>
      <c r="D22" s="258"/>
      <c r="E22" s="253" t="s">
        <v>26</v>
      </c>
      <c r="F22" s="254"/>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57" t="s">
        <v>27</v>
      </c>
      <c r="D23" s="258"/>
      <c r="E23" s="253" t="s">
        <v>28</v>
      </c>
      <c r="F23" s="254"/>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57" t="s">
        <v>29</v>
      </c>
      <c r="D24" s="258"/>
      <c r="E24" s="253" t="s">
        <v>30</v>
      </c>
      <c r="F24" s="254"/>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57" t="s">
        <v>31</v>
      </c>
      <c r="D25" s="258"/>
      <c r="E25" s="253" t="s">
        <v>32</v>
      </c>
      <c r="F25" s="254"/>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57" t="s">
        <v>33</v>
      </c>
      <c r="D26" s="258"/>
      <c r="E26" s="253" t="s">
        <v>34</v>
      </c>
      <c r="F26" s="254"/>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57" t="s">
        <v>35</v>
      </c>
      <c r="D27" s="258"/>
      <c r="E27" s="253" t="s">
        <v>36</v>
      </c>
      <c r="F27" s="254"/>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57" t="s">
        <v>37</v>
      </c>
      <c r="D28" s="258"/>
      <c r="E28" s="253" t="s">
        <v>38</v>
      </c>
      <c r="F28" s="254"/>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57" t="s">
        <v>39</v>
      </c>
      <c r="D29" s="258"/>
      <c r="E29" s="253" t="s">
        <v>38</v>
      </c>
      <c r="F29" s="254"/>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57" t="s">
        <v>40</v>
      </c>
      <c r="D30" s="258"/>
      <c r="E30" s="253" t="s">
        <v>41</v>
      </c>
      <c r="F30" s="254"/>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57" t="s">
        <v>42</v>
      </c>
      <c r="D31" s="258"/>
      <c r="E31" s="253" t="s">
        <v>43</v>
      </c>
      <c r="F31" s="254"/>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57" t="s">
        <v>44</v>
      </c>
      <c r="D32" s="258"/>
      <c r="E32" s="253" t="s">
        <v>45</v>
      </c>
      <c r="F32" s="254"/>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57" t="s">
        <v>46</v>
      </c>
      <c r="D33" s="258"/>
      <c r="E33" s="253" t="s">
        <v>47</v>
      </c>
      <c r="F33" s="254"/>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57" t="s">
        <v>48</v>
      </c>
      <c r="D34" s="258"/>
      <c r="E34" s="253" t="s">
        <v>49</v>
      </c>
      <c r="F34" s="254"/>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57" t="s">
        <v>50</v>
      </c>
      <c r="D35" s="258"/>
      <c r="E35" s="253" t="s">
        <v>51</v>
      </c>
      <c r="F35" s="254"/>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57" t="s">
        <v>52</v>
      </c>
      <c r="D36" s="258"/>
      <c r="E36" s="253" t="s">
        <v>53</v>
      </c>
      <c r="F36" s="254"/>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57" t="s">
        <v>54</v>
      </c>
      <c r="D37" s="258"/>
      <c r="E37" s="253" t="s">
        <v>55</v>
      </c>
      <c r="F37" s="254"/>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59"/>
      <c r="D38" s="260"/>
      <c r="E38" s="255"/>
      <c r="F38" s="256"/>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50" t="s">
        <v>56</v>
      </c>
      <c r="C40" s="251"/>
      <c r="D40" s="251"/>
      <c r="E40" s="251"/>
      <c r="F40" s="251"/>
      <c r="G40" s="251"/>
      <c r="H40" s="252"/>
      <c r="I40" s="1"/>
      <c r="J40" s="1"/>
      <c r="K40" s="1"/>
      <c r="L40" s="1"/>
      <c r="M40" s="1"/>
      <c r="N40" s="1"/>
      <c r="O40" s="1"/>
      <c r="P40" s="1"/>
      <c r="Q40" s="1"/>
      <c r="R40" s="1"/>
      <c r="S40" s="1"/>
      <c r="T40" s="1"/>
      <c r="U40" s="1"/>
      <c r="V40" s="1"/>
      <c r="W40" s="1"/>
      <c r="X40" s="1"/>
      <c r="Y40" s="1"/>
      <c r="Z40" s="1"/>
    </row>
    <row r="41" spans="1:26" ht="20.25" customHeight="1" x14ac:dyDescent="0.3">
      <c r="A41" s="1"/>
      <c r="B41" s="250" t="s">
        <v>57</v>
      </c>
      <c r="C41" s="251"/>
      <c r="D41" s="251"/>
      <c r="E41" s="251"/>
      <c r="F41" s="251"/>
      <c r="G41" s="251"/>
      <c r="H41" s="252"/>
      <c r="I41" s="1"/>
      <c r="J41" s="1"/>
      <c r="K41" s="1"/>
      <c r="L41" s="1"/>
      <c r="M41" s="1"/>
      <c r="N41" s="1"/>
      <c r="O41" s="1"/>
      <c r="P41" s="1"/>
      <c r="Q41" s="1"/>
      <c r="R41" s="1"/>
      <c r="S41" s="1"/>
      <c r="T41" s="1"/>
      <c r="U41" s="1"/>
      <c r="V41" s="1"/>
      <c r="W41" s="1"/>
      <c r="X41" s="1"/>
      <c r="Y41" s="1"/>
      <c r="Z41" s="1"/>
    </row>
    <row r="42" spans="1:26" ht="20.25" customHeight="1" x14ac:dyDescent="0.3">
      <c r="A42" s="1"/>
      <c r="B42" s="250" t="s">
        <v>58</v>
      </c>
      <c r="C42" s="251"/>
      <c r="D42" s="251"/>
      <c r="E42" s="251"/>
      <c r="F42" s="251"/>
      <c r="G42" s="251"/>
      <c r="H42" s="252"/>
      <c r="I42" s="1"/>
      <c r="J42" s="1"/>
      <c r="K42" s="1"/>
      <c r="L42" s="1"/>
      <c r="M42" s="1"/>
      <c r="N42" s="1"/>
      <c r="O42" s="1"/>
      <c r="P42" s="1"/>
      <c r="Q42" s="1"/>
      <c r="R42" s="1"/>
      <c r="S42" s="1"/>
      <c r="T42" s="1"/>
      <c r="U42" s="1"/>
      <c r="V42" s="1"/>
      <c r="W42" s="1"/>
      <c r="X42" s="1"/>
      <c r="Y42" s="1"/>
      <c r="Z42" s="1"/>
    </row>
    <row r="43" spans="1:26" ht="20.25" customHeight="1" x14ac:dyDescent="0.3">
      <c r="A43" s="1"/>
      <c r="B43" s="250" t="s">
        <v>59</v>
      </c>
      <c r="C43" s="251"/>
      <c r="D43" s="251"/>
      <c r="E43" s="251"/>
      <c r="F43" s="251"/>
      <c r="G43" s="251"/>
      <c r="H43" s="252"/>
      <c r="I43" s="1"/>
      <c r="J43" s="1"/>
      <c r="K43" s="1"/>
      <c r="L43" s="1"/>
      <c r="M43" s="1"/>
      <c r="N43" s="1"/>
      <c r="O43" s="1"/>
      <c r="P43" s="1"/>
      <c r="Q43" s="1"/>
      <c r="R43" s="1"/>
      <c r="S43" s="1"/>
      <c r="T43" s="1"/>
      <c r="U43" s="1"/>
      <c r="V43" s="1"/>
      <c r="W43" s="1"/>
      <c r="X43" s="1"/>
      <c r="Y43" s="1"/>
      <c r="Z43" s="1"/>
    </row>
    <row r="44" spans="1:26" ht="15.75" customHeight="1" x14ac:dyDescent="0.3">
      <c r="A44" s="1"/>
      <c r="B44" s="250" t="s">
        <v>60</v>
      </c>
      <c r="C44" s="251"/>
      <c r="D44" s="251"/>
      <c r="E44" s="251"/>
      <c r="F44" s="251"/>
      <c r="G44" s="251"/>
      <c r="H44" s="252"/>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53"/>
  <sheetViews>
    <sheetView zoomScale="69" zoomScaleNormal="69" workbookViewId="0">
      <selection activeCell="I7" sqref="I7"/>
    </sheetView>
  </sheetViews>
  <sheetFormatPr baseColWidth="10" defaultColWidth="11.44140625" defaultRowHeight="13.8" x14ac:dyDescent="0.25"/>
  <cols>
    <col min="1" max="1" width="29.44140625" style="164" customWidth="1"/>
    <col min="2" max="2" width="33.5546875" style="164" customWidth="1"/>
    <col min="3" max="3" width="30.33203125" style="164" customWidth="1"/>
    <col min="4" max="4" width="41.5546875" style="164" customWidth="1"/>
    <col min="5" max="5" width="32.5546875" style="164" customWidth="1"/>
    <col min="6" max="6" width="50.88671875" style="164" customWidth="1"/>
    <col min="7" max="8" width="11.44140625" style="164"/>
    <col min="9" max="9" width="32.109375" style="164" customWidth="1"/>
    <col min="10" max="16384" width="11.44140625" style="164"/>
  </cols>
  <sheetData>
    <row r="1" spans="1:10" ht="15" customHeight="1" x14ac:dyDescent="0.25">
      <c r="A1" s="301"/>
      <c r="B1" s="303" t="s">
        <v>393</v>
      </c>
      <c r="C1" s="303"/>
      <c r="D1" s="303"/>
      <c r="E1" s="162" t="s">
        <v>394</v>
      </c>
      <c r="F1" s="304"/>
      <c r="G1" s="163"/>
      <c r="J1" s="286"/>
    </row>
    <row r="2" spans="1:10" ht="15" customHeight="1" x14ac:dyDescent="0.25">
      <c r="A2" s="302"/>
      <c r="B2" s="287"/>
      <c r="C2" s="287"/>
      <c r="D2" s="287"/>
      <c r="E2" s="165" t="s">
        <v>395</v>
      </c>
      <c r="F2" s="305"/>
      <c r="G2" s="163"/>
      <c r="J2" s="286"/>
    </row>
    <row r="3" spans="1:10" ht="15" customHeight="1" x14ac:dyDescent="0.25">
      <c r="A3" s="302"/>
      <c r="B3" s="287" t="s">
        <v>61</v>
      </c>
      <c r="C3" s="287"/>
      <c r="D3" s="287"/>
      <c r="E3" s="165" t="s">
        <v>289</v>
      </c>
      <c r="F3" s="305"/>
      <c r="G3" s="163"/>
      <c r="J3" s="286"/>
    </row>
    <row r="4" spans="1:10" ht="15.75" customHeight="1" x14ac:dyDescent="0.25">
      <c r="A4" s="302"/>
      <c r="B4" s="287"/>
      <c r="C4" s="287"/>
      <c r="D4" s="287"/>
      <c r="E4" s="165" t="s">
        <v>290</v>
      </c>
      <c r="F4" s="305"/>
      <c r="G4" s="163"/>
      <c r="J4" s="286"/>
    </row>
    <row r="5" spans="1:10" ht="15.75" customHeight="1" x14ac:dyDescent="0.25">
      <c r="A5" s="288"/>
      <c r="B5" s="289"/>
      <c r="C5" s="289"/>
      <c r="D5" s="289"/>
      <c r="E5" s="289"/>
      <c r="F5" s="290"/>
      <c r="G5" s="163"/>
      <c r="J5" s="166"/>
    </row>
    <row r="6" spans="1:10" ht="15" customHeight="1" x14ac:dyDescent="0.25">
      <c r="A6" s="291" t="s">
        <v>62</v>
      </c>
      <c r="B6" s="292"/>
      <c r="C6" s="292"/>
      <c r="D6" s="292"/>
      <c r="E6" s="292"/>
      <c r="F6" s="293"/>
    </row>
    <row r="7" spans="1:10" ht="15.75" customHeight="1" x14ac:dyDescent="0.25">
      <c r="A7" s="291"/>
      <c r="B7" s="292"/>
      <c r="C7" s="292"/>
      <c r="D7" s="292"/>
      <c r="E7" s="292"/>
      <c r="F7" s="293"/>
    </row>
    <row r="8" spans="1:10" ht="27" customHeight="1" x14ac:dyDescent="0.25">
      <c r="A8" s="294" t="s">
        <v>291</v>
      </c>
      <c r="B8" s="295"/>
      <c r="C8" s="295"/>
      <c r="D8" s="295"/>
      <c r="E8" s="295"/>
      <c r="F8" s="296"/>
    </row>
    <row r="9" spans="1:10" ht="77.25" customHeight="1" thickBot="1" x14ac:dyDescent="0.3">
      <c r="A9" s="297" t="s">
        <v>292</v>
      </c>
      <c r="B9" s="298"/>
      <c r="C9" s="298"/>
      <c r="D9" s="298"/>
      <c r="E9" s="298"/>
      <c r="F9" s="299"/>
    </row>
    <row r="10" spans="1:10" ht="18.75" customHeight="1" thickBot="1" x14ac:dyDescent="0.3">
      <c r="A10" s="300"/>
      <c r="B10" s="300"/>
      <c r="C10" s="300"/>
      <c r="D10" s="300"/>
      <c r="E10" s="300"/>
      <c r="F10" s="300"/>
    </row>
    <row r="11" spans="1:10" ht="22.5" customHeight="1" thickBot="1" x14ac:dyDescent="0.3">
      <c r="A11" s="167" t="s">
        <v>63</v>
      </c>
      <c r="B11" s="168" t="s">
        <v>64</v>
      </c>
      <c r="C11" s="168" t="s">
        <v>65</v>
      </c>
      <c r="D11" s="168" t="s">
        <v>64</v>
      </c>
      <c r="E11" s="168" t="s">
        <v>66</v>
      </c>
      <c r="F11" s="169" t="s">
        <v>64</v>
      </c>
    </row>
    <row r="12" spans="1:10" ht="75" customHeight="1" x14ac:dyDescent="0.25">
      <c r="A12" s="170" t="s">
        <v>293</v>
      </c>
      <c r="B12" s="171" t="s">
        <v>294</v>
      </c>
      <c r="C12" s="172" t="s">
        <v>295</v>
      </c>
      <c r="D12" s="171" t="s">
        <v>296</v>
      </c>
      <c r="E12" s="172" t="s">
        <v>297</v>
      </c>
      <c r="F12" s="173" t="s">
        <v>150</v>
      </c>
      <c r="G12" s="164" t="s">
        <v>298</v>
      </c>
      <c r="I12" s="174" t="s">
        <v>299</v>
      </c>
    </row>
    <row r="13" spans="1:10" ht="86.25" customHeight="1" x14ac:dyDescent="0.25">
      <c r="A13" s="175" t="s">
        <v>300</v>
      </c>
      <c r="B13" s="176" t="s">
        <v>301</v>
      </c>
      <c r="C13" s="177" t="s">
        <v>295</v>
      </c>
      <c r="D13" s="178" t="s">
        <v>302</v>
      </c>
      <c r="E13" s="177" t="s">
        <v>303</v>
      </c>
      <c r="F13" s="179" t="s">
        <v>162</v>
      </c>
    </row>
    <row r="14" spans="1:10" ht="82.5" customHeight="1" x14ac:dyDescent="0.25">
      <c r="A14" s="175" t="s">
        <v>300</v>
      </c>
      <c r="B14" s="180" t="s">
        <v>304</v>
      </c>
      <c r="C14" s="177" t="s">
        <v>305</v>
      </c>
      <c r="D14" s="178" t="s">
        <v>306</v>
      </c>
      <c r="E14" s="177" t="s">
        <v>303</v>
      </c>
      <c r="F14" s="181" t="s">
        <v>307</v>
      </c>
      <c r="I14" s="182" t="s">
        <v>308</v>
      </c>
    </row>
    <row r="15" spans="1:10" ht="159.75" customHeight="1" x14ac:dyDescent="0.25">
      <c r="A15" s="175" t="s">
        <v>309</v>
      </c>
      <c r="B15" s="183" t="s">
        <v>310</v>
      </c>
      <c r="C15" s="177" t="s">
        <v>311</v>
      </c>
      <c r="D15" s="184" t="s">
        <v>312</v>
      </c>
      <c r="E15" s="177" t="s">
        <v>303</v>
      </c>
      <c r="F15" s="185" t="s">
        <v>173</v>
      </c>
    </row>
    <row r="16" spans="1:10" ht="117.75" customHeight="1" x14ac:dyDescent="0.25">
      <c r="A16" s="175" t="s">
        <v>313</v>
      </c>
      <c r="B16" s="178" t="s">
        <v>314</v>
      </c>
      <c r="C16" s="177" t="s">
        <v>311</v>
      </c>
      <c r="D16" s="186" t="s">
        <v>315</v>
      </c>
      <c r="E16" s="177" t="s">
        <v>303</v>
      </c>
      <c r="F16" s="185" t="s">
        <v>175</v>
      </c>
      <c r="I16" s="187" t="s">
        <v>316</v>
      </c>
    </row>
    <row r="17" spans="1:9" ht="84" customHeight="1" x14ac:dyDescent="0.25">
      <c r="A17" s="175" t="s">
        <v>317</v>
      </c>
      <c r="B17" s="178" t="s">
        <v>318</v>
      </c>
      <c r="C17" s="177" t="s">
        <v>311</v>
      </c>
      <c r="D17" s="180"/>
      <c r="E17" s="177" t="s">
        <v>319</v>
      </c>
      <c r="F17" s="188" t="s">
        <v>320</v>
      </c>
    </row>
    <row r="18" spans="1:9" ht="84" customHeight="1" x14ac:dyDescent="0.25">
      <c r="A18" s="175" t="s">
        <v>321</v>
      </c>
      <c r="B18" s="178" t="s">
        <v>322</v>
      </c>
      <c r="C18" s="177" t="s">
        <v>323</v>
      </c>
      <c r="D18" s="186" t="s">
        <v>324</v>
      </c>
      <c r="E18" s="177" t="s">
        <v>319</v>
      </c>
      <c r="F18" s="189" t="s">
        <v>325</v>
      </c>
    </row>
    <row r="19" spans="1:9" ht="73.5" customHeight="1" x14ac:dyDescent="0.25">
      <c r="A19" s="175"/>
      <c r="B19" s="178"/>
      <c r="C19" s="177" t="s">
        <v>326</v>
      </c>
      <c r="D19" s="178" t="s">
        <v>327</v>
      </c>
      <c r="E19" s="177" t="s">
        <v>319</v>
      </c>
      <c r="F19" s="189" t="s">
        <v>328</v>
      </c>
      <c r="I19" s="188" t="s">
        <v>329</v>
      </c>
    </row>
    <row r="20" spans="1:9" ht="80.25" customHeight="1" x14ac:dyDescent="0.25">
      <c r="A20" s="175"/>
      <c r="B20" s="178"/>
      <c r="C20" s="177" t="s">
        <v>311</v>
      </c>
      <c r="D20" s="190" t="s">
        <v>152</v>
      </c>
      <c r="E20" s="177" t="s">
        <v>319</v>
      </c>
      <c r="F20" s="189" t="s">
        <v>330</v>
      </c>
      <c r="I20" s="191" t="s">
        <v>331</v>
      </c>
    </row>
    <row r="21" spans="1:9" ht="87.75" customHeight="1" x14ac:dyDescent="0.25">
      <c r="A21" s="175"/>
      <c r="B21" s="178"/>
      <c r="C21" s="177" t="s">
        <v>311</v>
      </c>
      <c r="D21" s="190" t="s">
        <v>332</v>
      </c>
      <c r="E21" s="177"/>
      <c r="F21" s="179"/>
    </row>
    <row r="22" spans="1:9" ht="69" customHeight="1" x14ac:dyDescent="0.25">
      <c r="A22" s="175"/>
      <c r="B22" s="178"/>
      <c r="C22" s="177" t="s">
        <v>311</v>
      </c>
      <c r="D22" s="190" t="s">
        <v>162</v>
      </c>
      <c r="E22" s="177"/>
      <c r="F22" s="179"/>
    </row>
    <row r="23" spans="1:9" ht="61.5" customHeight="1" x14ac:dyDescent="0.25">
      <c r="A23" s="175"/>
      <c r="B23" s="178"/>
      <c r="C23" s="177"/>
      <c r="D23" s="192"/>
      <c r="E23" s="177"/>
      <c r="F23" s="179"/>
    </row>
    <row r="24" spans="1:9" ht="57.75" customHeight="1" x14ac:dyDescent="0.25">
      <c r="A24" s="175"/>
      <c r="B24" s="178"/>
      <c r="C24" s="177"/>
      <c r="D24" s="192"/>
      <c r="E24" s="177"/>
      <c r="F24" s="179"/>
    </row>
    <row r="25" spans="1:9" ht="62.25" customHeight="1" x14ac:dyDescent="0.25">
      <c r="A25" s="175"/>
      <c r="B25" s="178"/>
      <c r="C25" s="177"/>
      <c r="D25" s="192"/>
      <c r="E25" s="177"/>
      <c r="F25" s="179"/>
    </row>
    <row r="26" spans="1:9" ht="56.25" customHeight="1" thickBot="1" x14ac:dyDescent="0.3">
      <c r="A26" s="193"/>
      <c r="B26" s="194"/>
      <c r="C26" s="195"/>
      <c r="D26" s="196"/>
      <c r="E26" s="195"/>
      <c r="F26" s="197"/>
    </row>
    <row r="27" spans="1:9" ht="65.25" customHeight="1" x14ac:dyDescent="0.25">
      <c r="A27" s="198"/>
      <c r="B27" s="199"/>
      <c r="C27" s="198"/>
      <c r="D27" s="200"/>
      <c r="E27" s="198"/>
      <c r="F27" s="200"/>
    </row>
    <row r="28" spans="1:9" ht="62.25" customHeight="1" x14ac:dyDescent="0.25">
      <c r="A28" s="198"/>
      <c r="B28" s="199"/>
      <c r="C28" s="198"/>
      <c r="D28" s="200"/>
      <c r="E28" s="198"/>
      <c r="F28" s="200"/>
    </row>
    <row r="29" spans="1:9" ht="63" customHeight="1" x14ac:dyDescent="0.25">
      <c r="A29" s="198"/>
      <c r="B29" s="199"/>
      <c r="C29" s="198"/>
      <c r="D29" s="200"/>
      <c r="E29" s="198"/>
      <c r="F29" s="199"/>
    </row>
    <row r="30" spans="1:9" ht="51.75" customHeight="1" x14ac:dyDescent="0.25">
      <c r="A30" s="198"/>
      <c r="B30" s="199"/>
      <c r="C30" s="198"/>
      <c r="D30" s="200"/>
      <c r="E30" s="198"/>
      <c r="F30" s="199"/>
    </row>
    <row r="31" spans="1:9" ht="52.5" customHeight="1" x14ac:dyDescent="0.25">
      <c r="A31" s="198"/>
      <c r="B31" s="200"/>
      <c r="C31" s="198"/>
      <c r="D31" s="200"/>
      <c r="E31" s="198"/>
      <c r="F31" s="200"/>
    </row>
    <row r="32" spans="1:9" ht="63.75" customHeight="1" x14ac:dyDescent="0.25">
      <c r="A32" s="198"/>
      <c r="B32" s="200"/>
      <c r="C32" s="198"/>
      <c r="D32" s="200"/>
      <c r="E32" s="198"/>
      <c r="F32" s="200"/>
    </row>
    <row r="33" spans="1:6" ht="66" customHeight="1" x14ac:dyDescent="0.25">
      <c r="A33" s="198"/>
      <c r="B33" s="201"/>
      <c r="C33" s="198"/>
      <c r="D33" s="202"/>
      <c r="E33" s="198"/>
      <c r="F33" s="201"/>
    </row>
    <row r="34" spans="1:6" ht="55.5" customHeight="1" x14ac:dyDescent="0.25">
      <c r="A34" s="198"/>
      <c r="B34" s="201"/>
      <c r="C34" s="198"/>
      <c r="D34" s="202"/>
      <c r="E34" s="198"/>
      <c r="F34" s="203"/>
    </row>
    <row r="35" spans="1:6" ht="51.75" customHeight="1" x14ac:dyDescent="0.25">
      <c r="A35" s="198"/>
      <c r="B35" s="203"/>
      <c r="C35" s="198"/>
      <c r="D35" s="204"/>
      <c r="E35" s="198"/>
      <c r="F35" s="203"/>
    </row>
    <row r="36" spans="1:6" ht="55.5" customHeight="1" x14ac:dyDescent="0.25">
      <c r="A36" s="198"/>
      <c r="B36" s="203"/>
      <c r="C36" s="198"/>
      <c r="D36" s="203"/>
      <c r="E36" s="198"/>
      <c r="F36" s="203"/>
    </row>
    <row r="37" spans="1:6" ht="55.5" customHeight="1" x14ac:dyDescent="0.25">
      <c r="A37" s="198"/>
      <c r="B37" s="203"/>
      <c r="C37" s="198"/>
      <c r="D37" s="203"/>
      <c r="E37" s="198"/>
      <c r="F37" s="203"/>
    </row>
    <row r="38" spans="1:6" ht="54.75" customHeight="1" x14ac:dyDescent="0.25">
      <c r="A38" s="198"/>
      <c r="B38" s="203"/>
      <c r="C38" s="198"/>
      <c r="D38" s="203"/>
      <c r="E38" s="198"/>
      <c r="F38" s="203"/>
    </row>
    <row r="39" spans="1:6" ht="56.25" customHeight="1" x14ac:dyDescent="0.25">
      <c r="A39" s="198"/>
      <c r="B39" s="203"/>
      <c r="C39" s="198"/>
      <c r="D39" s="203"/>
      <c r="E39" s="198"/>
      <c r="F39" s="203"/>
    </row>
    <row r="40" spans="1:6" ht="54.75" customHeight="1" x14ac:dyDescent="0.25">
      <c r="A40" s="198"/>
      <c r="B40" s="201"/>
      <c r="C40" s="198"/>
      <c r="D40" s="202"/>
      <c r="E40" s="198"/>
      <c r="F40" s="201"/>
    </row>
    <row r="41" spans="1:6" ht="55.5" customHeight="1" x14ac:dyDescent="0.25">
      <c r="A41" s="198"/>
      <c r="B41" s="201"/>
      <c r="C41" s="198"/>
      <c r="D41" s="202"/>
      <c r="E41" s="198"/>
      <c r="F41" s="203"/>
    </row>
    <row r="42" spans="1:6" ht="54.75" customHeight="1" x14ac:dyDescent="0.25">
      <c r="A42" s="198"/>
      <c r="B42" s="203"/>
      <c r="C42" s="198"/>
      <c r="D42" s="204"/>
      <c r="E42" s="198"/>
      <c r="F42" s="203"/>
    </row>
    <row r="43" spans="1:6" ht="55.5" customHeight="1" x14ac:dyDescent="0.25">
      <c r="A43" s="198"/>
      <c r="B43" s="203"/>
      <c r="C43" s="198"/>
      <c r="D43" s="203"/>
      <c r="E43" s="198"/>
      <c r="F43" s="203"/>
    </row>
    <row r="44" spans="1:6" ht="56.25" customHeight="1" x14ac:dyDescent="0.25">
      <c r="A44" s="198"/>
      <c r="B44" s="203"/>
      <c r="C44" s="198"/>
      <c r="D44" s="203"/>
      <c r="E44" s="198"/>
      <c r="F44" s="203"/>
    </row>
    <row r="45" spans="1:6" ht="59.25" customHeight="1" x14ac:dyDescent="0.25">
      <c r="A45" s="198"/>
      <c r="B45" s="203"/>
      <c r="C45" s="198"/>
      <c r="D45" s="203"/>
      <c r="E45" s="198"/>
      <c r="F45" s="203"/>
    </row>
    <row r="46" spans="1:6" ht="55.5" customHeight="1" x14ac:dyDescent="0.25">
      <c r="A46" s="198"/>
      <c r="B46" s="203"/>
      <c r="C46" s="198"/>
      <c r="D46" s="203"/>
      <c r="E46" s="198"/>
      <c r="F46" s="203"/>
    </row>
    <row r="47" spans="1:6" ht="55.5" customHeight="1" x14ac:dyDescent="0.25">
      <c r="A47" s="198"/>
      <c r="B47" s="201"/>
      <c r="C47" s="198"/>
      <c r="D47" s="202"/>
      <c r="E47" s="198"/>
      <c r="F47" s="201"/>
    </row>
    <row r="48" spans="1:6" ht="56.25" customHeight="1" x14ac:dyDescent="0.25">
      <c r="A48" s="198"/>
      <c r="B48" s="201"/>
      <c r="C48" s="198"/>
      <c r="D48" s="202"/>
      <c r="E48" s="198"/>
      <c r="F48" s="203"/>
    </row>
    <row r="49" spans="1:6" ht="54" customHeight="1" x14ac:dyDescent="0.25">
      <c r="A49" s="198"/>
      <c r="B49" s="203"/>
      <c r="C49" s="198"/>
      <c r="D49" s="204"/>
      <c r="E49" s="198"/>
      <c r="F49" s="203"/>
    </row>
    <row r="50" spans="1:6" ht="56.25" customHeight="1" x14ac:dyDescent="0.25">
      <c r="A50" s="198"/>
      <c r="B50" s="203"/>
      <c r="C50" s="198"/>
      <c r="D50" s="203"/>
      <c r="E50" s="198"/>
      <c r="F50" s="203"/>
    </row>
    <row r="51" spans="1:6" ht="59.25" customHeight="1" x14ac:dyDescent="0.25">
      <c r="A51" s="198"/>
      <c r="B51" s="203"/>
      <c r="C51" s="198"/>
      <c r="D51" s="203"/>
      <c r="E51" s="198"/>
      <c r="F51" s="203"/>
    </row>
    <row r="52" spans="1:6" ht="54.75" customHeight="1" x14ac:dyDescent="0.25">
      <c r="A52" s="198"/>
      <c r="B52" s="203"/>
      <c r="C52" s="198"/>
      <c r="D52" s="203"/>
      <c r="E52" s="198"/>
      <c r="F52" s="203"/>
    </row>
    <row r="53" spans="1:6" ht="55.5" customHeight="1" x14ac:dyDescent="0.25">
      <c r="A53" s="198"/>
      <c r="B53" s="203"/>
      <c r="C53" s="198"/>
      <c r="D53" s="203"/>
      <c r="E53" s="198"/>
      <c r="F53" s="203"/>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FFC000"/>
  </sheetPr>
  <dimension ref="A1:X39"/>
  <sheetViews>
    <sheetView tabSelected="1" zoomScale="78" zoomScaleNormal="78" workbookViewId="0">
      <selection activeCell="Z9" sqref="Z9"/>
    </sheetView>
  </sheetViews>
  <sheetFormatPr baseColWidth="10" defaultColWidth="11.44140625" defaultRowHeight="14.4" x14ac:dyDescent="0.3"/>
  <cols>
    <col min="1" max="1" width="5.109375" style="234" customWidth="1"/>
    <col min="2" max="2" width="40.44140625" style="235" customWidth="1"/>
    <col min="3" max="17" width="6.44140625" style="235" customWidth="1"/>
    <col min="18" max="18" width="8.109375" style="235" customWidth="1"/>
    <col min="19" max="19" width="13" style="236" customWidth="1"/>
    <col min="20" max="20" width="19.6640625" style="205" customWidth="1"/>
    <col min="21" max="23" width="11.44140625" style="205" hidden="1" customWidth="1"/>
    <col min="24" max="16384" width="11.44140625" style="205"/>
  </cols>
  <sheetData>
    <row r="1" spans="1:24" ht="30.75" customHeight="1" x14ac:dyDescent="0.3">
      <c r="A1" s="308"/>
      <c r="B1" s="570"/>
      <c r="C1" s="287" t="s">
        <v>288</v>
      </c>
      <c r="D1" s="287"/>
      <c r="E1" s="287"/>
      <c r="F1" s="287"/>
      <c r="G1" s="287"/>
      <c r="H1" s="287"/>
      <c r="I1" s="287"/>
      <c r="J1" s="287"/>
      <c r="K1" s="287"/>
      <c r="L1" s="287"/>
      <c r="M1" s="287"/>
      <c r="N1" s="287"/>
      <c r="O1" s="287"/>
      <c r="P1" s="287"/>
      <c r="Q1" s="287"/>
      <c r="R1" s="287"/>
      <c r="S1" s="287"/>
      <c r="T1" s="312" t="s">
        <v>394</v>
      </c>
      <c r="U1" s="312"/>
      <c r="V1" s="312"/>
      <c r="W1" s="313"/>
    </row>
    <row r="2" spans="1:24" ht="25.5" customHeight="1" x14ac:dyDescent="0.3">
      <c r="A2" s="571"/>
      <c r="B2" s="572"/>
      <c r="C2" s="287"/>
      <c r="D2" s="287"/>
      <c r="E2" s="287"/>
      <c r="F2" s="287"/>
      <c r="G2" s="287"/>
      <c r="H2" s="287"/>
      <c r="I2" s="287"/>
      <c r="J2" s="287"/>
      <c r="K2" s="287"/>
      <c r="L2" s="287"/>
      <c r="M2" s="287"/>
      <c r="N2" s="287"/>
      <c r="O2" s="287"/>
      <c r="P2" s="287"/>
      <c r="Q2" s="287"/>
      <c r="R2" s="287"/>
      <c r="S2" s="287"/>
      <c r="T2" s="314" t="s">
        <v>395</v>
      </c>
      <c r="U2" s="314"/>
      <c r="V2" s="314"/>
      <c r="W2" s="315"/>
    </row>
    <row r="3" spans="1:24" ht="15" customHeight="1" x14ac:dyDescent="0.3">
      <c r="A3" s="571"/>
      <c r="B3" s="572"/>
      <c r="C3" s="287" t="s">
        <v>67</v>
      </c>
      <c r="D3" s="287"/>
      <c r="E3" s="287"/>
      <c r="F3" s="287"/>
      <c r="G3" s="287"/>
      <c r="H3" s="287"/>
      <c r="I3" s="287"/>
      <c r="J3" s="287"/>
      <c r="K3" s="287"/>
      <c r="L3" s="287"/>
      <c r="M3" s="287"/>
      <c r="N3" s="287"/>
      <c r="O3" s="287"/>
      <c r="P3" s="287"/>
      <c r="Q3" s="287"/>
      <c r="R3" s="287"/>
      <c r="S3" s="287"/>
      <c r="T3" s="314" t="s">
        <v>333</v>
      </c>
      <c r="U3" s="314"/>
      <c r="V3" s="314"/>
      <c r="W3" s="315"/>
    </row>
    <row r="4" spans="1:24" ht="15.75" customHeight="1" x14ac:dyDescent="0.3">
      <c r="A4" s="309"/>
      <c r="B4" s="317"/>
      <c r="C4" s="287"/>
      <c r="D4" s="287"/>
      <c r="E4" s="287"/>
      <c r="F4" s="287"/>
      <c r="G4" s="287"/>
      <c r="H4" s="287"/>
      <c r="I4" s="287"/>
      <c r="J4" s="287"/>
      <c r="K4" s="287"/>
      <c r="L4" s="287"/>
      <c r="M4" s="287"/>
      <c r="N4" s="287"/>
      <c r="O4" s="287"/>
      <c r="P4" s="287"/>
      <c r="Q4" s="287"/>
      <c r="R4" s="287"/>
      <c r="S4" s="287"/>
      <c r="T4" s="314" t="s">
        <v>334</v>
      </c>
      <c r="U4" s="314"/>
      <c r="V4" s="314"/>
      <c r="W4" s="315"/>
    </row>
    <row r="5" spans="1:24" ht="15.75" customHeight="1" x14ac:dyDescent="0.3">
      <c r="A5" s="309"/>
      <c r="B5" s="309"/>
      <c r="C5" s="309"/>
      <c r="D5" s="309"/>
      <c r="E5" s="309"/>
      <c r="F5" s="309"/>
      <c r="G5" s="309"/>
      <c r="H5" s="309"/>
      <c r="I5" s="309"/>
      <c r="J5" s="309"/>
      <c r="K5" s="309"/>
      <c r="L5" s="309"/>
      <c r="M5" s="309"/>
      <c r="N5" s="309"/>
      <c r="O5" s="309"/>
      <c r="P5" s="309"/>
      <c r="Q5" s="309"/>
      <c r="R5" s="309"/>
      <c r="S5" s="309"/>
      <c r="T5" s="317"/>
      <c r="U5" s="199"/>
      <c r="V5" s="199"/>
      <c r="W5" s="206"/>
    </row>
    <row r="6" spans="1:24" s="164" customFormat="1" ht="27" customHeight="1" x14ac:dyDescent="0.25">
      <c r="A6" s="318" t="str">
        <f>+CONTEXTO!A8</f>
        <v xml:space="preserve">PROCESO: GESTION  SALUD </v>
      </c>
      <c r="B6" s="318"/>
      <c r="C6" s="318"/>
      <c r="D6" s="318"/>
      <c r="E6" s="318"/>
      <c r="F6" s="318"/>
      <c r="G6" s="318"/>
      <c r="H6" s="318"/>
      <c r="I6" s="318"/>
      <c r="J6" s="318"/>
      <c r="K6" s="318"/>
      <c r="L6" s="318"/>
      <c r="M6" s="318"/>
      <c r="N6" s="318"/>
      <c r="O6" s="318"/>
      <c r="P6" s="318"/>
      <c r="Q6" s="318"/>
      <c r="R6" s="318"/>
      <c r="S6" s="318"/>
      <c r="T6" s="318"/>
      <c r="W6" s="207"/>
    </row>
    <row r="7" spans="1:24" s="164" customFormat="1" ht="81" customHeight="1" thickBot="1" x14ac:dyDescent="0.3">
      <c r="A7" s="319"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319"/>
      <c r="C7" s="319"/>
      <c r="D7" s="319"/>
      <c r="E7" s="319"/>
      <c r="F7" s="319"/>
      <c r="G7" s="319"/>
      <c r="H7" s="319"/>
      <c r="I7" s="319"/>
      <c r="J7" s="319"/>
      <c r="K7" s="319"/>
      <c r="L7" s="319"/>
      <c r="M7" s="319"/>
      <c r="N7" s="319"/>
      <c r="O7" s="319"/>
      <c r="P7" s="319"/>
      <c r="Q7" s="319"/>
      <c r="R7" s="319"/>
      <c r="S7" s="319"/>
      <c r="T7" s="319"/>
      <c r="U7" s="208"/>
      <c r="V7" s="208"/>
      <c r="W7" s="209"/>
    </row>
    <row r="8" spans="1:24" s="164" customFormat="1" ht="26.25" customHeight="1" thickBot="1" x14ac:dyDescent="0.3">
      <c r="A8" s="210"/>
      <c r="B8" s="210"/>
      <c r="C8" s="210"/>
      <c r="D8" s="210"/>
      <c r="E8" s="210"/>
      <c r="F8" s="210"/>
      <c r="G8" s="210"/>
      <c r="H8" s="210"/>
      <c r="I8" s="210"/>
      <c r="J8" s="210"/>
      <c r="K8" s="210"/>
      <c r="L8" s="210"/>
      <c r="M8" s="210"/>
      <c r="N8" s="210"/>
      <c r="O8" s="210"/>
      <c r="P8" s="210"/>
      <c r="Q8" s="210"/>
      <c r="R8" s="210"/>
      <c r="S8" s="210"/>
      <c r="T8" s="211"/>
      <c r="X8" s="212"/>
    </row>
    <row r="9" spans="1:24" s="164" customFormat="1" ht="39.75" customHeight="1" thickBot="1" x14ac:dyDescent="0.3">
      <c r="A9" s="320"/>
      <c r="B9" s="320"/>
      <c r="C9" s="320" t="b">
        <v>0</v>
      </c>
      <c r="D9" s="320"/>
      <c r="E9" s="320"/>
      <c r="F9" s="320"/>
      <c r="G9" s="320"/>
      <c r="H9" s="320"/>
      <c r="I9" s="320"/>
      <c r="J9" s="320"/>
      <c r="K9" s="320"/>
      <c r="L9" s="320"/>
      <c r="M9" s="320"/>
      <c r="N9" s="320"/>
      <c r="O9" s="320"/>
      <c r="P9" s="320"/>
      <c r="Q9" s="320"/>
      <c r="R9" s="320"/>
      <c r="S9" s="320"/>
      <c r="T9" s="321"/>
    </row>
    <row r="10" spans="1:24" s="218" customFormat="1" ht="32.25" customHeight="1" thickBot="1" x14ac:dyDescent="0.35">
      <c r="A10" s="213" t="s">
        <v>68</v>
      </c>
      <c r="B10" s="214" t="s">
        <v>69</v>
      </c>
      <c r="C10" s="214" t="s">
        <v>70</v>
      </c>
      <c r="D10" s="214" t="s">
        <v>71</v>
      </c>
      <c r="E10" s="214" t="s">
        <v>72</v>
      </c>
      <c r="F10" s="214" t="s">
        <v>73</v>
      </c>
      <c r="G10" s="214" t="s">
        <v>74</v>
      </c>
      <c r="H10" s="214" t="s">
        <v>75</v>
      </c>
      <c r="I10" s="214" t="s">
        <v>76</v>
      </c>
      <c r="J10" s="214" t="s">
        <v>77</v>
      </c>
      <c r="K10" s="214" t="s">
        <v>78</v>
      </c>
      <c r="L10" s="214" t="s">
        <v>79</v>
      </c>
      <c r="M10" s="214" t="s">
        <v>80</v>
      </c>
      <c r="N10" s="214" t="s">
        <v>81</v>
      </c>
      <c r="O10" s="214" t="s">
        <v>82</v>
      </c>
      <c r="P10" s="214" t="s">
        <v>83</v>
      </c>
      <c r="Q10" s="214" t="s">
        <v>84</v>
      </c>
      <c r="R10" s="215" t="s">
        <v>85</v>
      </c>
      <c r="S10" s="216" t="s">
        <v>86</v>
      </c>
      <c r="T10" s="217" t="s">
        <v>87</v>
      </c>
    </row>
    <row r="11" spans="1:24" ht="39.75" customHeight="1" x14ac:dyDescent="0.3">
      <c r="A11" s="219">
        <v>1</v>
      </c>
      <c r="B11" s="178" t="str">
        <f>[1]CONTEXTO!B12</f>
        <v xml:space="preserve">Por cambio de Gobierno </v>
      </c>
      <c r="C11" s="220">
        <v>3</v>
      </c>
      <c r="D11" s="220">
        <v>4</v>
      </c>
      <c r="E11" s="220">
        <v>3</v>
      </c>
      <c r="F11" s="220">
        <v>3</v>
      </c>
      <c r="G11" s="220">
        <v>2</v>
      </c>
      <c r="H11" s="220"/>
      <c r="I11" s="220"/>
      <c r="J11" s="220"/>
      <c r="K11" s="220"/>
      <c r="L11" s="220"/>
      <c r="M11" s="220"/>
      <c r="N11" s="220"/>
      <c r="O11" s="220"/>
      <c r="P11" s="220"/>
      <c r="Q11" s="220"/>
      <c r="R11" s="219">
        <f>SUM(C11:Q11)</f>
        <v>15</v>
      </c>
      <c r="S11" s="221">
        <f>(R11/5)</f>
        <v>3</v>
      </c>
      <c r="T11" s="222"/>
    </row>
    <row r="12" spans="1:24" ht="63.75" customHeight="1" x14ac:dyDescent="0.3">
      <c r="A12" s="219">
        <v>2</v>
      </c>
      <c r="B12" s="178" t="str">
        <f>[1]CONTEXTO!B13</f>
        <v>Falta de compromiso por parte de la comunidad para impactar positivamente los determinantes sociales en salud desde lo cultural, ambiental, económico y religioso</v>
      </c>
      <c r="C12" s="220">
        <v>4</v>
      </c>
      <c r="D12" s="220">
        <v>3</v>
      </c>
      <c r="E12" s="220">
        <v>3</v>
      </c>
      <c r="F12" s="220">
        <v>3</v>
      </c>
      <c r="G12" s="220">
        <v>2</v>
      </c>
      <c r="H12" s="220"/>
      <c r="I12" s="220"/>
      <c r="J12" s="220"/>
      <c r="K12" s="220"/>
      <c r="L12" s="220"/>
      <c r="M12" s="220"/>
      <c r="N12" s="220"/>
      <c r="O12" s="220"/>
      <c r="P12" s="220"/>
      <c r="Q12" s="220"/>
      <c r="R12" s="219">
        <f t="shared" ref="R12:R37" si="0">SUM(C12:Q12)</f>
        <v>15</v>
      </c>
      <c r="S12" s="221">
        <f t="shared" ref="S12:S37" si="1">(R12/5)</f>
        <v>3</v>
      </c>
      <c r="T12" s="223"/>
    </row>
    <row r="13" spans="1:24" ht="65.25" customHeight="1" x14ac:dyDescent="0.3">
      <c r="A13" s="219">
        <v>3</v>
      </c>
      <c r="B13" s="178" t="str">
        <f>[1]CONTEXTO!B14</f>
        <v>La inmigracion y desplazamiento que afecta de manera directa los factores de riesgo de la salud pública</v>
      </c>
      <c r="C13" s="220">
        <v>3</v>
      </c>
      <c r="D13" s="220">
        <v>3</v>
      </c>
      <c r="E13" s="220">
        <v>3</v>
      </c>
      <c r="F13" s="220">
        <v>3</v>
      </c>
      <c r="G13" s="220">
        <v>3</v>
      </c>
      <c r="H13" s="220"/>
      <c r="I13" s="220"/>
      <c r="J13" s="220"/>
      <c r="K13" s="220"/>
      <c r="L13" s="220"/>
      <c r="M13" s="220"/>
      <c r="N13" s="220"/>
      <c r="O13" s="220"/>
      <c r="P13" s="220"/>
      <c r="Q13" s="220"/>
      <c r="R13" s="219">
        <f t="shared" si="0"/>
        <v>15</v>
      </c>
      <c r="S13" s="221">
        <f t="shared" si="1"/>
        <v>3</v>
      </c>
      <c r="T13" s="224"/>
    </row>
    <row r="14" spans="1:24" ht="39.75" customHeight="1" x14ac:dyDescent="0.3">
      <c r="A14" s="219">
        <v>4</v>
      </c>
      <c r="B14" s="178" t="str">
        <f>[1]CONTEXTO!B15</f>
        <v>Cambios normativos</v>
      </c>
      <c r="C14" s="220">
        <v>2</v>
      </c>
      <c r="D14" s="220">
        <v>3</v>
      </c>
      <c r="E14" s="220">
        <v>3</v>
      </c>
      <c r="F14" s="220">
        <v>3</v>
      </c>
      <c r="G14" s="220">
        <v>3</v>
      </c>
      <c r="H14" s="220"/>
      <c r="I14" s="220"/>
      <c r="J14" s="220"/>
      <c r="K14" s="220"/>
      <c r="L14" s="220"/>
      <c r="M14" s="220"/>
      <c r="N14" s="220"/>
      <c r="O14" s="220"/>
      <c r="P14" s="220"/>
      <c r="Q14" s="220"/>
      <c r="R14" s="219">
        <f t="shared" si="0"/>
        <v>14</v>
      </c>
      <c r="S14" s="221">
        <f t="shared" si="1"/>
        <v>2.8</v>
      </c>
      <c r="T14" s="224"/>
    </row>
    <row r="15" spans="1:24" ht="39.75" customHeight="1" x14ac:dyDescent="0.3">
      <c r="A15" s="219">
        <v>5</v>
      </c>
      <c r="B15" s="178" t="str">
        <f>[1]CONTEXTO!B16</f>
        <v>Virus o pandemias que afectan a la población</v>
      </c>
      <c r="C15" s="220">
        <v>3</v>
      </c>
      <c r="D15" s="220">
        <v>3</v>
      </c>
      <c r="E15" s="220">
        <v>3</v>
      </c>
      <c r="F15" s="220">
        <v>4</v>
      </c>
      <c r="G15" s="220">
        <v>2</v>
      </c>
      <c r="H15" s="220"/>
      <c r="I15" s="220"/>
      <c r="J15" s="220"/>
      <c r="K15" s="220"/>
      <c r="L15" s="220"/>
      <c r="M15" s="220"/>
      <c r="N15" s="220"/>
      <c r="O15" s="220"/>
      <c r="P15" s="220"/>
      <c r="Q15" s="220"/>
      <c r="R15" s="219">
        <f t="shared" si="0"/>
        <v>15</v>
      </c>
      <c r="S15" s="221">
        <f t="shared" si="1"/>
        <v>3</v>
      </c>
      <c r="T15" s="224"/>
    </row>
    <row r="16" spans="1:24" ht="53.25" customHeight="1" x14ac:dyDescent="0.3">
      <c r="A16" s="219">
        <v>6</v>
      </c>
      <c r="B16" s="178" t="str">
        <f>[1]CONTEXTO!B17</f>
        <v xml:space="preserve">Avances en tecnología, acceso a sistemas de información
externos, gobierno en línea </v>
      </c>
      <c r="C16" s="220">
        <v>3</v>
      </c>
      <c r="D16" s="220">
        <v>4</v>
      </c>
      <c r="E16" s="220">
        <v>3</v>
      </c>
      <c r="F16" s="220">
        <v>3</v>
      </c>
      <c r="G16" s="220">
        <v>2</v>
      </c>
      <c r="H16" s="220"/>
      <c r="I16" s="220"/>
      <c r="J16" s="220"/>
      <c r="K16" s="220"/>
      <c r="L16" s="220"/>
      <c r="M16" s="220"/>
      <c r="N16" s="220"/>
      <c r="O16" s="220"/>
      <c r="P16" s="220"/>
      <c r="Q16" s="220"/>
      <c r="R16" s="219">
        <f t="shared" si="0"/>
        <v>15</v>
      </c>
      <c r="S16" s="221">
        <f t="shared" si="1"/>
        <v>3</v>
      </c>
      <c r="T16" s="224"/>
    </row>
    <row r="17" spans="1:20" ht="39.75" customHeight="1" x14ac:dyDescent="0.3">
      <c r="A17" s="219">
        <v>7</v>
      </c>
      <c r="B17" s="178" t="str">
        <f>[1]CONTEXTO!B18</f>
        <v xml:space="preserve">Disponibilidad de capital del orden nacional para los,programas de salud </v>
      </c>
      <c r="C17" s="220">
        <v>3</v>
      </c>
      <c r="D17" s="220">
        <v>3</v>
      </c>
      <c r="E17" s="220">
        <v>3</v>
      </c>
      <c r="F17" s="220">
        <v>2</v>
      </c>
      <c r="G17" s="220">
        <v>3</v>
      </c>
      <c r="H17" s="220"/>
      <c r="I17" s="220"/>
      <c r="J17" s="220"/>
      <c r="K17" s="220"/>
      <c r="L17" s="220"/>
      <c r="M17" s="220"/>
      <c r="N17" s="220"/>
      <c r="O17" s="220"/>
      <c r="P17" s="220"/>
      <c r="Q17" s="220"/>
      <c r="R17" s="219">
        <f t="shared" si="0"/>
        <v>14</v>
      </c>
      <c r="S17" s="221">
        <f t="shared" si="1"/>
        <v>2.8</v>
      </c>
      <c r="T17" s="224"/>
    </row>
    <row r="18" spans="1:20" ht="46.5" customHeight="1" x14ac:dyDescent="0.3">
      <c r="A18" s="219">
        <v>8</v>
      </c>
      <c r="B18" s="178" t="str">
        <f>[1]CONTEXTO!D12</f>
        <v xml:space="preserve">Personal insuficiente para la implentación de los programas </v>
      </c>
      <c r="C18" s="220">
        <v>4</v>
      </c>
      <c r="D18" s="220">
        <v>4</v>
      </c>
      <c r="E18" s="220">
        <v>4</v>
      </c>
      <c r="F18" s="220">
        <v>4</v>
      </c>
      <c r="G18" s="220">
        <v>5</v>
      </c>
      <c r="H18" s="220"/>
      <c r="I18" s="220"/>
      <c r="J18" s="220"/>
      <c r="K18" s="220"/>
      <c r="L18" s="220"/>
      <c r="M18" s="220"/>
      <c r="N18" s="220"/>
      <c r="O18" s="220"/>
      <c r="P18" s="220"/>
      <c r="Q18" s="220"/>
      <c r="R18" s="219">
        <f t="shared" si="0"/>
        <v>21</v>
      </c>
      <c r="S18" s="221">
        <f t="shared" si="1"/>
        <v>4.2</v>
      </c>
      <c r="T18" s="224"/>
    </row>
    <row r="19" spans="1:20" ht="47.25" customHeight="1" x14ac:dyDescent="0.3">
      <c r="A19" s="219">
        <v>9</v>
      </c>
      <c r="B19" s="178" t="str">
        <f>[1]CONTEXTO!D13</f>
        <v xml:space="preserve">Falta de competencia del personal nombrado y trasladao, por experiencia relacionada para ejercer el cargo. </v>
      </c>
      <c r="C19" s="220">
        <v>3</v>
      </c>
      <c r="D19" s="220">
        <v>3</v>
      </c>
      <c r="E19" s="220">
        <v>3</v>
      </c>
      <c r="F19" s="220">
        <v>4</v>
      </c>
      <c r="G19" s="220">
        <v>1</v>
      </c>
      <c r="H19" s="220"/>
      <c r="I19" s="220"/>
      <c r="J19" s="220"/>
      <c r="K19" s="220"/>
      <c r="L19" s="220"/>
      <c r="M19" s="220"/>
      <c r="N19" s="220"/>
      <c r="O19" s="220"/>
      <c r="P19" s="220"/>
      <c r="Q19" s="220"/>
      <c r="R19" s="219">
        <f t="shared" si="0"/>
        <v>14</v>
      </c>
      <c r="S19" s="221">
        <f t="shared" si="1"/>
        <v>2.8</v>
      </c>
      <c r="T19" s="224"/>
    </row>
    <row r="20" spans="1:20" ht="39.75" customHeight="1" x14ac:dyDescent="0.3">
      <c r="A20" s="219">
        <v>10</v>
      </c>
      <c r="B20" s="178" t="str">
        <f>[1]CONTEXTO!D14</f>
        <v>Dificultad para la ejecución presupuetal de los recursos</v>
      </c>
      <c r="C20" s="220">
        <v>2</v>
      </c>
      <c r="D20" s="220">
        <v>3</v>
      </c>
      <c r="E20" s="220">
        <v>4</v>
      </c>
      <c r="F20" s="220">
        <v>4</v>
      </c>
      <c r="G20" s="220">
        <v>1</v>
      </c>
      <c r="H20" s="220"/>
      <c r="I20" s="220"/>
      <c r="J20" s="220"/>
      <c r="K20" s="220"/>
      <c r="L20" s="220"/>
      <c r="M20" s="220"/>
      <c r="N20" s="220"/>
      <c r="O20" s="220"/>
      <c r="P20" s="220"/>
      <c r="Q20" s="220"/>
      <c r="R20" s="219">
        <f t="shared" si="0"/>
        <v>14</v>
      </c>
      <c r="S20" s="221">
        <f t="shared" si="1"/>
        <v>2.8</v>
      </c>
      <c r="T20" s="224"/>
    </row>
    <row r="21" spans="1:20" ht="99" customHeight="1" x14ac:dyDescent="0.3">
      <c r="A21" s="219">
        <v>11</v>
      </c>
      <c r="B21" s="225" t="str">
        <f>[1]CONTEXTO!D15</f>
        <v xml:space="preserve">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v>
      </c>
      <c r="C21" s="220">
        <v>4</v>
      </c>
      <c r="D21" s="220">
        <v>5</v>
      </c>
      <c r="E21" s="220">
        <v>5</v>
      </c>
      <c r="F21" s="220">
        <v>4</v>
      </c>
      <c r="G21" s="220">
        <v>5</v>
      </c>
      <c r="H21" s="220"/>
      <c r="I21" s="220"/>
      <c r="J21" s="220"/>
      <c r="K21" s="220"/>
      <c r="L21" s="220"/>
      <c r="M21" s="220"/>
      <c r="N21" s="220"/>
      <c r="O21" s="220"/>
      <c r="P21" s="220"/>
      <c r="Q21" s="220"/>
      <c r="R21" s="219">
        <f t="shared" si="0"/>
        <v>23</v>
      </c>
      <c r="S21" s="221">
        <f t="shared" si="1"/>
        <v>4.5999999999999996</v>
      </c>
      <c r="T21" s="224"/>
    </row>
    <row r="22" spans="1:20" ht="58.5" customHeight="1" x14ac:dyDescent="0.3">
      <c r="A22" s="219">
        <v>12</v>
      </c>
      <c r="B22" s="225" t="str">
        <f>[1]CONTEXTO!D16</f>
        <v xml:space="preserve">Insuficiente capacidad de almacenamiento del serrvidor de la Alcaldia </v>
      </c>
      <c r="C22" s="220">
        <v>5</v>
      </c>
      <c r="D22" s="220">
        <v>5</v>
      </c>
      <c r="E22" s="220">
        <v>4</v>
      </c>
      <c r="F22" s="220">
        <v>4</v>
      </c>
      <c r="G22" s="220">
        <v>5</v>
      </c>
      <c r="H22" s="220"/>
      <c r="I22" s="220"/>
      <c r="J22" s="220"/>
      <c r="K22" s="220"/>
      <c r="L22" s="220"/>
      <c r="M22" s="220"/>
      <c r="N22" s="220"/>
      <c r="O22" s="220"/>
      <c r="P22" s="220"/>
      <c r="Q22" s="220"/>
      <c r="R22" s="219">
        <f t="shared" si="0"/>
        <v>23</v>
      </c>
      <c r="S22" s="221">
        <f t="shared" si="1"/>
        <v>4.5999999999999996</v>
      </c>
      <c r="T22" s="224"/>
    </row>
    <row r="23" spans="1:20" ht="64.5" customHeight="1" x14ac:dyDescent="0.3">
      <c r="A23" s="219">
        <v>13</v>
      </c>
      <c r="B23" s="225" t="str">
        <f>[1]CONTEXTO!D18</f>
        <v xml:space="preserve">Dificultad para articular estrategias entre los programas y otros sectores para lograr trabajo en equipo que permita alcanzar las metas esperadas </v>
      </c>
      <c r="C23" s="220">
        <v>5</v>
      </c>
      <c r="D23" s="220">
        <v>5</v>
      </c>
      <c r="E23" s="220">
        <v>5</v>
      </c>
      <c r="F23" s="220">
        <v>5</v>
      </c>
      <c r="G23" s="220">
        <v>4</v>
      </c>
      <c r="H23" s="220"/>
      <c r="I23" s="220"/>
      <c r="J23" s="220"/>
      <c r="K23" s="220"/>
      <c r="L23" s="220"/>
      <c r="M23" s="220"/>
      <c r="N23" s="220"/>
      <c r="O23" s="220"/>
      <c r="P23" s="220"/>
      <c r="Q23" s="220"/>
      <c r="R23" s="219">
        <f t="shared" si="0"/>
        <v>24</v>
      </c>
      <c r="S23" s="221">
        <f t="shared" si="1"/>
        <v>4.8</v>
      </c>
      <c r="T23" s="224"/>
    </row>
    <row r="24" spans="1:20" ht="39.75" customHeight="1" x14ac:dyDescent="0.3">
      <c r="A24" s="219">
        <v>14</v>
      </c>
      <c r="B24" s="178" t="str">
        <f>[1]CONTEXTO!D19</f>
        <v>Dificultad en la comunicación y flujo de la información interna</v>
      </c>
      <c r="C24" s="220">
        <v>2</v>
      </c>
      <c r="D24" s="220">
        <v>3</v>
      </c>
      <c r="E24" s="220">
        <v>4</v>
      </c>
      <c r="F24" s="220">
        <v>4</v>
      </c>
      <c r="G24" s="220">
        <v>1</v>
      </c>
      <c r="H24" s="220"/>
      <c r="I24" s="220"/>
      <c r="J24" s="220"/>
      <c r="K24" s="220"/>
      <c r="L24" s="220"/>
      <c r="M24" s="220"/>
      <c r="N24" s="220"/>
      <c r="O24" s="220"/>
      <c r="P24" s="220"/>
      <c r="Q24" s="220"/>
      <c r="R24" s="219">
        <f t="shared" si="0"/>
        <v>14</v>
      </c>
      <c r="S24" s="221">
        <f t="shared" si="1"/>
        <v>2.8</v>
      </c>
      <c r="T24" s="224"/>
    </row>
    <row r="25" spans="1:20" ht="44.25" customHeight="1" x14ac:dyDescent="0.3">
      <c r="A25" s="219">
        <v>15</v>
      </c>
      <c r="B25" s="226" t="str">
        <f>[1]CONTEXTO!D20</f>
        <v>Falta de interoperabilidad de las bases de datos y diferentes fuentes de información en salud</v>
      </c>
      <c r="C25" s="220">
        <v>5</v>
      </c>
      <c r="D25" s="220">
        <v>5</v>
      </c>
      <c r="E25" s="220">
        <v>5</v>
      </c>
      <c r="F25" s="220">
        <v>4</v>
      </c>
      <c r="G25" s="220">
        <v>5</v>
      </c>
      <c r="H25" s="220"/>
      <c r="I25" s="220"/>
      <c r="J25" s="220"/>
      <c r="K25" s="220"/>
      <c r="L25" s="220"/>
      <c r="M25" s="220"/>
      <c r="N25" s="220"/>
      <c r="O25" s="220"/>
      <c r="P25" s="220"/>
      <c r="Q25" s="220"/>
      <c r="R25" s="219">
        <f t="shared" si="0"/>
        <v>24</v>
      </c>
      <c r="S25" s="221">
        <f t="shared" si="1"/>
        <v>4.8</v>
      </c>
      <c r="T25" s="224"/>
    </row>
    <row r="26" spans="1:20" ht="48.75" customHeight="1" x14ac:dyDescent="0.3">
      <c r="A26" s="219">
        <v>16</v>
      </c>
      <c r="B26" s="226" t="str">
        <f>[1]CONTEXTO!D21</f>
        <v xml:space="preserve">Equipos tecnológicos obsoletos </v>
      </c>
      <c r="C26" s="220">
        <v>4</v>
      </c>
      <c r="D26" s="220">
        <v>4</v>
      </c>
      <c r="E26" s="220">
        <v>5</v>
      </c>
      <c r="F26" s="220">
        <v>5</v>
      </c>
      <c r="G26" s="220">
        <v>4</v>
      </c>
      <c r="H26" s="220"/>
      <c r="I26" s="220"/>
      <c r="J26" s="220"/>
      <c r="K26" s="220"/>
      <c r="L26" s="220"/>
      <c r="M26" s="220"/>
      <c r="N26" s="220"/>
      <c r="O26" s="220"/>
      <c r="P26" s="220"/>
      <c r="Q26" s="220"/>
      <c r="R26" s="219">
        <f t="shared" si="0"/>
        <v>22</v>
      </c>
      <c r="S26" s="221">
        <f t="shared" si="1"/>
        <v>4.4000000000000004</v>
      </c>
      <c r="T26" s="224"/>
    </row>
    <row r="27" spans="1:20" ht="68.25" customHeight="1" x14ac:dyDescent="0.3">
      <c r="A27" s="219">
        <v>17</v>
      </c>
      <c r="B27" s="226" t="str">
        <f>[1]CONTEXTO!D22</f>
        <v xml:space="preserve">No se cuenta con la integración de la  información necesaria para la toma de decisiones  que hacen parte del proceso Gestión Salud. </v>
      </c>
      <c r="C27" s="220">
        <v>5</v>
      </c>
      <c r="D27" s="220">
        <v>5</v>
      </c>
      <c r="E27" s="220">
        <v>5</v>
      </c>
      <c r="F27" s="220">
        <v>5</v>
      </c>
      <c r="G27" s="220">
        <v>4</v>
      </c>
      <c r="H27" s="220"/>
      <c r="I27" s="220"/>
      <c r="J27" s="220"/>
      <c r="K27" s="220"/>
      <c r="L27" s="220"/>
      <c r="M27" s="220"/>
      <c r="N27" s="220"/>
      <c r="O27" s="220"/>
      <c r="P27" s="220"/>
      <c r="Q27" s="220"/>
      <c r="R27" s="219">
        <f t="shared" si="0"/>
        <v>24</v>
      </c>
      <c r="S27" s="221">
        <f t="shared" si="1"/>
        <v>4.8</v>
      </c>
      <c r="T27" s="224"/>
    </row>
    <row r="28" spans="1:20" ht="63" customHeight="1" x14ac:dyDescent="0.3">
      <c r="A28" s="219">
        <v>18</v>
      </c>
      <c r="B28" s="226" t="str">
        <f>[1]CONTEXTO!F12</f>
        <v>Desarticulación entre las direcciónes de la secretraría para formular e implementar acciones y estrategias.</v>
      </c>
      <c r="C28" s="220">
        <v>5</v>
      </c>
      <c r="D28" s="220">
        <v>4</v>
      </c>
      <c r="E28" s="220">
        <v>5</v>
      </c>
      <c r="F28" s="220">
        <v>5</v>
      </c>
      <c r="G28" s="220">
        <v>4</v>
      </c>
      <c r="H28" s="220"/>
      <c r="I28" s="220"/>
      <c r="J28" s="220"/>
      <c r="K28" s="220"/>
      <c r="L28" s="220"/>
      <c r="M28" s="220"/>
      <c r="N28" s="220"/>
      <c r="O28" s="220"/>
      <c r="P28" s="220"/>
      <c r="Q28" s="220"/>
      <c r="R28" s="219">
        <f t="shared" si="0"/>
        <v>23</v>
      </c>
      <c r="S28" s="221">
        <f t="shared" si="1"/>
        <v>4.5999999999999996</v>
      </c>
      <c r="T28" s="224"/>
    </row>
    <row r="29" spans="1:20" ht="66.75" customHeight="1" x14ac:dyDescent="0.3">
      <c r="A29" s="219">
        <v>19</v>
      </c>
      <c r="B29" s="226" t="str">
        <f>[1]CONTEXTO!F13</f>
        <v xml:space="preserve">No se cuenta con la integración de la  información necesaria para la toma de decisiones  que hacen parte del proceso Gestión Salud. </v>
      </c>
      <c r="C29" s="220">
        <v>5</v>
      </c>
      <c r="D29" s="220">
        <v>4</v>
      </c>
      <c r="E29" s="220">
        <v>5</v>
      </c>
      <c r="F29" s="220">
        <v>5</v>
      </c>
      <c r="G29" s="220">
        <v>4</v>
      </c>
      <c r="H29" s="220"/>
      <c r="I29" s="220"/>
      <c r="J29" s="220"/>
      <c r="K29" s="220"/>
      <c r="L29" s="220"/>
      <c r="M29" s="220"/>
      <c r="N29" s="220"/>
      <c r="O29" s="220"/>
      <c r="P29" s="220"/>
      <c r="Q29" s="220"/>
      <c r="R29" s="219">
        <f t="shared" si="0"/>
        <v>23</v>
      </c>
      <c r="S29" s="221">
        <f t="shared" si="1"/>
        <v>4.5999999999999996</v>
      </c>
      <c r="T29" s="224"/>
    </row>
    <row r="30" spans="1:20" ht="60" customHeight="1" x14ac:dyDescent="0.3">
      <c r="A30" s="219">
        <v>20</v>
      </c>
      <c r="B30" s="227" t="str">
        <f>[1]CONTEXTO!F14</f>
        <v>La dificultad de consecusión de la información de las bases de datos provenientes de la dirección del SISBEN, en periodos mensuales</v>
      </c>
      <c r="C30" s="220">
        <v>5</v>
      </c>
      <c r="D30" s="220">
        <v>5</v>
      </c>
      <c r="E30" s="220">
        <v>5</v>
      </c>
      <c r="F30" s="220">
        <v>4</v>
      </c>
      <c r="G30" s="220">
        <v>4</v>
      </c>
      <c r="H30" s="220"/>
      <c r="I30" s="220"/>
      <c r="J30" s="220"/>
      <c r="K30" s="220"/>
      <c r="L30" s="220"/>
      <c r="M30" s="220"/>
      <c r="N30" s="220"/>
      <c r="O30" s="220"/>
      <c r="P30" s="220"/>
      <c r="Q30" s="220"/>
      <c r="R30" s="219">
        <f t="shared" si="0"/>
        <v>23</v>
      </c>
      <c r="S30" s="221">
        <f t="shared" si="1"/>
        <v>4.5999999999999996</v>
      </c>
      <c r="T30" s="224"/>
    </row>
    <row r="31" spans="1:20" ht="70.5" customHeight="1" x14ac:dyDescent="0.3">
      <c r="A31" s="219">
        <v>21</v>
      </c>
      <c r="B31" s="227" t="str">
        <f>[1]CONTEXTO!F15</f>
        <v>La dificultad en el acceso a la información de predial e industria y comercio debido a que la secretaría de Hacienda no la suministra, para determinar evasión y elusión</v>
      </c>
      <c r="C31" s="220">
        <v>4</v>
      </c>
      <c r="D31" s="220">
        <v>5</v>
      </c>
      <c r="E31" s="220">
        <v>5</v>
      </c>
      <c r="F31" s="220">
        <v>4</v>
      </c>
      <c r="G31" s="220">
        <v>5</v>
      </c>
      <c r="H31" s="220"/>
      <c r="I31" s="220"/>
      <c r="J31" s="220"/>
      <c r="K31" s="220"/>
      <c r="L31" s="220"/>
      <c r="M31" s="220"/>
      <c r="N31" s="220"/>
      <c r="O31" s="220"/>
      <c r="P31" s="220"/>
      <c r="Q31" s="220"/>
      <c r="R31" s="219">
        <f t="shared" si="0"/>
        <v>23</v>
      </c>
      <c r="S31" s="221">
        <f t="shared" si="1"/>
        <v>4.5999999999999996</v>
      </c>
      <c r="T31" s="224"/>
    </row>
    <row r="32" spans="1:20" ht="87" customHeight="1" x14ac:dyDescent="0.3">
      <c r="A32" s="219">
        <v>22</v>
      </c>
      <c r="B32" s="227" t="str">
        <f>[1]CONTEXTO!F16</f>
        <v>La no notificación a tiempo de las novedades de retiro del Sistema General de Seguridad Social en Salud</v>
      </c>
      <c r="C32" s="220">
        <v>5</v>
      </c>
      <c r="D32" s="220">
        <v>4</v>
      </c>
      <c r="E32" s="220">
        <v>5</v>
      </c>
      <c r="F32" s="220">
        <v>4</v>
      </c>
      <c r="G32" s="220">
        <v>5</v>
      </c>
      <c r="H32" s="220"/>
      <c r="I32" s="220"/>
      <c r="J32" s="220"/>
      <c r="K32" s="220"/>
      <c r="L32" s="220"/>
      <c r="M32" s="220"/>
      <c r="N32" s="220"/>
      <c r="O32" s="220"/>
      <c r="P32" s="220"/>
      <c r="Q32" s="220"/>
      <c r="R32" s="219">
        <f t="shared" si="0"/>
        <v>23</v>
      </c>
      <c r="S32" s="221">
        <f t="shared" si="1"/>
        <v>4.5999999999999996</v>
      </c>
      <c r="T32" s="224"/>
    </row>
    <row r="33" spans="1:20" ht="55.5" customHeight="1" x14ac:dyDescent="0.3">
      <c r="A33" s="219">
        <v>23</v>
      </c>
      <c r="B33" s="226" t="str">
        <f>[1]CONTEXTO!F17</f>
        <v>Planificación inadecuada de las acciones y estrategias de la entidad en cumplimiento al proceso gestión de salud.</v>
      </c>
      <c r="C33" s="220">
        <v>5</v>
      </c>
      <c r="D33" s="220">
        <v>5</v>
      </c>
      <c r="E33" s="220">
        <v>5</v>
      </c>
      <c r="F33" s="220">
        <v>4</v>
      </c>
      <c r="G33" s="220">
        <v>4</v>
      </c>
      <c r="H33" s="220"/>
      <c r="I33" s="220"/>
      <c r="J33" s="220"/>
      <c r="K33" s="220"/>
      <c r="L33" s="220"/>
      <c r="M33" s="220"/>
      <c r="N33" s="220"/>
      <c r="O33" s="220"/>
      <c r="P33" s="220"/>
      <c r="Q33" s="220"/>
      <c r="R33" s="219">
        <f t="shared" si="0"/>
        <v>23</v>
      </c>
      <c r="S33" s="221">
        <f t="shared" si="1"/>
        <v>4.5999999999999996</v>
      </c>
      <c r="T33" s="224"/>
    </row>
    <row r="34" spans="1:20" ht="42" customHeight="1" x14ac:dyDescent="0.3">
      <c r="A34" s="219">
        <v>27</v>
      </c>
      <c r="B34" s="226" t="str">
        <f>[1]CONTEXTO!F12</f>
        <v>Desarticulación entre las direcciónes de la secretraría para formular e implementar acciones y estrategias.</v>
      </c>
      <c r="C34" s="220">
        <v>5</v>
      </c>
      <c r="D34" s="220">
        <v>5</v>
      </c>
      <c r="E34" s="220">
        <v>5</v>
      </c>
      <c r="F34" s="220">
        <v>5</v>
      </c>
      <c r="G34" s="220">
        <v>4</v>
      </c>
      <c r="H34" s="220"/>
      <c r="I34" s="220"/>
      <c r="J34" s="220"/>
      <c r="K34" s="220"/>
      <c r="L34" s="220"/>
      <c r="M34" s="220"/>
      <c r="N34" s="220"/>
      <c r="O34" s="220"/>
      <c r="P34" s="220"/>
      <c r="Q34" s="220"/>
      <c r="R34" s="219">
        <f t="shared" si="0"/>
        <v>24</v>
      </c>
      <c r="S34" s="221">
        <f t="shared" si="1"/>
        <v>4.8</v>
      </c>
      <c r="T34" s="224"/>
    </row>
    <row r="35" spans="1:20" ht="42.75" customHeight="1" x14ac:dyDescent="0.3">
      <c r="A35" s="219">
        <v>28</v>
      </c>
      <c r="B35" s="178"/>
      <c r="C35" s="220"/>
      <c r="D35" s="220"/>
      <c r="E35" s="220"/>
      <c r="F35" s="220"/>
      <c r="G35" s="220"/>
      <c r="H35" s="220"/>
      <c r="I35" s="220"/>
      <c r="J35" s="220"/>
      <c r="K35" s="220"/>
      <c r="L35" s="220"/>
      <c r="M35" s="220"/>
      <c r="N35" s="220"/>
      <c r="O35" s="220"/>
      <c r="P35" s="220"/>
      <c r="Q35" s="220"/>
      <c r="R35" s="219">
        <f t="shared" si="0"/>
        <v>0</v>
      </c>
      <c r="S35" s="221">
        <f t="shared" si="1"/>
        <v>0</v>
      </c>
      <c r="T35" s="224"/>
    </row>
    <row r="36" spans="1:20" ht="47.25" customHeight="1" x14ac:dyDescent="0.3">
      <c r="A36" s="219">
        <v>29</v>
      </c>
      <c r="B36" s="178"/>
      <c r="C36" s="220"/>
      <c r="D36" s="220"/>
      <c r="E36" s="220"/>
      <c r="F36" s="220"/>
      <c r="G36" s="220"/>
      <c r="H36" s="220"/>
      <c r="I36" s="220"/>
      <c r="J36" s="220"/>
      <c r="K36" s="220"/>
      <c r="L36" s="220"/>
      <c r="M36" s="220"/>
      <c r="N36" s="220"/>
      <c r="O36" s="220"/>
      <c r="P36" s="220"/>
      <c r="Q36" s="220"/>
      <c r="R36" s="219">
        <f t="shared" si="0"/>
        <v>0</v>
      </c>
      <c r="S36" s="221">
        <f t="shared" si="1"/>
        <v>0</v>
      </c>
      <c r="T36" s="224"/>
    </row>
    <row r="37" spans="1:20" ht="50.25" customHeight="1" thickBot="1" x14ac:dyDescent="0.35">
      <c r="A37" s="228">
        <v>30</v>
      </c>
      <c r="B37" s="229"/>
      <c r="C37" s="230"/>
      <c r="D37" s="230"/>
      <c r="E37" s="230"/>
      <c r="F37" s="230"/>
      <c r="G37" s="230"/>
      <c r="H37" s="230"/>
      <c r="I37" s="230"/>
      <c r="J37" s="230"/>
      <c r="K37" s="230"/>
      <c r="L37" s="230"/>
      <c r="M37" s="230"/>
      <c r="N37" s="230"/>
      <c r="O37" s="230"/>
      <c r="P37" s="230"/>
      <c r="Q37" s="230"/>
      <c r="R37" s="219">
        <f t="shared" si="0"/>
        <v>0</v>
      </c>
      <c r="S37" s="221">
        <f t="shared" si="1"/>
        <v>0</v>
      </c>
      <c r="T37" s="231"/>
    </row>
    <row r="38" spans="1:20" ht="24" customHeight="1" x14ac:dyDescent="0.3">
      <c r="A38" s="322" t="s">
        <v>88</v>
      </c>
      <c r="B38" s="323"/>
      <c r="C38" s="323"/>
      <c r="D38" s="323"/>
      <c r="E38" s="323"/>
      <c r="F38" s="323"/>
      <c r="G38" s="323"/>
      <c r="H38" s="323"/>
      <c r="I38" s="323"/>
      <c r="J38" s="323"/>
      <c r="K38" s="323"/>
      <c r="L38" s="323"/>
      <c r="M38" s="323"/>
      <c r="N38" s="323"/>
      <c r="O38" s="323"/>
      <c r="P38" s="323"/>
      <c r="Q38" s="323"/>
      <c r="R38" s="324"/>
      <c r="S38" s="232">
        <f>SUM(S11:S37)</f>
        <v>93.599999999999952</v>
      </c>
    </row>
    <row r="39" spans="1:20" ht="28.5" customHeight="1" thickBot="1" x14ac:dyDescent="0.35">
      <c r="A39" s="306" t="s">
        <v>86</v>
      </c>
      <c r="B39" s="307"/>
      <c r="C39" s="307"/>
      <c r="D39" s="307"/>
      <c r="E39" s="307"/>
      <c r="F39" s="307"/>
      <c r="G39" s="307"/>
      <c r="H39" s="307"/>
      <c r="I39" s="307"/>
      <c r="J39" s="307"/>
      <c r="K39" s="307"/>
      <c r="L39" s="307"/>
      <c r="M39" s="307"/>
      <c r="N39" s="307"/>
      <c r="O39" s="307"/>
      <c r="P39" s="307"/>
      <c r="Q39" s="307"/>
      <c r="R39" s="307"/>
      <c r="S39" s="233">
        <f>S38/A37</f>
        <v>3.1199999999999983</v>
      </c>
    </row>
  </sheetData>
  <sheetProtection selectLockedCells="1"/>
  <mergeCells count="14">
    <mergeCell ref="A1:B4"/>
    <mergeCell ref="A39:R39"/>
    <mergeCell ref="T1:W1"/>
    <mergeCell ref="T2:W2"/>
    <mergeCell ref="T3:W3"/>
    <mergeCell ref="T4:W4"/>
    <mergeCell ref="A5:T5"/>
    <mergeCell ref="A6:T6"/>
    <mergeCell ref="A7:T7"/>
    <mergeCell ref="A9:T9"/>
    <mergeCell ref="A38:R38"/>
    <mergeCell ref="S1:S4"/>
    <mergeCell ref="C1:R2"/>
    <mergeCell ref="C3:R4"/>
  </mergeCells>
  <conditionalFormatting sqref="Z14">
    <cfRule type="dataBar" priority="1">
      <dataBar>
        <cfvo type="min"/>
        <cfvo type="max"/>
        <color rgb="FFFFB628"/>
      </dataBar>
      <extLst>
        <ext xmlns:x14="http://schemas.microsoft.com/office/spreadsheetml/2009/9/main" uri="{B025F937-C7B1-47D3-B67F-A62EFF666E3E}">
          <x14:id>{C1F257D7-18AE-4207-893F-D0DFFBA2AC21}</x14:id>
        </ext>
      </extLst>
    </cfRule>
  </conditionalFormatting>
  <dataValidations count="1">
    <dataValidation type="whole" showErrorMessage="1" error="DATO INVÁLIDO_x000a_Tenga en cuenta que la escala de calificación va de 1 a 5" sqref="C11:Q37" xr:uid="{00000000-0002-0000-02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4381" r:id="rId4" name="CheckBox46">
          <controlPr defaultSize="0" autoLine="0" r:id="rId5">
            <anchor moveWithCells="1">
              <from>
                <xdr:col>19</xdr:col>
                <xdr:colOff>617220</xdr:colOff>
                <xdr:row>37</xdr:row>
                <xdr:rowOff>0</xdr:rowOff>
              </from>
              <to>
                <xdr:col>19</xdr:col>
                <xdr:colOff>906780</xdr:colOff>
                <xdr:row>37</xdr:row>
                <xdr:rowOff>259080</xdr:rowOff>
              </to>
            </anchor>
          </controlPr>
        </control>
      </mc:Choice>
      <mc:Fallback>
        <control shapeId="14381" r:id="rId4" name="CheckBox46"/>
      </mc:Fallback>
    </mc:AlternateContent>
    <mc:AlternateContent xmlns:mc="http://schemas.openxmlformats.org/markup-compatibility/2006">
      <mc:Choice Requires="x14">
        <control shapeId="14380" r:id="rId6" name="CheckBox45">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80" r:id="rId6" name="CheckBox45"/>
      </mc:Fallback>
    </mc:AlternateContent>
    <mc:AlternateContent xmlns:mc="http://schemas.openxmlformats.org/markup-compatibility/2006">
      <mc:Choice Requires="x14">
        <control shapeId="14379" r:id="rId8" name="CheckBox44">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9" r:id="rId8" name="CheckBox44"/>
      </mc:Fallback>
    </mc:AlternateContent>
    <mc:AlternateContent xmlns:mc="http://schemas.openxmlformats.org/markup-compatibility/2006">
      <mc:Choice Requires="x14">
        <control shapeId="14378" r:id="rId9" name="CheckBox43">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8" r:id="rId9" name="CheckBox43"/>
      </mc:Fallback>
    </mc:AlternateContent>
    <mc:AlternateContent xmlns:mc="http://schemas.openxmlformats.org/markup-compatibility/2006">
      <mc:Choice Requires="x14">
        <control shapeId="14377" r:id="rId10" name="CheckBox42">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7" r:id="rId10" name="CheckBox42"/>
      </mc:Fallback>
    </mc:AlternateContent>
    <mc:AlternateContent xmlns:mc="http://schemas.openxmlformats.org/markup-compatibility/2006">
      <mc:Choice Requires="x14">
        <control shapeId="14376" r:id="rId11" name="CheckBox41">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6" r:id="rId11" name="CheckBox41"/>
      </mc:Fallback>
    </mc:AlternateContent>
    <mc:AlternateContent xmlns:mc="http://schemas.openxmlformats.org/markup-compatibility/2006">
      <mc:Choice Requires="x14">
        <control shapeId="14375" r:id="rId12" name="CheckBox40">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5" r:id="rId12" name="CheckBox40"/>
      </mc:Fallback>
    </mc:AlternateContent>
    <mc:AlternateContent xmlns:mc="http://schemas.openxmlformats.org/markup-compatibility/2006">
      <mc:Choice Requires="x14">
        <control shapeId="14374" r:id="rId13" name="CheckBox39">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4" r:id="rId13" name="CheckBox39"/>
      </mc:Fallback>
    </mc:AlternateContent>
    <mc:AlternateContent xmlns:mc="http://schemas.openxmlformats.org/markup-compatibility/2006">
      <mc:Choice Requires="x14">
        <control shapeId="14373" r:id="rId14" name="CheckBox38">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3" r:id="rId14" name="CheckBox38"/>
      </mc:Fallback>
    </mc:AlternateContent>
    <mc:AlternateContent xmlns:mc="http://schemas.openxmlformats.org/markup-compatibility/2006">
      <mc:Choice Requires="x14">
        <control shapeId="14372" r:id="rId15" name="CheckBox36">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2" r:id="rId15" name="CheckBox36"/>
      </mc:Fallback>
    </mc:AlternateContent>
    <mc:AlternateContent xmlns:mc="http://schemas.openxmlformats.org/markup-compatibility/2006">
      <mc:Choice Requires="x14">
        <control shapeId="14371" r:id="rId16" name="CheckBox35">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1" r:id="rId16" name="CheckBox35"/>
      </mc:Fallback>
    </mc:AlternateContent>
    <mc:AlternateContent xmlns:mc="http://schemas.openxmlformats.org/markup-compatibility/2006">
      <mc:Choice Requires="x14">
        <control shapeId="14370" r:id="rId17" name="CheckBox34">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70" r:id="rId17" name="CheckBox34"/>
      </mc:Fallback>
    </mc:AlternateContent>
    <mc:AlternateContent xmlns:mc="http://schemas.openxmlformats.org/markup-compatibility/2006">
      <mc:Choice Requires="x14">
        <control shapeId="14369" r:id="rId18" name="CheckBox33">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69" r:id="rId18" name="CheckBox33"/>
      </mc:Fallback>
    </mc:AlternateContent>
    <mc:AlternateContent xmlns:mc="http://schemas.openxmlformats.org/markup-compatibility/2006">
      <mc:Choice Requires="x14">
        <control shapeId="14368" r:id="rId19" name="CheckBox32">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68" r:id="rId19" name="CheckBox32"/>
      </mc:Fallback>
    </mc:AlternateContent>
    <mc:AlternateContent xmlns:mc="http://schemas.openxmlformats.org/markup-compatibility/2006">
      <mc:Choice Requires="x14">
        <control shapeId="14367" r:id="rId20" name="CheckBox31">
          <controlPr defaultSize="0" autoLine="0" r:id="rId7">
            <anchor moveWithCells="1">
              <from>
                <xdr:col>19</xdr:col>
                <xdr:colOff>617220</xdr:colOff>
                <xdr:row>37</xdr:row>
                <xdr:rowOff>0</xdr:rowOff>
              </from>
              <to>
                <xdr:col>19</xdr:col>
                <xdr:colOff>899160</xdr:colOff>
                <xdr:row>37</xdr:row>
                <xdr:rowOff>259080</xdr:rowOff>
              </to>
            </anchor>
          </controlPr>
        </control>
      </mc:Choice>
      <mc:Fallback>
        <control shapeId="14367" r:id="rId20" name="CheckBox31"/>
      </mc:Fallback>
    </mc:AlternateContent>
    <mc:AlternateContent xmlns:mc="http://schemas.openxmlformats.org/markup-compatibility/2006">
      <mc:Choice Requires="x14">
        <control shapeId="14366" r:id="rId21" name="CheckBox30">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14366" r:id="rId21" name="CheckBox30"/>
      </mc:Fallback>
    </mc:AlternateContent>
    <mc:AlternateContent xmlns:mc="http://schemas.openxmlformats.org/markup-compatibility/2006">
      <mc:Choice Requires="x14">
        <control shapeId="14365" r:id="rId22" name="CheckBox29">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14365" r:id="rId22" name="CheckBox29"/>
      </mc:Fallback>
    </mc:AlternateContent>
    <mc:AlternateContent xmlns:mc="http://schemas.openxmlformats.org/markup-compatibility/2006">
      <mc:Choice Requires="x14">
        <control shapeId="14364" r:id="rId23" name="CheckBox28">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14364" r:id="rId23" name="CheckBox28"/>
      </mc:Fallback>
    </mc:AlternateContent>
    <mc:AlternateContent xmlns:mc="http://schemas.openxmlformats.org/markup-compatibility/2006">
      <mc:Choice Requires="x14">
        <control shapeId="14363" r:id="rId24" name="CheckBox27">
          <controlPr defaultSize="0" autoLine="0" r:id="rId25">
            <anchor moveWithCells="1">
              <from>
                <xdr:col>19</xdr:col>
                <xdr:colOff>617220</xdr:colOff>
                <xdr:row>33</xdr:row>
                <xdr:rowOff>160020</xdr:rowOff>
              </from>
              <to>
                <xdr:col>19</xdr:col>
                <xdr:colOff>906780</xdr:colOff>
                <xdr:row>33</xdr:row>
                <xdr:rowOff>419100</xdr:rowOff>
              </to>
            </anchor>
          </controlPr>
        </control>
      </mc:Choice>
      <mc:Fallback>
        <control shapeId="14363" r:id="rId24" name="CheckBox27"/>
      </mc:Fallback>
    </mc:AlternateContent>
    <mc:AlternateContent xmlns:mc="http://schemas.openxmlformats.org/markup-compatibility/2006">
      <mc:Choice Requires="x14">
        <control shapeId="14362" r:id="rId26" name="CheckBox26">
          <controlPr defaultSize="0" autoLine="0" r:id="rId25">
            <anchor moveWithCells="1">
              <from>
                <xdr:col>19</xdr:col>
                <xdr:colOff>617220</xdr:colOff>
                <xdr:row>33</xdr:row>
                <xdr:rowOff>0</xdr:rowOff>
              </from>
              <to>
                <xdr:col>19</xdr:col>
                <xdr:colOff>906780</xdr:colOff>
                <xdr:row>33</xdr:row>
                <xdr:rowOff>259080</xdr:rowOff>
              </to>
            </anchor>
          </controlPr>
        </control>
      </mc:Choice>
      <mc:Fallback>
        <control shapeId="14362" r:id="rId26" name="CheckBox26"/>
      </mc:Fallback>
    </mc:AlternateContent>
    <mc:AlternateContent xmlns:mc="http://schemas.openxmlformats.org/markup-compatibility/2006">
      <mc:Choice Requires="x14">
        <control shapeId="14361" r:id="rId27" name="CheckBox25">
          <controlPr defaultSize="0" autoLine="0" r:id="rId25">
            <anchor moveWithCells="1">
              <from>
                <xdr:col>19</xdr:col>
                <xdr:colOff>617220</xdr:colOff>
                <xdr:row>33</xdr:row>
                <xdr:rowOff>0</xdr:rowOff>
              </from>
              <to>
                <xdr:col>19</xdr:col>
                <xdr:colOff>906780</xdr:colOff>
                <xdr:row>33</xdr:row>
                <xdr:rowOff>259080</xdr:rowOff>
              </to>
            </anchor>
          </controlPr>
        </control>
      </mc:Choice>
      <mc:Fallback>
        <control shapeId="14361" r:id="rId27" name="CheckBox25"/>
      </mc:Fallback>
    </mc:AlternateContent>
    <mc:AlternateContent xmlns:mc="http://schemas.openxmlformats.org/markup-compatibility/2006">
      <mc:Choice Requires="x14">
        <control shapeId="14360" r:id="rId28" name="CheckBox24">
          <controlPr defaultSize="0" autoLine="0" r:id="rId25">
            <anchor moveWithCells="1">
              <from>
                <xdr:col>19</xdr:col>
                <xdr:colOff>617220</xdr:colOff>
                <xdr:row>33</xdr:row>
                <xdr:rowOff>0</xdr:rowOff>
              </from>
              <to>
                <xdr:col>19</xdr:col>
                <xdr:colOff>906780</xdr:colOff>
                <xdr:row>33</xdr:row>
                <xdr:rowOff>259080</xdr:rowOff>
              </to>
            </anchor>
          </controlPr>
        </control>
      </mc:Choice>
      <mc:Fallback>
        <control shapeId="14360" r:id="rId28" name="CheckBox24"/>
      </mc:Fallback>
    </mc:AlternateContent>
    <mc:AlternateContent xmlns:mc="http://schemas.openxmlformats.org/markup-compatibility/2006">
      <mc:Choice Requires="x14">
        <control shapeId="14359" r:id="rId29" name="CheckBox23">
          <controlPr defaultSize="0" autoLine="0" r:id="rId25">
            <anchor moveWithCells="1">
              <from>
                <xdr:col>19</xdr:col>
                <xdr:colOff>617220</xdr:colOff>
                <xdr:row>32</xdr:row>
                <xdr:rowOff>160020</xdr:rowOff>
              </from>
              <to>
                <xdr:col>19</xdr:col>
                <xdr:colOff>906780</xdr:colOff>
                <xdr:row>32</xdr:row>
                <xdr:rowOff>419100</xdr:rowOff>
              </to>
            </anchor>
          </controlPr>
        </control>
      </mc:Choice>
      <mc:Fallback>
        <control shapeId="14359" r:id="rId29" name="CheckBox23"/>
      </mc:Fallback>
    </mc:AlternateContent>
    <mc:AlternateContent xmlns:mc="http://schemas.openxmlformats.org/markup-compatibility/2006">
      <mc:Choice Requires="x14">
        <control shapeId="14358" r:id="rId30" name="CheckBox22">
          <controlPr defaultSize="0" autoLine="0" r:id="rId25">
            <anchor moveWithCells="1">
              <from>
                <xdr:col>19</xdr:col>
                <xdr:colOff>617220</xdr:colOff>
                <xdr:row>31</xdr:row>
                <xdr:rowOff>160020</xdr:rowOff>
              </from>
              <to>
                <xdr:col>19</xdr:col>
                <xdr:colOff>906780</xdr:colOff>
                <xdr:row>31</xdr:row>
                <xdr:rowOff>419100</xdr:rowOff>
              </to>
            </anchor>
          </controlPr>
        </control>
      </mc:Choice>
      <mc:Fallback>
        <control shapeId="14358" r:id="rId30" name="CheckBox22"/>
      </mc:Fallback>
    </mc:AlternateContent>
    <mc:AlternateContent xmlns:mc="http://schemas.openxmlformats.org/markup-compatibility/2006">
      <mc:Choice Requires="x14">
        <control shapeId="14357" r:id="rId31" name="CheckBox21">
          <controlPr defaultSize="0" autoLine="0" r:id="rId25">
            <anchor moveWithCells="1">
              <from>
                <xdr:col>19</xdr:col>
                <xdr:colOff>617220</xdr:colOff>
                <xdr:row>30</xdr:row>
                <xdr:rowOff>160020</xdr:rowOff>
              </from>
              <to>
                <xdr:col>19</xdr:col>
                <xdr:colOff>906780</xdr:colOff>
                <xdr:row>30</xdr:row>
                <xdr:rowOff>419100</xdr:rowOff>
              </to>
            </anchor>
          </controlPr>
        </control>
      </mc:Choice>
      <mc:Fallback>
        <control shapeId="14357" r:id="rId31" name="CheckBox21"/>
      </mc:Fallback>
    </mc:AlternateContent>
    <mc:AlternateContent xmlns:mc="http://schemas.openxmlformats.org/markup-compatibility/2006">
      <mc:Choice Requires="x14">
        <control shapeId="14356" r:id="rId32" name="CheckBox20">
          <controlPr defaultSize="0" autoLine="0" r:id="rId25">
            <anchor moveWithCells="1">
              <from>
                <xdr:col>19</xdr:col>
                <xdr:colOff>617220</xdr:colOff>
                <xdr:row>29</xdr:row>
                <xdr:rowOff>160020</xdr:rowOff>
              </from>
              <to>
                <xdr:col>19</xdr:col>
                <xdr:colOff>906780</xdr:colOff>
                <xdr:row>29</xdr:row>
                <xdr:rowOff>419100</xdr:rowOff>
              </to>
            </anchor>
          </controlPr>
        </control>
      </mc:Choice>
      <mc:Fallback>
        <control shapeId="14356" r:id="rId32" name="CheckBox20"/>
      </mc:Fallback>
    </mc:AlternateContent>
    <mc:AlternateContent xmlns:mc="http://schemas.openxmlformats.org/markup-compatibility/2006">
      <mc:Choice Requires="x14">
        <control shapeId="14355" r:id="rId33" name="CheckBox19">
          <controlPr defaultSize="0" autoLine="0" r:id="rId25">
            <anchor moveWithCells="1">
              <from>
                <xdr:col>19</xdr:col>
                <xdr:colOff>617220</xdr:colOff>
                <xdr:row>28</xdr:row>
                <xdr:rowOff>160020</xdr:rowOff>
              </from>
              <to>
                <xdr:col>19</xdr:col>
                <xdr:colOff>906780</xdr:colOff>
                <xdr:row>28</xdr:row>
                <xdr:rowOff>419100</xdr:rowOff>
              </to>
            </anchor>
          </controlPr>
        </control>
      </mc:Choice>
      <mc:Fallback>
        <control shapeId="14355" r:id="rId33" name="CheckBox19"/>
      </mc:Fallback>
    </mc:AlternateContent>
    <mc:AlternateContent xmlns:mc="http://schemas.openxmlformats.org/markup-compatibility/2006">
      <mc:Choice Requires="x14">
        <control shapeId="14354" r:id="rId34" name="CheckBox18">
          <controlPr defaultSize="0" autoLine="0" r:id="rId25">
            <anchor moveWithCells="1">
              <from>
                <xdr:col>19</xdr:col>
                <xdr:colOff>617220</xdr:colOff>
                <xdr:row>27</xdr:row>
                <xdr:rowOff>160020</xdr:rowOff>
              </from>
              <to>
                <xdr:col>19</xdr:col>
                <xdr:colOff>906780</xdr:colOff>
                <xdr:row>27</xdr:row>
                <xdr:rowOff>419100</xdr:rowOff>
              </to>
            </anchor>
          </controlPr>
        </control>
      </mc:Choice>
      <mc:Fallback>
        <control shapeId="14354" r:id="rId34" name="CheckBox18"/>
      </mc:Fallback>
    </mc:AlternateContent>
    <mc:AlternateContent xmlns:mc="http://schemas.openxmlformats.org/markup-compatibility/2006">
      <mc:Choice Requires="x14">
        <control shapeId="14353" r:id="rId35" name="CheckBox17">
          <controlPr defaultSize="0" autoLine="0" r:id="rId25">
            <anchor moveWithCells="1">
              <from>
                <xdr:col>19</xdr:col>
                <xdr:colOff>617220</xdr:colOff>
                <xdr:row>26</xdr:row>
                <xdr:rowOff>160020</xdr:rowOff>
              </from>
              <to>
                <xdr:col>19</xdr:col>
                <xdr:colOff>906780</xdr:colOff>
                <xdr:row>26</xdr:row>
                <xdr:rowOff>419100</xdr:rowOff>
              </to>
            </anchor>
          </controlPr>
        </control>
      </mc:Choice>
      <mc:Fallback>
        <control shapeId="14353" r:id="rId35" name="CheckBox17"/>
      </mc:Fallback>
    </mc:AlternateContent>
    <mc:AlternateContent xmlns:mc="http://schemas.openxmlformats.org/markup-compatibility/2006">
      <mc:Choice Requires="x14">
        <control shapeId="14352" r:id="rId36" name="CheckBox16">
          <controlPr defaultSize="0" autoLine="0" r:id="rId25">
            <anchor moveWithCells="1">
              <from>
                <xdr:col>19</xdr:col>
                <xdr:colOff>617220</xdr:colOff>
                <xdr:row>25</xdr:row>
                <xdr:rowOff>160020</xdr:rowOff>
              </from>
              <to>
                <xdr:col>19</xdr:col>
                <xdr:colOff>906780</xdr:colOff>
                <xdr:row>25</xdr:row>
                <xdr:rowOff>419100</xdr:rowOff>
              </to>
            </anchor>
          </controlPr>
        </control>
      </mc:Choice>
      <mc:Fallback>
        <control shapeId="14352" r:id="rId36" name="CheckBox16"/>
      </mc:Fallback>
    </mc:AlternateContent>
    <mc:AlternateContent xmlns:mc="http://schemas.openxmlformats.org/markup-compatibility/2006">
      <mc:Choice Requires="x14">
        <control shapeId="14351" r:id="rId37" name="CheckBox15">
          <controlPr defaultSize="0" autoLine="0" r:id="rId25">
            <anchor moveWithCells="1">
              <from>
                <xdr:col>19</xdr:col>
                <xdr:colOff>617220</xdr:colOff>
                <xdr:row>24</xdr:row>
                <xdr:rowOff>160020</xdr:rowOff>
              </from>
              <to>
                <xdr:col>19</xdr:col>
                <xdr:colOff>906780</xdr:colOff>
                <xdr:row>24</xdr:row>
                <xdr:rowOff>419100</xdr:rowOff>
              </to>
            </anchor>
          </controlPr>
        </control>
      </mc:Choice>
      <mc:Fallback>
        <control shapeId="14351" r:id="rId37" name="CheckBox15"/>
      </mc:Fallback>
    </mc:AlternateContent>
    <mc:AlternateContent xmlns:mc="http://schemas.openxmlformats.org/markup-compatibility/2006">
      <mc:Choice Requires="x14">
        <control shapeId="14350" r:id="rId38"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14350" r:id="rId38" name="CheckBox14"/>
      </mc:Fallback>
    </mc:AlternateContent>
    <mc:AlternateContent xmlns:mc="http://schemas.openxmlformats.org/markup-compatibility/2006">
      <mc:Choice Requires="x14">
        <control shapeId="14349" r:id="rId39" name="CheckBox13">
          <controlPr defaultSize="0" autoLine="0" r:id="rId25">
            <anchor moveWithCells="1">
              <from>
                <xdr:col>19</xdr:col>
                <xdr:colOff>617220</xdr:colOff>
                <xdr:row>22</xdr:row>
                <xdr:rowOff>160020</xdr:rowOff>
              </from>
              <to>
                <xdr:col>19</xdr:col>
                <xdr:colOff>906780</xdr:colOff>
                <xdr:row>22</xdr:row>
                <xdr:rowOff>419100</xdr:rowOff>
              </to>
            </anchor>
          </controlPr>
        </control>
      </mc:Choice>
      <mc:Fallback>
        <control shapeId="14349" r:id="rId39" name="CheckBox13"/>
      </mc:Fallback>
    </mc:AlternateContent>
    <mc:AlternateContent xmlns:mc="http://schemas.openxmlformats.org/markup-compatibility/2006">
      <mc:Choice Requires="x14">
        <control shapeId="14348" r:id="rId40" name="CheckBox12">
          <controlPr defaultSize="0" autoLine="0" r:id="rId25">
            <anchor moveWithCells="1">
              <from>
                <xdr:col>19</xdr:col>
                <xdr:colOff>617220</xdr:colOff>
                <xdr:row>21</xdr:row>
                <xdr:rowOff>160020</xdr:rowOff>
              </from>
              <to>
                <xdr:col>19</xdr:col>
                <xdr:colOff>906780</xdr:colOff>
                <xdr:row>21</xdr:row>
                <xdr:rowOff>419100</xdr:rowOff>
              </to>
            </anchor>
          </controlPr>
        </control>
      </mc:Choice>
      <mc:Fallback>
        <control shapeId="14348" r:id="rId40" name="CheckBox12"/>
      </mc:Fallback>
    </mc:AlternateContent>
    <mc:AlternateContent xmlns:mc="http://schemas.openxmlformats.org/markup-compatibility/2006">
      <mc:Choice Requires="x14">
        <control shapeId="14347" r:id="rId41" name="CheckBox11">
          <controlPr defaultSize="0" autoLine="0" r:id="rId25">
            <anchor moveWithCells="1">
              <from>
                <xdr:col>19</xdr:col>
                <xdr:colOff>617220</xdr:colOff>
                <xdr:row>20</xdr:row>
                <xdr:rowOff>160020</xdr:rowOff>
              </from>
              <to>
                <xdr:col>19</xdr:col>
                <xdr:colOff>906780</xdr:colOff>
                <xdr:row>20</xdr:row>
                <xdr:rowOff>419100</xdr:rowOff>
              </to>
            </anchor>
          </controlPr>
        </control>
      </mc:Choice>
      <mc:Fallback>
        <control shapeId="14347" r:id="rId41" name="CheckBox11"/>
      </mc:Fallback>
    </mc:AlternateContent>
    <mc:AlternateContent xmlns:mc="http://schemas.openxmlformats.org/markup-compatibility/2006">
      <mc:Choice Requires="x14">
        <control shapeId="14346" r:id="rId42"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14346" r:id="rId42" name="CheckBox10"/>
      </mc:Fallback>
    </mc:AlternateContent>
    <mc:AlternateContent xmlns:mc="http://schemas.openxmlformats.org/markup-compatibility/2006">
      <mc:Choice Requires="x14">
        <control shapeId="14345" r:id="rId43"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14345" r:id="rId43" name="CheckBox9"/>
      </mc:Fallback>
    </mc:AlternateContent>
    <mc:AlternateContent xmlns:mc="http://schemas.openxmlformats.org/markup-compatibility/2006">
      <mc:Choice Requires="x14">
        <control shapeId="14344" r:id="rId44" name="CheckBox8">
          <controlPr defaultSize="0" autoLine="0" r:id="rId25">
            <anchor moveWithCells="1">
              <from>
                <xdr:col>19</xdr:col>
                <xdr:colOff>617220</xdr:colOff>
                <xdr:row>17</xdr:row>
                <xdr:rowOff>160020</xdr:rowOff>
              </from>
              <to>
                <xdr:col>19</xdr:col>
                <xdr:colOff>906780</xdr:colOff>
                <xdr:row>17</xdr:row>
                <xdr:rowOff>419100</xdr:rowOff>
              </to>
            </anchor>
          </controlPr>
        </control>
      </mc:Choice>
      <mc:Fallback>
        <control shapeId="14344" r:id="rId44" name="CheckBox8"/>
      </mc:Fallback>
    </mc:AlternateContent>
    <mc:AlternateContent xmlns:mc="http://schemas.openxmlformats.org/markup-compatibility/2006">
      <mc:Choice Requires="x14">
        <control shapeId="14343" r:id="rId45"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14343" r:id="rId45" name="CheckBox7"/>
      </mc:Fallback>
    </mc:AlternateContent>
    <mc:AlternateContent xmlns:mc="http://schemas.openxmlformats.org/markup-compatibility/2006">
      <mc:Choice Requires="x14">
        <control shapeId="14342" r:id="rId46"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14342" r:id="rId46" name="CheckBox6"/>
      </mc:Fallback>
    </mc:AlternateContent>
    <mc:AlternateContent xmlns:mc="http://schemas.openxmlformats.org/markup-compatibility/2006">
      <mc:Choice Requires="x14">
        <control shapeId="14341" r:id="rId47"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14341" r:id="rId47" name="CheckBox5"/>
      </mc:Fallback>
    </mc:AlternateContent>
    <mc:AlternateContent xmlns:mc="http://schemas.openxmlformats.org/markup-compatibility/2006">
      <mc:Choice Requires="x14">
        <control shapeId="14340" r:id="rId48"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14340" r:id="rId48" name="CheckBox4"/>
      </mc:Fallback>
    </mc:AlternateContent>
    <mc:AlternateContent xmlns:mc="http://schemas.openxmlformats.org/markup-compatibility/2006">
      <mc:Choice Requires="x14">
        <control shapeId="14339" r:id="rId49"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14339" r:id="rId49" name="CheckBox3"/>
      </mc:Fallback>
    </mc:AlternateContent>
    <mc:AlternateContent xmlns:mc="http://schemas.openxmlformats.org/markup-compatibility/2006">
      <mc:Choice Requires="x14">
        <control shapeId="14338" r:id="rId50"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14338" r:id="rId50" name="CheckBox2"/>
      </mc:Fallback>
    </mc:AlternateContent>
    <mc:AlternateContent xmlns:mc="http://schemas.openxmlformats.org/markup-compatibility/2006">
      <mc:Choice Requires="x14">
        <control shapeId="14337" r:id="rId51" name="CheckBox1">
          <controlPr defaultSize="0" autoLine="0" r:id="rId52">
            <anchor moveWithCells="1">
              <from>
                <xdr:col>19</xdr:col>
                <xdr:colOff>632460</xdr:colOff>
                <xdr:row>10</xdr:row>
                <xdr:rowOff>60960</xdr:rowOff>
              </from>
              <to>
                <xdr:col>19</xdr:col>
                <xdr:colOff>883920</xdr:colOff>
                <xdr:row>10</xdr:row>
                <xdr:rowOff>457200</xdr:rowOff>
              </to>
            </anchor>
          </controlPr>
        </control>
      </mc:Choice>
      <mc:Fallback>
        <control shapeId="14337" r:id="rId51"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1F257D7-18AE-4207-893F-D0DFFBA2AC21}">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132"/>
  <sheetViews>
    <sheetView zoomScale="70" zoomScaleNormal="70" workbookViewId="0">
      <selection activeCell="L26" sqref="L26"/>
    </sheetView>
  </sheetViews>
  <sheetFormatPr baseColWidth="10" defaultColWidth="11.44140625" defaultRowHeight="13.8" x14ac:dyDescent="0.25"/>
  <cols>
    <col min="1" max="1" width="11.6640625" style="164" customWidth="1"/>
    <col min="2" max="2" width="13.109375" style="164" customWidth="1"/>
    <col min="3" max="3" width="28.33203125" style="164" customWidth="1"/>
    <col min="4" max="4" width="20.5546875" style="164" customWidth="1"/>
    <col min="5" max="5" width="38" style="164" customWidth="1"/>
    <col min="6" max="6" width="65.5546875" style="164" customWidth="1"/>
    <col min="7" max="7" width="18.33203125" style="164" customWidth="1"/>
    <col min="8" max="8" width="15.5546875" style="164" customWidth="1"/>
    <col min="9" max="9" width="19.33203125" style="164" customWidth="1"/>
    <col min="10" max="10" width="14.5546875" style="164" customWidth="1"/>
    <col min="11" max="16384" width="11.44140625" style="164"/>
  </cols>
  <sheetData>
    <row r="1" spans="1:14" ht="15" customHeight="1" x14ac:dyDescent="0.25">
      <c r="A1" s="325"/>
      <c r="B1" s="310"/>
      <c r="C1" s="287" t="s">
        <v>288</v>
      </c>
      <c r="D1" s="287"/>
      <c r="E1" s="287"/>
      <c r="F1" s="287"/>
      <c r="G1" s="287"/>
      <c r="H1" s="312" t="s">
        <v>396</v>
      </c>
      <c r="I1" s="312"/>
      <c r="J1" s="327"/>
      <c r="K1" s="163"/>
      <c r="N1" s="286"/>
    </row>
    <row r="2" spans="1:14" ht="15" customHeight="1" x14ac:dyDescent="0.25">
      <c r="A2" s="326"/>
      <c r="B2" s="311"/>
      <c r="C2" s="287"/>
      <c r="D2" s="287"/>
      <c r="E2" s="287"/>
      <c r="F2" s="287"/>
      <c r="G2" s="287"/>
      <c r="H2" s="314" t="s">
        <v>395</v>
      </c>
      <c r="I2" s="314"/>
      <c r="J2" s="328"/>
      <c r="K2" s="163"/>
      <c r="N2" s="286"/>
    </row>
    <row r="3" spans="1:14" ht="15" customHeight="1" x14ac:dyDescent="0.25">
      <c r="A3" s="326"/>
      <c r="B3" s="311"/>
      <c r="C3" s="287" t="s">
        <v>89</v>
      </c>
      <c r="D3" s="287"/>
      <c r="E3" s="287"/>
      <c r="F3" s="287"/>
      <c r="G3" s="287"/>
      <c r="H3" s="314" t="s">
        <v>289</v>
      </c>
      <c r="I3" s="314"/>
      <c r="J3" s="328"/>
      <c r="K3" s="163"/>
      <c r="N3" s="286"/>
    </row>
    <row r="4" spans="1:14" ht="15.75" customHeight="1" x14ac:dyDescent="0.25">
      <c r="A4" s="330"/>
      <c r="B4" s="316"/>
      <c r="C4" s="287"/>
      <c r="D4" s="287"/>
      <c r="E4" s="287"/>
      <c r="F4" s="287"/>
      <c r="G4" s="287"/>
      <c r="H4" s="314" t="s">
        <v>335</v>
      </c>
      <c r="I4" s="314"/>
      <c r="J4" s="329"/>
      <c r="K4" s="163"/>
      <c r="N4" s="286"/>
    </row>
    <row r="5" spans="1:14" ht="15.75" customHeight="1" x14ac:dyDescent="0.25">
      <c r="A5" s="338"/>
      <c r="B5" s="339"/>
      <c r="C5" s="339"/>
      <c r="D5" s="339"/>
      <c r="E5" s="339"/>
      <c r="F5" s="339"/>
      <c r="G5" s="339"/>
      <c r="H5" s="339"/>
      <c r="I5" s="339"/>
      <c r="J5" s="340"/>
      <c r="K5" s="163"/>
      <c r="N5" s="166"/>
    </row>
    <row r="6" spans="1:14" ht="15" customHeight="1" x14ac:dyDescent="0.25">
      <c r="A6" s="341" t="str">
        <f>[2]CONTEXTO!A8</f>
        <v xml:space="preserve">PROCESO: GESTION  SALUD </v>
      </c>
      <c r="B6" s="342"/>
      <c r="C6" s="342"/>
      <c r="D6" s="342"/>
      <c r="E6" s="342"/>
      <c r="F6" s="342"/>
      <c r="G6" s="342"/>
      <c r="H6" s="342"/>
      <c r="I6" s="342"/>
      <c r="J6" s="343"/>
    </row>
    <row r="7" spans="1:14" ht="32.25" customHeight="1" thickBot="1" x14ac:dyDescent="0.3">
      <c r="A7" s="344"/>
      <c r="B7" s="345"/>
      <c r="C7" s="345"/>
      <c r="D7" s="345"/>
      <c r="E7" s="345"/>
      <c r="F7" s="345"/>
      <c r="G7" s="345"/>
      <c r="H7" s="345"/>
      <c r="I7" s="345"/>
      <c r="J7" s="346"/>
    </row>
    <row r="8" spans="1:14" ht="23.25" customHeight="1" x14ac:dyDescent="0.25">
      <c r="A8" s="347" t="s">
        <v>90</v>
      </c>
      <c r="B8" s="347"/>
      <c r="C8" s="347"/>
      <c r="D8" s="347"/>
      <c r="E8" s="348" t="s">
        <v>65</v>
      </c>
      <c r="F8" s="349"/>
      <c r="G8" s="349"/>
      <c r="H8" s="349"/>
      <c r="I8" s="349"/>
      <c r="J8" s="350"/>
    </row>
    <row r="9" spans="1:14" ht="23.25" customHeight="1" x14ac:dyDescent="0.25">
      <c r="A9" s="347"/>
      <c r="B9" s="347"/>
      <c r="C9" s="347"/>
      <c r="D9" s="347"/>
      <c r="E9" s="351" t="s">
        <v>91</v>
      </c>
      <c r="F9" s="351"/>
      <c r="G9" s="351" t="s">
        <v>92</v>
      </c>
      <c r="H9" s="351"/>
      <c r="I9" s="351"/>
      <c r="J9" s="351"/>
    </row>
    <row r="10" spans="1:14" ht="23.25" customHeight="1" x14ac:dyDescent="0.3">
      <c r="A10" s="347"/>
      <c r="B10" s="347"/>
      <c r="C10" s="347"/>
      <c r="D10" s="347"/>
      <c r="E10" s="352" t="s">
        <v>93</v>
      </c>
      <c r="F10" s="352"/>
      <c r="G10" s="353" t="s">
        <v>94</v>
      </c>
      <c r="H10" s="354"/>
      <c r="I10" s="354"/>
      <c r="J10" s="355"/>
    </row>
    <row r="11" spans="1:14" ht="43.5" customHeight="1" x14ac:dyDescent="0.25">
      <c r="A11" s="347"/>
      <c r="B11" s="347"/>
      <c r="C11" s="347"/>
      <c r="D11" s="347"/>
      <c r="E11" s="356" t="s">
        <v>336</v>
      </c>
      <c r="F11" s="357"/>
      <c r="G11" s="358" t="s">
        <v>337</v>
      </c>
      <c r="H11" s="358"/>
      <c r="I11" s="358"/>
      <c r="J11" s="358"/>
    </row>
    <row r="12" spans="1:14" ht="43.5" customHeight="1" x14ac:dyDescent="0.25">
      <c r="A12" s="347"/>
      <c r="B12" s="347"/>
      <c r="C12" s="347"/>
      <c r="D12" s="347"/>
      <c r="E12" s="331" t="s">
        <v>338</v>
      </c>
      <c r="F12" s="332"/>
      <c r="G12" s="333" t="s">
        <v>339</v>
      </c>
      <c r="H12" s="333"/>
      <c r="I12" s="333"/>
      <c r="J12" s="333"/>
    </row>
    <row r="13" spans="1:14" ht="43.5" customHeight="1" x14ac:dyDescent="0.25">
      <c r="A13" s="347"/>
      <c r="B13" s="347"/>
      <c r="C13" s="347"/>
      <c r="D13" s="347"/>
      <c r="E13" s="331" t="s">
        <v>340</v>
      </c>
      <c r="F13" s="332"/>
      <c r="G13" s="334" t="s">
        <v>341</v>
      </c>
      <c r="H13" s="334"/>
      <c r="I13" s="334"/>
      <c r="J13" s="334"/>
    </row>
    <row r="14" spans="1:14" ht="43.5" customHeight="1" x14ac:dyDescent="0.25">
      <c r="A14" s="347"/>
      <c r="B14" s="347"/>
      <c r="C14" s="347"/>
      <c r="D14" s="347"/>
      <c r="E14" s="335" t="s">
        <v>342</v>
      </c>
      <c r="F14" s="336"/>
      <c r="G14" s="337" t="s">
        <v>343</v>
      </c>
      <c r="H14" s="337"/>
      <c r="I14" s="337"/>
      <c r="J14" s="337"/>
    </row>
    <row r="15" spans="1:14" ht="49.5" customHeight="1" x14ac:dyDescent="0.25">
      <c r="A15" s="347"/>
      <c r="B15" s="347"/>
      <c r="C15" s="347"/>
      <c r="D15" s="347"/>
      <c r="E15" s="331" t="s">
        <v>344</v>
      </c>
      <c r="F15" s="332"/>
      <c r="G15" s="333" t="s">
        <v>345</v>
      </c>
      <c r="H15" s="333"/>
      <c r="I15" s="333"/>
      <c r="J15" s="333"/>
    </row>
    <row r="16" spans="1:14" ht="49.5" customHeight="1" x14ac:dyDescent="0.25">
      <c r="A16" s="347"/>
      <c r="B16" s="347"/>
      <c r="C16" s="347"/>
      <c r="D16" s="347"/>
      <c r="E16" s="363" t="s">
        <v>346</v>
      </c>
      <c r="F16" s="364"/>
      <c r="G16" s="337" t="s">
        <v>347</v>
      </c>
      <c r="H16" s="337"/>
      <c r="I16" s="337"/>
      <c r="J16" s="337"/>
    </row>
    <row r="17" spans="1:10" ht="54.75" customHeight="1" x14ac:dyDescent="0.25">
      <c r="A17" s="347"/>
      <c r="B17" s="347"/>
      <c r="C17" s="347"/>
      <c r="D17" s="347"/>
      <c r="E17" s="363" t="s">
        <v>348</v>
      </c>
      <c r="F17" s="364"/>
      <c r="G17" s="362" t="s">
        <v>349</v>
      </c>
      <c r="H17" s="362"/>
      <c r="I17" s="362"/>
      <c r="J17" s="362"/>
    </row>
    <row r="18" spans="1:10" ht="48.75" customHeight="1" x14ac:dyDescent="0.25">
      <c r="A18" s="347"/>
      <c r="B18" s="347"/>
      <c r="C18" s="347"/>
      <c r="D18" s="347"/>
      <c r="E18" s="359" t="s">
        <v>350</v>
      </c>
      <c r="F18" s="360"/>
      <c r="G18" s="361" t="s">
        <v>351</v>
      </c>
      <c r="H18" s="361"/>
      <c r="I18" s="361"/>
      <c r="J18" s="361"/>
    </row>
    <row r="19" spans="1:10" ht="84.75" customHeight="1" x14ac:dyDescent="0.25">
      <c r="A19" s="347"/>
      <c r="B19" s="347"/>
      <c r="C19" s="347"/>
      <c r="D19" s="347"/>
      <c r="E19" s="359" t="s">
        <v>352</v>
      </c>
      <c r="F19" s="360"/>
      <c r="G19" s="362"/>
      <c r="H19" s="362"/>
      <c r="I19" s="362"/>
      <c r="J19" s="362"/>
    </row>
    <row r="20" spans="1:10" ht="59.25" customHeight="1" x14ac:dyDescent="0.25">
      <c r="A20" s="347"/>
      <c r="B20" s="347"/>
      <c r="C20" s="347"/>
      <c r="D20" s="347"/>
      <c r="E20" s="359" t="s">
        <v>353</v>
      </c>
      <c r="F20" s="360"/>
      <c r="G20" s="362"/>
      <c r="H20" s="362"/>
      <c r="I20" s="362"/>
      <c r="J20" s="362"/>
    </row>
    <row r="21" spans="1:10" ht="49.5" customHeight="1" x14ac:dyDescent="0.25">
      <c r="A21" s="347"/>
      <c r="B21" s="347"/>
      <c r="C21" s="347"/>
      <c r="D21" s="347"/>
      <c r="E21" s="331"/>
      <c r="F21" s="332"/>
      <c r="G21" s="370"/>
      <c r="H21" s="371"/>
      <c r="I21" s="371"/>
      <c r="J21" s="372"/>
    </row>
    <row r="22" spans="1:10" ht="49.5" customHeight="1" x14ac:dyDescent="0.25">
      <c r="A22" s="347"/>
      <c r="B22" s="347"/>
      <c r="C22" s="347"/>
      <c r="D22" s="347"/>
      <c r="E22" s="331"/>
      <c r="F22" s="332"/>
      <c r="G22" s="373"/>
      <c r="H22" s="374"/>
      <c r="I22" s="374"/>
      <c r="J22" s="375"/>
    </row>
    <row r="23" spans="1:10" ht="49.5" customHeight="1" x14ac:dyDescent="0.25">
      <c r="A23" s="347"/>
      <c r="B23" s="347"/>
      <c r="C23" s="347"/>
      <c r="D23" s="347"/>
      <c r="E23" s="331"/>
      <c r="F23" s="332"/>
      <c r="G23" s="373"/>
      <c r="H23" s="374"/>
      <c r="I23" s="374"/>
      <c r="J23" s="375"/>
    </row>
    <row r="24" spans="1:10" ht="49.5" customHeight="1" x14ac:dyDescent="0.25">
      <c r="A24" s="347"/>
      <c r="B24" s="347"/>
      <c r="C24" s="347"/>
      <c r="D24" s="347"/>
      <c r="E24" s="331"/>
      <c r="F24" s="332"/>
      <c r="G24" s="373"/>
      <c r="H24" s="374"/>
      <c r="I24" s="374"/>
      <c r="J24" s="375"/>
    </row>
    <row r="25" spans="1:10" ht="49.5" customHeight="1" x14ac:dyDescent="0.25">
      <c r="A25" s="347"/>
      <c r="B25" s="347"/>
      <c r="C25" s="347"/>
      <c r="D25" s="347"/>
      <c r="E25" s="331"/>
      <c r="F25" s="332"/>
      <c r="G25" s="370"/>
      <c r="H25" s="371"/>
      <c r="I25" s="371"/>
      <c r="J25" s="372"/>
    </row>
    <row r="26" spans="1:10" ht="51.75" customHeight="1" x14ac:dyDescent="0.25">
      <c r="A26" s="365" t="s">
        <v>63</v>
      </c>
      <c r="B26" s="365" t="s">
        <v>92</v>
      </c>
      <c r="C26" s="352" t="s">
        <v>95</v>
      </c>
      <c r="D26" s="352"/>
      <c r="E26" s="351" t="s">
        <v>354</v>
      </c>
      <c r="F26" s="352"/>
      <c r="G26" s="348" t="s">
        <v>355</v>
      </c>
      <c r="H26" s="366"/>
      <c r="I26" s="366"/>
      <c r="J26" s="367"/>
    </row>
    <row r="27" spans="1:10" ht="117" customHeight="1" x14ac:dyDescent="0.25">
      <c r="A27" s="365"/>
      <c r="B27" s="365"/>
      <c r="C27" s="368" t="s">
        <v>356</v>
      </c>
      <c r="D27" s="369"/>
      <c r="E27" s="376" t="s">
        <v>357</v>
      </c>
      <c r="F27" s="377"/>
      <c r="G27" s="573"/>
      <c r="H27" s="573"/>
      <c r="I27" s="573"/>
      <c r="J27" s="573"/>
    </row>
    <row r="28" spans="1:10" ht="99.6" customHeight="1" x14ac:dyDescent="0.25">
      <c r="A28" s="365"/>
      <c r="B28" s="365"/>
      <c r="C28" s="368" t="s">
        <v>358</v>
      </c>
      <c r="D28" s="369"/>
      <c r="E28" s="335" t="s">
        <v>359</v>
      </c>
      <c r="F28" s="336"/>
      <c r="G28" s="378" t="s">
        <v>360</v>
      </c>
      <c r="H28" s="379"/>
      <c r="I28" s="379"/>
      <c r="J28" s="380"/>
    </row>
    <row r="29" spans="1:10" ht="54.75" customHeight="1" x14ac:dyDescent="0.25">
      <c r="A29" s="365"/>
      <c r="B29" s="365"/>
      <c r="C29" s="335" t="s">
        <v>361</v>
      </c>
      <c r="D29" s="336"/>
      <c r="E29" s="335"/>
      <c r="F29" s="336"/>
      <c r="G29" s="335"/>
      <c r="H29" s="381"/>
      <c r="I29" s="381"/>
      <c r="J29" s="336"/>
    </row>
    <row r="30" spans="1:10" ht="190.2" customHeight="1" x14ac:dyDescent="0.25">
      <c r="A30" s="365"/>
      <c r="B30" s="365"/>
      <c r="C30" s="334" t="s">
        <v>362</v>
      </c>
      <c r="D30" s="383"/>
      <c r="E30" s="387" t="s">
        <v>363</v>
      </c>
      <c r="F30" s="388"/>
      <c r="G30" s="335"/>
      <c r="H30" s="381"/>
      <c r="I30" s="381"/>
      <c r="J30" s="336"/>
    </row>
    <row r="31" spans="1:10" ht="51" customHeight="1" x14ac:dyDescent="0.25">
      <c r="A31" s="365"/>
      <c r="B31" s="365"/>
      <c r="C31" s="356" t="s">
        <v>364</v>
      </c>
      <c r="D31" s="382"/>
      <c r="E31" s="335"/>
      <c r="F31" s="336"/>
      <c r="G31" s="383"/>
      <c r="H31" s="385"/>
      <c r="I31" s="385"/>
      <c r="J31" s="386"/>
    </row>
    <row r="32" spans="1:10" ht="52.5" customHeight="1" x14ac:dyDescent="0.25">
      <c r="A32" s="365"/>
      <c r="B32" s="365"/>
      <c r="C32" s="356" t="s">
        <v>365</v>
      </c>
      <c r="D32" s="382"/>
      <c r="E32" s="335" t="s">
        <v>366</v>
      </c>
      <c r="F32" s="336"/>
      <c r="G32" s="383"/>
      <c r="H32" s="383"/>
      <c r="I32" s="383"/>
      <c r="J32" s="383"/>
    </row>
    <row r="33" spans="1:10" ht="76.95" customHeight="1" x14ac:dyDescent="0.25">
      <c r="A33" s="365"/>
      <c r="B33" s="365"/>
      <c r="C33" s="383" t="s">
        <v>367</v>
      </c>
      <c r="D33" s="383"/>
      <c r="E33" s="376" t="s">
        <v>368</v>
      </c>
      <c r="F33" s="336"/>
      <c r="G33" s="384"/>
      <c r="H33" s="385"/>
      <c r="I33" s="385"/>
      <c r="J33" s="386"/>
    </row>
    <row r="34" spans="1:10" ht="51" customHeight="1" x14ac:dyDescent="0.25">
      <c r="A34" s="365"/>
      <c r="B34" s="365"/>
      <c r="C34" s="389" t="s">
        <v>369</v>
      </c>
      <c r="D34" s="389"/>
      <c r="E34" s="334"/>
      <c r="F34" s="334"/>
      <c r="G34" s="383"/>
      <c r="H34" s="383"/>
      <c r="I34" s="383"/>
      <c r="J34" s="383"/>
    </row>
    <row r="35" spans="1:10" ht="51" customHeight="1" x14ac:dyDescent="0.25">
      <c r="A35" s="365"/>
      <c r="B35" s="365"/>
      <c r="C35" s="334"/>
      <c r="D35" s="334"/>
      <c r="E35" s="383"/>
      <c r="F35" s="383"/>
      <c r="G35" s="383"/>
      <c r="H35" s="383"/>
      <c r="I35" s="383"/>
      <c r="J35" s="383"/>
    </row>
    <row r="36" spans="1:10" ht="51" customHeight="1" x14ac:dyDescent="0.25">
      <c r="A36" s="365"/>
      <c r="B36" s="365"/>
      <c r="C36" s="335"/>
      <c r="D36" s="336"/>
      <c r="E36" s="384"/>
      <c r="F36" s="386"/>
      <c r="G36" s="384"/>
      <c r="H36" s="385"/>
      <c r="I36" s="385"/>
      <c r="J36" s="386"/>
    </row>
    <row r="37" spans="1:10" ht="45.75" customHeight="1" x14ac:dyDescent="0.25">
      <c r="A37" s="365"/>
      <c r="B37" s="365"/>
      <c r="C37" s="335"/>
      <c r="D37" s="336"/>
      <c r="E37" s="384"/>
      <c r="F37" s="386"/>
      <c r="G37" s="384"/>
      <c r="H37" s="385"/>
      <c r="I37" s="385"/>
      <c r="J37" s="386"/>
    </row>
    <row r="38" spans="1:10" ht="41.25" customHeight="1" x14ac:dyDescent="0.25">
      <c r="A38" s="365"/>
      <c r="B38" s="365"/>
      <c r="C38" s="383"/>
      <c r="D38" s="383"/>
      <c r="E38" s="390"/>
      <c r="F38" s="390"/>
      <c r="G38" s="390"/>
      <c r="H38" s="390"/>
      <c r="I38" s="390"/>
      <c r="J38" s="390"/>
    </row>
    <row r="39" spans="1:10" ht="66" customHeight="1" x14ac:dyDescent="0.3">
      <c r="A39" s="365"/>
      <c r="B39" s="365" t="s">
        <v>91</v>
      </c>
      <c r="C39" s="352" t="s">
        <v>96</v>
      </c>
      <c r="D39" s="352"/>
      <c r="E39" s="391" t="s">
        <v>370</v>
      </c>
      <c r="F39" s="392"/>
      <c r="G39" s="393" t="s">
        <v>371</v>
      </c>
      <c r="H39" s="394"/>
      <c r="I39" s="394"/>
      <c r="J39" s="395"/>
    </row>
    <row r="40" spans="1:10" ht="112.5" customHeight="1" x14ac:dyDescent="0.25">
      <c r="A40" s="365"/>
      <c r="B40" s="365"/>
      <c r="C40" s="335" t="s">
        <v>372</v>
      </c>
      <c r="D40" s="336"/>
      <c r="E40" s="335"/>
      <c r="F40" s="336"/>
      <c r="G40" s="335"/>
      <c r="H40" s="381"/>
      <c r="I40" s="381"/>
      <c r="J40" s="336"/>
    </row>
    <row r="41" spans="1:10" ht="47.25" customHeight="1" x14ac:dyDescent="0.25">
      <c r="A41" s="365"/>
      <c r="B41" s="365"/>
      <c r="C41" s="335" t="s">
        <v>373</v>
      </c>
      <c r="D41" s="336"/>
      <c r="E41" s="335"/>
      <c r="F41" s="336"/>
      <c r="G41" s="335"/>
      <c r="H41" s="381"/>
      <c r="I41" s="381"/>
      <c r="J41" s="336"/>
    </row>
    <row r="42" spans="1:10" ht="49.5" customHeight="1" x14ac:dyDescent="0.25">
      <c r="A42" s="365"/>
      <c r="B42" s="365"/>
      <c r="C42" s="335" t="s">
        <v>374</v>
      </c>
      <c r="D42" s="336"/>
      <c r="E42" s="334"/>
      <c r="F42" s="334"/>
      <c r="G42" s="335"/>
      <c r="H42" s="381"/>
      <c r="I42" s="381"/>
      <c r="J42" s="336"/>
    </row>
    <row r="43" spans="1:10" ht="48" customHeight="1" x14ac:dyDescent="0.25">
      <c r="A43" s="365"/>
      <c r="B43" s="365"/>
      <c r="C43" s="396" t="s">
        <v>375</v>
      </c>
      <c r="D43" s="396"/>
      <c r="E43" s="334"/>
      <c r="F43" s="334"/>
      <c r="G43" s="397" t="s">
        <v>376</v>
      </c>
      <c r="H43" s="398"/>
      <c r="I43" s="398"/>
      <c r="J43" s="399"/>
    </row>
    <row r="44" spans="1:10" ht="45.75" customHeight="1" x14ac:dyDescent="0.25">
      <c r="A44" s="365"/>
      <c r="B44" s="365"/>
      <c r="C44" s="406" t="s">
        <v>377</v>
      </c>
      <c r="D44" s="406"/>
      <c r="E44" s="383"/>
      <c r="F44" s="383"/>
      <c r="G44" s="400"/>
      <c r="H44" s="401"/>
      <c r="I44" s="401"/>
      <c r="J44" s="402"/>
    </row>
    <row r="45" spans="1:10" ht="93" customHeight="1" x14ac:dyDescent="0.25">
      <c r="A45" s="365"/>
      <c r="B45" s="365"/>
      <c r="C45" s="406" t="s">
        <v>378</v>
      </c>
      <c r="D45" s="406"/>
      <c r="E45" s="383"/>
      <c r="F45" s="383"/>
      <c r="G45" s="403"/>
      <c r="H45" s="404"/>
      <c r="I45" s="404"/>
      <c r="J45" s="405"/>
    </row>
    <row r="46" spans="1:10" ht="45" customHeight="1" x14ac:dyDescent="0.25">
      <c r="A46" s="365"/>
      <c r="B46" s="365"/>
      <c r="C46" s="384"/>
      <c r="D46" s="386"/>
      <c r="E46" s="384"/>
      <c r="F46" s="386"/>
      <c r="G46" s="384"/>
      <c r="H46" s="385"/>
      <c r="I46" s="385"/>
      <c r="J46" s="386"/>
    </row>
    <row r="47" spans="1:10" ht="50.25" customHeight="1" x14ac:dyDescent="0.25">
      <c r="A47" s="365"/>
      <c r="B47" s="365"/>
      <c r="C47" s="384"/>
      <c r="D47" s="386"/>
      <c r="E47" s="384"/>
      <c r="F47" s="386"/>
      <c r="G47" s="384"/>
      <c r="H47" s="385"/>
      <c r="I47" s="385"/>
      <c r="J47" s="386"/>
    </row>
    <row r="48" spans="1:10" ht="52.5" customHeight="1" x14ac:dyDescent="0.25">
      <c r="A48" s="365"/>
      <c r="B48" s="365"/>
      <c r="C48" s="384"/>
      <c r="D48" s="386"/>
      <c r="E48" s="407"/>
      <c r="F48" s="408"/>
      <c r="G48" s="407"/>
      <c r="H48" s="409"/>
      <c r="I48" s="409"/>
      <c r="J48" s="408"/>
    </row>
    <row r="49" spans="1:10" ht="48" customHeight="1" x14ac:dyDescent="0.25">
      <c r="A49" s="365"/>
      <c r="B49" s="365"/>
      <c r="C49" s="384"/>
      <c r="D49" s="386"/>
      <c r="E49" s="384"/>
      <c r="F49" s="386"/>
      <c r="G49" s="384"/>
      <c r="H49" s="385"/>
      <c r="I49" s="385"/>
      <c r="J49" s="386"/>
    </row>
    <row r="50" spans="1:10" ht="46.5" customHeight="1" x14ac:dyDescent="0.25">
      <c r="A50" s="365"/>
      <c r="B50" s="365"/>
      <c r="C50" s="384"/>
      <c r="D50" s="386"/>
      <c r="E50" s="407"/>
      <c r="F50" s="408"/>
      <c r="G50" s="407"/>
      <c r="H50" s="409"/>
      <c r="I50" s="409"/>
      <c r="J50" s="408"/>
    </row>
    <row r="51" spans="1:10" ht="48" customHeight="1" x14ac:dyDescent="0.25">
      <c r="A51" s="365"/>
      <c r="B51" s="365"/>
      <c r="C51" s="384"/>
      <c r="D51" s="386"/>
      <c r="E51" s="384"/>
      <c r="F51" s="386"/>
      <c r="G51" s="384"/>
      <c r="H51" s="385"/>
      <c r="I51" s="385"/>
      <c r="J51" s="386"/>
    </row>
    <row r="52" spans="1:10" ht="53.25" customHeight="1" x14ac:dyDescent="0.25">
      <c r="A52" s="365"/>
      <c r="B52" s="365"/>
      <c r="C52" s="384"/>
      <c r="D52" s="386"/>
      <c r="E52" s="384"/>
      <c r="F52" s="386"/>
      <c r="G52" s="384"/>
      <c r="H52" s="385"/>
      <c r="I52" s="385"/>
      <c r="J52" s="386"/>
    </row>
    <row r="53" spans="1:10" ht="43.5" customHeight="1" x14ac:dyDescent="0.25">
      <c r="A53" s="365"/>
      <c r="B53" s="365"/>
      <c r="C53" s="383"/>
      <c r="D53" s="383"/>
      <c r="E53" s="383"/>
      <c r="F53" s="383"/>
      <c r="G53" s="383"/>
      <c r="H53" s="383"/>
      <c r="I53" s="383"/>
      <c r="J53" s="383"/>
    </row>
    <row r="54" spans="1:10" ht="48.75" customHeight="1" x14ac:dyDescent="0.25">
      <c r="A54" s="365"/>
      <c r="B54" s="365"/>
      <c r="C54" s="383"/>
      <c r="D54" s="383"/>
      <c r="E54" s="383"/>
      <c r="F54" s="383"/>
      <c r="G54" s="383"/>
      <c r="H54" s="383"/>
      <c r="I54" s="383"/>
      <c r="J54" s="383"/>
    </row>
    <row r="55" spans="1:10" x14ac:dyDescent="0.25">
      <c r="C55" s="242"/>
      <c r="D55" s="242"/>
      <c r="E55" s="411"/>
      <c r="F55" s="411"/>
      <c r="G55" s="411"/>
      <c r="H55" s="411"/>
      <c r="I55" s="411"/>
      <c r="J55" s="411"/>
    </row>
    <row r="56" spans="1:10" x14ac:dyDescent="0.25">
      <c r="C56" s="242"/>
      <c r="D56" s="242"/>
      <c r="E56" s="411"/>
      <c r="F56" s="411"/>
      <c r="G56" s="411"/>
      <c r="H56" s="411"/>
      <c r="I56" s="411"/>
      <c r="J56" s="411"/>
    </row>
    <row r="57" spans="1:10" x14ac:dyDescent="0.25">
      <c r="E57" s="410"/>
      <c r="F57" s="410"/>
      <c r="G57" s="410"/>
      <c r="H57" s="410"/>
      <c r="I57" s="410"/>
      <c r="J57" s="410"/>
    </row>
    <row r="58" spans="1:10" x14ac:dyDescent="0.25">
      <c r="E58" s="410"/>
      <c r="F58" s="410"/>
      <c r="G58" s="410"/>
      <c r="H58" s="410"/>
      <c r="I58" s="410"/>
      <c r="J58" s="410"/>
    </row>
    <row r="59" spans="1:10" x14ac:dyDescent="0.25">
      <c r="E59" s="410"/>
      <c r="F59" s="410"/>
      <c r="G59" s="410"/>
      <c r="H59" s="410"/>
      <c r="I59" s="410"/>
      <c r="J59" s="410"/>
    </row>
    <row r="60" spans="1:10" x14ac:dyDescent="0.25">
      <c r="E60" s="410"/>
      <c r="F60" s="410"/>
      <c r="G60" s="410"/>
      <c r="H60" s="410"/>
      <c r="I60" s="410"/>
      <c r="J60" s="410"/>
    </row>
    <row r="61" spans="1:10" x14ac:dyDescent="0.25">
      <c r="E61" s="410"/>
      <c r="F61" s="410"/>
      <c r="G61" s="410"/>
      <c r="H61" s="410"/>
      <c r="I61" s="410"/>
      <c r="J61" s="410"/>
    </row>
    <row r="62" spans="1:10" x14ac:dyDescent="0.25">
      <c r="E62" s="410"/>
      <c r="F62" s="410"/>
      <c r="G62" s="410"/>
      <c r="H62" s="410"/>
      <c r="I62" s="410"/>
      <c r="J62" s="410"/>
    </row>
    <row r="63" spans="1:10" x14ac:dyDescent="0.25">
      <c r="E63" s="410"/>
      <c r="F63" s="410"/>
      <c r="G63" s="410"/>
      <c r="H63" s="410"/>
      <c r="I63" s="410"/>
      <c r="J63" s="410"/>
    </row>
    <row r="64" spans="1:10" x14ac:dyDescent="0.25">
      <c r="E64" s="410"/>
      <c r="F64" s="410"/>
      <c r="G64" s="410"/>
      <c r="H64" s="410"/>
      <c r="I64" s="410"/>
      <c r="J64" s="410"/>
    </row>
    <row r="65" spans="5:10" x14ac:dyDescent="0.25">
      <c r="E65" s="410"/>
      <c r="F65" s="410"/>
      <c r="G65" s="410"/>
      <c r="H65" s="410"/>
      <c r="I65" s="410"/>
      <c r="J65" s="410"/>
    </row>
    <row r="66" spans="5:10" x14ac:dyDescent="0.25">
      <c r="E66" s="410"/>
      <c r="F66" s="410"/>
      <c r="G66" s="410"/>
      <c r="H66" s="410"/>
      <c r="I66" s="410"/>
      <c r="J66" s="410"/>
    </row>
    <row r="67" spans="5:10" x14ac:dyDescent="0.25">
      <c r="E67" s="410"/>
      <c r="F67" s="410"/>
      <c r="G67" s="410"/>
      <c r="H67" s="410"/>
      <c r="I67" s="410"/>
      <c r="J67" s="410"/>
    </row>
    <row r="68" spans="5:10" x14ac:dyDescent="0.25">
      <c r="E68" s="410"/>
      <c r="F68" s="410"/>
      <c r="G68" s="410"/>
      <c r="H68" s="410"/>
      <c r="I68" s="410"/>
      <c r="J68" s="410"/>
    </row>
    <row r="69" spans="5:10" x14ac:dyDescent="0.25">
      <c r="E69" s="410"/>
      <c r="F69" s="410"/>
      <c r="G69" s="410"/>
      <c r="H69" s="410"/>
      <c r="I69" s="410"/>
      <c r="J69" s="410"/>
    </row>
    <row r="70" spans="5:10" x14ac:dyDescent="0.25">
      <c r="E70" s="410"/>
      <c r="F70" s="410"/>
      <c r="G70" s="410"/>
      <c r="H70" s="410"/>
      <c r="I70" s="410"/>
      <c r="J70" s="410"/>
    </row>
    <row r="71" spans="5:10" x14ac:dyDescent="0.25">
      <c r="E71" s="410"/>
      <c r="F71" s="410"/>
      <c r="G71" s="410"/>
      <c r="H71" s="410"/>
      <c r="I71" s="410"/>
      <c r="J71" s="410"/>
    </row>
    <row r="72" spans="5:10" x14ac:dyDescent="0.25">
      <c r="E72" s="410"/>
      <c r="F72" s="410"/>
      <c r="G72" s="410"/>
      <c r="H72" s="410"/>
      <c r="I72" s="410"/>
      <c r="J72" s="410"/>
    </row>
    <row r="73" spans="5:10" x14ac:dyDescent="0.25">
      <c r="E73" s="410"/>
      <c r="F73" s="410"/>
      <c r="G73" s="410"/>
      <c r="H73" s="410"/>
      <c r="I73" s="410"/>
      <c r="J73" s="410"/>
    </row>
    <row r="74" spans="5:10" x14ac:dyDescent="0.25">
      <c r="E74" s="410"/>
      <c r="F74" s="410"/>
      <c r="G74" s="410"/>
      <c r="H74" s="410"/>
      <c r="I74" s="410"/>
      <c r="J74" s="410"/>
    </row>
    <row r="75" spans="5:10" x14ac:dyDescent="0.25">
      <c r="E75" s="410"/>
      <c r="F75" s="410"/>
      <c r="G75" s="410"/>
      <c r="H75" s="410"/>
      <c r="I75" s="410"/>
      <c r="J75" s="410"/>
    </row>
    <row r="76" spans="5:10" x14ac:dyDescent="0.25">
      <c r="E76" s="410"/>
      <c r="F76" s="410"/>
      <c r="G76" s="410"/>
      <c r="H76" s="410"/>
      <c r="I76" s="410"/>
      <c r="J76" s="410"/>
    </row>
    <row r="77" spans="5:10" x14ac:dyDescent="0.25">
      <c r="E77" s="410"/>
      <c r="F77" s="410"/>
      <c r="G77" s="410"/>
      <c r="H77" s="410"/>
      <c r="I77" s="410"/>
      <c r="J77" s="410"/>
    </row>
    <row r="78" spans="5:10" x14ac:dyDescent="0.25">
      <c r="E78" s="410"/>
      <c r="F78" s="410"/>
      <c r="G78" s="410"/>
      <c r="H78" s="410"/>
      <c r="I78" s="410"/>
      <c r="J78" s="410"/>
    </row>
    <row r="79" spans="5:10" x14ac:dyDescent="0.25">
      <c r="E79" s="410"/>
      <c r="F79" s="410"/>
      <c r="G79" s="410"/>
      <c r="H79" s="410"/>
      <c r="I79" s="410"/>
      <c r="J79" s="410"/>
    </row>
    <row r="80" spans="5:10" x14ac:dyDescent="0.25">
      <c r="E80" s="410"/>
      <c r="F80" s="410"/>
      <c r="G80" s="410"/>
      <c r="H80" s="410"/>
      <c r="I80" s="410"/>
      <c r="J80" s="410"/>
    </row>
    <row r="81" spans="5:10" x14ac:dyDescent="0.25">
      <c r="E81" s="410"/>
      <c r="F81" s="410"/>
      <c r="G81" s="410"/>
      <c r="H81" s="410"/>
      <c r="I81" s="410"/>
      <c r="J81" s="410"/>
    </row>
    <row r="82" spans="5:10" x14ac:dyDescent="0.25">
      <c r="E82" s="410"/>
      <c r="F82" s="410"/>
      <c r="G82" s="410"/>
      <c r="H82" s="410"/>
      <c r="I82" s="410"/>
      <c r="J82" s="410"/>
    </row>
    <row r="83" spans="5:10" x14ac:dyDescent="0.25">
      <c r="E83" s="410"/>
      <c r="F83" s="410"/>
      <c r="G83" s="410"/>
      <c r="H83" s="410"/>
      <c r="I83" s="410"/>
      <c r="J83" s="410"/>
    </row>
    <row r="84" spans="5:10" x14ac:dyDescent="0.25">
      <c r="E84" s="410"/>
      <c r="F84" s="410"/>
      <c r="G84" s="410"/>
      <c r="H84" s="410"/>
      <c r="I84" s="410"/>
      <c r="J84" s="410"/>
    </row>
    <row r="85" spans="5:10" x14ac:dyDescent="0.25">
      <c r="E85" s="410"/>
      <c r="F85" s="410"/>
      <c r="G85" s="410"/>
      <c r="H85" s="410"/>
      <c r="I85" s="410"/>
      <c r="J85" s="410"/>
    </row>
    <row r="86" spans="5:10" x14ac:dyDescent="0.25">
      <c r="E86" s="410"/>
      <c r="F86" s="410"/>
      <c r="G86" s="410"/>
      <c r="H86" s="410"/>
      <c r="I86" s="410"/>
      <c r="J86" s="410"/>
    </row>
    <row r="87" spans="5:10" x14ac:dyDescent="0.25">
      <c r="E87" s="410"/>
      <c r="F87" s="410"/>
      <c r="G87" s="410"/>
      <c r="H87" s="410"/>
      <c r="I87" s="410"/>
      <c r="J87" s="410"/>
    </row>
    <row r="88" spans="5:10" x14ac:dyDescent="0.25">
      <c r="E88" s="410"/>
      <c r="F88" s="410"/>
      <c r="G88" s="410"/>
      <c r="H88" s="410"/>
      <c r="I88" s="410"/>
      <c r="J88" s="410"/>
    </row>
    <row r="89" spans="5:10" x14ac:dyDescent="0.25">
      <c r="E89" s="410"/>
      <c r="F89" s="410"/>
      <c r="G89" s="410"/>
      <c r="H89" s="410"/>
      <c r="I89" s="410"/>
      <c r="J89" s="410"/>
    </row>
    <row r="90" spans="5:10" x14ac:dyDescent="0.25">
      <c r="E90" s="410"/>
      <c r="F90" s="410"/>
      <c r="G90" s="410"/>
      <c r="H90" s="410"/>
      <c r="I90" s="410"/>
      <c r="J90" s="410"/>
    </row>
    <row r="91" spans="5:10" x14ac:dyDescent="0.25">
      <c r="E91" s="410"/>
      <c r="F91" s="410"/>
      <c r="G91" s="410"/>
      <c r="H91" s="410"/>
      <c r="I91" s="410"/>
      <c r="J91" s="410"/>
    </row>
    <row r="92" spans="5:10" x14ac:dyDescent="0.25">
      <c r="E92" s="410"/>
      <c r="F92" s="410"/>
      <c r="G92" s="410"/>
      <c r="H92" s="410"/>
      <c r="I92" s="410"/>
      <c r="J92" s="410"/>
    </row>
    <row r="93" spans="5:10" x14ac:dyDescent="0.25">
      <c r="E93" s="410"/>
      <c r="F93" s="410"/>
      <c r="G93" s="410"/>
      <c r="H93" s="410"/>
      <c r="I93" s="410"/>
      <c r="J93" s="410"/>
    </row>
    <row r="94" spans="5:10" x14ac:dyDescent="0.25">
      <c r="E94" s="410"/>
      <c r="F94" s="410"/>
      <c r="G94" s="410"/>
      <c r="H94" s="410"/>
      <c r="I94" s="410"/>
      <c r="J94" s="410"/>
    </row>
    <row r="95" spans="5:10" x14ac:dyDescent="0.25">
      <c r="E95" s="410"/>
      <c r="F95" s="410"/>
      <c r="G95" s="410"/>
      <c r="H95" s="410"/>
      <c r="I95" s="410"/>
      <c r="J95" s="410"/>
    </row>
    <row r="96" spans="5:10" x14ac:dyDescent="0.25">
      <c r="E96" s="410"/>
      <c r="F96" s="410"/>
      <c r="G96" s="410"/>
      <c r="H96" s="410"/>
      <c r="I96" s="410"/>
      <c r="J96" s="410"/>
    </row>
    <row r="97" spans="5:10" x14ac:dyDescent="0.25">
      <c r="E97" s="410"/>
      <c r="F97" s="410"/>
      <c r="G97" s="410"/>
      <c r="H97" s="410"/>
      <c r="I97" s="410"/>
      <c r="J97" s="410"/>
    </row>
    <row r="98" spans="5:10" x14ac:dyDescent="0.25">
      <c r="E98" s="410"/>
      <c r="F98" s="410"/>
      <c r="G98" s="410"/>
      <c r="H98" s="410"/>
      <c r="I98" s="410"/>
      <c r="J98" s="410"/>
    </row>
    <row r="99" spans="5:10" x14ac:dyDescent="0.25">
      <c r="E99" s="410"/>
      <c r="F99" s="410"/>
      <c r="G99" s="410"/>
      <c r="H99" s="410"/>
      <c r="I99" s="410"/>
      <c r="J99" s="410"/>
    </row>
    <row r="100" spans="5:10" x14ac:dyDescent="0.25">
      <c r="E100" s="410"/>
      <c r="F100" s="410"/>
      <c r="G100" s="410"/>
      <c r="H100" s="410"/>
      <c r="I100" s="410"/>
      <c r="J100" s="410"/>
    </row>
    <row r="101" spans="5:10" x14ac:dyDescent="0.25">
      <c r="E101" s="410"/>
      <c r="F101" s="410"/>
      <c r="G101" s="410"/>
      <c r="H101" s="410"/>
      <c r="I101" s="410"/>
      <c r="J101" s="410"/>
    </row>
    <row r="102" spans="5:10" x14ac:dyDescent="0.25">
      <c r="E102" s="410"/>
      <c r="F102" s="410"/>
      <c r="G102" s="410"/>
      <c r="H102" s="410"/>
      <c r="I102" s="410"/>
      <c r="J102" s="410"/>
    </row>
    <row r="103" spans="5:10" x14ac:dyDescent="0.25">
      <c r="E103" s="410"/>
      <c r="F103" s="410"/>
      <c r="G103" s="410"/>
      <c r="H103" s="410"/>
      <c r="I103" s="410"/>
      <c r="J103" s="410"/>
    </row>
    <row r="104" spans="5:10" x14ac:dyDescent="0.25">
      <c r="E104" s="410"/>
      <c r="F104" s="410"/>
      <c r="G104" s="410"/>
      <c r="H104" s="410"/>
      <c r="I104" s="410"/>
      <c r="J104" s="410"/>
    </row>
    <row r="105" spans="5:10" x14ac:dyDescent="0.25">
      <c r="E105" s="410"/>
      <c r="F105" s="410"/>
      <c r="G105" s="410"/>
      <c r="H105" s="410"/>
      <c r="I105" s="410"/>
      <c r="J105" s="410"/>
    </row>
    <row r="106" spans="5:10" x14ac:dyDescent="0.25">
      <c r="E106" s="410"/>
      <c r="F106" s="410"/>
      <c r="G106" s="410"/>
      <c r="H106" s="410"/>
      <c r="I106" s="410"/>
      <c r="J106" s="410"/>
    </row>
    <row r="107" spans="5:10" x14ac:dyDescent="0.25">
      <c r="E107" s="410"/>
      <c r="F107" s="410"/>
      <c r="G107" s="410"/>
      <c r="H107" s="410"/>
      <c r="I107" s="410"/>
      <c r="J107" s="410"/>
    </row>
    <row r="108" spans="5:10" x14ac:dyDescent="0.25">
      <c r="E108" s="410"/>
      <c r="F108" s="410"/>
      <c r="G108" s="410"/>
      <c r="H108" s="410"/>
      <c r="I108" s="410"/>
      <c r="J108" s="410"/>
    </row>
    <row r="109" spans="5:10" x14ac:dyDescent="0.25">
      <c r="E109" s="410"/>
      <c r="F109" s="410"/>
      <c r="G109" s="410"/>
      <c r="H109" s="410"/>
      <c r="I109" s="410"/>
      <c r="J109" s="410"/>
    </row>
    <row r="110" spans="5:10" x14ac:dyDescent="0.25">
      <c r="E110" s="410"/>
      <c r="F110" s="410"/>
      <c r="G110" s="410"/>
      <c r="H110" s="410"/>
      <c r="I110" s="410"/>
      <c r="J110" s="410"/>
    </row>
    <row r="111" spans="5:10" x14ac:dyDescent="0.25">
      <c r="E111" s="410"/>
      <c r="F111" s="410"/>
      <c r="G111" s="410"/>
      <c r="H111" s="410"/>
      <c r="I111" s="410"/>
      <c r="J111" s="410"/>
    </row>
    <row r="112" spans="5:10" x14ac:dyDescent="0.25">
      <c r="E112" s="410"/>
      <c r="F112" s="410"/>
      <c r="G112" s="410"/>
      <c r="H112" s="410"/>
      <c r="I112" s="410"/>
      <c r="J112" s="410"/>
    </row>
    <row r="113" spans="5:10" x14ac:dyDescent="0.25">
      <c r="E113" s="410"/>
      <c r="F113" s="410"/>
      <c r="G113" s="410"/>
      <c r="H113" s="410"/>
      <c r="I113" s="410"/>
      <c r="J113" s="410"/>
    </row>
    <row r="114" spans="5:10" x14ac:dyDescent="0.25">
      <c r="E114" s="410"/>
      <c r="F114" s="410"/>
      <c r="G114" s="410"/>
      <c r="H114" s="410"/>
      <c r="I114" s="410"/>
      <c r="J114" s="410"/>
    </row>
    <row r="115" spans="5:10" x14ac:dyDescent="0.25">
      <c r="E115" s="410"/>
      <c r="F115" s="410"/>
      <c r="G115" s="410"/>
      <c r="H115" s="410"/>
      <c r="I115" s="410"/>
      <c r="J115" s="410"/>
    </row>
    <row r="116" spans="5:10" x14ac:dyDescent="0.25">
      <c r="E116" s="410"/>
      <c r="F116" s="410"/>
      <c r="G116" s="410"/>
      <c r="H116" s="410"/>
      <c r="I116" s="410"/>
      <c r="J116" s="410"/>
    </row>
    <row r="117" spans="5:10" x14ac:dyDescent="0.25">
      <c r="E117" s="410"/>
      <c r="F117" s="410"/>
      <c r="G117" s="410"/>
      <c r="H117" s="410"/>
      <c r="I117" s="410"/>
      <c r="J117" s="410"/>
    </row>
    <row r="118" spans="5:10" x14ac:dyDescent="0.25">
      <c r="E118" s="410"/>
      <c r="F118" s="410"/>
      <c r="G118" s="410"/>
      <c r="H118" s="410"/>
      <c r="I118" s="410"/>
      <c r="J118" s="410"/>
    </row>
    <row r="119" spans="5:10" x14ac:dyDescent="0.25">
      <c r="E119" s="410"/>
      <c r="F119" s="410"/>
      <c r="G119" s="410"/>
      <c r="H119" s="410"/>
      <c r="I119" s="410"/>
      <c r="J119" s="410"/>
    </row>
    <row r="120" spans="5:10" x14ac:dyDescent="0.25">
      <c r="E120" s="410"/>
      <c r="F120" s="410"/>
      <c r="G120" s="410"/>
      <c r="H120" s="410"/>
      <c r="I120" s="410"/>
      <c r="J120" s="410"/>
    </row>
    <row r="121" spans="5:10" x14ac:dyDescent="0.25">
      <c r="E121" s="410"/>
      <c r="F121" s="410"/>
      <c r="G121" s="410"/>
      <c r="H121" s="410"/>
      <c r="I121" s="410"/>
      <c r="J121" s="410"/>
    </row>
    <row r="122" spans="5:10" x14ac:dyDescent="0.25">
      <c r="E122" s="410"/>
      <c r="F122" s="410"/>
      <c r="G122" s="410"/>
      <c r="H122" s="410"/>
      <c r="I122" s="410"/>
      <c r="J122" s="410"/>
    </row>
    <row r="123" spans="5:10" x14ac:dyDescent="0.25">
      <c r="E123" s="410"/>
      <c r="F123" s="410"/>
      <c r="G123" s="410"/>
      <c r="H123" s="410"/>
      <c r="I123" s="410"/>
      <c r="J123" s="410"/>
    </row>
    <row r="124" spans="5:10" x14ac:dyDescent="0.25">
      <c r="E124" s="410"/>
      <c r="F124" s="410"/>
      <c r="G124" s="410"/>
      <c r="H124" s="410"/>
      <c r="I124" s="410"/>
      <c r="J124" s="410"/>
    </row>
    <row r="125" spans="5:10" x14ac:dyDescent="0.25">
      <c r="E125" s="410"/>
      <c r="F125" s="410"/>
      <c r="G125" s="410"/>
      <c r="H125" s="410"/>
      <c r="I125" s="410"/>
      <c r="J125" s="410"/>
    </row>
    <row r="126" spans="5:10" x14ac:dyDescent="0.25">
      <c r="E126" s="410"/>
      <c r="F126" s="410"/>
      <c r="G126" s="410"/>
      <c r="H126" s="410"/>
      <c r="I126" s="410"/>
      <c r="J126" s="410"/>
    </row>
    <row r="127" spans="5:10" x14ac:dyDescent="0.25">
      <c r="E127" s="410"/>
      <c r="F127" s="410"/>
      <c r="G127" s="410"/>
      <c r="H127" s="410"/>
      <c r="I127" s="410"/>
      <c r="J127" s="410"/>
    </row>
    <row r="128" spans="5:10" x14ac:dyDescent="0.25">
      <c r="E128" s="410"/>
      <c r="F128" s="410"/>
      <c r="G128" s="410"/>
      <c r="H128" s="410"/>
      <c r="I128" s="410"/>
      <c r="J128" s="410"/>
    </row>
    <row r="129" spans="5:10" x14ac:dyDescent="0.25">
      <c r="E129" s="410"/>
      <c r="F129" s="410"/>
      <c r="G129" s="410"/>
      <c r="H129" s="410"/>
      <c r="I129" s="410"/>
      <c r="J129" s="410"/>
    </row>
    <row r="130" spans="5:10" x14ac:dyDescent="0.25">
      <c r="E130" s="410"/>
      <c r="F130" s="410"/>
      <c r="G130" s="410"/>
      <c r="H130" s="410"/>
      <c r="I130" s="410"/>
      <c r="J130" s="410"/>
    </row>
    <row r="131" spans="5:10" x14ac:dyDescent="0.25">
      <c r="E131" s="410"/>
      <c r="F131" s="410"/>
      <c r="G131" s="410"/>
      <c r="H131" s="410"/>
      <c r="I131" s="410"/>
      <c r="J131" s="410"/>
    </row>
    <row r="132" spans="5:10" x14ac:dyDescent="0.25">
      <c r="E132" s="410"/>
      <c r="F132" s="410"/>
      <c r="G132" s="410"/>
      <c r="H132" s="410"/>
      <c r="I132" s="410"/>
      <c r="J132" s="410"/>
    </row>
  </sheetData>
  <sheetProtection selectLockedCells="1"/>
  <mergeCells count="291">
    <mergeCell ref="E132:F132"/>
    <mergeCell ref="G132:J132"/>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05:F105"/>
    <mergeCell ref="G105:J105"/>
    <mergeCell ref="E106:F106"/>
    <mergeCell ref="G106:J106"/>
    <mergeCell ref="E107:F107"/>
    <mergeCell ref="G107:J107"/>
    <mergeCell ref="E102:F102"/>
    <mergeCell ref="G102:J102"/>
    <mergeCell ref="E103:F103"/>
    <mergeCell ref="G103:J103"/>
    <mergeCell ref="E104:F104"/>
    <mergeCell ref="G104:J104"/>
    <mergeCell ref="E99:F99"/>
    <mergeCell ref="G99:J99"/>
    <mergeCell ref="E100:F100"/>
    <mergeCell ref="G100:J100"/>
    <mergeCell ref="E101:F101"/>
    <mergeCell ref="G101:J101"/>
    <mergeCell ref="E96:F96"/>
    <mergeCell ref="G96:J96"/>
    <mergeCell ref="E97:F97"/>
    <mergeCell ref="G97:J97"/>
    <mergeCell ref="E98:F98"/>
    <mergeCell ref="G98:J98"/>
    <mergeCell ref="E93:F93"/>
    <mergeCell ref="G93:J93"/>
    <mergeCell ref="E94:F94"/>
    <mergeCell ref="G94:J94"/>
    <mergeCell ref="E95:F95"/>
    <mergeCell ref="G95:J95"/>
    <mergeCell ref="E90:F90"/>
    <mergeCell ref="G90:J90"/>
    <mergeCell ref="E91:F91"/>
    <mergeCell ref="G91:J91"/>
    <mergeCell ref="E92:F92"/>
    <mergeCell ref="G92:J92"/>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E69:F69"/>
    <mergeCell ref="G69:J69"/>
    <mergeCell ref="E70:F70"/>
    <mergeCell ref="G70:J70"/>
    <mergeCell ref="E71:F71"/>
    <mergeCell ref="G71:J71"/>
    <mergeCell ref="E66:F66"/>
    <mergeCell ref="G66:J66"/>
    <mergeCell ref="E67:F67"/>
    <mergeCell ref="G67:J67"/>
    <mergeCell ref="E68:F68"/>
    <mergeCell ref="G68:J68"/>
    <mergeCell ref="E63:F63"/>
    <mergeCell ref="G63:J63"/>
    <mergeCell ref="E64:F64"/>
    <mergeCell ref="G64:J64"/>
    <mergeCell ref="E65:F65"/>
    <mergeCell ref="G65:J65"/>
    <mergeCell ref="E60:F60"/>
    <mergeCell ref="G60:J60"/>
    <mergeCell ref="E61:F61"/>
    <mergeCell ref="G61:J61"/>
    <mergeCell ref="E62:F62"/>
    <mergeCell ref="G62:J62"/>
    <mergeCell ref="E57:F57"/>
    <mergeCell ref="G57:J57"/>
    <mergeCell ref="E58:F58"/>
    <mergeCell ref="G58:J58"/>
    <mergeCell ref="E59:F59"/>
    <mergeCell ref="G59:J59"/>
    <mergeCell ref="C54:D54"/>
    <mergeCell ref="E54:F54"/>
    <mergeCell ref="G54:J54"/>
    <mergeCell ref="E55:F55"/>
    <mergeCell ref="G55:J55"/>
    <mergeCell ref="E56:F56"/>
    <mergeCell ref="G56:J56"/>
    <mergeCell ref="C52:D52"/>
    <mergeCell ref="E52:F52"/>
    <mergeCell ref="G52:J52"/>
    <mergeCell ref="C53:D53"/>
    <mergeCell ref="E53:F53"/>
    <mergeCell ref="G53:J53"/>
    <mergeCell ref="C50:D50"/>
    <mergeCell ref="E50:F50"/>
    <mergeCell ref="G50:J50"/>
    <mergeCell ref="C51:D51"/>
    <mergeCell ref="E51:F51"/>
    <mergeCell ref="G51:J51"/>
    <mergeCell ref="E48:F48"/>
    <mergeCell ref="G48:J48"/>
    <mergeCell ref="C49:D49"/>
    <mergeCell ref="E49:F49"/>
    <mergeCell ref="G49:J49"/>
    <mergeCell ref="C46:D46"/>
    <mergeCell ref="E46:F46"/>
    <mergeCell ref="G46:J46"/>
    <mergeCell ref="C47:D47"/>
    <mergeCell ref="E47:F47"/>
    <mergeCell ref="G47:J47"/>
    <mergeCell ref="C38:D38"/>
    <mergeCell ref="E38:F38"/>
    <mergeCell ref="G38:J38"/>
    <mergeCell ref="B39:B54"/>
    <mergeCell ref="C39:D39"/>
    <mergeCell ref="E39:F39"/>
    <mergeCell ref="G39:J39"/>
    <mergeCell ref="C40:D40"/>
    <mergeCell ref="E40:F40"/>
    <mergeCell ref="G40:J40"/>
    <mergeCell ref="C43:D43"/>
    <mergeCell ref="E43:F43"/>
    <mergeCell ref="G43:J45"/>
    <mergeCell ref="C44:D44"/>
    <mergeCell ref="E44:F44"/>
    <mergeCell ref="C45:D45"/>
    <mergeCell ref="E45:F45"/>
    <mergeCell ref="C41:D41"/>
    <mergeCell ref="E41:F41"/>
    <mergeCell ref="G41:J41"/>
    <mergeCell ref="C42:D42"/>
    <mergeCell ref="E42:F42"/>
    <mergeCell ref="G42:J42"/>
    <mergeCell ref="C48:D48"/>
    <mergeCell ref="C36:D36"/>
    <mergeCell ref="E36:F36"/>
    <mergeCell ref="G36:J36"/>
    <mergeCell ref="C37:D37"/>
    <mergeCell ref="E37:F37"/>
    <mergeCell ref="G37:J37"/>
    <mergeCell ref="C34:D34"/>
    <mergeCell ref="E34:F34"/>
    <mergeCell ref="G34:J34"/>
    <mergeCell ref="C35:D35"/>
    <mergeCell ref="E35:F35"/>
    <mergeCell ref="G35:J35"/>
    <mergeCell ref="G25:J25"/>
    <mergeCell ref="C32:D32"/>
    <mergeCell ref="E32:F32"/>
    <mergeCell ref="G32:J32"/>
    <mergeCell ref="C33:D33"/>
    <mergeCell ref="E33:F33"/>
    <mergeCell ref="G33:J33"/>
    <mergeCell ref="C30:D30"/>
    <mergeCell ref="E30:F30"/>
    <mergeCell ref="G30:J30"/>
    <mergeCell ref="C31:D31"/>
    <mergeCell ref="E31:F31"/>
    <mergeCell ref="G31:J31"/>
    <mergeCell ref="G27:J27"/>
    <mergeCell ref="E17:F17"/>
    <mergeCell ref="G17:J17"/>
    <mergeCell ref="A26:A54"/>
    <mergeCell ref="B26:B38"/>
    <mergeCell ref="C26:D26"/>
    <mergeCell ref="E26:F26"/>
    <mergeCell ref="G26:J26"/>
    <mergeCell ref="C27:D27"/>
    <mergeCell ref="E21:F21"/>
    <mergeCell ref="G21:J21"/>
    <mergeCell ref="E22:F22"/>
    <mergeCell ref="G22:J22"/>
    <mergeCell ref="E23:F23"/>
    <mergeCell ref="G23:J23"/>
    <mergeCell ref="E27:F27"/>
    <mergeCell ref="C28:D28"/>
    <mergeCell ref="E28:F28"/>
    <mergeCell ref="G28:J28"/>
    <mergeCell ref="C29:D29"/>
    <mergeCell ref="E29:F29"/>
    <mergeCell ref="G29:J29"/>
    <mergeCell ref="E24:F24"/>
    <mergeCell ref="G24:J24"/>
    <mergeCell ref="E25:F25"/>
    <mergeCell ref="E13:F13"/>
    <mergeCell ref="G13:J13"/>
    <mergeCell ref="E14:F14"/>
    <mergeCell ref="G14:J14"/>
    <mergeCell ref="A5:J5"/>
    <mergeCell ref="A6:J7"/>
    <mergeCell ref="A8:D25"/>
    <mergeCell ref="E8:J8"/>
    <mergeCell ref="E9:F9"/>
    <mergeCell ref="G9:J9"/>
    <mergeCell ref="E10:F10"/>
    <mergeCell ref="G10:J10"/>
    <mergeCell ref="E11:F11"/>
    <mergeCell ref="G11:J11"/>
    <mergeCell ref="E18:F18"/>
    <mergeCell ref="G18:J18"/>
    <mergeCell ref="E19:F19"/>
    <mergeCell ref="G19:J19"/>
    <mergeCell ref="E20:F20"/>
    <mergeCell ref="G20:J20"/>
    <mergeCell ref="E15:F15"/>
    <mergeCell ref="G15:J15"/>
    <mergeCell ref="E16:F16"/>
    <mergeCell ref="G16:J16"/>
    <mergeCell ref="H1:I1"/>
    <mergeCell ref="J1:J4"/>
    <mergeCell ref="N1:N4"/>
    <mergeCell ref="H2:I2"/>
    <mergeCell ref="H3:I3"/>
    <mergeCell ref="H4:I4"/>
    <mergeCell ref="E12:F12"/>
    <mergeCell ref="G12:J12"/>
    <mergeCell ref="C1:G2"/>
    <mergeCell ref="C3:G4"/>
    <mergeCell ref="A1:B4"/>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1000"/>
  <sheetViews>
    <sheetView zoomScale="70" zoomScaleNormal="70" workbookViewId="0">
      <selection activeCell="E11" sqref="E11"/>
    </sheetView>
  </sheetViews>
  <sheetFormatPr baseColWidth="10" defaultColWidth="14.44140625" defaultRowHeight="15" customHeight="1" x14ac:dyDescent="0.3"/>
  <cols>
    <col min="1" max="1" width="4" customWidth="1"/>
    <col min="2" max="2" width="14.109375" customWidth="1"/>
    <col min="3" max="3" width="17.109375" customWidth="1"/>
    <col min="4" max="4" width="23.44140625" customWidth="1"/>
    <col min="5" max="5" width="33.5546875" customWidth="1"/>
    <col min="6" max="8" width="35" customWidth="1"/>
    <col min="9" max="9" width="18.109375" customWidth="1"/>
    <col min="10" max="10" width="14.33203125" customWidth="1"/>
    <col min="11" max="11" width="12" customWidth="1"/>
    <col min="12" max="12" width="6.33203125" customWidth="1"/>
    <col min="13" max="13" width="24.44140625" customWidth="1"/>
    <col min="14" max="14" width="28.21875" bestFit="1" customWidth="1"/>
    <col min="15" max="15" width="17.5546875" customWidth="1"/>
    <col min="16" max="16" width="6.33203125" customWidth="1"/>
    <col min="17" max="17" width="16" customWidth="1"/>
    <col min="18" max="18" width="5.88671875" customWidth="1"/>
    <col min="19" max="19" width="55" customWidth="1"/>
    <col min="20" max="20" width="15.109375" customWidth="1"/>
    <col min="21" max="21" width="6.88671875" customWidth="1"/>
    <col min="22" max="22" width="5" customWidth="1"/>
    <col min="23" max="23" width="5.5546875" customWidth="1"/>
    <col min="24" max="24" width="7.109375" customWidth="1"/>
    <col min="25" max="25" width="6.6640625" customWidth="1"/>
    <col min="26" max="26" width="4.6640625" customWidth="1"/>
    <col min="27" max="27" width="38.5546875" customWidth="1"/>
    <col min="28" max="28" width="8.6640625" customWidth="1"/>
    <col min="29" max="29" width="10.44140625" customWidth="1"/>
    <col min="30" max="30" width="9.33203125" customWidth="1"/>
    <col min="31" max="31" width="9.109375" customWidth="1"/>
    <col min="32" max="32" width="8.44140625" customWidth="1"/>
    <col min="33" max="33" width="7.33203125" customWidth="1"/>
    <col min="34" max="34" width="35.5546875" customWidth="1"/>
    <col min="35" max="35" width="21.109375" customWidth="1"/>
    <col min="36" max="36" width="16.88671875" customWidth="1"/>
    <col min="37" max="37" width="14.88671875" customWidth="1"/>
    <col min="38" max="38" width="18.5546875" customWidth="1"/>
    <col min="39" max="39" width="21" customWidth="1"/>
    <col min="40" max="40" width="29.6640625" customWidth="1"/>
    <col min="41" max="41" width="54.6640625" customWidth="1"/>
    <col min="42" max="59" width="11.44140625" customWidth="1"/>
  </cols>
  <sheetData>
    <row r="1" spans="1:59" ht="16.5" customHeight="1" x14ac:dyDescent="0.3">
      <c r="A1" s="463" t="s">
        <v>97</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5"/>
      <c r="AN1" s="19"/>
      <c r="AO1" s="19"/>
      <c r="AP1" s="19"/>
      <c r="AQ1" s="19"/>
      <c r="AR1" s="19"/>
      <c r="AS1" s="19"/>
      <c r="AT1" s="19"/>
      <c r="AU1" s="19"/>
      <c r="AV1" s="19"/>
      <c r="AW1" s="19"/>
      <c r="AX1" s="19"/>
      <c r="AY1" s="19"/>
      <c r="AZ1" s="19"/>
      <c r="BA1" s="19"/>
      <c r="BB1" s="19"/>
      <c r="BC1" s="19"/>
      <c r="BD1" s="19"/>
      <c r="BE1" s="19"/>
      <c r="BF1" s="19"/>
      <c r="BG1" s="19"/>
    </row>
    <row r="2" spans="1:59" ht="24" customHeight="1" x14ac:dyDescent="0.3">
      <c r="A2" s="437"/>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34"/>
      <c r="AN2" s="19"/>
      <c r="AO2" s="19"/>
      <c r="AP2" s="19"/>
      <c r="AQ2" s="19"/>
      <c r="AR2" s="19"/>
      <c r="AS2" s="19"/>
      <c r="AT2" s="19"/>
      <c r="AU2" s="19"/>
      <c r="AV2" s="19"/>
      <c r="AW2" s="19"/>
      <c r="AX2" s="19"/>
      <c r="AY2" s="19"/>
      <c r="AZ2" s="19"/>
      <c r="BA2" s="19"/>
      <c r="BB2" s="19"/>
      <c r="BC2" s="19"/>
      <c r="BD2" s="19"/>
      <c r="BE2" s="19"/>
      <c r="BF2" s="19"/>
      <c r="BG2" s="19"/>
    </row>
    <row r="3" spans="1:59" ht="16.5" customHeight="1" x14ac:dyDescent="0.3">
      <c r="A3" s="20"/>
      <c r="B3" s="21"/>
      <c r="C3" s="20"/>
      <c r="D3" s="20"/>
      <c r="E3" s="20"/>
      <c r="F3" s="19"/>
      <c r="G3" s="19"/>
      <c r="H3" s="19"/>
      <c r="I3" s="2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row>
    <row r="4" spans="1:59" ht="26.25" customHeight="1" x14ac:dyDescent="0.3">
      <c r="A4" s="467" t="s">
        <v>98</v>
      </c>
      <c r="B4" s="468"/>
      <c r="C4" s="469" t="s">
        <v>99</v>
      </c>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1"/>
      <c r="AN4" s="19"/>
      <c r="AO4" s="19"/>
      <c r="AP4" s="19"/>
      <c r="AQ4" s="19"/>
      <c r="AR4" s="19"/>
      <c r="AS4" s="19"/>
      <c r="AT4" s="19"/>
      <c r="AU4" s="19"/>
      <c r="AV4" s="19"/>
      <c r="AW4" s="19"/>
      <c r="AX4" s="19"/>
      <c r="AY4" s="19"/>
      <c r="AZ4" s="19"/>
      <c r="BA4" s="19"/>
      <c r="BB4" s="19"/>
      <c r="BC4" s="19"/>
      <c r="BD4" s="19"/>
      <c r="BE4" s="19"/>
      <c r="BF4" s="19"/>
      <c r="BG4" s="19"/>
    </row>
    <row r="5" spans="1:59" ht="30" customHeight="1" x14ac:dyDescent="0.3">
      <c r="A5" s="467" t="s">
        <v>100</v>
      </c>
      <c r="B5" s="468"/>
      <c r="C5" s="472" t="s">
        <v>101</v>
      </c>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1"/>
      <c r="AN5" s="19"/>
      <c r="AO5" s="19"/>
      <c r="AP5" s="19"/>
      <c r="AQ5" s="19"/>
      <c r="AR5" s="19"/>
      <c r="AS5" s="19"/>
      <c r="AT5" s="19"/>
      <c r="AU5" s="19"/>
      <c r="AV5" s="19"/>
      <c r="AW5" s="19"/>
      <c r="AX5" s="19"/>
      <c r="AY5" s="19"/>
      <c r="AZ5" s="19"/>
      <c r="BA5" s="19"/>
      <c r="BB5" s="19"/>
      <c r="BC5" s="19"/>
      <c r="BD5" s="19"/>
      <c r="BE5" s="19"/>
      <c r="BF5" s="19"/>
      <c r="BG5" s="19"/>
    </row>
    <row r="6" spans="1:59" ht="49.5" customHeight="1" x14ac:dyDescent="0.3">
      <c r="A6" s="467" t="s">
        <v>102</v>
      </c>
      <c r="B6" s="468"/>
      <c r="C6" s="473" t="s">
        <v>103</v>
      </c>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5"/>
      <c r="AN6" s="19"/>
      <c r="AO6" s="19"/>
      <c r="AP6" s="19"/>
      <c r="AQ6" s="19"/>
      <c r="AR6" s="19"/>
      <c r="AS6" s="19"/>
      <c r="AT6" s="19"/>
      <c r="AU6" s="19"/>
      <c r="AV6" s="19"/>
      <c r="AW6" s="19"/>
      <c r="AX6" s="19"/>
      <c r="AY6" s="19"/>
      <c r="AZ6" s="19"/>
      <c r="BA6" s="19"/>
      <c r="BB6" s="19"/>
      <c r="BC6" s="19"/>
      <c r="BD6" s="19"/>
      <c r="BE6" s="19"/>
      <c r="BF6" s="19"/>
      <c r="BG6" s="19"/>
    </row>
    <row r="7" spans="1:59" ht="16.5" customHeight="1" x14ac:dyDescent="0.3">
      <c r="A7" s="457" t="s">
        <v>104</v>
      </c>
      <c r="B7" s="430"/>
      <c r="C7" s="430"/>
      <c r="D7" s="430"/>
      <c r="E7" s="430"/>
      <c r="F7" s="430"/>
      <c r="G7" s="430"/>
      <c r="H7" s="430"/>
      <c r="I7" s="430"/>
      <c r="J7" s="431"/>
      <c r="K7" s="458" t="s">
        <v>105</v>
      </c>
      <c r="L7" s="459"/>
      <c r="M7" s="459"/>
      <c r="N7" s="459"/>
      <c r="O7" s="459"/>
      <c r="P7" s="459"/>
      <c r="Q7" s="460"/>
      <c r="R7" s="458" t="s">
        <v>106</v>
      </c>
      <c r="S7" s="459"/>
      <c r="T7" s="459"/>
      <c r="U7" s="459"/>
      <c r="V7" s="459"/>
      <c r="W7" s="459"/>
      <c r="X7" s="459"/>
      <c r="Y7" s="459"/>
      <c r="Z7" s="460"/>
      <c r="AA7" s="458" t="s">
        <v>107</v>
      </c>
      <c r="AB7" s="459"/>
      <c r="AC7" s="459"/>
      <c r="AD7" s="459"/>
      <c r="AE7" s="459"/>
      <c r="AF7" s="459"/>
      <c r="AG7" s="460"/>
      <c r="AH7" s="458" t="s">
        <v>108</v>
      </c>
      <c r="AI7" s="459"/>
      <c r="AJ7" s="459"/>
      <c r="AK7" s="459"/>
      <c r="AL7" s="459"/>
      <c r="AM7" s="460"/>
      <c r="AN7" s="19"/>
      <c r="AO7" s="19"/>
      <c r="AP7" s="19"/>
      <c r="AQ7" s="19"/>
      <c r="AR7" s="19"/>
      <c r="AS7" s="19"/>
      <c r="AT7" s="19"/>
      <c r="AU7" s="19"/>
      <c r="AV7" s="19"/>
      <c r="AW7" s="19"/>
      <c r="AX7" s="19"/>
      <c r="AY7" s="19"/>
      <c r="AZ7" s="19"/>
      <c r="BA7" s="19"/>
      <c r="BB7" s="19"/>
      <c r="BC7" s="19"/>
      <c r="BD7" s="19"/>
      <c r="BE7" s="19"/>
      <c r="BF7" s="19"/>
      <c r="BG7" s="19"/>
    </row>
    <row r="8" spans="1:59" ht="16.5" customHeight="1" x14ac:dyDescent="0.3">
      <c r="A8" s="461" t="s">
        <v>109</v>
      </c>
      <c r="B8" s="462" t="s">
        <v>15</v>
      </c>
      <c r="C8" s="474" t="s">
        <v>17</v>
      </c>
      <c r="D8" s="474" t="s">
        <v>19</v>
      </c>
      <c r="E8" s="439" t="s">
        <v>110</v>
      </c>
      <c r="F8" s="476" t="s">
        <v>21</v>
      </c>
      <c r="G8" s="23"/>
      <c r="H8" s="23"/>
      <c r="I8" s="439" t="s">
        <v>23</v>
      </c>
      <c r="J8" s="474" t="s">
        <v>111</v>
      </c>
      <c r="K8" s="474" t="s">
        <v>112</v>
      </c>
      <c r="L8" s="477" t="s">
        <v>113</v>
      </c>
      <c r="M8" s="439" t="s">
        <v>114</v>
      </c>
      <c r="N8" s="439" t="s">
        <v>115</v>
      </c>
      <c r="O8" s="479" t="s">
        <v>116</v>
      </c>
      <c r="P8" s="477" t="s">
        <v>113</v>
      </c>
      <c r="Q8" s="474" t="s">
        <v>29</v>
      </c>
      <c r="R8" s="456" t="s">
        <v>117</v>
      </c>
      <c r="S8" s="439" t="s">
        <v>31</v>
      </c>
      <c r="T8" s="443" t="s">
        <v>33</v>
      </c>
      <c r="U8" s="481" t="s">
        <v>118</v>
      </c>
      <c r="V8" s="430"/>
      <c r="W8" s="430"/>
      <c r="X8" s="430"/>
      <c r="Y8" s="430"/>
      <c r="Z8" s="431"/>
      <c r="AA8" s="456" t="s">
        <v>119</v>
      </c>
      <c r="AB8" s="456" t="s">
        <v>120</v>
      </c>
      <c r="AC8" s="456" t="s">
        <v>113</v>
      </c>
      <c r="AD8" s="456" t="s">
        <v>121</v>
      </c>
      <c r="AE8" s="456" t="s">
        <v>113</v>
      </c>
      <c r="AF8" s="456" t="s">
        <v>122</v>
      </c>
      <c r="AG8" s="456" t="s">
        <v>50</v>
      </c>
      <c r="AH8" s="439" t="s">
        <v>108</v>
      </c>
      <c r="AI8" s="439" t="s">
        <v>123</v>
      </c>
      <c r="AJ8" s="439" t="s">
        <v>124</v>
      </c>
      <c r="AK8" s="439" t="s">
        <v>125</v>
      </c>
      <c r="AL8" s="439" t="s">
        <v>126</v>
      </c>
      <c r="AM8" s="480" t="s">
        <v>54</v>
      </c>
      <c r="AN8" s="489" t="s">
        <v>388</v>
      </c>
      <c r="AO8" s="413" t="s">
        <v>383</v>
      </c>
      <c r="AP8" s="19"/>
      <c r="AQ8" s="19"/>
      <c r="AR8" s="19"/>
      <c r="AS8" s="19"/>
      <c r="AT8" s="19"/>
      <c r="AU8" s="19"/>
      <c r="AV8" s="19"/>
      <c r="AW8" s="19"/>
      <c r="AX8" s="19"/>
      <c r="AY8" s="19"/>
      <c r="AZ8" s="19"/>
      <c r="BA8" s="19"/>
      <c r="BB8" s="19"/>
      <c r="BC8" s="19"/>
      <c r="BD8" s="19"/>
      <c r="BE8" s="19"/>
      <c r="BF8" s="19"/>
      <c r="BG8" s="19"/>
    </row>
    <row r="9" spans="1:59" ht="94.5" customHeight="1" x14ac:dyDescent="0.3">
      <c r="A9" s="421"/>
      <c r="B9" s="421"/>
      <c r="C9" s="421"/>
      <c r="D9" s="421"/>
      <c r="E9" s="475"/>
      <c r="F9" s="475"/>
      <c r="G9" s="23" t="s">
        <v>127</v>
      </c>
      <c r="H9" s="23" t="s">
        <v>128</v>
      </c>
      <c r="I9" s="421"/>
      <c r="J9" s="421"/>
      <c r="K9" s="421"/>
      <c r="L9" s="478"/>
      <c r="M9" s="421"/>
      <c r="N9" s="421"/>
      <c r="O9" s="478"/>
      <c r="P9" s="478"/>
      <c r="Q9" s="421"/>
      <c r="R9" s="421"/>
      <c r="S9" s="421"/>
      <c r="T9" s="444"/>
      <c r="U9" s="24" t="s">
        <v>129</v>
      </c>
      <c r="V9" s="24" t="s">
        <v>130</v>
      </c>
      <c r="W9" s="24" t="s">
        <v>131</v>
      </c>
      <c r="X9" s="24" t="s">
        <v>132</v>
      </c>
      <c r="Y9" s="24" t="s">
        <v>133</v>
      </c>
      <c r="Z9" s="24" t="s">
        <v>134</v>
      </c>
      <c r="AA9" s="421"/>
      <c r="AB9" s="421"/>
      <c r="AC9" s="421"/>
      <c r="AD9" s="421"/>
      <c r="AE9" s="421"/>
      <c r="AF9" s="421"/>
      <c r="AG9" s="421"/>
      <c r="AH9" s="421"/>
      <c r="AI9" s="421"/>
      <c r="AJ9" s="421"/>
      <c r="AK9" s="421"/>
      <c r="AL9" s="421"/>
      <c r="AM9" s="478"/>
      <c r="AN9" s="490"/>
      <c r="AO9" s="414"/>
      <c r="AP9" s="25"/>
      <c r="AQ9" s="25"/>
      <c r="AR9" s="25"/>
      <c r="AS9" s="25"/>
      <c r="AT9" s="25"/>
      <c r="AU9" s="25"/>
      <c r="AV9" s="25"/>
      <c r="AW9" s="25"/>
      <c r="AX9" s="25"/>
      <c r="AY9" s="25"/>
      <c r="AZ9" s="25"/>
      <c r="BA9" s="25"/>
      <c r="BB9" s="25"/>
      <c r="BC9" s="25"/>
      <c r="BD9" s="25"/>
      <c r="BE9" s="25"/>
      <c r="BF9" s="25"/>
      <c r="BG9" s="25"/>
    </row>
    <row r="10" spans="1:59" ht="128.25" customHeight="1" x14ac:dyDescent="0.3">
      <c r="A10" s="419">
        <v>1</v>
      </c>
      <c r="B10" s="423" t="s">
        <v>135</v>
      </c>
      <c r="C10" s="423" t="s">
        <v>136</v>
      </c>
      <c r="D10" s="423" t="s">
        <v>137</v>
      </c>
      <c r="E10" s="161" t="s">
        <v>138</v>
      </c>
      <c r="F10" s="423" t="s">
        <v>139</v>
      </c>
      <c r="G10" s="423" t="s">
        <v>140</v>
      </c>
      <c r="H10" s="26" t="s">
        <v>141</v>
      </c>
      <c r="I10" s="27" t="s">
        <v>142</v>
      </c>
      <c r="J10" s="450">
        <v>365</v>
      </c>
      <c r="K10" s="451" t="str">
        <f>IF(J10&lt;=0,"",IF(J10&lt;=2,"Muy Baja",IF(J10&lt;=L1024,"Baja",IF(J10&lt;=500,"Media",IF(J10&lt;=5000,"Alta","Muy Alta")))))</f>
        <v>Media</v>
      </c>
      <c r="L10" s="452">
        <f>IF(K10="","",IF(K10="Muy Baja",0.2,IF(K10="Baja",0.4,IF(K10="Media",0.6,IF(K10="Alta",0.8,IF(K10="Muy Alta",1,))))))</f>
        <v>0.6</v>
      </c>
      <c r="M10" s="452" t="s">
        <v>143</v>
      </c>
      <c r="N10" s="452" t="str">
        <f ca="1">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51" t="str">
        <f ca="1">IF(OR(N10='Tabla Impacto'!$C$11,N10='Tabla Impacto'!$D$11),"Leve",IF(OR(N10='Tabla Impacto'!$C$12,N10='Tabla Impacto'!$D$12),"Menor",IF(OR(N10='Tabla Impacto'!$C$13,N10='Tabla Impacto'!$D$13),"Moderado",IF(OR(N10='Tabla Impacto'!$C$14,N10='Tabla Impacto'!$D$14),"Mayor",IF(OR(N10='Tabla Impacto'!$C$15,N10='Tabla Impacto'!$D$15),"Catastrófico","")))))</f>
        <v>Mayor</v>
      </c>
      <c r="P10" s="452">
        <f ca="1">IF(O10="","",IF(O10="Leve",0.2,IF(O10="Menor",0.4,IF(O10="Moderado",0.6,IF(O10="Mayor",0.8,IF(O10="Catastrófico",1,))))))</f>
        <v>0.8</v>
      </c>
      <c r="Q10" s="453"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28">
        <v>1</v>
      </c>
      <c r="S10" s="415" t="s">
        <v>381</v>
      </c>
      <c r="T10" s="446" t="str">
        <f>IF(OR(U10="Preventivo",U10="Detectivo"),"Probabilidad",IF(U10="Correctivo","Impacto",""))</f>
        <v>Probabilidad</v>
      </c>
      <c r="U10" s="442" t="s">
        <v>157</v>
      </c>
      <c r="V10" s="442" t="s">
        <v>145</v>
      </c>
      <c r="W10" s="445" t="str">
        <f>IF(AND(U10="Preventivo",V10="Automático"),"50%",IF(AND(U10="Preventivo",V10="Manual"),"40%",IF(AND(U10="Detectivo",V10="Automático"),"40%",IF(AND(U10="Detectivo",V10="Manual"),"30%",IF(AND(U10="Correctivo",V10="Automático"),"35%",IF(AND(U10="Correctivo",V10="Manual"),"25%",""))))))</f>
        <v>40%</v>
      </c>
      <c r="X10" s="442" t="s">
        <v>146</v>
      </c>
      <c r="Y10" s="442" t="s">
        <v>147</v>
      </c>
      <c r="Z10" s="442" t="s">
        <v>148</v>
      </c>
      <c r="AA10" s="449">
        <f>IFERROR(IF(T10="Probabilidad",(L10-(+L10*W10)),IF(T10="Impacto",L10,"")),"")</f>
        <v>0.36</v>
      </c>
      <c r="AB10" s="447" t="str">
        <f>IFERROR(IF(AA10="","",IF(AA10&lt;=0.2,"Muy Baja",IF(AA10&lt;=0.4,"Baja",IF(AA10&lt;=0.6,"Media",IF(AA10&lt;=0.8,"Alta","Muy Alta"))))),"")</f>
        <v>Baja</v>
      </c>
      <c r="AC10" s="445">
        <f>+AA10</f>
        <v>0.36</v>
      </c>
      <c r="AD10" s="447" t="str">
        <f ca="1">IFERROR(IF(AE10="","",IF(AE10&lt;=0.2,"Leve",IF(AE10&lt;=0.4,"Menor",IF(AE10&lt;=0.6,"Moderado",IF(AE10&lt;=0.8,"Mayor","Catastrófico"))))),"")</f>
        <v>Mayor</v>
      </c>
      <c r="AE10" s="445">
        <f ca="1">IFERROR(IF(T10="Impacto",(P10-(+P10*W10)),IF(T10="Probabilidad",P10,"")),"")</f>
        <v>0.8</v>
      </c>
      <c r="AF10" s="448" t="str">
        <f ca="1">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442" t="s">
        <v>149</v>
      </c>
      <c r="AH10" s="417" t="s">
        <v>380</v>
      </c>
      <c r="AI10" s="417" t="s">
        <v>379</v>
      </c>
      <c r="AJ10" s="495">
        <v>45412</v>
      </c>
      <c r="AK10" s="495">
        <v>45534</v>
      </c>
      <c r="AL10" s="417" t="s">
        <v>382</v>
      </c>
      <c r="AM10" s="417" t="s">
        <v>272</v>
      </c>
      <c r="AN10" s="249" t="s">
        <v>387</v>
      </c>
      <c r="AO10" s="249" t="s">
        <v>392</v>
      </c>
      <c r="AP10" s="31"/>
      <c r="AQ10" s="31"/>
      <c r="AR10" s="31"/>
      <c r="AS10" s="31"/>
      <c r="AT10" s="31"/>
      <c r="AU10" s="31"/>
      <c r="AV10" s="31"/>
      <c r="AW10" s="31"/>
      <c r="AX10" s="31"/>
      <c r="AY10" s="31"/>
      <c r="AZ10" s="31"/>
      <c r="BA10" s="31"/>
      <c r="BB10" s="31"/>
      <c r="BC10" s="31"/>
      <c r="BD10" s="31"/>
      <c r="BE10" s="31"/>
      <c r="BF10" s="31"/>
      <c r="BG10" s="31"/>
    </row>
    <row r="11" spans="1:59" ht="153.75" customHeight="1" x14ac:dyDescent="0.3">
      <c r="A11" s="420"/>
      <c r="B11" s="420"/>
      <c r="C11" s="420"/>
      <c r="D11" s="420"/>
      <c r="E11" s="237" t="s">
        <v>150</v>
      </c>
      <c r="F11" s="421"/>
      <c r="G11" s="420"/>
      <c r="H11" s="26"/>
      <c r="I11" s="32"/>
      <c r="J11" s="420"/>
      <c r="K11" s="420"/>
      <c r="L11" s="420"/>
      <c r="M11" s="420"/>
      <c r="N11" s="420"/>
      <c r="O11" s="420"/>
      <c r="P11" s="420"/>
      <c r="Q11" s="420"/>
      <c r="R11" s="28">
        <v>2</v>
      </c>
      <c r="S11" s="416"/>
      <c r="T11" s="421"/>
      <c r="U11" s="421"/>
      <c r="V11" s="421"/>
      <c r="W11" s="421"/>
      <c r="X11" s="421"/>
      <c r="Y11" s="421"/>
      <c r="Z11" s="421"/>
      <c r="AA11" s="421"/>
      <c r="AB11" s="421"/>
      <c r="AC11" s="421"/>
      <c r="AD11" s="421"/>
      <c r="AE11" s="421"/>
      <c r="AF11" s="421"/>
      <c r="AG11" s="421"/>
      <c r="AH11" s="418"/>
      <c r="AI11" s="418"/>
      <c r="AJ11" s="496"/>
      <c r="AK11" s="496"/>
      <c r="AL11" s="418"/>
      <c r="AM11" s="418"/>
      <c r="AN11" s="246" t="s">
        <v>384</v>
      </c>
      <c r="AO11" s="247" t="s">
        <v>389</v>
      </c>
      <c r="AP11" s="19"/>
      <c r="AQ11" s="19"/>
      <c r="AR11" s="19"/>
      <c r="AS11" s="19"/>
      <c r="AT11" s="19"/>
      <c r="AU11" s="19"/>
      <c r="AV11" s="19"/>
      <c r="AW11" s="19"/>
      <c r="AX11" s="19"/>
      <c r="AY11" s="19"/>
      <c r="AZ11" s="19"/>
      <c r="BA11" s="19"/>
      <c r="BB11" s="19"/>
      <c r="BC11" s="19"/>
      <c r="BD11" s="19"/>
      <c r="BE11" s="19"/>
      <c r="BF11" s="19"/>
      <c r="BG11" s="19"/>
    </row>
    <row r="12" spans="1:59" ht="82.5" customHeight="1" x14ac:dyDescent="0.3">
      <c r="A12" s="35">
        <v>2</v>
      </c>
      <c r="B12" s="36" t="s">
        <v>135</v>
      </c>
      <c r="C12" s="36" t="s">
        <v>136</v>
      </c>
      <c r="D12" s="36" t="s">
        <v>151</v>
      </c>
      <c r="E12" s="238" t="s">
        <v>152</v>
      </c>
      <c r="F12" s="454" t="s">
        <v>153</v>
      </c>
      <c r="G12" s="440" t="s">
        <v>140</v>
      </c>
      <c r="H12" s="455" t="s">
        <v>154</v>
      </c>
      <c r="I12" s="440" t="s">
        <v>142</v>
      </c>
      <c r="J12" s="441">
        <v>365</v>
      </c>
      <c r="K12" s="451" t="str">
        <f>IF(J12&lt;=0,"",IF(J12&lt;=2,"Muy Baja",IF(J12&lt;=L1026,"Baja",IF(J12&lt;=500,"Media",IF(J12&lt;=5000,"Alta","Muy Alta")))))</f>
        <v>Media</v>
      </c>
      <c r="L12" s="452">
        <f>IF(K12="","",IF(K12="Muy Baja",0.2,IF(K12="Baja",0.4,IF(K12="Media",0.6,IF(K12="Alta",0.8,IF(K12="Muy Alta",1,))))))</f>
        <v>0.6</v>
      </c>
      <c r="M12" s="482" t="s">
        <v>155</v>
      </c>
      <c r="N12" s="420"/>
      <c r="O12" s="483"/>
      <c r="P12" s="37"/>
      <c r="Q12" s="420"/>
      <c r="R12" s="28">
        <v>3</v>
      </c>
      <c r="S12" s="42" t="s">
        <v>156</v>
      </c>
      <c r="T12" s="424" t="str">
        <f>IF(OR(U12="Preventivo",U12="Detectivo"),"Probabilidad",IF(U12="Correctivo","Impacto",""))</f>
        <v>Probabilidad</v>
      </c>
      <c r="U12" s="442" t="s">
        <v>157</v>
      </c>
      <c r="V12" s="442" t="s">
        <v>145</v>
      </c>
      <c r="W12" s="445" t="str">
        <f>IF(AND(U12="Preventivo",V12="Automático"),"50%",IF(AND(U12="Preventivo",V12="Manual"),"40%",IF(AND(U12="Detectivo",V12="Automático"),"40%",IF(AND(U12="Detectivo",V12="Manual"),"30%",IF(AND(U12="Correctivo",V12="Automático"),"35%",IF(AND(U12="Correctivo",V12="Manual"),"25%",""))))))</f>
        <v>40%</v>
      </c>
      <c r="X12" s="442" t="s">
        <v>158</v>
      </c>
      <c r="Y12" s="442" t="s">
        <v>147</v>
      </c>
      <c r="Z12" s="442" t="s">
        <v>148</v>
      </c>
      <c r="AA12" s="38" t="str">
        <f t="shared" ref="AA12:AA15" si="0">IFERROR(IF(AND(T11="Probabilidad",T12="Probabilidad"),(AC11-(+AC11*W12)),IF(AND(T11="Impacto",T12="Probabilidad"),(AC10-(+AC10*W12)),IF(T12="Impacto",AC11,""))),"")</f>
        <v/>
      </c>
      <c r="AB12" s="39" t="str">
        <f t="shared" ref="AB12:AB69" si="1">IFERROR(IF(AA12="","",IF(AA12&lt;=0.2,"Muy Baja",IF(AA12&lt;=0.4,"Baja",IF(AA12&lt;=0.6,"Media",IF(AA12&lt;=0.8,"Alta","Muy Alta"))))),"")</f>
        <v/>
      </c>
      <c r="AC12" s="30" t="str">
        <f t="shared" ref="AC12:AC69" si="2">+AA12</f>
        <v/>
      </c>
      <c r="AD12" s="39" t="str">
        <f t="shared" ref="AD12:AD69" si="3">IFERROR(IF(AE12="","",IF(AE12&lt;=0.2,"Leve",IF(AE12&lt;=0.4,"Menor",IF(AE12&lt;=0.6,"Moderado",IF(AE12&lt;=0.8,"Mayor","Catastrófico"))))),"")</f>
        <v>Leve</v>
      </c>
      <c r="AE12" s="30">
        <f t="shared" ref="AE12:AE15" si="4">IFERROR(IF(AND(T11="Impacto",T12="Impacto"),(AE11-(+AE11*W12)),IF(AND(T11="Probabilidad",T12="Impacto"),(AE10-(+AE10*W12)),IF(T12="Probabilidad",AE11,""))),"")</f>
        <v>0</v>
      </c>
      <c r="AF12" s="40" t="str">
        <f t="shared" ref="AF12:AF69" si="5">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29"/>
      <c r="AH12" s="438" t="s">
        <v>159</v>
      </c>
      <c r="AI12" s="422" t="s">
        <v>160</v>
      </c>
      <c r="AJ12" s="495">
        <v>45412</v>
      </c>
      <c r="AK12" s="495">
        <v>45534</v>
      </c>
      <c r="AL12" s="493" t="s">
        <v>161</v>
      </c>
      <c r="AM12" s="493" t="s">
        <v>272</v>
      </c>
      <c r="AN12" s="491" t="s">
        <v>385</v>
      </c>
      <c r="AO12" s="412" t="s">
        <v>390</v>
      </c>
      <c r="AP12" s="19"/>
      <c r="AQ12" s="19"/>
      <c r="AR12" s="19"/>
      <c r="AS12" s="19"/>
      <c r="AT12" s="19"/>
      <c r="AU12" s="19"/>
      <c r="AV12" s="19"/>
      <c r="AW12" s="19"/>
      <c r="AX12" s="19"/>
      <c r="AY12" s="19"/>
      <c r="AZ12" s="19"/>
      <c r="BA12" s="19"/>
      <c r="BB12" s="19"/>
      <c r="BC12" s="19"/>
      <c r="BD12" s="19"/>
      <c r="BE12" s="19"/>
      <c r="BF12" s="19"/>
      <c r="BG12" s="19"/>
    </row>
    <row r="13" spans="1:59" ht="63.75" customHeight="1" x14ac:dyDescent="0.3">
      <c r="A13" s="35"/>
      <c r="B13" s="36"/>
      <c r="C13" s="36"/>
      <c r="D13" s="36"/>
      <c r="E13" s="238" t="s">
        <v>162</v>
      </c>
      <c r="F13" s="421"/>
      <c r="G13" s="420"/>
      <c r="H13" s="421"/>
      <c r="I13" s="420"/>
      <c r="J13" s="420"/>
      <c r="K13" s="420"/>
      <c r="L13" s="420"/>
      <c r="M13" s="420"/>
      <c r="N13" s="420"/>
      <c r="O13" s="420"/>
      <c r="P13" s="37"/>
      <c r="Q13" s="420"/>
      <c r="R13" s="28">
        <v>4</v>
      </c>
      <c r="S13" s="42" t="s">
        <v>163</v>
      </c>
      <c r="T13" s="421"/>
      <c r="U13" s="421"/>
      <c r="V13" s="421"/>
      <c r="W13" s="421"/>
      <c r="X13" s="421"/>
      <c r="Y13" s="421"/>
      <c r="Z13" s="421"/>
      <c r="AA13" s="38" t="str">
        <f t="shared" si="0"/>
        <v/>
      </c>
      <c r="AB13" s="39" t="str">
        <f t="shared" si="1"/>
        <v/>
      </c>
      <c r="AC13" s="30" t="str">
        <f t="shared" si="2"/>
        <v/>
      </c>
      <c r="AD13" s="39" t="str">
        <f t="shared" si="3"/>
        <v/>
      </c>
      <c r="AE13" s="30" t="str">
        <f t="shared" si="4"/>
        <v/>
      </c>
      <c r="AF13" s="40" t="str">
        <f t="shared" si="5"/>
        <v/>
      </c>
      <c r="AG13" s="29"/>
      <c r="AH13" s="421"/>
      <c r="AI13" s="421"/>
      <c r="AJ13" s="496"/>
      <c r="AK13" s="496"/>
      <c r="AL13" s="494"/>
      <c r="AM13" s="494"/>
      <c r="AN13" s="492"/>
      <c r="AO13" s="412"/>
      <c r="AP13" s="19"/>
      <c r="AQ13" s="19"/>
      <c r="AR13" s="19"/>
      <c r="AS13" s="19"/>
      <c r="AT13" s="19"/>
      <c r="AU13" s="19"/>
      <c r="AV13" s="19"/>
      <c r="AW13" s="19"/>
      <c r="AX13" s="19"/>
      <c r="AY13" s="19"/>
      <c r="AZ13" s="19"/>
      <c r="BA13" s="19"/>
      <c r="BB13" s="19"/>
      <c r="BC13" s="19"/>
      <c r="BD13" s="19"/>
      <c r="BE13" s="19"/>
      <c r="BF13" s="19"/>
      <c r="BG13" s="19"/>
    </row>
    <row r="14" spans="1:59" ht="138.75" customHeight="1" x14ac:dyDescent="0.3">
      <c r="A14" s="35"/>
      <c r="B14" s="440" t="s">
        <v>135</v>
      </c>
      <c r="C14" s="440" t="s">
        <v>164</v>
      </c>
      <c r="D14" s="440" t="s">
        <v>165</v>
      </c>
      <c r="E14" s="239" t="s">
        <v>287</v>
      </c>
      <c r="F14" s="455" t="s">
        <v>166</v>
      </c>
      <c r="G14" s="484" t="s">
        <v>167</v>
      </c>
      <c r="H14" s="454" t="s">
        <v>168</v>
      </c>
      <c r="I14" s="440" t="s">
        <v>142</v>
      </c>
      <c r="J14" s="441">
        <v>365</v>
      </c>
      <c r="K14" s="451" t="str">
        <f>IF(J14&lt;=0,"",IF(J14&lt;=2,"Muy Baja",IF(J14&lt;=L1028,"Baja",IF(J14&lt;=500,"Media",IF(J14&lt;=5000,"Alta","Muy Alta")))))</f>
        <v>Media</v>
      </c>
      <c r="L14" s="452">
        <f>IF(K14="","",IF(K14="Muy Baja",0.2,IF(K14="Baja",0.4,IF(K14="Media",0.6,IF(K14="Alta",0.8,IF(K14="Muy Alta",1,))))))</f>
        <v>0.6</v>
      </c>
      <c r="M14" s="482" t="s">
        <v>169</v>
      </c>
      <c r="N14" s="420"/>
      <c r="O14" s="485" t="str">
        <f ca="1">IF(OR(N16='Tabla Impacto'!$C$11,N16='Tabla Impacto'!$D$11),"Leve",IF(OR(N16='Tabla Impacto'!$C$12,N16='Tabla Impacto'!$D$12),"Menor",IF(OR(N16='Tabla Impacto'!$C$13,N16='Tabla Impacto'!$D$13),"Moderado",IF(OR(N16='Tabla Impacto'!$C$14,N16='Tabla Impacto'!$D$14),"Mayor",IF(OR(N16='Tabla Impacto'!$C$15,N16='Tabla Impacto'!$D$15),"Catastrófico","")))))</f>
        <v/>
      </c>
      <c r="P14" s="37"/>
      <c r="Q14" s="420"/>
      <c r="R14" s="28">
        <v>5</v>
      </c>
      <c r="S14" s="42" t="s">
        <v>284</v>
      </c>
      <c r="T14" s="28" t="str">
        <f t="shared" ref="T14:T69" si="6">IF(OR(U14="Preventivo",U14="Detectivo"),"Probabilidad",IF(U14="Correctivo","Impacto",""))</f>
        <v>Probabilidad</v>
      </c>
      <c r="U14" s="43" t="s">
        <v>170</v>
      </c>
      <c r="V14" s="43" t="s">
        <v>145</v>
      </c>
      <c r="W14" s="44" t="str">
        <f t="shared" ref="W14:W69" si="7">IF(AND(U14="Preventivo",V14="Automático"),"50%",IF(AND(U14="Preventivo",V14="Manual"),"40%",IF(AND(U14="Detectivo",V14="Automático"),"40%",IF(AND(U14="Detectivo",V14="Manual"),"30%",IF(AND(U14="Correctivo",V14="Automático"),"35%",IF(AND(U14="Correctivo",V14="Manual"),"25%",""))))))</f>
        <v>30%</v>
      </c>
      <c r="X14" s="43" t="s">
        <v>146</v>
      </c>
      <c r="Y14" s="43" t="s">
        <v>147</v>
      </c>
      <c r="Z14" s="43" t="s">
        <v>148</v>
      </c>
      <c r="AA14" s="38" t="str">
        <f t="shared" si="0"/>
        <v/>
      </c>
      <c r="AB14" s="39" t="str">
        <f t="shared" si="1"/>
        <v/>
      </c>
      <c r="AC14" s="30" t="str">
        <f t="shared" si="2"/>
        <v/>
      </c>
      <c r="AD14" s="39" t="str">
        <f t="shared" si="3"/>
        <v/>
      </c>
      <c r="AE14" s="30" t="str">
        <f t="shared" si="4"/>
        <v/>
      </c>
      <c r="AF14" s="40" t="str">
        <f t="shared" si="5"/>
        <v/>
      </c>
      <c r="AG14" s="29"/>
      <c r="AH14" s="160" t="s">
        <v>171</v>
      </c>
      <c r="AI14" s="33" t="s">
        <v>172</v>
      </c>
      <c r="AJ14" s="243" t="s">
        <v>283</v>
      </c>
      <c r="AK14" s="243">
        <v>45534</v>
      </c>
      <c r="AL14" s="244" t="s">
        <v>161</v>
      </c>
      <c r="AM14" s="244" t="s">
        <v>272</v>
      </c>
      <c r="AN14" s="245" t="s">
        <v>386</v>
      </c>
      <c r="AO14" s="248" t="s">
        <v>391</v>
      </c>
      <c r="AP14" s="19"/>
      <c r="AQ14" s="19"/>
      <c r="AR14" s="19"/>
      <c r="AS14" s="19"/>
      <c r="AT14" s="19"/>
      <c r="AU14" s="19"/>
      <c r="AV14" s="19"/>
      <c r="AW14" s="19"/>
      <c r="AX14" s="19"/>
      <c r="AY14" s="19"/>
      <c r="AZ14" s="19"/>
      <c r="BA14" s="19"/>
      <c r="BB14" s="19"/>
      <c r="BC14" s="19"/>
      <c r="BD14" s="19"/>
      <c r="BE14" s="19"/>
      <c r="BF14" s="19"/>
      <c r="BG14" s="19"/>
    </row>
    <row r="15" spans="1:59" ht="79.5" customHeight="1" x14ac:dyDescent="0.3">
      <c r="A15" s="45"/>
      <c r="B15" s="420"/>
      <c r="C15" s="420"/>
      <c r="D15" s="420"/>
      <c r="E15" s="240" t="s">
        <v>173</v>
      </c>
      <c r="F15" s="420"/>
      <c r="G15" s="420"/>
      <c r="H15" s="420"/>
      <c r="I15" s="420"/>
      <c r="J15" s="420"/>
      <c r="K15" s="420"/>
      <c r="L15" s="420"/>
      <c r="M15" s="420"/>
      <c r="N15" s="421"/>
      <c r="O15" s="420"/>
      <c r="P15" s="46"/>
      <c r="Q15" s="421"/>
      <c r="R15" s="28">
        <v>6</v>
      </c>
      <c r="S15" s="42" t="s">
        <v>174</v>
      </c>
      <c r="T15" s="28" t="str">
        <f t="shared" si="6"/>
        <v/>
      </c>
      <c r="U15" s="43"/>
      <c r="V15" s="43"/>
      <c r="W15" s="44" t="str">
        <f t="shared" si="7"/>
        <v/>
      </c>
      <c r="X15" s="43"/>
      <c r="Y15" s="43"/>
      <c r="Z15" s="43"/>
      <c r="AA15" s="38" t="str">
        <f t="shared" si="0"/>
        <v/>
      </c>
      <c r="AB15" s="39" t="str">
        <f t="shared" si="1"/>
        <v/>
      </c>
      <c r="AC15" s="30" t="str">
        <f t="shared" si="2"/>
        <v/>
      </c>
      <c r="AD15" s="39" t="str">
        <f t="shared" si="3"/>
        <v/>
      </c>
      <c r="AE15" s="30" t="str">
        <f t="shared" si="4"/>
        <v/>
      </c>
      <c r="AF15" s="40" t="str">
        <f t="shared" si="5"/>
        <v/>
      </c>
      <c r="AG15" s="29"/>
      <c r="AH15" s="33"/>
      <c r="AI15" s="28"/>
      <c r="AJ15" s="34"/>
      <c r="AK15" s="34"/>
      <c r="AL15" s="33"/>
      <c r="AM15" s="28"/>
      <c r="AN15" s="19"/>
      <c r="AO15" s="19"/>
      <c r="AP15" s="19"/>
      <c r="AQ15" s="19"/>
      <c r="AR15" s="19"/>
      <c r="AS15" s="19"/>
      <c r="AT15" s="19"/>
      <c r="AU15" s="19"/>
      <c r="AV15" s="19"/>
      <c r="AW15" s="19"/>
      <c r="AX15" s="19"/>
      <c r="AY15" s="19"/>
      <c r="AZ15" s="19"/>
      <c r="BA15" s="19"/>
      <c r="BB15" s="19"/>
      <c r="BC15" s="19"/>
      <c r="BD15" s="19"/>
      <c r="BE15" s="19"/>
      <c r="BF15" s="19"/>
      <c r="BG15" s="19"/>
    </row>
    <row r="16" spans="1:59" ht="57.75" customHeight="1" x14ac:dyDescent="0.3">
      <c r="A16" s="574"/>
      <c r="B16" s="420"/>
      <c r="C16" s="420"/>
      <c r="D16" s="420"/>
      <c r="E16" s="241" t="s">
        <v>175</v>
      </c>
      <c r="F16" s="421"/>
      <c r="G16" s="420"/>
      <c r="H16" s="421"/>
      <c r="I16" s="420"/>
      <c r="J16" s="420"/>
      <c r="K16" s="420"/>
      <c r="L16" s="420"/>
      <c r="M16" s="420"/>
      <c r="N16" s="427">
        <f ca="1">IF(NOT(ISERROR(MATCH(M16,'Tabla Impacto'!$B$221:$B$223,0))),'Tabla Impacto'!$F$223&amp;"Por favor no seleccionar los criterios de impacto(Afectación Económica o presupuestal y Pérdida Reputacional)",M16)</f>
        <v>0</v>
      </c>
      <c r="O16" s="420"/>
      <c r="P16" s="47" t="str">
        <f ca="1">IF(O14="","",IF(O14="Leve",0.2,IF(O14="Menor",0.4,IF(O14="Moderado",0.6,IF(O14="Mayor",0.8,IF(O14="Catastrófico",1,))))))</f>
        <v/>
      </c>
      <c r="Q16" s="48" t="str">
        <f ca="1">IF(OR(AND(K16="Muy Baja",O14="Leve"),AND(K16="Muy Baja",O14="Menor"),AND(K16="Baja",O14="Leve")),"Bajo",IF(OR(AND(K16="Muy baja",O14="Moderado"),AND(K16="Baja",O14="Menor"),AND(K16="Baja",O14="Moderado"),AND(K16="Media",O14="Leve"),AND(K16="Media",O14="Menor"),AND(K16="Media",O14="Moderado"),AND(K16="Alta",O14="Leve"),AND(K16="Alta",O14="Menor")),"Moderado",IF(OR(AND(K16="Muy Baja",O14="Mayor"),AND(K16="Baja",O14="Mayor"),AND(K16="Media",O14="Mayor"),AND(K16="Alta",O14="Moderado"),AND(K16="Alta",O14="Mayor"),AND(K16="Muy Alta",O14="Leve"),AND(K16="Muy Alta",O14="Menor"),AND(K16="Muy Alta",O14="Moderado"),AND(K16="Muy Alta",O14="Mayor")),"Alto",IF(OR(AND(K16="Muy Baja",O14="Catastrófico"),AND(K16="Baja",O14="Catastrófico"),AND(K16="Media",O14="Catastrófico"),AND(K16="Alta",O14="Catastrófico"),AND(K16="Muy Alta",O14="Catastrófico")),"Extremo",""))))</f>
        <v/>
      </c>
      <c r="R16" s="28">
        <v>1</v>
      </c>
      <c r="S16" s="42" t="s">
        <v>285</v>
      </c>
      <c r="T16" s="28" t="str">
        <f t="shared" si="6"/>
        <v/>
      </c>
      <c r="U16" s="43"/>
      <c r="V16" s="43"/>
      <c r="W16" s="44" t="str">
        <f t="shared" si="7"/>
        <v/>
      </c>
      <c r="X16" s="43"/>
      <c r="Y16" s="43"/>
      <c r="Z16" s="43"/>
      <c r="AA16" s="38" t="str">
        <f>IFERROR(IF(T16="Probabilidad",(L16-(+L16*W16)),IF(T16="Impacto",L16,"")),"")</f>
        <v/>
      </c>
      <c r="AB16" s="39" t="str">
        <f t="shared" si="1"/>
        <v/>
      </c>
      <c r="AC16" s="30" t="str">
        <f t="shared" si="2"/>
        <v/>
      </c>
      <c r="AD16" s="39" t="str">
        <f t="shared" si="3"/>
        <v/>
      </c>
      <c r="AE16" s="30" t="str">
        <f>IFERROR(IF(T16="Impacto",(P16-(+P16*W16)),IF(T16="Probabilidad",P16,"")),"")</f>
        <v/>
      </c>
      <c r="AF16" s="40" t="str">
        <f t="shared" si="5"/>
        <v/>
      </c>
      <c r="AG16" s="29"/>
      <c r="AH16" s="33"/>
      <c r="AI16" s="28"/>
      <c r="AJ16" s="34"/>
      <c r="AK16" s="34"/>
      <c r="AL16" s="33"/>
      <c r="AM16" s="28"/>
      <c r="AN16" s="19"/>
      <c r="AO16" s="19"/>
      <c r="AP16" s="19"/>
      <c r="AQ16" s="19"/>
      <c r="AR16" s="19"/>
      <c r="AS16" s="19"/>
      <c r="AT16" s="19"/>
      <c r="AU16" s="19"/>
      <c r="AV16" s="19"/>
      <c r="AW16" s="19"/>
      <c r="AX16" s="19"/>
      <c r="AY16" s="19"/>
      <c r="AZ16" s="19"/>
      <c r="BA16" s="19"/>
      <c r="BB16" s="19"/>
      <c r="BC16" s="19"/>
      <c r="BD16" s="19"/>
      <c r="BE16" s="19"/>
      <c r="BF16" s="19"/>
      <c r="BG16" s="19"/>
    </row>
    <row r="17" spans="1:59" ht="30" customHeight="1" x14ac:dyDescent="0.3">
      <c r="A17" s="575"/>
      <c r="B17" s="49"/>
      <c r="C17" s="49"/>
      <c r="D17" s="50"/>
      <c r="E17" s="33"/>
      <c r="F17" s="51"/>
      <c r="G17" s="36"/>
      <c r="H17" s="33"/>
      <c r="I17" s="52"/>
      <c r="J17" s="53"/>
      <c r="K17" s="54"/>
      <c r="L17" s="55"/>
      <c r="M17" s="55"/>
      <c r="N17" s="420"/>
      <c r="O17" s="54"/>
      <c r="P17" s="55"/>
      <c r="Q17" s="56"/>
      <c r="R17" s="28">
        <v>2</v>
      </c>
      <c r="S17" s="42"/>
      <c r="T17" s="28" t="str">
        <f t="shared" si="6"/>
        <v/>
      </c>
      <c r="U17" s="43"/>
      <c r="V17" s="43"/>
      <c r="W17" s="44" t="str">
        <f t="shared" si="7"/>
        <v/>
      </c>
      <c r="X17" s="43"/>
      <c r="Y17" s="43"/>
      <c r="Z17" s="43"/>
      <c r="AA17" s="38" t="str">
        <f>IFERROR(IF(AND(T16="Probabilidad",T17="Probabilidad"),(AC16-(+AC16*W17)),IF(AND(T16="Impacto",T17="Probabilidad"),(L16-(+L16*W17)),IF(T17="Impacto",AC16,""))),"")</f>
        <v/>
      </c>
      <c r="AB17" s="39" t="str">
        <f t="shared" si="1"/>
        <v/>
      </c>
      <c r="AC17" s="30" t="str">
        <f t="shared" si="2"/>
        <v/>
      </c>
      <c r="AD17" s="39" t="str">
        <f t="shared" si="3"/>
        <v/>
      </c>
      <c r="AE17" s="30" t="str">
        <f>IFERROR(IF(AND(T16="Impacto",T17="Impacto"),(AE16-(+AE16*W17)),IF(AND(T16="Probabilidad",T17="Impacto"),(P16-(+P16*W17)),IF(T17="Probabilidad",AE16,""))),"")</f>
        <v/>
      </c>
      <c r="AF17" s="40" t="str">
        <f t="shared" si="5"/>
        <v/>
      </c>
      <c r="AG17" s="29"/>
      <c r="AH17" s="33"/>
      <c r="AI17" s="28"/>
      <c r="AJ17" s="34"/>
      <c r="AK17" s="34"/>
      <c r="AL17" s="33"/>
      <c r="AM17" s="28"/>
      <c r="AN17" s="19"/>
      <c r="AO17" s="19"/>
      <c r="AP17" s="19"/>
      <c r="AQ17" s="19"/>
      <c r="AR17" s="19"/>
      <c r="AS17" s="19"/>
      <c r="AT17" s="19"/>
      <c r="AU17" s="19"/>
      <c r="AV17" s="19"/>
      <c r="AW17" s="19"/>
      <c r="AX17" s="19"/>
      <c r="AY17" s="19"/>
      <c r="AZ17" s="19"/>
      <c r="BA17" s="19"/>
      <c r="BB17" s="19"/>
      <c r="BC17" s="19"/>
      <c r="BD17" s="19"/>
      <c r="BE17" s="19"/>
      <c r="BF17" s="19"/>
      <c r="BG17" s="19"/>
    </row>
    <row r="18" spans="1:59" ht="57" customHeight="1" x14ac:dyDescent="0.3">
      <c r="A18" s="575"/>
      <c r="B18" s="49"/>
      <c r="C18" s="486" t="s">
        <v>286</v>
      </c>
      <c r="D18" s="487"/>
      <c r="E18" s="488"/>
      <c r="F18" s="51"/>
      <c r="G18" s="36"/>
      <c r="H18" s="33"/>
      <c r="I18" s="52"/>
      <c r="J18" s="53"/>
      <c r="K18" s="54"/>
      <c r="L18" s="55"/>
      <c r="M18" s="55"/>
      <c r="N18" s="420"/>
      <c r="O18" s="54"/>
      <c r="P18" s="55"/>
      <c r="Q18" s="56"/>
      <c r="R18" s="28">
        <v>3</v>
      </c>
      <c r="S18" s="57"/>
      <c r="T18" s="28" t="str">
        <f t="shared" si="6"/>
        <v/>
      </c>
      <c r="U18" s="43"/>
      <c r="V18" s="43"/>
      <c r="W18" s="44" t="str">
        <f t="shared" si="7"/>
        <v/>
      </c>
      <c r="X18" s="43"/>
      <c r="Y18" s="43"/>
      <c r="Z18" s="43"/>
      <c r="AA18" s="38" t="str">
        <f t="shared" ref="AA18:AA21" si="8">IFERROR(IF(AND(T17="Probabilidad",T18="Probabilidad"),(AC17-(+AC17*W18)),IF(AND(T17="Impacto",T18="Probabilidad"),(AC16-(+AC16*W18)),IF(T18="Impacto",AC17,""))),"")</f>
        <v/>
      </c>
      <c r="AB18" s="39" t="str">
        <f t="shared" si="1"/>
        <v/>
      </c>
      <c r="AC18" s="30" t="str">
        <f t="shared" si="2"/>
        <v/>
      </c>
      <c r="AD18" s="39" t="str">
        <f t="shared" si="3"/>
        <v/>
      </c>
      <c r="AE18" s="30" t="str">
        <f t="shared" ref="AE18:AE21" si="9">IFERROR(IF(AND(T17="Impacto",T18="Impacto"),(AE17-(+AE17*W18)),IF(AND(T17="Probabilidad",T18="Impacto"),(AE16-(+AE16*W18)),IF(T18="Probabilidad",AE17,""))),"")</f>
        <v/>
      </c>
      <c r="AF18" s="40" t="str">
        <f t="shared" si="5"/>
        <v/>
      </c>
      <c r="AG18" s="29"/>
      <c r="AH18" s="33"/>
      <c r="AI18" s="28"/>
      <c r="AJ18" s="34"/>
      <c r="AK18" s="34"/>
      <c r="AL18" s="33"/>
      <c r="AM18" s="28"/>
      <c r="AN18" s="19"/>
      <c r="AO18" s="19"/>
      <c r="AP18" s="19"/>
      <c r="AQ18" s="19"/>
      <c r="AR18" s="19"/>
      <c r="AS18" s="19"/>
      <c r="AT18" s="19"/>
      <c r="AU18" s="19"/>
      <c r="AV18" s="19"/>
      <c r="AW18" s="19"/>
      <c r="AX18" s="19"/>
      <c r="AY18" s="19"/>
      <c r="AZ18" s="19"/>
      <c r="BA18" s="19"/>
      <c r="BB18" s="19"/>
      <c r="BC18" s="19"/>
      <c r="BD18" s="19"/>
      <c r="BE18" s="19"/>
      <c r="BF18" s="19"/>
      <c r="BG18" s="19"/>
    </row>
    <row r="19" spans="1:59" ht="25.5" customHeight="1" x14ac:dyDescent="0.3">
      <c r="A19" s="575"/>
      <c r="B19" s="49"/>
      <c r="C19" s="49"/>
      <c r="D19" s="50"/>
      <c r="E19" s="33"/>
      <c r="F19" s="51"/>
      <c r="G19" s="36"/>
      <c r="H19" s="33"/>
      <c r="I19" s="52"/>
      <c r="J19" s="53"/>
      <c r="K19" s="54"/>
      <c r="L19" s="55"/>
      <c r="M19" s="55"/>
      <c r="N19" s="420"/>
      <c r="O19" s="54"/>
      <c r="P19" s="55"/>
      <c r="Q19" s="56"/>
      <c r="R19" s="28">
        <v>4</v>
      </c>
      <c r="S19" s="42"/>
      <c r="T19" s="28" t="str">
        <f t="shared" si="6"/>
        <v/>
      </c>
      <c r="U19" s="43"/>
      <c r="V19" s="43"/>
      <c r="W19" s="44" t="str">
        <f t="shared" si="7"/>
        <v/>
      </c>
      <c r="X19" s="43"/>
      <c r="Y19" s="43"/>
      <c r="Z19" s="43"/>
      <c r="AA19" s="38" t="str">
        <f t="shared" si="8"/>
        <v/>
      </c>
      <c r="AB19" s="39" t="str">
        <f t="shared" si="1"/>
        <v/>
      </c>
      <c r="AC19" s="30" t="str">
        <f t="shared" si="2"/>
        <v/>
      </c>
      <c r="AD19" s="39" t="str">
        <f t="shared" si="3"/>
        <v/>
      </c>
      <c r="AE19" s="30" t="str">
        <f t="shared" si="9"/>
        <v/>
      </c>
      <c r="AF19" s="40" t="str">
        <f t="shared" si="5"/>
        <v/>
      </c>
      <c r="AG19" s="29"/>
      <c r="AH19" s="33"/>
      <c r="AI19" s="28"/>
      <c r="AJ19" s="34"/>
      <c r="AK19" s="34"/>
      <c r="AL19" s="33"/>
      <c r="AM19" s="28"/>
      <c r="AN19" s="19"/>
      <c r="AO19" s="19"/>
      <c r="AP19" s="19"/>
      <c r="AQ19" s="19"/>
      <c r="AR19" s="19"/>
      <c r="AS19" s="19"/>
      <c r="AT19" s="19"/>
      <c r="AU19" s="19"/>
      <c r="AV19" s="19"/>
      <c r="AW19" s="19"/>
      <c r="AX19" s="19"/>
      <c r="AY19" s="19"/>
      <c r="AZ19" s="19"/>
      <c r="BA19" s="19"/>
      <c r="BB19" s="19"/>
      <c r="BC19" s="19"/>
      <c r="BD19" s="19"/>
      <c r="BE19" s="19"/>
      <c r="BF19" s="19"/>
      <c r="BG19" s="19"/>
    </row>
    <row r="20" spans="1:59" ht="24" customHeight="1" x14ac:dyDescent="0.3">
      <c r="A20" s="575"/>
      <c r="B20" s="49"/>
      <c r="C20" s="49"/>
      <c r="D20" s="50"/>
      <c r="E20" s="33"/>
      <c r="F20" s="51"/>
      <c r="G20" s="36"/>
      <c r="H20" s="33"/>
      <c r="I20" s="52"/>
      <c r="J20" s="53"/>
      <c r="K20" s="54"/>
      <c r="L20" s="55"/>
      <c r="M20" s="55"/>
      <c r="N20" s="420"/>
      <c r="O20" s="54"/>
      <c r="P20" s="55"/>
      <c r="Q20" s="56"/>
      <c r="R20" s="28">
        <v>5</v>
      </c>
      <c r="S20" s="42"/>
      <c r="T20" s="28" t="str">
        <f t="shared" si="6"/>
        <v/>
      </c>
      <c r="U20" s="43"/>
      <c r="V20" s="43"/>
      <c r="W20" s="44" t="str">
        <f t="shared" si="7"/>
        <v/>
      </c>
      <c r="X20" s="43"/>
      <c r="Y20" s="43"/>
      <c r="Z20" s="43"/>
      <c r="AA20" s="38" t="str">
        <f t="shared" si="8"/>
        <v/>
      </c>
      <c r="AB20" s="39" t="str">
        <f t="shared" si="1"/>
        <v/>
      </c>
      <c r="AC20" s="30" t="str">
        <f t="shared" si="2"/>
        <v/>
      </c>
      <c r="AD20" s="39" t="str">
        <f t="shared" si="3"/>
        <v/>
      </c>
      <c r="AE20" s="30" t="str">
        <f t="shared" si="9"/>
        <v/>
      </c>
      <c r="AF20" s="40" t="str">
        <f t="shared" si="5"/>
        <v/>
      </c>
      <c r="AG20" s="29"/>
      <c r="AH20" s="33"/>
      <c r="AI20" s="28"/>
      <c r="AJ20" s="34"/>
      <c r="AK20" s="34"/>
      <c r="AL20" s="33"/>
      <c r="AM20" s="28"/>
      <c r="AN20" s="19"/>
      <c r="AO20" s="19"/>
      <c r="AP20" s="19"/>
      <c r="AQ20" s="19"/>
      <c r="AR20" s="19"/>
      <c r="AS20" s="19"/>
      <c r="AT20" s="19"/>
      <c r="AU20" s="19"/>
      <c r="AV20" s="19"/>
      <c r="AW20" s="19"/>
      <c r="AX20" s="19"/>
      <c r="AY20" s="19"/>
      <c r="AZ20" s="19"/>
      <c r="BA20" s="19"/>
      <c r="BB20" s="19"/>
      <c r="BC20" s="19"/>
      <c r="BD20" s="19"/>
      <c r="BE20" s="19"/>
      <c r="BF20" s="19"/>
      <c r="BG20" s="19"/>
    </row>
    <row r="21" spans="1:59" ht="25.5" customHeight="1" x14ac:dyDescent="0.3">
      <c r="A21" s="576"/>
      <c r="B21" s="58"/>
      <c r="C21" s="58"/>
      <c r="D21" s="59"/>
      <c r="E21" s="33"/>
      <c r="F21" s="51"/>
      <c r="G21" s="60"/>
      <c r="H21" s="33"/>
      <c r="I21" s="61"/>
      <c r="J21" s="62"/>
      <c r="K21" s="63"/>
      <c r="L21" s="64"/>
      <c r="M21" s="64"/>
      <c r="N21" s="421"/>
      <c r="O21" s="63"/>
      <c r="P21" s="64"/>
      <c r="Q21" s="65"/>
      <c r="R21" s="28">
        <v>6</v>
      </c>
      <c r="S21" s="42"/>
      <c r="T21" s="28" t="str">
        <f t="shared" si="6"/>
        <v/>
      </c>
      <c r="U21" s="43"/>
      <c r="V21" s="43"/>
      <c r="W21" s="44" t="str">
        <f t="shared" si="7"/>
        <v/>
      </c>
      <c r="X21" s="43"/>
      <c r="Y21" s="43"/>
      <c r="Z21" s="43"/>
      <c r="AA21" s="38" t="str">
        <f t="shared" si="8"/>
        <v/>
      </c>
      <c r="AB21" s="39" t="str">
        <f t="shared" si="1"/>
        <v/>
      </c>
      <c r="AC21" s="30" t="str">
        <f t="shared" si="2"/>
        <v/>
      </c>
      <c r="AD21" s="39" t="str">
        <f t="shared" si="3"/>
        <v/>
      </c>
      <c r="AE21" s="30" t="str">
        <f t="shared" si="9"/>
        <v/>
      </c>
      <c r="AF21" s="40" t="str">
        <f t="shared" si="5"/>
        <v/>
      </c>
      <c r="AG21" s="29"/>
      <c r="AH21" s="33"/>
      <c r="AI21" s="28"/>
      <c r="AJ21" s="34"/>
      <c r="AK21" s="34"/>
      <c r="AL21" s="33"/>
      <c r="AM21" s="28"/>
      <c r="AN21" s="19"/>
      <c r="AO21" s="19"/>
      <c r="AP21" s="19"/>
      <c r="AQ21" s="19"/>
      <c r="AR21" s="19"/>
      <c r="AS21" s="19"/>
      <c r="AT21" s="19"/>
      <c r="AU21" s="19"/>
      <c r="AV21" s="19"/>
      <c r="AW21" s="19"/>
      <c r="AX21" s="19"/>
      <c r="AY21" s="19"/>
      <c r="AZ21" s="19"/>
      <c r="BA21" s="19"/>
      <c r="BB21" s="19"/>
      <c r="BC21" s="19"/>
      <c r="BD21" s="19"/>
      <c r="BE21" s="19"/>
      <c r="BF21" s="19"/>
      <c r="BG21" s="19"/>
    </row>
    <row r="22" spans="1:59" ht="30.75" customHeight="1" x14ac:dyDescent="0.3">
      <c r="A22" s="419">
        <v>3</v>
      </c>
      <c r="B22" s="422"/>
      <c r="C22" s="422"/>
      <c r="D22" s="435"/>
      <c r="E22" s="33"/>
      <c r="F22" s="422"/>
      <c r="G22" s="423"/>
      <c r="H22" s="33"/>
      <c r="I22" s="432"/>
      <c r="J22" s="424"/>
      <c r="K22" s="428" t="str">
        <f>IF(J22&lt;=0,"",IF(J22&lt;=2,"Muy Baja",IF(J22&lt;=24,"Baja",IF(J22&lt;=500,"Media",IF(J22&lt;=5000,"Alta","Muy Alta")))))</f>
        <v/>
      </c>
      <c r="L22" s="427" t="str">
        <f>IF(K22="","",IF(K22="Muy Baja",0.2,IF(K22="Baja",0.4,IF(K22="Media",0.6,IF(K22="Alta",0.8,IF(K22="Muy Alta",1,))))))</f>
        <v/>
      </c>
      <c r="M22" s="427"/>
      <c r="N22" s="427">
        <f ca="1">IF(NOT(ISERROR(MATCH(M22,'Tabla Impacto'!$B$221:$B$223,0))),'Tabla Impacto'!$F$223&amp;"Por favor no seleccionar los criterios de impacto(Afectación Económica o presupuestal y Pérdida Reputacional)",M22)</f>
        <v>0</v>
      </c>
      <c r="O22" s="428" t="str">
        <f ca="1">IF(OR(N22='Tabla Impacto'!$C$11,N22='Tabla Impacto'!$D$11),"Leve",IF(OR(N22='Tabla Impacto'!$C$12,N22='Tabla Impacto'!$D$12),"Menor",IF(OR(N22='Tabla Impacto'!$C$13,N22='Tabla Impacto'!$D$13),"Moderado",IF(OR(N22='Tabla Impacto'!$C$14,N22='Tabla Impacto'!$D$14),"Mayor",IF(OR(N22='Tabla Impacto'!$C$15,N22='Tabla Impacto'!$D$15),"Catastrófico","")))))</f>
        <v/>
      </c>
      <c r="P22" s="427" t="str">
        <f ca="1">IF(O22="","",IF(O22="Leve",0.2,IF(O22="Menor",0.4,IF(O22="Moderado",0.6,IF(O22="Mayor",0.8,IF(O22="Catastrófico",1,))))))</f>
        <v/>
      </c>
      <c r="Q22" s="426"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28">
        <v>1</v>
      </c>
      <c r="S22" s="42"/>
      <c r="T22" s="28" t="str">
        <f t="shared" si="6"/>
        <v/>
      </c>
      <c r="U22" s="43"/>
      <c r="V22" s="43"/>
      <c r="W22" s="44" t="str">
        <f t="shared" si="7"/>
        <v/>
      </c>
      <c r="X22" s="43"/>
      <c r="Y22" s="43"/>
      <c r="Z22" s="43"/>
      <c r="AA22" s="38" t="str">
        <f>IFERROR(IF(T22="Probabilidad",(L22-(+L22*W22)),IF(T22="Impacto",L22,"")),"")</f>
        <v/>
      </c>
      <c r="AB22" s="39" t="str">
        <f t="shared" si="1"/>
        <v/>
      </c>
      <c r="AC22" s="30" t="str">
        <f t="shared" si="2"/>
        <v/>
      </c>
      <c r="AD22" s="39" t="str">
        <f t="shared" si="3"/>
        <v/>
      </c>
      <c r="AE22" s="30" t="str">
        <f>IFERROR(IF(T22="Impacto",(P22-(+P22*W22)),IF(T22="Probabilidad",P22,"")),"")</f>
        <v/>
      </c>
      <c r="AF22" s="40" t="str">
        <f t="shared" si="5"/>
        <v/>
      </c>
      <c r="AG22" s="29"/>
      <c r="AH22" s="33"/>
      <c r="AI22" s="28"/>
      <c r="AJ22" s="34"/>
      <c r="AK22" s="34"/>
      <c r="AL22" s="33"/>
      <c r="AM22" s="28"/>
      <c r="AN22" s="19"/>
      <c r="AO22" s="19"/>
      <c r="AP22" s="19"/>
      <c r="AQ22" s="19"/>
      <c r="AR22" s="19"/>
      <c r="AS22" s="19"/>
      <c r="AT22" s="19"/>
      <c r="AU22" s="19"/>
      <c r="AV22" s="19"/>
      <c r="AW22" s="19"/>
      <c r="AX22" s="19"/>
      <c r="AY22" s="19"/>
      <c r="AZ22" s="19"/>
      <c r="BA22" s="19"/>
      <c r="BB22" s="19"/>
      <c r="BC22" s="19"/>
      <c r="BD22" s="19"/>
      <c r="BE22" s="19"/>
      <c r="BF22" s="19"/>
      <c r="BG22" s="19"/>
    </row>
    <row r="23" spans="1:59" ht="26.25" customHeight="1" x14ac:dyDescent="0.3">
      <c r="A23" s="420"/>
      <c r="B23" s="420"/>
      <c r="C23" s="420"/>
      <c r="D23" s="436"/>
      <c r="E23" s="33"/>
      <c r="F23" s="420"/>
      <c r="G23" s="420"/>
      <c r="H23" s="33"/>
      <c r="I23" s="433"/>
      <c r="J23" s="420"/>
      <c r="K23" s="420"/>
      <c r="L23" s="420"/>
      <c r="M23" s="420"/>
      <c r="N23" s="420"/>
      <c r="O23" s="420"/>
      <c r="P23" s="420"/>
      <c r="Q23" s="420"/>
      <c r="R23" s="28">
        <v>2</v>
      </c>
      <c r="S23" s="42"/>
      <c r="T23" s="28" t="str">
        <f t="shared" si="6"/>
        <v/>
      </c>
      <c r="U23" s="43"/>
      <c r="V23" s="43"/>
      <c r="W23" s="44" t="str">
        <f t="shared" si="7"/>
        <v/>
      </c>
      <c r="X23" s="43"/>
      <c r="Y23" s="43"/>
      <c r="Z23" s="43"/>
      <c r="AA23" s="38" t="str">
        <f>IFERROR(IF(AND(T22="Probabilidad",T23="Probabilidad"),(AC22-(+AC22*W23)),IF(AND(T22="Impacto",T23="Probabilidad"),(L22-(+L22*W23)),IF(T23="Impacto",AC22,""))),"")</f>
        <v/>
      </c>
      <c r="AB23" s="39" t="str">
        <f t="shared" si="1"/>
        <v/>
      </c>
      <c r="AC23" s="30" t="str">
        <f t="shared" si="2"/>
        <v/>
      </c>
      <c r="AD23" s="39" t="str">
        <f t="shared" si="3"/>
        <v/>
      </c>
      <c r="AE23" s="30" t="str">
        <f>IFERROR(IF(AND(T22="Impacto",T23="Impacto"),(AE22-(+AE22*W23)),IF(AND(T22="Probabilidad",T23="Impacto"),(P22-(+P22*W23)),IF(T23="Probabilidad",AE22,""))),"")</f>
        <v/>
      </c>
      <c r="AF23" s="40" t="str">
        <f t="shared" si="5"/>
        <v/>
      </c>
      <c r="AG23" s="29"/>
      <c r="AH23" s="33"/>
      <c r="AI23" s="28"/>
      <c r="AJ23" s="34"/>
      <c r="AK23" s="34"/>
      <c r="AL23" s="33"/>
      <c r="AM23" s="28"/>
      <c r="AN23" s="19"/>
      <c r="AO23" s="19"/>
      <c r="AP23" s="19"/>
      <c r="AQ23" s="19"/>
      <c r="AR23" s="19"/>
      <c r="AS23" s="19"/>
      <c r="AT23" s="19"/>
      <c r="AU23" s="19"/>
      <c r="AV23" s="19"/>
      <c r="AW23" s="19"/>
      <c r="AX23" s="19"/>
      <c r="AY23" s="19"/>
      <c r="AZ23" s="19"/>
      <c r="BA23" s="19"/>
      <c r="BB23" s="19"/>
      <c r="BC23" s="19"/>
      <c r="BD23" s="19"/>
      <c r="BE23" s="19"/>
      <c r="BF23" s="19"/>
      <c r="BG23" s="19"/>
    </row>
    <row r="24" spans="1:59" ht="26.25" customHeight="1" x14ac:dyDescent="0.3">
      <c r="A24" s="420"/>
      <c r="B24" s="420"/>
      <c r="C24" s="420"/>
      <c r="D24" s="436"/>
      <c r="E24" s="33"/>
      <c r="F24" s="420"/>
      <c r="G24" s="420"/>
      <c r="H24" s="33"/>
      <c r="I24" s="433"/>
      <c r="J24" s="420"/>
      <c r="K24" s="420"/>
      <c r="L24" s="420"/>
      <c r="M24" s="420"/>
      <c r="N24" s="420"/>
      <c r="O24" s="420"/>
      <c r="P24" s="420"/>
      <c r="Q24" s="420"/>
      <c r="R24" s="28">
        <v>3</v>
      </c>
      <c r="S24" s="57"/>
      <c r="T24" s="28" t="str">
        <f t="shared" si="6"/>
        <v/>
      </c>
      <c r="U24" s="43"/>
      <c r="V24" s="43"/>
      <c r="W24" s="44" t="str">
        <f t="shared" si="7"/>
        <v/>
      </c>
      <c r="X24" s="43"/>
      <c r="Y24" s="43"/>
      <c r="Z24" s="43"/>
      <c r="AA24" s="38" t="str">
        <f t="shared" ref="AA24:AA27" si="10">IFERROR(IF(AND(T23="Probabilidad",T24="Probabilidad"),(AC23-(+AC23*W24)),IF(AND(T23="Impacto",T24="Probabilidad"),(AC22-(+AC22*W24)),IF(T24="Impacto",AC23,""))),"")</f>
        <v/>
      </c>
      <c r="AB24" s="39" t="str">
        <f t="shared" si="1"/>
        <v/>
      </c>
      <c r="AC24" s="30" t="str">
        <f t="shared" si="2"/>
        <v/>
      </c>
      <c r="AD24" s="39" t="str">
        <f t="shared" si="3"/>
        <v/>
      </c>
      <c r="AE24" s="30" t="str">
        <f t="shared" ref="AE24:AE27" si="11">IFERROR(IF(AND(T23="Impacto",T24="Impacto"),(AE23-(+AE23*W24)),IF(AND(T23="Probabilidad",T24="Impacto"),(AE22-(+AE22*W24)),IF(T24="Probabilidad",AE23,""))),"")</f>
        <v/>
      </c>
      <c r="AF24" s="40" t="str">
        <f t="shared" si="5"/>
        <v/>
      </c>
      <c r="AG24" s="29"/>
      <c r="AH24" s="33"/>
      <c r="AI24" s="28"/>
      <c r="AJ24" s="34"/>
      <c r="AK24" s="34"/>
      <c r="AL24" s="33"/>
      <c r="AM24" s="28"/>
      <c r="AN24" s="19"/>
      <c r="AO24" s="19"/>
      <c r="AP24" s="19"/>
      <c r="AQ24" s="19"/>
      <c r="AR24" s="19"/>
      <c r="AS24" s="19"/>
      <c r="AT24" s="19"/>
      <c r="AU24" s="19"/>
      <c r="AV24" s="19"/>
      <c r="AW24" s="19"/>
      <c r="AX24" s="19"/>
      <c r="AY24" s="19"/>
      <c r="AZ24" s="19"/>
      <c r="BA24" s="19"/>
      <c r="BB24" s="19"/>
      <c r="BC24" s="19"/>
      <c r="BD24" s="19"/>
      <c r="BE24" s="19"/>
      <c r="BF24" s="19"/>
      <c r="BG24" s="19"/>
    </row>
    <row r="25" spans="1:59" ht="26.25" customHeight="1" x14ac:dyDescent="0.3">
      <c r="A25" s="420"/>
      <c r="B25" s="420"/>
      <c r="C25" s="420"/>
      <c r="D25" s="436"/>
      <c r="E25" s="33"/>
      <c r="F25" s="420"/>
      <c r="G25" s="420"/>
      <c r="H25" s="33"/>
      <c r="I25" s="433"/>
      <c r="J25" s="420"/>
      <c r="K25" s="420"/>
      <c r="L25" s="420"/>
      <c r="M25" s="420"/>
      <c r="N25" s="420"/>
      <c r="O25" s="420"/>
      <c r="P25" s="420"/>
      <c r="Q25" s="420"/>
      <c r="R25" s="28">
        <v>4</v>
      </c>
      <c r="S25" s="42"/>
      <c r="T25" s="28" t="str">
        <f t="shared" si="6"/>
        <v/>
      </c>
      <c r="U25" s="43"/>
      <c r="V25" s="43"/>
      <c r="W25" s="44" t="str">
        <f t="shared" si="7"/>
        <v/>
      </c>
      <c r="X25" s="43"/>
      <c r="Y25" s="43"/>
      <c r="Z25" s="43"/>
      <c r="AA25" s="38" t="str">
        <f t="shared" si="10"/>
        <v/>
      </c>
      <c r="AB25" s="39" t="str">
        <f t="shared" si="1"/>
        <v/>
      </c>
      <c r="AC25" s="30" t="str">
        <f t="shared" si="2"/>
        <v/>
      </c>
      <c r="AD25" s="39" t="str">
        <f t="shared" si="3"/>
        <v/>
      </c>
      <c r="AE25" s="30" t="str">
        <f t="shared" si="11"/>
        <v/>
      </c>
      <c r="AF25" s="40" t="str">
        <f t="shared" si="5"/>
        <v/>
      </c>
      <c r="AG25" s="29"/>
      <c r="AH25" s="33"/>
      <c r="AI25" s="28"/>
      <c r="AJ25" s="34"/>
      <c r="AK25" s="34"/>
      <c r="AL25" s="33"/>
      <c r="AM25" s="28"/>
      <c r="AN25" s="19"/>
      <c r="AO25" s="19"/>
      <c r="AP25" s="19"/>
      <c r="AQ25" s="19"/>
      <c r="AR25" s="19"/>
      <c r="AS25" s="19"/>
      <c r="AT25" s="19"/>
      <c r="AU25" s="19"/>
      <c r="AV25" s="19"/>
      <c r="AW25" s="19"/>
      <c r="AX25" s="19"/>
      <c r="AY25" s="19"/>
      <c r="AZ25" s="19"/>
      <c r="BA25" s="19"/>
      <c r="BB25" s="19"/>
      <c r="BC25" s="19"/>
      <c r="BD25" s="19"/>
      <c r="BE25" s="19"/>
      <c r="BF25" s="19"/>
      <c r="BG25" s="19"/>
    </row>
    <row r="26" spans="1:59" ht="26.25" customHeight="1" x14ac:dyDescent="0.3">
      <c r="A26" s="420"/>
      <c r="B26" s="420"/>
      <c r="C26" s="420"/>
      <c r="D26" s="436"/>
      <c r="E26" s="33"/>
      <c r="F26" s="420"/>
      <c r="G26" s="420"/>
      <c r="H26" s="33"/>
      <c r="I26" s="433"/>
      <c r="J26" s="420"/>
      <c r="K26" s="420"/>
      <c r="L26" s="420"/>
      <c r="M26" s="420"/>
      <c r="N26" s="420"/>
      <c r="O26" s="420"/>
      <c r="P26" s="420"/>
      <c r="Q26" s="420"/>
      <c r="R26" s="28">
        <v>5</v>
      </c>
      <c r="S26" s="42"/>
      <c r="T26" s="28" t="str">
        <f t="shared" si="6"/>
        <v/>
      </c>
      <c r="U26" s="43"/>
      <c r="V26" s="43"/>
      <c r="W26" s="44" t="str">
        <f t="shared" si="7"/>
        <v/>
      </c>
      <c r="X26" s="43"/>
      <c r="Y26" s="43"/>
      <c r="Z26" s="43"/>
      <c r="AA26" s="38" t="str">
        <f t="shared" si="10"/>
        <v/>
      </c>
      <c r="AB26" s="39" t="str">
        <f t="shared" si="1"/>
        <v/>
      </c>
      <c r="AC26" s="30" t="str">
        <f t="shared" si="2"/>
        <v/>
      </c>
      <c r="AD26" s="39" t="str">
        <f t="shared" si="3"/>
        <v/>
      </c>
      <c r="AE26" s="30" t="str">
        <f t="shared" si="11"/>
        <v/>
      </c>
      <c r="AF26" s="40" t="str">
        <f t="shared" si="5"/>
        <v/>
      </c>
      <c r="AG26" s="29"/>
      <c r="AH26" s="33"/>
      <c r="AI26" s="28"/>
      <c r="AJ26" s="34"/>
      <c r="AK26" s="34"/>
      <c r="AL26" s="33"/>
      <c r="AM26" s="28"/>
      <c r="AN26" s="19"/>
      <c r="AO26" s="19"/>
      <c r="AP26" s="19"/>
      <c r="AQ26" s="19"/>
      <c r="AR26" s="19"/>
      <c r="AS26" s="19"/>
      <c r="AT26" s="19"/>
      <c r="AU26" s="19"/>
      <c r="AV26" s="19"/>
      <c r="AW26" s="19"/>
      <c r="AX26" s="19"/>
      <c r="AY26" s="19"/>
      <c r="AZ26" s="19"/>
      <c r="BA26" s="19"/>
      <c r="BB26" s="19"/>
      <c r="BC26" s="19"/>
      <c r="BD26" s="19"/>
      <c r="BE26" s="19"/>
      <c r="BF26" s="19"/>
      <c r="BG26" s="19"/>
    </row>
    <row r="27" spans="1:59" ht="26.25" customHeight="1" x14ac:dyDescent="0.3">
      <c r="A27" s="421"/>
      <c r="B27" s="421"/>
      <c r="C27" s="421"/>
      <c r="D27" s="437"/>
      <c r="E27" s="33"/>
      <c r="F27" s="421"/>
      <c r="G27" s="421"/>
      <c r="H27" s="33"/>
      <c r="I27" s="434"/>
      <c r="J27" s="421"/>
      <c r="K27" s="421"/>
      <c r="L27" s="421"/>
      <c r="M27" s="421"/>
      <c r="N27" s="421"/>
      <c r="O27" s="421"/>
      <c r="P27" s="421"/>
      <c r="Q27" s="421"/>
      <c r="R27" s="28">
        <v>6</v>
      </c>
      <c r="S27" s="42"/>
      <c r="T27" s="28" t="str">
        <f t="shared" si="6"/>
        <v/>
      </c>
      <c r="U27" s="43"/>
      <c r="V27" s="43"/>
      <c r="W27" s="44" t="str">
        <f t="shared" si="7"/>
        <v/>
      </c>
      <c r="X27" s="43"/>
      <c r="Y27" s="43"/>
      <c r="Z27" s="43"/>
      <c r="AA27" s="38" t="str">
        <f t="shared" si="10"/>
        <v/>
      </c>
      <c r="AB27" s="39" t="str">
        <f t="shared" si="1"/>
        <v/>
      </c>
      <c r="AC27" s="30" t="str">
        <f t="shared" si="2"/>
        <v/>
      </c>
      <c r="AD27" s="39" t="str">
        <f t="shared" si="3"/>
        <v/>
      </c>
      <c r="AE27" s="30" t="str">
        <f t="shared" si="11"/>
        <v/>
      </c>
      <c r="AF27" s="40" t="str">
        <f t="shared" si="5"/>
        <v/>
      </c>
      <c r="AG27" s="29"/>
      <c r="AH27" s="33"/>
      <c r="AI27" s="28"/>
      <c r="AJ27" s="34"/>
      <c r="AK27" s="34"/>
      <c r="AL27" s="33"/>
      <c r="AM27" s="28"/>
      <c r="AN27" s="19"/>
      <c r="AO27" s="19"/>
      <c r="AP27" s="19"/>
      <c r="AQ27" s="19"/>
      <c r="AR27" s="19"/>
      <c r="AS27" s="19"/>
      <c r="AT27" s="19"/>
      <c r="AU27" s="19"/>
      <c r="AV27" s="19"/>
      <c r="AW27" s="19"/>
      <c r="AX27" s="19"/>
      <c r="AY27" s="19"/>
      <c r="AZ27" s="19"/>
      <c r="BA27" s="19"/>
      <c r="BB27" s="19"/>
      <c r="BC27" s="19"/>
      <c r="BD27" s="19"/>
      <c r="BE27" s="19"/>
      <c r="BF27" s="19"/>
      <c r="BG27" s="19"/>
    </row>
    <row r="28" spans="1:59" ht="26.25" customHeight="1" x14ac:dyDescent="0.3">
      <c r="A28" s="419">
        <v>4</v>
      </c>
      <c r="B28" s="422"/>
      <c r="C28" s="422"/>
      <c r="D28" s="435"/>
      <c r="E28" s="33"/>
      <c r="F28" s="422"/>
      <c r="G28" s="423"/>
      <c r="H28" s="33"/>
      <c r="I28" s="432"/>
      <c r="J28" s="424"/>
      <c r="K28" s="428" t="str">
        <f>IF(J28&lt;=0,"",IF(J28&lt;=2,"Muy Baja",IF(J28&lt;=24,"Baja",IF(J28&lt;=500,"Media",IF(J28&lt;=5000,"Alta","Muy Alta")))))</f>
        <v/>
      </c>
      <c r="L28" s="427" t="str">
        <f>IF(K28="","",IF(K28="Muy Baja",0.2,IF(K28="Baja",0.4,IF(K28="Media",0.6,IF(K28="Alta",0.8,IF(K28="Muy Alta",1,))))))</f>
        <v/>
      </c>
      <c r="M28" s="427"/>
      <c r="N28" s="427">
        <f ca="1">IF(NOT(ISERROR(MATCH(M28,'Tabla Impacto'!$B$221:$B$223,0))),'Tabla Impacto'!$F$223&amp;"Por favor no seleccionar los criterios de impacto(Afectación Económica o presupuestal y Pérdida Reputacional)",M28)</f>
        <v>0</v>
      </c>
      <c r="O28" s="428" t="str">
        <f ca="1">IF(OR(N28='Tabla Impacto'!$C$11,N28='Tabla Impacto'!$D$11),"Leve",IF(OR(N28='Tabla Impacto'!$C$12,N28='Tabla Impacto'!$D$12),"Menor",IF(OR(N28='Tabla Impacto'!$C$13,N28='Tabla Impacto'!$D$13),"Moderado",IF(OR(N28='Tabla Impacto'!$C$14,N28='Tabla Impacto'!$D$14),"Mayor",IF(OR(N28='Tabla Impacto'!$C$15,N28='Tabla Impacto'!$D$15),"Catastrófico","")))))</f>
        <v/>
      </c>
      <c r="P28" s="427" t="str">
        <f ca="1">IF(O28="","",IF(O28="Leve",0.2,IF(O28="Menor",0.4,IF(O28="Moderado",0.6,IF(O28="Mayor",0.8,IF(O28="Catastrófico",1,))))))</f>
        <v/>
      </c>
      <c r="Q28" s="426"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28">
        <v>1</v>
      </c>
      <c r="S28" s="42"/>
      <c r="T28" s="28" t="str">
        <f t="shared" si="6"/>
        <v/>
      </c>
      <c r="U28" s="43"/>
      <c r="V28" s="43"/>
      <c r="W28" s="44" t="str">
        <f t="shared" si="7"/>
        <v/>
      </c>
      <c r="X28" s="43"/>
      <c r="Y28" s="43"/>
      <c r="Z28" s="43"/>
      <c r="AA28" s="38" t="str">
        <f>IFERROR(IF(T28="Probabilidad",(L28-(+L28*W28)),IF(T28="Impacto",L28,"")),"")</f>
        <v/>
      </c>
      <c r="AB28" s="39" t="str">
        <f t="shared" si="1"/>
        <v/>
      </c>
      <c r="AC28" s="30" t="str">
        <f t="shared" si="2"/>
        <v/>
      </c>
      <c r="AD28" s="39" t="str">
        <f t="shared" si="3"/>
        <v/>
      </c>
      <c r="AE28" s="30" t="str">
        <f>IFERROR(IF(T28="Impacto",(P28-(+P28*W28)),IF(T28="Probabilidad",P28,"")),"")</f>
        <v/>
      </c>
      <c r="AF28" s="40" t="str">
        <f t="shared" si="5"/>
        <v/>
      </c>
      <c r="AG28" s="29"/>
      <c r="AH28" s="33"/>
      <c r="AI28" s="28"/>
      <c r="AJ28" s="34"/>
      <c r="AK28" s="34"/>
      <c r="AL28" s="33"/>
      <c r="AM28" s="28"/>
      <c r="AN28" s="19"/>
      <c r="AO28" s="19"/>
      <c r="AP28" s="19"/>
      <c r="AQ28" s="19"/>
      <c r="AR28" s="19"/>
      <c r="AS28" s="19"/>
      <c r="AT28" s="19"/>
      <c r="AU28" s="19"/>
      <c r="AV28" s="19"/>
      <c r="AW28" s="19"/>
      <c r="AX28" s="19"/>
      <c r="AY28" s="19"/>
      <c r="AZ28" s="19"/>
      <c r="BA28" s="19"/>
      <c r="BB28" s="19"/>
      <c r="BC28" s="19"/>
      <c r="BD28" s="19"/>
      <c r="BE28" s="19"/>
      <c r="BF28" s="19"/>
      <c r="BG28" s="19"/>
    </row>
    <row r="29" spans="1:59" ht="26.25" customHeight="1" x14ac:dyDescent="0.3">
      <c r="A29" s="420"/>
      <c r="B29" s="420"/>
      <c r="C29" s="420"/>
      <c r="D29" s="436"/>
      <c r="E29" s="33"/>
      <c r="F29" s="420"/>
      <c r="G29" s="420"/>
      <c r="H29" s="33"/>
      <c r="I29" s="433"/>
      <c r="J29" s="420"/>
      <c r="K29" s="420"/>
      <c r="L29" s="420"/>
      <c r="M29" s="420"/>
      <c r="N29" s="420"/>
      <c r="O29" s="420"/>
      <c r="P29" s="420"/>
      <c r="Q29" s="420"/>
      <c r="R29" s="28">
        <v>2</v>
      </c>
      <c r="S29" s="42"/>
      <c r="T29" s="28" t="str">
        <f t="shared" si="6"/>
        <v/>
      </c>
      <c r="U29" s="43"/>
      <c r="V29" s="43"/>
      <c r="W29" s="44" t="str">
        <f t="shared" si="7"/>
        <v/>
      </c>
      <c r="X29" s="43"/>
      <c r="Y29" s="43"/>
      <c r="Z29" s="43"/>
      <c r="AA29" s="38" t="str">
        <f>IFERROR(IF(AND(T28="Probabilidad",T29="Probabilidad"),(AC28-(+AC28*W29)),IF(AND(T28="Impacto",T29="Probabilidad"),(L28-(+L28*W29)),IF(T29="Impacto",AC28,""))),"")</f>
        <v/>
      </c>
      <c r="AB29" s="39" t="str">
        <f t="shared" si="1"/>
        <v/>
      </c>
      <c r="AC29" s="30" t="str">
        <f t="shared" si="2"/>
        <v/>
      </c>
      <c r="AD29" s="39" t="str">
        <f t="shared" si="3"/>
        <v/>
      </c>
      <c r="AE29" s="30" t="str">
        <f>IFERROR(IF(AND(T28="Impacto",T29="Impacto"),(AE28-(+AE28*W29)),IF(AND(T28="Probabilidad",T29="Impacto"),(P28-(+P28*W29)),IF(T29="Probabilidad",AE28,""))),"")</f>
        <v/>
      </c>
      <c r="AF29" s="40" t="str">
        <f t="shared" si="5"/>
        <v/>
      </c>
      <c r="AG29" s="29"/>
      <c r="AH29" s="33"/>
      <c r="AI29" s="28"/>
      <c r="AJ29" s="34"/>
      <c r="AK29" s="34"/>
      <c r="AL29" s="33"/>
      <c r="AM29" s="28"/>
      <c r="AN29" s="19"/>
      <c r="AO29" s="19"/>
      <c r="AP29" s="19"/>
      <c r="AQ29" s="19"/>
      <c r="AR29" s="19"/>
      <c r="AS29" s="19"/>
      <c r="AT29" s="19"/>
      <c r="AU29" s="19"/>
      <c r="AV29" s="19"/>
      <c r="AW29" s="19"/>
      <c r="AX29" s="19"/>
      <c r="AY29" s="19"/>
      <c r="AZ29" s="19"/>
      <c r="BA29" s="19"/>
      <c r="BB29" s="19"/>
      <c r="BC29" s="19"/>
      <c r="BD29" s="19"/>
      <c r="BE29" s="19"/>
      <c r="BF29" s="19"/>
      <c r="BG29" s="19"/>
    </row>
    <row r="30" spans="1:59" ht="26.25" customHeight="1" x14ac:dyDescent="0.3">
      <c r="A30" s="420"/>
      <c r="B30" s="420"/>
      <c r="C30" s="420"/>
      <c r="D30" s="436"/>
      <c r="E30" s="33"/>
      <c r="F30" s="420"/>
      <c r="G30" s="420"/>
      <c r="H30" s="33"/>
      <c r="I30" s="433"/>
      <c r="J30" s="420"/>
      <c r="K30" s="420"/>
      <c r="L30" s="420"/>
      <c r="M30" s="420"/>
      <c r="N30" s="420"/>
      <c r="O30" s="420"/>
      <c r="P30" s="420"/>
      <c r="Q30" s="420"/>
      <c r="R30" s="28">
        <v>3</v>
      </c>
      <c r="S30" s="57"/>
      <c r="T30" s="28" t="str">
        <f t="shared" si="6"/>
        <v/>
      </c>
      <c r="U30" s="43"/>
      <c r="V30" s="43"/>
      <c r="W30" s="44" t="str">
        <f t="shared" si="7"/>
        <v/>
      </c>
      <c r="X30" s="43"/>
      <c r="Y30" s="43"/>
      <c r="Z30" s="43"/>
      <c r="AA30" s="38" t="str">
        <f t="shared" ref="AA30:AA33" si="12">IFERROR(IF(AND(T29="Probabilidad",T30="Probabilidad"),(AC29-(+AC29*W30)),IF(AND(T29="Impacto",T30="Probabilidad"),(AC28-(+AC28*W30)),IF(T30="Impacto",AC29,""))),"")</f>
        <v/>
      </c>
      <c r="AB30" s="39" t="str">
        <f t="shared" si="1"/>
        <v/>
      </c>
      <c r="AC30" s="30" t="str">
        <f t="shared" si="2"/>
        <v/>
      </c>
      <c r="AD30" s="39" t="str">
        <f t="shared" si="3"/>
        <v/>
      </c>
      <c r="AE30" s="30" t="str">
        <f t="shared" ref="AE30:AE33" si="13">IFERROR(IF(AND(T29="Impacto",T30="Impacto"),(AE29-(+AE29*W30)),IF(AND(T29="Probabilidad",T30="Impacto"),(AE28-(+AE28*W30)),IF(T30="Probabilidad",AE29,""))),"")</f>
        <v/>
      </c>
      <c r="AF30" s="40" t="str">
        <f t="shared" si="5"/>
        <v/>
      </c>
      <c r="AG30" s="29"/>
      <c r="AH30" s="33"/>
      <c r="AI30" s="28"/>
      <c r="AJ30" s="34"/>
      <c r="AK30" s="34"/>
      <c r="AL30" s="33"/>
      <c r="AM30" s="28"/>
      <c r="AN30" s="19"/>
      <c r="AO30" s="19"/>
      <c r="AP30" s="19"/>
      <c r="AQ30" s="19"/>
      <c r="AR30" s="19"/>
      <c r="AS30" s="19"/>
      <c r="AT30" s="19"/>
      <c r="AU30" s="19"/>
      <c r="AV30" s="19"/>
      <c r="AW30" s="19"/>
      <c r="AX30" s="19"/>
      <c r="AY30" s="19"/>
      <c r="AZ30" s="19"/>
      <c r="BA30" s="19"/>
      <c r="BB30" s="19"/>
      <c r="BC30" s="19"/>
      <c r="BD30" s="19"/>
      <c r="BE30" s="19"/>
      <c r="BF30" s="19"/>
      <c r="BG30" s="19"/>
    </row>
    <row r="31" spans="1:59" ht="26.25" customHeight="1" x14ac:dyDescent="0.3">
      <c r="A31" s="420"/>
      <c r="B31" s="420"/>
      <c r="C31" s="420"/>
      <c r="D31" s="436"/>
      <c r="E31" s="33"/>
      <c r="F31" s="420"/>
      <c r="G31" s="420"/>
      <c r="H31" s="33"/>
      <c r="I31" s="433"/>
      <c r="J31" s="420"/>
      <c r="K31" s="420"/>
      <c r="L31" s="420"/>
      <c r="M31" s="420"/>
      <c r="N31" s="420"/>
      <c r="O31" s="420"/>
      <c r="P31" s="420"/>
      <c r="Q31" s="420"/>
      <c r="R31" s="28">
        <v>4</v>
      </c>
      <c r="S31" s="42"/>
      <c r="T31" s="28" t="str">
        <f t="shared" si="6"/>
        <v/>
      </c>
      <c r="U31" s="43"/>
      <c r="V31" s="43"/>
      <c r="W31" s="44" t="str">
        <f t="shared" si="7"/>
        <v/>
      </c>
      <c r="X31" s="43"/>
      <c r="Y31" s="43"/>
      <c r="Z31" s="43"/>
      <c r="AA31" s="38" t="str">
        <f t="shared" si="12"/>
        <v/>
      </c>
      <c r="AB31" s="39" t="str">
        <f t="shared" si="1"/>
        <v/>
      </c>
      <c r="AC31" s="30" t="str">
        <f t="shared" si="2"/>
        <v/>
      </c>
      <c r="AD31" s="39" t="str">
        <f t="shared" si="3"/>
        <v/>
      </c>
      <c r="AE31" s="30" t="str">
        <f t="shared" si="13"/>
        <v/>
      </c>
      <c r="AF31" s="40" t="str">
        <f t="shared" si="5"/>
        <v/>
      </c>
      <c r="AG31" s="29"/>
      <c r="AH31" s="33"/>
      <c r="AI31" s="28"/>
      <c r="AJ31" s="34"/>
      <c r="AK31" s="34"/>
      <c r="AL31" s="33"/>
      <c r="AM31" s="28"/>
      <c r="AN31" s="19"/>
      <c r="AO31" s="19"/>
      <c r="AP31" s="19"/>
      <c r="AQ31" s="19"/>
      <c r="AR31" s="19"/>
      <c r="AS31" s="19"/>
      <c r="AT31" s="19"/>
      <c r="AU31" s="19"/>
      <c r="AV31" s="19"/>
      <c r="AW31" s="19"/>
      <c r="AX31" s="19"/>
      <c r="AY31" s="19"/>
      <c r="AZ31" s="19"/>
      <c r="BA31" s="19"/>
      <c r="BB31" s="19"/>
      <c r="BC31" s="19"/>
      <c r="BD31" s="19"/>
      <c r="BE31" s="19"/>
      <c r="BF31" s="19"/>
      <c r="BG31" s="19"/>
    </row>
    <row r="32" spans="1:59" ht="26.25" customHeight="1" x14ac:dyDescent="0.3">
      <c r="A32" s="420"/>
      <c r="B32" s="420"/>
      <c r="C32" s="420"/>
      <c r="D32" s="436"/>
      <c r="E32" s="33"/>
      <c r="F32" s="420"/>
      <c r="G32" s="420"/>
      <c r="H32" s="33"/>
      <c r="I32" s="433"/>
      <c r="J32" s="420"/>
      <c r="K32" s="420"/>
      <c r="L32" s="420"/>
      <c r="M32" s="420"/>
      <c r="N32" s="420"/>
      <c r="O32" s="420"/>
      <c r="P32" s="420"/>
      <c r="Q32" s="420"/>
      <c r="R32" s="28">
        <v>5</v>
      </c>
      <c r="S32" s="42"/>
      <c r="T32" s="28" t="str">
        <f t="shared" si="6"/>
        <v/>
      </c>
      <c r="U32" s="43"/>
      <c r="V32" s="43"/>
      <c r="W32" s="44" t="str">
        <f t="shared" si="7"/>
        <v/>
      </c>
      <c r="X32" s="43"/>
      <c r="Y32" s="43"/>
      <c r="Z32" s="43"/>
      <c r="AA32" s="38" t="str">
        <f t="shared" si="12"/>
        <v/>
      </c>
      <c r="AB32" s="39" t="str">
        <f t="shared" si="1"/>
        <v/>
      </c>
      <c r="AC32" s="30" t="str">
        <f t="shared" si="2"/>
        <v/>
      </c>
      <c r="AD32" s="39" t="str">
        <f t="shared" si="3"/>
        <v/>
      </c>
      <c r="AE32" s="30" t="str">
        <f t="shared" si="13"/>
        <v/>
      </c>
      <c r="AF32" s="40" t="str">
        <f t="shared" si="5"/>
        <v/>
      </c>
      <c r="AG32" s="29"/>
      <c r="AH32" s="33"/>
      <c r="AI32" s="28"/>
      <c r="AJ32" s="34"/>
      <c r="AK32" s="34"/>
      <c r="AL32" s="33"/>
      <c r="AM32" s="28"/>
      <c r="AN32" s="19"/>
      <c r="AO32" s="19"/>
      <c r="AP32" s="19"/>
      <c r="AQ32" s="19"/>
      <c r="AR32" s="19"/>
      <c r="AS32" s="19"/>
      <c r="AT32" s="19"/>
      <c r="AU32" s="19"/>
      <c r="AV32" s="19"/>
      <c r="AW32" s="19"/>
      <c r="AX32" s="19"/>
      <c r="AY32" s="19"/>
      <c r="AZ32" s="19"/>
      <c r="BA32" s="19"/>
      <c r="BB32" s="19"/>
      <c r="BC32" s="19"/>
      <c r="BD32" s="19"/>
      <c r="BE32" s="19"/>
      <c r="BF32" s="19"/>
      <c r="BG32" s="19"/>
    </row>
    <row r="33" spans="1:59" ht="26.25" customHeight="1" x14ac:dyDescent="0.3">
      <c r="A33" s="421"/>
      <c r="B33" s="421"/>
      <c r="C33" s="421"/>
      <c r="D33" s="437"/>
      <c r="E33" s="33"/>
      <c r="F33" s="421"/>
      <c r="G33" s="421"/>
      <c r="H33" s="33"/>
      <c r="I33" s="434"/>
      <c r="J33" s="421"/>
      <c r="K33" s="421"/>
      <c r="L33" s="421"/>
      <c r="M33" s="421"/>
      <c r="N33" s="421"/>
      <c r="O33" s="421"/>
      <c r="P33" s="421"/>
      <c r="Q33" s="421"/>
      <c r="R33" s="28">
        <v>6</v>
      </c>
      <c r="S33" s="42"/>
      <c r="T33" s="28" t="str">
        <f t="shared" si="6"/>
        <v/>
      </c>
      <c r="U33" s="43"/>
      <c r="V33" s="43"/>
      <c r="W33" s="44" t="str">
        <f t="shared" si="7"/>
        <v/>
      </c>
      <c r="X33" s="43"/>
      <c r="Y33" s="43"/>
      <c r="Z33" s="43"/>
      <c r="AA33" s="38" t="str">
        <f t="shared" si="12"/>
        <v/>
      </c>
      <c r="AB33" s="39" t="str">
        <f t="shared" si="1"/>
        <v/>
      </c>
      <c r="AC33" s="30" t="str">
        <f t="shared" si="2"/>
        <v/>
      </c>
      <c r="AD33" s="39" t="str">
        <f t="shared" si="3"/>
        <v/>
      </c>
      <c r="AE33" s="30" t="str">
        <f t="shared" si="13"/>
        <v/>
      </c>
      <c r="AF33" s="40" t="str">
        <f t="shared" si="5"/>
        <v/>
      </c>
      <c r="AG33" s="29"/>
      <c r="AH33" s="33"/>
      <c r="AI33" s="28"/>
      <c r="AJ33" s="34"/>
      <c r="AK33" s="34"/>
      <c r="AL33" s="33"/>
      <c r="AM33" s="28"/>
      <c r="AN33" s="19"/>
      <c r="AO33" s="19"/>
      <c r="AP33" s="19"/>
      <c r="AQ33" s="19"/>
      <c r="AR33" s="19"/>
      <c r="AS33" s="19"/>
      <c r="AT33" s="19"/>
      <c r="AU33" s="19"/>
      <c r="AV33" s="19"/>
      <c r="AW33" s="19"/>
      <c r="AX33" s="19"/>
      <c r="AY33" s="19"/>
      <c r="AZ33" s="19"/>
      <c r="BA33" s="19"/>
      <c r="BB33" s="19"/>
      <c r="BC33" s="19"/>
      <c r="BD33" s="19"/>
      <c r="BE33" s="19"/>
      <c r="BF33" s="19"/>
      <c r="BG33" s="19"/>
    </row>
    <row r="34" spans="1:59" ht="26.25" customHeight="1" x14ac:dyDescent="0.3">
      <c r="A34" s="419">
        <v>5</v>
      </c>
      <c r="B34" s="422"/>
      <c r="C34" s="422"/>
      <c r="D34" s="435"/>
      <c r="E34" s="33"/>
      <c r="F34" s="422"/>
      <c r="G34" s="423"/>
      <c r="H34" s="33"/>
      <c r="I34" s="432"/>
      <c r="J34" s="424"/>
      <c r="K34" s="428" t="str">
        <f>IF(J34&lt;=0,"",IF(J34&lt;=2,"Muy Baja",IF(J34&lt;=24,"Baja",IF(J34&lt;=500,"Media",IF(J34&lt;=5000,"Alta","Muy Alta")))))</f>
        <v/>
      </c>
      <c r="L34" s="427" t="str">
        <f>IF(K34="","",IF(K34="Muy Baja",0.2,IF(K34="Baja",0.4,IF(K34="Media",0.6,IF(K34="Alta",0.8,IF(K34="Muy Alta",1,))))))</f>
        <v/>
      </c>
      <c r="M34" s="427"/>
      <c r="N34" s="427">
        <f ca="1">IF(NOT(ISERROR(MATCH(M34,'Tabla Impacto'!$B$221:$B$223,0))),'Tabla Impacto'!$F$223&amp;"Por favor no seleccionar los criterios de impacto(Afectación Económica o presupuestal y Pérdida Reputacional)",M34)</f>
        <v>0</v>
      </c>
      <c r="O34" s="428" t="str">
        <f ca="1">IF(OR(N34='Tabla Impacto'!$C$11,N34='Tabla Impacto'!$D$11),"Leve",IF(OR(N34='Tabla Impacto'!$C$12,N34='Tabla Impacto'!$D$12),"Menor",IF(OR(N34='Tabla Impacto'!$C$13,N34='Tabla Impacto'!$D$13),"Moderado",IF(OR(N34='Tabla Impacto'!$C$14,N34='Tabla Impacto'!$D$14),"Mayor",IF(OR(N34='Tabla Impacto'!$C$15,N34='Tabla Impacto'!$D$15),"Catastrófico","")))))</f>
        <v/>
      </c>
      <c r="P34" s="427" t="str">
        <f ca="1">IF(O34="","",IF(O34="Leve",0.2,IF(O34="Menor",0.4,IF(O34="Moderado",0.6,IF(O34="Mayor",0.8,IF(O34="Catastrófico",1,))))))</f>
        <v/>
      </c>
      <c r="Q34" s="426"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28">
        <v>1</v>
      </c>
      <c r="S34" s="42"/>
      <c r="T34" s="28" t="str">
        <f t="shared" si="6"/>
        <v/>
      </c>
      <c r="U34" s="43"/>
      <c r="V34" s="43"/>
      <c r="W34" s="44" t="str">
        <f t="shared" si="7"/>
        <v/>
      </c>
      <c r="X34" s="43"/>
      <c r="Y34" s="43"/>
      <c r="Z34" s="43"/>
      <c r="AA34" s="38" t="str">
        <f>IFERROR(IF(T34="Probabilidad",(L34-(+L34*W34)),IF(T34="Impacto",L34,"")),"")</f>
        <v/>
      </c>
      <c r="AB34" s="39" t="str">
        <f t="shared" si="1"/>
        <v/>
      </c>
      <c r="AC34" s="30" t="str">
        <f t="shared" si="2"/>
        <v/>
      </c>
      <c r="AD34" s="39" t="str">
        <f t="shared" si="3"/>
        <v/>
      </c>
      <c r="AE34" s="30" t="str">
        <f>IFERROR(IF(T34="Impacto",(P34-(+P34*W34)),IF(T34="Probabilidad",P34,"")),"")</f>
        <v/>
      </c>
      <c r="AF34" s="40" t="str">
        <f t="shared" si="5"/>
        <v/>
      </c>
      <c r="AG34" s="29"/>
      <c r="AH34" s="33"/>
      <c r="AI34" s="28"/>
      <c r="AJ34" s="34"/>
      <c r="AK34" s="34"/>
      <c r="AL34" s="33"/>
      <c r="AM34" s="28"/>
      <c r="AN34" s="19"/>
      <c r="AO34" s="19"/>
      <c r="AP34" s="19"/>
      <c r="AQ34" s="19"/>
      <c r="AR34" s="19"/>
      <c r="AS34" s="19"/>
      <c r="AT34" s="19"/>
      <c r="AU34" s="19"/>
      <c r="AV34" s="19"/>
      <c r="AW34" s="19"/>
      <c r="AX34" s="19"/>
      <c r="AY34" s="19"/>
      <c r="AZ34" s="19"/>
      <c r="BA34" s="19"/>
      <c r="BB34" s="19"/>
      <c r="BC34" s="19"/>
      <c r="BD34" s="19"/>
      <c r="BE34" s="19"/>
      <c r="BF34" s="19"/>
      <c r="BG34" s="19"/>
    </row>
    <row r="35" spans="1:59" ht="26.25" customHeight="1" x14ac:dyDescent="0.3">
      <c r="A35" s="420"/>
      <c r="B35" s="420"/>
      <c r="C35" s="420"/>
      <c r="D35" s="436"/>
      <c r="E35" s="33"/>
      <c r="F35" s="420"/>
      <c r="G35" s="420"/>
      <c r="H35" s="33"/>
      <c r="I35" s="433"/>
      <c r="J35" s="420"/>
      <c r="K35" s="420"/>
      <c r="L35" s="420"/>
      <c r="M35" s="420"/>
      <c r="N35" s="420"/>
      <c r="O35" s="420"/>
      <c r="P35" s="420"/>
      <c r="Q35" s="420"/>
      <c r="R35" s="28">
        <v>2</v>
      </c>
      <c r="S35" s="42"/>
      <c r="T35" s="28" t="str">
        <f t="shared" si="6"/>
        <v/>
      </c>
      <c r="U35" s="43"/>
      <c r="V35" s="43"/>
      <c r="W35" s="44" t="str">
        <f t="shared" si="7"/>
        <v/>
      </c>
      <c r="X35" s="43"/>
      <c r="Y35" s="43"/>
      <c r="Z35" s="43"/>
      <c r="AA35" s="38" t="str">
        <f>IFERROR(IF(AND(T34="Probabilidad",T35="Probabilidad"),(AC34-(+AC34*W35)),IF(AND(T34="Impacto",T35="Probabilidad"),(L34-(+L34*W35)),IF(T35="Impacto",AC34,""))),"")</f>
        <v/>
      </c>
      <c r="AB35" s="39" t="str">
        <f t="shared" si="1"/>
        <v/>
      </c>
      <c r="AC35" s="30" t="str">
        <f t="shared" si="2"/>
        <v/>
      </c>
      <c r="AD35" s="39" t="str">
        <f t="shared" si="3"/>
        <v/>
      </c>
      <c r="AE35" s="30" t="str">
        <f>IFERROR(IF(AND(T34="Impacto",T35="Impacto"),(AE34-(+AE34*W35)),IF(AND(T34="Probabilidad",T35="Impacto"),(P34-(+P34*W35)),IF(T35="Probabilidad",AE34,""))),"")</f>
        <v/>
      </c>
      <c r="AF35" s="40" t="str">
        <f t="shared" si="5"/>
        <v/>
      </c>
      <c r="AG35" s="29"/>
      <c r="AH35" s="33"/>
      <c r="AI35" s="28"/>
      <c r="AJ35" s="34"/>
      <c r="AK35" s="34"/>
      <c r="AL35" s="33"/>
      <c r="AM35" s="28"/>
      <c r="AN35" s="19"/>
      <c r="AO35" s="19"/>
      <c r="AP35" s="19"/>
      <c r="AQ35" s="19"/>
      <c r="AR35" s="19"/>
      <c r="AS35" s="19"/>
      <c r="AT35" s="19"/>
      <c r="AU35" s="19"/>
      <c r="AV35" s="19"/>
      <c r="AW35" s="19"/>
      <c r="AX35" s="19"/>
      <c r="AY35" s="19"/>
      <c r="AZ35" s="19"/>
      <c r="BA35" s="19"/>
      <c r="BB35" s="19"/>
      <c r="BC35" s="19"/>
      <c r="BD35" s="19"/>
      <c r="BE35" s="19"/>
      <c r="BF35" s="19"/>
      <c r="BG35" s="19"/>
    </row>
    <row r="36" spans="1:59" ht="26.25" customHeight="1" x14ac:dyDescent="0.3">
      <c r="A36" s="420"/>
      <c r="B36" s="420"/>
      <c r="C36" s="420"/>
      <c r="D36" s="436"/>
      <c r="E36" s="33"/>
      <c r="F36" s="420"/>
      <c r="G36" s="420"/>
      <c r="H36" s="33"/>
      <c r="I36" s="433"/>
      <c r="J36" s="420"/>
      <c r="K36" s="420"/>
      <c r="L36" s="420"/>
      <c r="M36" s="420"/>
      <c r="N36" s="420"/>
      <c r="O36" s="420"/>
      <c r="P36" s="420"/>
      <c r="Q36" s="420"/>
      <c r="R36" s="28">
        <v>3</v>
      </c>
      <c r="S36" s="57"/>
      <c r="T36" s="28" t="str">
        <f t="shared" si="6"/>
        <v/>
      </c>
      <c r="U36" s="43"/>
      <c r="V36" s="43"/>
      <c r="W36" s="44" t="str">
        <f t="shared" si="7"/>
        <v/>
      </c>
      <c r="X36" s="43"/>
      <c r="Y36" s="43"/>
      <c r="Z36" s="43"/>
      <c r="AA36" s="38" t="str">
        <f t="shared" ref="AA36:AA39" si="14">IFERROR(IF(AND(T35="Probabilidad",T36="Probabilidad"),(AC35-(+AC35*W36)),IF(AND(T35="Impacto",T36="Probabilidad"),(AC34-(+AC34*W36)),IF(T36="Impacto",AC35,""))),"")</f>
        <v/>
      </c>
      <c r="AB36" s="39" t="str">
        <f t="shared" si="1"/>
        <v/>
      </c>
      <c r="AC36" s="30" t="str">
        <f t="shared" si="2"/>
        <v/>
      </c>
      <c r="AD36" s="39" t="str">
        <f t="shared" si="3"/>
        <v/>
      </c>
      <c r="AE36" s="30" t="str">
        <f t="shared" ref="AE36:AE39" si="15">IFERROR(IF(AND(T35="Impacto",T36="Impacto"),(AE35-(+AE35*W36)),IF(AND(T35="Probabilidad",T36="Impacto"),(AE34-(+AE34*W36)),IF(T36="Probabilidad",AE35,""))),"")</f>
        <v/>
      </c>
      <c r="AF36" s="40" t="str">
        <f t="shared" si="5"/>
        <v/>
      </c>
      <c r="AG36" s="29"/>
      <c r="AH36" s="33"/>
      <c r="AI36" s="28"/>
      <c r="AJ36" s="34"/>
      <c r="AK36" s="34"/>
      <c r="AL36" s="33"/>
      <c r="AM36" s="28"/>
      <c r="AN36" s="19"/>
      <c r="AO36" s="19"/>
      <c r="AP36" s="19"/>
      <c r="AQ36" s="19"/>
      <c r="AR36" s="19"/>
      <c r="AS36" s="19"/>
      <c r="AT36" s="19"/>
      <c r="AU36" s="19"/>
      <c r="AV36" s="19"/>
      <c r="AW36" s="19"/>
      <c r="AX36" s="19"/>
      <c r="AY36" s="19"/>
      <c r="AZ36" s="19"/>
      <c r="BA36" s="19"/>
      <c r="BB36" s="19"/>
      <c r="BC36" s="19"/>
      <c r="BD36" s="19"/>
      <c r="BE36" s="19"/>
      <c r="BF36" s="19"/>
      <c r="BG36" s="19"/>
    </row>
    <row r="37" spans="1:59" ht="26.25" customHeight="1" x14ac:dyDescent="0.3">
      <c r="A37" s="420"/>
      <c r="B37" s="420"/>
      <c r="C37" s="420"/>
      <c r="D37" s="436"/>
      <c r="E37" s="33"/>
      <c r="F37" s="420"/>
      <c r="G37" s="420"/>
      <c r="H37" s="33"/>
      <c r="I37" s="433"/>
      <c r="J37" s="420"/>
      <c r="K37" s="420"/>
      <c r="L37" s="420"/>
      <c r="M37" s="420"/>
      <c r="N37" s="420"/>
      <c r="O37" s="420"/>
      <c r="P37" s="420"/>
      <c r="Q37" s="420"/>
      <c r="R37" s="28">
        <v>4</v>
      </c>
      <c r="S37" s="42"/>
      <c r="T37" s="28" t="str">
        <f t="shared" si="6"/>
        <v/>
      </c>
      <c r="U37" s="43"/>
      <c r="V37" s="43"/>
      <c r="W37" s="44" t="str">
        <f t="shared" si="7"/>
        <v/>
      </c>
      <c r="X37" s="43"/>
      <c r="Y37" s="43"/>
      <c r="Z37" s="43"/>
      <c r="AA37" s="38" t="str">
        <f t="shared" si="14"/>
        <v/>
      </c>
      <c r="AB37" s="39" t="str">
        <f t="shared" si="1"/>
        <v/>
      </c>
      <c r="AC37" s="30" t="str">
        <f t="shared" si="2"/>
        <v/>
      </c>
      <c r="AD37" s="39" t="str">
        <f t="shared" si="3"/>
        <v/>
      </c>
      <c r="AE37" s="30" t="str">
        <f t="shared" si="15"/>
        <v/>
      </c>
      <c r="AF37" s="40" t="str">
        <f t="shared" si="5"/>
        <v/>
      </c>
      <c r="AG37" s="29"/>
      <c r="AH37" s="33"/>
      <c r="AI37" s="28"/>
      <c r="AJ37" s="34"/>
      <c r="AK37" s="34"/>
      <c r="AL37" s="33"/>
      <c r="AM37" s="28"/>
      <c r="AN37" s="19"/>
      <c r="AO37" s="19"/>
      <c r="AP37" s="19"/>
      <c r="AQ37" s="19"/>
      <c r="AR37" s="19"/>
      <c r="AS37" s="19"/>
      <c r="AT37" s="19"/>
      <c r="AU37" s="19"/>
      <c r="AV37" s="19"/>
      <c r="AW37" s="19"/>
      <c r="AX37" s="19"/>
      <c r="AY37" s="19"/>
      <c r="AZ37" s="19"/>
      <c r="BA37" s="19"/>
      <c r="BB37" s="19"/>
      <c r="BC37" s="19"/>
      <c r="BD37" s="19"/>
      <c r="BE37" s="19"/>
      <c r="BF37" s="19"/>
      <c r="BG37" s="19"/>
    </row>
    <row r="38" spans="1:59" ht="26.25" customHeight="1" x14ac:dyDescent="0.3">
      <c r="A38" s="420"/>
      <c r="B38" s="420"/>
      <c r="C38" s="420"/>
      <c r="D38" s="436"/>
      <c r="E38" s="33"/>
      <c r="F38" s="420"/>
      <c r="G38" s="420"/>
      <c r="H38" s="33"/>
      <c r="I38" s="433"/>
      <c r="J38" s="420"/>
      <c r="K38" s="420"/>
      <c r="L38" s="420"/>
      <c r="M38" s="420"/>
      <c r="N38" s="420"/>
      <c r="O38" s="420"/>
      <c r="P38" s="420"/>
      <c r="Q38" s="420"/>
      <c r="R38" s="28">
        <v>5</v>
      </c>
      <c r="S38" s="42"/>
      <c r="T38" s="28" t="str">
        <f t="shared" si="6"/>
        <v/>
      </c>
      <c r="U38" s="43"/>
      <c r="V38" s="43"/>
      <c r="W38" s="44" t="str">
        <f t="shared" si="7"/>
        <v/>
      </c>
      <c r="X38" s="43"/>
      <c r="Y38" s="43"/>
      <c r="Z38" s="43"/>
      <c r="AA38" s="38" t="str">
        <f t="shared" si="14"/>
        <v/>
      </c>
      <c r="AB38" s="39" t="str">
        <f t="shared" si="1"/>
        <v/>
      </c>
      <c r="AC38" s="30" t="str">
        <f t="shared" si="2"/>
        <v/>
      </c>
      <c r="AD38" s="39" t="str">
        <f t="shared" si="3"/>
        <v/>
      </c>
      <c r="AE38" s="30" t="str">
        <f t="shared" si="15"/>
        <v/>
      </c>
      <c r="AF38" s="40" t="str">
        <f t="shared" si="5"/>
        <v/>
      </c>
      <c r="AG38" s="29"/>
      <c r="AH38" s="33"/>
      <c r="AI38" s="28"/>
      <c r="AJ38" s="34"/>
      <c r="AK38" s="34"/>
      <c r="AL38" s="33"/>
      <c r="AM38" s="28"/>
      <c r="AN38" s="19"/>
      <c r="AO38" s="19"/>
      <c r="AP38" s="19"/>
      <c r="AQ38" s="19"/>
      <c r="AR38" s="19"/>
      <c r="AS38" s="19"/>
      <c r="AT38" s="19"/>
      <c r="AU38" s="19"/>
      <c r="AV38" s="19"/>
      <c r="AW38" s="19"/>
      <c r="AX38" s="19"/>
      <c r="AY38" s="19"/>
      <c r="AZ38" s="19"/>
      <c r="BA38" s="19"/>
      <c r="BB38" s="19"/>
      <c r="BC38" s="19"/>
      <c r="BD38" s="19"/>
      <c r="BE38" s="19"/>
      <c r="BF38" s="19"/>
      <c r="BG38" s="19"/>
    </row>
    <row r="39" spans="1:59" ht="26.25" customHeight="1" x14ac:dyDescent="0.3">
      <c r="A39" s="421"/>
      <c r="B39" s="421"/>
      <c r="C39" s="421"/>
      <c r="D39" s="437"/>
      <c r="E39" s="33"/>
      <c r="F39" s="421"/>
      <c r="G39" s="421"/>
      <c r="H39" s="33"/>
      <c r="I39" s="434"/>
      <c r="J39" s="421"/>
      <c r="K39" s="421"/>
      <c r="L39" s="421"/>
      <c r="M39" s="421"/>
      <c r="N39" s="421"/>
      <c r="O39" s="421"/>
      <c r="P39" s="421"/>
      <c r="Q39" s="421"/>
      <c r="R39" s="28">
        <v>6</v>
      </c>
      <c r="S39" s="42"/>
      <c r="T39" s="28" t="str">
        <f t="shared" si="6"/>
        <v/>
      </c>
      <c r="U39" s="43"/>
      <c r="V39" s="43"/>
      <c r="W39" s="44" t="str">
        <f t="shared" si="7"/>
        <v/>
      </c>
      <c r="X39" s="43"/>
      <c r="Y39" s="43"/>
      <c r="Z39" s="43"/>
      <c r="AA39" s="38" t="str">
        <f t="shared" si="14"/>
        <v/>
      </c>
      <c r="AB39" s="39" t="str">
        <f t="shared" si="1"/>
        <v/>
      </c>
      <c r="AC39" s="30" t="str">
        <f t="shared" si="2"/>
        <v/>
      </c>
      <c r="AD39" s="39" t="str">
        <f t="shared" si="3"/>
        <v/>
      </c>
      <c r="AE39" s="30" t="str">
        <f t="shared" si="15"/>
        <v/>
      </c>
      <c r="AF39" s="40" t="str">
        <f t="shared" si="5"/>
        <v/>
      </c>
      <c r="AG39" s="29"/>
      <c r="AH39" s="33"/>
      <c r="AI39" s="28"/>
      <c r="AJ39" s="34"/>
      <c r="AK39" s="34"/>
      <c r="AL39" s="33"/>
      <c r="AM39" s="28"/>
      <c r="AN39" s="19"/>
      <c r="AO39" s="19"/>
      <c r="AP39" s="19"/>
      <c r="AQ39" s="19"/>
      <c r="AR39" s="19"/>
      <c r="AS39" s="19"/>
      <c r="AT39" s="19"/>
      <c r="AU39" s="19"/>
      <c r="AV39" s="19"/>
      <c r="AW39" s="19"/>
      <c r="AX39" s="19"/>
      <c r="AY39" s="19"/>
      <c r="AZ39" s="19"/>
      <c r="BA39" s="19"/>
      <c r="BB39" s="19"/>
      <c r="BC39" s="19"/>
      <c r="BD39" s="19"/>
      <c r="BE39" s="19"/>
      <c r="BF39" s="19"/>
      <c r="BG39" s="19"/>
    </row>
    <row r="40" spans="1:59" ht="26.25" customHeight="1" x14ac:dyDescent="0.3">
      <c r="A40" s="419">
        <v>6</v>
      </c>
      <c r="B40" s="422"/>
      <c r="C40" s="422"/>
      <c r="D40" s="435"/>
      <c r="E40" s="33"/>
      <c r="F40" s="422"/>
      <c r="G40" s="423"/>
      <c r="H40" s="33"/>
      <c r="I40" s="432"/>
      <c r="J40" s="424"/>
      <c r="K40" s="428" t="str">
        <f>IF(J40&lt;=0,"",IF(J40&lt;=2,"Muy Baja",IF(J40&lt;=24,"Baja",IF(J40&lt;=500,"Media",IF(J40&lt;=5000,"Alta","Muy Alta")))))</f>
        <v/>
      </c>
      <c r="L40" s="427" t="str">
        <f>IF(K40="","",IF(K40="Muy Baja",0.2,IF(K40="Baja",0.4,IF(K40="Media",0.6,IF(K40="Alta",0.8,IF(K40="Muy Alta",1,))))))</f>
        <v/>
      </c>
      <c r="M40" s="427"/>
      <c r="N40" s="427">
        <f ca="1">IF(NOT(ISERROR(MATCH(M40,'Tabla Impacto'!$B$221:$B$223,0))),'Tabla Impacto'!$F$223&amp;"Por favor no seleccionar los criterios de impacto(Afectación Económica o presupuestal y Pérdida Reputacional)",M40)</f>
        <v>0</v>
      </c>
      <c r="O40" s="428" t="str">
        <f ca="1">IF(OR(N40='Tabla Impacto'!$C$11,N40='Tabla Impacto'!$D$11),"Leve",IF(OR(N40='Tabla Impacto'!$C$12,N40='Tabla Impacto'!$D$12),"Menor",IF(OR(N40='Tabla Impacto'!$C$13,N40='Tabla Impacto'!$D$13),"Moderado",IF(OR(N40='Tabla Impacto'!$C$14,N40='Tabla Impacto'!$D$14),"Mayor",IF(OR(N40='Tabla Impacto'!$C$15,N40='Tabla Impacto'!$D$15),"Catastrófico","")))))</f>
        <v/>
      </c>
      <c r="P40" s="427" t="str">
        <f ca="1">IF(O40="","",IF(O40="Leve",0.2,IF(O40="Menor",0.4,IF(O40="Moderado",0.6,IF(O40="Mayor",0.8,IF(O40="Catastrófico",1,))))))</f>
        <v/>
      </c>
      <c r="Q40" s="426"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28">
        <v>1</v>
      </c>
      <c r="S40" s="42"/>
      <c r="T40" s="28" t="str">
        <f t="shared" si="6"/>
        <v/>
      </c>
      <c r="U40" s="43"/>
      <c r="V40" s="43"/>
      <c r="W40" s="44" t="str">
        <f t="shared" si="7"/>
        <v/>
      </c>
      <c r="X40" s="43"/>
      <c r="Y40" s="43"/>
      <c r="Z40" s="43"/>
      <c r="AA40" s="38" t="str">
        <f>IFERROR(IF(T40="Probabilidad",(L40-(+L40*W40)),IF(T40="Impacto",L40,"")),"")</f>
        <v/>
      </c>
      <c r="AB40" s="39" t="str">
        <f t="shared" si="1"/>
        <v/>
      </c>
      <c r="AC40" s="30" t="str">
        <f t="shared" si="2"/>
        <v/>
      </c>
      <c r="AD40" s="39" t="str">
        <f t="shared" si="3"/>
        <v/>
      </c>
      <c r="AE40" s="30" t="str">
        <f>IFERROR(IF(T40="Impacto",(P40-(+P40*W40)),IF(T40="Probabilidad",P40,"")),"")</f>
        <v/>
      </c>
      <c r="AF40" s="40" t="str">
        <f t="shared" si="5"/>
        <v/>
      </c>
      <c r="AG40" s="29"/>
      <c r="AH40" s="33"/>
      <c r="AI40" s="28"/>
      <c r="AJ40" s="34"/>
      <c r="AK40" s="34"/>
      <c r="AL40" s="33"/>
      <c r="AM40" s="28"/>
      <c r="AN40" s="19"/>
      <c r="AO40" s="19"/>
      <c r="AP40" s="19"/>
      <c r="AQ40" s="19"/>
      <c r="AR40" s="19"/>
      <c r="AS40" s="19"/>
      <c r="AT40" s="19"/>
      <c r="AU40" s="19"/>
      <c r="AV40" s="19"/>
      <c r="AW40" s="19"/>
      <c r="AX40" s="19"/>
      <c r="AY40" s="19"/>
      <c r="AZ40" s="19"/>
      <c r="BA40" s="19"/>
      <c r="BB40" s="19"/>
      <c r="BC40" s="19"/>
      <c r="BD40" s="19"/>
      <c r="BE40" s="19"/>
      <c r="BF40" s="19"/>
      <c r="BG40" s="19"/>
    </row>
    <row r="41" spans="1:59" ht="26.25" customHeight="1" x14ac:dyDescent="0.3">
      <c r="A41" s="420"/>
      <c r="B41" s="420"/>
      <c r="C41" s="420"/>
      <c r="D41" s="436"/>
      <c r="E41" s="33"/>
      <c r="F41" s="420"/>
      <c r="G41" s="420"/>
      <c r="H41" s="33"/>
      <c r="I41" s="433"/>
      <c r="J41" s="420"/>
      <c r="K41" s="420"/>
      <c r="L41" s="420"/>
      <c r="M41" s="420"/>
      <c r="N41" s="420"/>
      <c r="O41" s="420"/>
      <c r="P41" s="420"/>
      <c r="Q41" s="420"/>
      <c r="R41" s="28">
        <v>2</v>
      </c>
      <c r="S41" s="42"/>
      <c r="T41" s="28" t="str">
        <f t="shared" si="6"/>
        <v/>
      </c>
      <c r="U41" s="43"/>
      <c r="V41" s="43"/>
      <c r="W41" s="44" t="str">
        <f t="shared" si="7"/>
        <v/>
      </c>
      <c r="X41" s="43"/>
      <c r="Y41" s="43"/>
      <c r="Z41" s="43"/>
      <c r="AA41" s="38" t="str">
        <f>IFERROR(IF(AND(T40="Probabilidad",T41="Probabilidad"),(AC40-(+AC40*W41)),IF(AND(T40="Impacto",T41="Probabilidad"),(L40-(+L40*W41)),IF(T41="Impacto",AC40,""))),"")</f>
        <v/>
      </c>
      <c r="AB41" s="39" t="str">
        <f t="shared" si="1"/>
        <v/>
      </c>
      <c r="AC41" s="30" t="str">
        <f t="shared" si="2"/>
        <v/>
      </c>
      <c r="AD41" s="39" t="str">
        <f t="shared" si="3"/>
        <v/>
      </c>
      <c r="AE41" s="30" t="str">
        <f>IFERROR(IF(AND(T40="Impacto",T41="Impacto"),(AE40-(+AE40*W41)),IF(AND(T40="Probabilidad",T41="Impacto"),(P40-(+P40*W41)),IF(T41="Probabilidad",AE40,""))),"")</f>
        <v/>
      </c>
      <c r="AF41" s="40" t="str">
        <f t="shared" si="5"/>
        <v/>
      </c>
      <c r="AG41" s="29"/>
      <c r="AH41" s="33"/>
      <c r="AI41" s="28"/>
      <c r="AJ41" s="34"/>
      <c r="AK41" s="34"/>
      <c r="AL41" s="33"/>
      <c r="AM41" s="28"/>
      <c r="AN41" s="19"/>
      <c r="AO41" s="19"/>
      <c r="AP41" s="19"/>
      <c r="AQ41" s="19"/>
      <c r="AR41" s="19"/>
      <c r="AS41" s="19"/>
      <c r="AT41" s="19"/>
      <c r="AU41" s="19"/>
      <c r="AV41" s="19"/>
      <c r="AW41" s="19"/>
      <c r="AX41" s="19"/>
      <c r="AY41" s="19"/>
      <c r="AZ41" s="19"/>
      <c r="BA41" s="19"/>
      <c r="BB41" s="19"/>
      <c r="BC41" s="19"/>
      <c r="BD41" s="19"/>
      <c r="BE41" s="19"/>
      <c r="BF41" s="19"/>
      <c r="BG41" s="19"/>
    </row>
    <row r="42" spans="1:59" ht="26.25" customHeight="1" x14ac:dyDescent="0.3">
      <c r="A42" s="420"/>
      <c r="B42" s="420"/>
      <c r="C42" s="420"/>
      <c r="D42" s="436"/>
      <c r="E42" s="33"/>
      <c r="F42" s="420"/>
      <c r="G42" s="420"/>
      <c r="H42" s="33"/>
      <c r="I42" s="433"/>
      <c r="J42" s="420"/>
      <c r="K42" s="420"/>
      <c r="L42" s="420"/>
      <c r="M42" s="420"/>
      <c r="N42" s="420"/>
      <c r="O42" s="420"/>
      <c r="P42" s="420"/>
      <c r="Q42" s="420"/>
      <c r="R42" s="28">
        <v>3</v>
      </c>
      <c r="S42" s="57"/>
      <c r="T42" s="28" t="str">
        <f t="shared" si="6"/>
        <v/>
      </c>
      <c r="U42" s="43"/>
      <c r="V42" s="43"/>
      <c r="W42" s="44" t="str">
        <f t="shared" si="7"/>
        <v/>
      </c>
      <c r="X42" s="43"/>
      <c r="Y42" s="43"/>
      <c r="Z42" s="43"/>
      <c r="AA42" s="38" t="str">
        <f t="shared" ref="AA42:AA45" si="16">IFERROR(IF(AND(T41="Probabilidad",T42="Probabilidad"),(AC41-(+AC41*W42)),IF(AND(T41="Impacto",T42="Probabilidad"),(AC40-(+AC40*W42)),IF(T42="Impacto",AC41,""))),"")</f>
        <v/>
      </c>
      <c r="AB42" s="39" t="str">
        <f t="shared" si="1"/>
        <v/>
      </c>
      <c r="AC42" s="30" t="str">
        <f t="shared" si="2"/>
        <v/>
      </c>
      <c r="AD42" s="39" t="str">
        <f t="shared" si="3"/>
        <v/>
      </c>
      <c r="AE42" s="30" t="str">
        <f t="shared" ref="AE42:AE45" si="17">IFERROR(IF(AND(T41="Impacto",T42="Impacto"),(AE41-(+AE41*W42)),IF(AND(T41="Probabilidad",T42="Impacto"),(AE40-(+AE40*W42)),IF(T42="Probabilidad",AE41,""))),"")</f>
        <v/>
      </c>
      <c r="AF42" s="40" t="str">
        <f t="shared" si="5"/>
        <v/>
      </c>
      <c r="AG42" s="29"/>
      <c r="AH42" s="33"/>
      <c r="AI42" s="28"/>
      <c r="AJ42" s="34"/>
      <c r="AK42" s="34"/>
      <c r="AL42" s="33"/>
      <c r="AM42" s="28"/>
      <c r="AN42" s="19"/>
      <c r="AO42" s="19"/>
      <c r="AP42" s="19"/>
      <c r="AQ42" s="19"/>
      <c r="AR42" s="19"/>
      <c r="AS42" s="19"/>
      <c r="AT42" s="19"/>
      <c r="AU42" s="19"/>
      <c r="AV42" s="19"/>
      <c r="AW42" s="19"/>
      <c r="AX42" s="19"/>
      <c r="AY42" s="19"/>
      <c r="AZ42" s="19"/>
      <c r="BA42" s="19"/>
      <c r="BB42" s="19"/>
      <c r="BC42" s="19"/>
      <c r="BD42" s="19"/>
      <c r="BE42" s="19"/>
      <c r="BF42" s="19"/>
      <c r="BG42" s="19"/>
    </row>
    <row r="43" spans="1:59" ht="26.25" customHeight="1" x14ac:dyDescent="0.3">
      <c r="A43" s="420"/>
      <c r="B43" s="420"/>
      <c r="C43" s="420"/>
      <c r="D43" s="436"/>
      <c r="E43" s="33"/>
      <c r="F43" s="420"/>
      <c r="G43" s="420"/>
      <c r="H43" s="33"/>
      <c r="I43" s="433"/>
      <c r="J43" s="420"/>
      <c r="K43" s="420"/>
      <c r="L43" s="420"/>
      <c r="M43" s="420"/>
      <c r="N43" s="420"/>
      <c r="O43" s="420"/>
      <c r="P43" s="420"/>
      <c r="Q43" s="420"/>
      <c r="R43" s="28">
        <v>4</v>
      </c>
      <c r="S43" s="42"/>
      <c r="T43" s="28" t="str">
        <f t="shared" si="6"/>
        <v/>
      </c>
      <c r="U43" s="43"/>
      <c r="V43" s="43"/>
      <c r="W43" s="44" t="str">
        <f t="shared" si="7"/>
        <v/>
      </c>
      <c r="X43" s="43"/>
      <c r="Y43" s="43"/>
      <c r="Z43" s="43"/>
      <c r="AA43" s="38" t="str">
        <f t="shared" si="16"/>
        <v/>
      </c>
      <c r="AB43" s="39" t="str">
        <f t="shared" si="1"/>
        <v/>
      </c>
      <c r="AC43" s="30" t="str">
        <f t="shared" si="2"/>
        <v/>
      </c>
      <c r="AD43" s="39" t="str">
        <f t="shared" si="3"/>
        <v/>
      </c>
      <c r="AE43" s="30" t="str">
        <f t="shared" si="17"/>
        <v/>
      </c>
      <c r="AF43" s="40" t="str">
        <f t="shared" si="5"/>
        <v/>
      </c>
      <c r="AG43" s="29"/>
      <c r="AH43" s="33"/>
      <c r="AI43" s="28"/>
      <c r="AJ43" s="34"/>
      <c r="AK43" s="34"/>
      <c r="AL43" s="33"/>
      <c r="AM43" s="28"/>
      <c r="AN43" s="19"/>
      <c r="AO43" s="19"/>
      <c r="AP43" s="19"/>
      <c r="AQ43" s="19"/>
      <c r="AR43" s="19"/>
      <c r="AS43" s="19"/>
      <c r="AT43" s="19"/>
      <c r="AU43" s="19"/>
      <c r="AV43" s="19"/>
      <c r="AW43" s="19"/>
      <c r="AX43" s="19"/>
      <c r="AY43" s="19"/>
      <c r="AZ43" s="19"/>
      <c r="BA43" s="19"/>
      <c r="BB43" s="19"/>
      <c r="BC43" s="19"/>
      <c r="BD43" s="19"/>
      <c r="BE43" s="19"/>
      <c r="BF43" s="19"/>
      <c r="BG43" s="19"/>
    </row>
    <row r="44" spans="1:59" ht="26.25" customHeight="1" x14ac:dyDescent="0.3">
      <c r="A44" s="420"/>
      <c r="B44" s="420"/>
      <c r="C44" s="420"/>
      <c r="D44" s="436"/>
      <c r="E44" s="33"/>
      <c r="F44" s="420"/>
      <c r="G44" s="420"/>
      <c r="H44" s="33"/>
      <c r="I44" s="433"/>
      <c r="J44" s="420"/>
      <c r="K44" s="420"/>
      <c r="L44" s="420"/>
      <c r="M44" s="420"/>
      <c r="N44" s="420"/>
      <c r="O44" s="420"/>
      <c r="P44" s="420"/>
      <c r="Q44" s="420"/>
      <c r="R44" s="28">
        <v>5</v>
      </c>
      <c r="S44" s="42"/>
      <c r="T44" s="28" t="str">
        <f t="shared" si="6"/>
        <v/>
      </c>
      <c r="U44" s="43"/>
      <c r="V44" s="43"/>
      <c r="W44" s="44" t="str">
        <f t="shared" si="7"/>
        <v/>
      </c>
      <c r="X44" s="43"/>
      <c r="Y44" s="43"/>
      <c r="Z44" s="43"/>
      <c r="AA44" s="38" t="str">
        <f t="shared" si="16"/>
        <v/>
      </c>
      <c r="AB44" s="39" t="str">
        <f t="shared" si="1"/>
        <v/>
      </c>
      <c r="AC44" s="30" t="str">
        <f t="shared" si="2"/>
        <v/>
      </c>
      <c r="AD44" s="39" t="str">
        <f t="shared" si="3"/>
        <v/>
      </c>
      <c r="AE44" s="30" t="str">
        <f t="shared" si="17"/>
        <v/>
      </c>
      <c r="AF44" s="40" t="str">
        <f t="shared" si="5"/>
        <v/>
      </c>
      <c r="AG44" s="29"/>
      <c r="AH44" s="33"/>
      <c r="AI44" s="28"/>
      <c r="AJ44" s="34"/>
      <c r="AK44" s="34"/>
      <c r="AL44" s="33"/>
      <c r="AM44" s="28"/>
      <c r="AN44" s="19"/>
      <c r="AO44" s="19"/>
      <c r="AP44" s="19"/>
      <c r="AQ44" s="19"/>
      <c r="AR44" s="19"/>
      <c r="AS44" s="19"/>
      <c r="AT44" s="19"/>
      <c r="AU44" s="19"/>
      <c r="AV44" s="19"/>
      <c r="AW44" s="19"/>
      <c r="AX44" s="19"/>
      <c r="AY44" s="19"/>
      <c r="AZ44" s="19"/>
      <c r="BA44" s="19"/>
      <c r="BB44" s="19"/>
      <c r="BC44" s="19"/>
      <c r="BD44" s="19"/>
      <c r="BE44" s="19"/>
      <c r="BF44" s="19"/>
      <c r="BG44" s="19"/>
    </row>
    <row r="45" spans="1:59" ht="26.25" customHeight="1" x14ac:dyDescent="0.3">
      <c r="A45" s="421"/>
      <c r="B45" s="421"/>
      <c r="C45" s="421"/>
      <c r="D45" s="437"/>
      <c r="E45" s="33"/>
      <c r="F45" s="421"/>
      <c r="G45" s="421"/>
      <c r="H45" s="33"/>
      <c r="I45" s="434"/>
      <c r="J45" s="421"/>
      <c r="K45" s="421"/>
      <c r="L45" s="421"/>
      <c r="M45" s="421"/>
      <c r="N45" s="421"/>
      <c r="O45" s="421"/>
      <c r="P45" s="421"/>
      <c r="Q45" s="421"/>
      <c r="R45" s="28">
        <v>6</v>
      </c>
      <c r="S45" s="42"/>
      <c r="T45" s="28" t="str">
        <f t="shared" si="6"/>
        <v/>
      </c>
      <c r="U45" s="43"/>
      <c r="V45" s="43"/>
      <c r="W45" s="44" t="str">
        <f t="shared" si="7"/>
        <v/>
      </c>
      <c r="X45" s="43"/>
      <c r="Y45" s="43"/>
      <c r="Z45" s="43"/>
      <c r="AA45" s="38" t="str">
        <f t="shared" si="16"/>
        <v/>
      </c>
      <c r="AB45" s="39" t="str">
        <f t="shared" si="1"/>
        <v/>
      </c>
      <c r="AC45" s="30" t="str">
        <f t="shared" si="2"/>
        <v/>
      </c>
      <c r="AD45" s="39" t="str">
        <f t="shared" si="3"/>
        <v/>
      </c>
      <c r="AE45" s="30" t="str">
        <f t="shared" si="17"/>
        <v/>
      </c>
      <c r="AF45" s="40" t="str">
        <f t="shared" si="5"/>
        <v/>
      </c>
      <c r="AG45" s="29"/>
      <c r="AH45" s="33"/>
      <c r="AI45" s="28"/>
      <c r="AJ45" s="34"/>
      <c r="AK45" s="34"/>
      <c r="AL45" s="33"/>
      <c r="AM45" s="28"/>
      <c r="AN45" s="19"/>
      <c r="AO45" s="19"/>
      <c r="AP45" s="19"/>
      <c r="AQ45" s="19"/>
      <c r="AR45" s="19"/>
      <c r="AS45" s="19"/>
      <c r="AT45" s="19"/>
      <c r="AU45" s="19"/>
      <c r="AV45" s="19"/>
      <c r="AW45" s="19"/>
      <c r="AX45" s="19"/>
      <c r="AY45" s="19"/>
      <c r="AZ45" s="19"/>
      <c r="BA45" s="19"/>
      <c r="BB45" s="19"/>
      <c r="BC45" s="19"/>
      <c r="BD45" s="19"/>
      <c r="BE45" s="19"/>
      <c r="BF45" s="19"/>
      <c r="BG45" s="19"/>
    </row>
    <row r="46" spans="1:59" ht="26.25" customHeight="1" x14ac:dyDescent="0.3">
      <c r="A46" s="419">
        <v>7</v>
      </c>
      <c r="B46" s="422"/>
      <c r="C46" s="422"/>
      <c r="D46" s="422"/>
      <c r="E46" s="66"/>
      <c r="F46" s="425"/>
      <c r="G46" s="423"/>
      <c r="H46" s="66"/>
      <c r="I46" s="422"/>
      <c r="J46" s="424"/>
      <c r="K46" s="428" t="str">
        <f>IF(J46&lt;=0,"",IF(J46&lt;=2,"Muy Baja",IF(J46&lt;=24,"Baja",IF(J46&lt;=500,"Media",IF(J46&lt;=5000,"Alta","Muy Alta")))))</f>
        <v/>
      </c>
      <c r="L46" s="427" t="str">
        <f>IF(K46="","",IF(K46="Muy Baja",0.2,IF(K46="Baja",0.4,IF(K46="Media",0.6,IF(K46="Alta",0.8,IF(K46="Muy Alta",1,))))))</f>
        <v/>
      </c>
      <c r="M46" s="427"/>
      <c r="N46" s="427">
        <f ca="1">IF(NOT(ISERROR(MATCH(M46,'Tabla Impacto'!$B$221:$B$223,0))),'Tabla Impacto'!$F$223&amp;"Por favor no seleccionar los criterios de impacto(Afectación Económica o presupuestal y Pérdida Reputacional)",M46)</f>
        <v>0</v>
      </c>
      <c r="O46" s="428" t="str">
        <f ca="1">IF(OR(N46='Tabla Impacto'!$C$11,N46='Tabla Impacto'!$D$11),"Leve",IF(OR(N46='Tabla Impacto'!$C$12,N46='Tabla Impacto'!$D$12),"Menor",IF(OR(N46='Tabla Impacto'!$C$13,N46='Tabla Impacto'!$D$13),"Moderado",IF(OR(N46='Tabla Impacto'!$C$14,N46='Tabla Impacto'!$D$14),"Mayor",IF(OR(N46='Tabla Impacto'!$C$15,N46='Tabla Impacto'!$D$15),"Catastrófico","")))))</f>
        <v/>
      </c>
      <c r="P46" s="427" t="str">
        <f ca="1">IF(O46="","",IF(O46="Leve",0.2,IF(O46="Menor",0.4,IF(O46="Moderado",0.6,IF(O46="Mayor",0.8,IF(O46="Catastrófico",1,))))))</f>
        <v/>
      </c>
      <c r="Q46" s="426"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28">
        <v>1</v>
      </c>
      <c r="S46" s="42"/>
      <c r="T46" s="28" t="str">
        <f t="shared" si="6"/>
        <v/>
      </c>
      <c r="U46" s="43"/>
      <c r="V46" s="43"/>
      <c r="W46" s="44" t="str">
        <f t="shared" si="7"/>
        <v/>
      </c>
      <c r="X46" s="43"/>
      <c r="Y46" s="43"/>
      <c r="Z46" s="43"/>
      <c r="AA46" s="38" t="str">
        <f>IFERROR(IF(T46="Probabilidad",(L46-(+L46*W46)),IF(T46="Impacto",L46,"")),"")</f>
        <v/>
      </c>
      <c r="AB46" s="39" t="str">
        <f t="shared" si="1"/>
        <v/>
      </c>
      <c r="AC46" s="30" t="str">
        <f t="shared" si="2"/>
        <v/>
      </c>
      <c r="AD46" s="39" t="str">
        <f t="shared" si="3"/>
        <v/>
      </c>
      <c r="AE46" s="30" t="str">
        <f>IFERROR(IF(T46="Impacto",(P46-(+P46*W46)),IF(T46="Probabilidad",P46,"")),"")</f>
        <v/>
      </c>
      <c r="AF46" s="40" t="str">
        <f t="shared" si="5"/>
        <v/>
      </c>
      <c r="AG46" s="29"/>
      <c r="AH46" s="33"/>
      <c r="AI46" s="28"/>
      <c r="AJ46" s="34"/>
      <c r="AK46" s="34"/>
      <c r="AL46" s="33"/>
      <c r="AM46" s="28"/>
      <c r="AN46" s="19"/>
      <c r="AO46" s="19"/>
      <c r="AP46" s="19"/>
      <c r="AQ46" s="19"/>
      <c r="AR46" s="19"/>
      <c r="AS46" s="19"/>
      <c r="AT46" s="19"/>
      <c r="AU46" s="19"/>
      <c r="AV46" s="19"/>
      <c r="AW46" s="19"/>
      <c r="AX46" s="19"/>
      <c r="AY46" s="19"/>
      <c r="AZ46" s="19"/>
      <c r="BA46" s="19"/>
      <c r="BB46" s="19"/>
      <c r="BC46" s="19"/>
      <c r="BD46" s="19"/>
      <c r="BE46" s="19"/>
      <c r="BF46" s="19"/>
      <c r="BG46" s="19"/>
    </row>
    <row r="47" spans="1:59" ht="26.25" customHeight="1" x14ac:dyDescent="0.3">
      <c r="A47" s="420"/>
      <c r="B47" s="420"/>
      <c r="C47" s="420"/>
      <c r="D47" s="420"/>
      <c r="E47" s="66"/>
      <c r="F47" s="420"/>
      <c r="G47" s="420"/>
      <c r="H47" s="66"/>
      <c r="I47" s="420"/>
      <c r="J47" s="420"/>
      <c r="K47" s="420"/>
      <c r="L47" s="420"/>
      <c r="M47" s="420"/>
      <c r="N47" s="420"/>
      <c r="O47" s="420"/>
      <c r="P47" s="420"/>
      <c r="Q47" s="420"/>
      <c r="R47" s="28">
        <v>2</v>
      </c>
      <c r="S47" s="42"/>
      <c r="T47" s="28" t="str">
        <f t="shared" si="6"/>
        <v/>
      </c>
      <c r="U47" s="43"/>
      <c r="V47" s="43"/>
      <c r="W47" s="44" t="str">
        <f t="shared" si="7"/>
        <v/>
      </c>
      <c r="X47" s="43"/>
      <c r="Y47" s="43"/>
      <c r="Z47" s="43"/>
      <c r="AA47" s="38" t="str">
        <f>IFERROR(IF(AND(T46="Probabilidad",T47="Probabilidad"),(AC46-(+AC46*W47)),IF(AND(T46="Impacto",T47="Probabilidad"),(L46-(+L46*W47)),IF(T47="Impacto",AC46,""))),"")</f>
        <v/>
      </c>
      <c r="AB47" s="39" t="str">
        <f t="shared" si="1"/>
        <v/>
      </c>
      <c r="AC47" s="30" t="str">
        <f t="shared" si="2"/>
        <v/>
      </c>
      <c r="AD47" s="39" t="str">
        <f t="shared" si="3"/>
        <v/>
      </c>
      <c r="AE47" s="30" t="str">
        <f>IFERROR(IF(AND(T46="Impacto",T47="Impacto"),(AE46-(+AE46*W47)),IF(AND(T46="Probabilidad",T47="Impacto"),(P46-(+P46*W47)),IF(T47="Probabilidad",AE46,""))),"")</f>
        <v/>
      </c>
      <c r="AF47" s="40" t="str">
        <f t="shared" si="5"/>
        <v/>
      </c>
      <c r="AG47" s="29"/>
      <c r="AH47" s="33"/>
      <c r="AI47" s="28"/>
      <c r="AJ47" s="34"/>
      <c r="AK47" s="34"/>
      <c r="AL47" s="33"/>
      <c r="AM47" s="28"/>
      <c r="AN47" s="19"/>
      <c r="AO47" s="19"/>
      <c r="AP47" s="19"/>
      <c r="AQ47" s="19"/>
      <c r="AR47" s="19"/>
      <c r="AS47" s="19"/>
      <c r="AT47" s="19"/>
      <c r="AU47" s="19"/>
      <c r="AV47" s="19"/>
      <c r="AW47" s="19"/>
      <c r="AX47" s="19"/>
      <c r="AY47" s="19"/>
      <c r="AZ47" s="19"/>
      <c r="BA47" s="19"/>
      <c r="BB47" s="19"/>
      <c r="BC47" s="19"/>
      <c r="BD47" s="19"/>
      <c r="BE47" s="19"/>
      <c r="BF47" s="19"/>
      <c r="BG47" s="19"/>
    </row>
    <row r="48" spans="1:59" ht="26.25" customHeight="1" x14ac:dyDescent="0.3">
      <c r="A48" s="420"/>
      <c r="B48" s="420"/>
      <c r="C48" s="420"/>
      <c r="D48" s="420"/>
      <c r="E48" s="66"/>
      <c r="F48" s="420"/>
      <c r="G48" s="420"/>
      <c r="H48" s="66"/>
      <c r="I48" s="420"/>
      <c r="J48" s="420"/>
      <c r="K48" s="420"/>
      <c r="L48" s="420"/>
      <c r="M48" s="420"/>
      <c r="N48" s="420"/>
      <c r="O48" s="420"/>
      <c r="P48" s="420"/>
      <c r="Q48" s="420"/>
      <c r="R48" s="28">
        <v>3</v>
      </c>
      <c r="S48" s="57"/>
      <c r="T48" s="28" t="str">
        <f t="shared" si="6"/>
        <v/>
      </c>
      <c r="U48" s="43"/>
      <c r="V48" s="43"/>
      <c r="W48" s="44" t="str">
        <f t="shared" si="7"/>
        <v/>
      </c>
      <c r="X48" s="43"/>
      <c r="Y48" s="43"/>
      <c r="Z48" s="43"/>
      <c r="AA48" s="38" t="str">
        <f t="shared" ref="AA48:AA51" si="18">IFERROR(IF(AND(T47="Probabilidad",T48="Probabilidad"),(AC47-(+AC47*W48)),IF(AND(T47="Impacto",T48="Probabilidad"),(AC46-(+AC46*W48)),IF(T48="Impacto",AC47,""))),"")</f>
        <v/>
      </c>
      <c r="AB48" s="39" t="str">
        <f t="shared" si="1"/>
        <v/>
      </c>
      <c r="AC48" s="30" t="str">
        <f t="shared" si="2"/>
        <v/>
      </c>
      <c r="AD48" s="39" t="str">
        <f t="shared" si="3"/>
        <v/>
      </c>
      <c r="AE48" s="30" t="str">
        <f t="shared" ref="AE48:AE51" si="19">IFERROR(IF(AND(T47="Impacto",T48="Impacto"),(AE47-(+AE47*W48)),IF(AND(T47="Probabilidad",T48="Impacto"),(AE46-(+AE46*W48)),IF(T48="Probabilidad",AE47,""))),"")</f>
        <v/>
      </c>
      <c r="AF48" s="40" t="str">
        <f t="shared" si="5"/>
        <v/>
      </c>
      <c r="AG48" s="29"/>
      <c r="AH48" s="33"/>
      <c r="AI48" s="28"/>
      <c r="AJ48" s="34"/>
      <c r="AK48" s="34"/>
      <c r="AL48" s="33"/>
      <c r="AM48" s="28"/>
      <c r="AN48" s="19"/>
      <c r="AO48" s="19"/>
      <c r="AP48" s="19"/>
      <c r="AQ48" s="19"/>
      <c r="AR48" s="19"/>
      <c r="AS48" s="19"/>
      <c r="AT48" s="19"/>
      <c r="AU48" s="19"/>
      <c r="AV48" s="19"/>
      <c r="AW48" s="19"/>
      <c r="AX48" s="19"/>
      <c r="AY48" s="19"/>
      <c r="AZ48" s="19"/>
      <c r="BA48" s="19"/>
      <c r="BB48" s="19"/>
      <c r="BC48" s="19"/>
      <c r="BD48" s="19"/>
      <c r="BE48" s="19"/>
      <c r="BF48" s="19"/>
      <c r="BG48" s="19"/>
    </row>
    <row r="49" spans="1:59" ht="26.25" customHeight="1" x14ac:dyDescent="0.3">
      <c r="A49" s="420"/>
      <c r="B49" s="420"/>
      <c r="C49" s="420"/>
      <c r="D49" s="420"/>
      <c r="E49" s="66"/>
      <c r="F49" s="420"/>
      <c r="G49" s="420"/>
      <c r="H49" s="66"/>
      <c r="I49" s="420"/>
      <c r="J49" s="420"/>
      <c r="K49" s="420"/>
      <c r="L49" s="420"/>
      <c r="M49" s="420"/>
      <c r="N49" s="420"/>
      <c r="O49" s="420"/>
      <c r="P49" s="420"/>
      <c r="Q49" s="420"/>
      <c r="R49" s="28">
        <v>4</v>
      </c>
      <c r="S49" s="42"/>
      <c r="T49" s="28" t="str">
        <f t="shared" si="6"/>
        <v/>
      </c>
      <c r="U49" s="43"/>
      <c r="V49" s="43"/>
      <c r="W49" s="44" t="str">
        <f t="shared" si="7"/>
        <v/>
      </c>
      <c r="X49" s="43"/>
      <c r="Y49" s="43"/>
      <c r="Z49" s="43"/>
      <c r="AA49" s="38" t="str">
        <f t="shared" si="18"/>
        <v/>
      </c>
      <c r="AB49" s="39" t="str">
        <f t="shared" si="1"/>
        <v/>
      </c>
      <c r="AC49" s="30" t="str">
        <f t="shared" si="2"/>
        <v/>
      </c>
      <c r="AD49" s="39" t="str">
        <f t="shared" si="3"/>
        <v/>
      </c>
      <c r="AE49" s="30" t="str">
        <f t="shared" si="19"/>
        <v/>
      </c>
      <c r="AF49" s="40" t="str">
        <f t="shared" si="5"/>
        <v/>
      </c>
      <c r="AG49" s="29"/>
      <c r="AH49" s="33"/>
      <c r="AI49" s="28"/>
      <c r="AJ49" s="34"/>
      <c r="AK49" s="34"/>
      <c r="AL49" s="33"/>
      <c r="AM49" s="28"/>
      <c r="AN49" s="19"/>
      <c r="AO49" s="19"/>
      <c r="AP49" s="19"/>
      <c r="AQ49" s="19"/>
      <c r="AR49" s="19"/>
      <c r="AS49" s="19"/>
      <c r="AT49" s="19"/>
      <c r="AU49" s="19"/>
      <c r="AV49" s="19"/>
      <c r="AW49" s="19"/>
      <c r="AX49" s="19"/>
      <c r="AY49" s="19"/>
      <c r="AZ49" s="19"/>
      <c r="BA49" s="19"/>
      <c r="BB49" s="19"/>
      <c r="BC49" s="19"/>
      <c r="BD49" s="19"/>
      <c r="BE49" s="19"/>
      <c r="BF49" s="19"/>
      <c r="BG49" s="19"/>
    </row>
    <row r="50" spans="1:59" ht="26.25" customHeight="1" x14ac:dyDescent="0.3">
      <c r="A50" s="420"/>
      <c r="B50" s="420"/>
      <c r="C50" s="420"/>
      <c r="D50" s="420"/>
      <c r="E50" s="66"/>
      <c r="F50" s="420"/>
      <c r="G50" s="420"/>
      <c r="H50" s="66"/>
      <c r="I50" s="420"/>
      <c r="J50" s="420"/>
      <c r="K50" s="420"/>
      <c r="L50" s="420"/>
      <c r="M50" s="420"/>
      <c r="N50" s="420"/>
      <c r="O50" s="420"/>
      <c r="P50" s="420"/>
      <c r="Q50" s="420"/>
      <c r="R50" s="28">
        <v>5</v>
      </c>
      <c r="S50" s="42"/>
      <c r="T50" s="28" t="str">
        <f t="shared" si="6"/>
        <v/>
      </c>
      <c r="U50" s="43"/>
      <c r="V50" s="43"/>
      <c r="W50" s="44" t="str">
        <f t="shared" si="7"/>
        <v/>
      </c>
      <c r="X50" s="43"/>
      <c r="Y50" s="43"/>
      <c r="Z50" s="43"/>
      <c r="AA50" s="38" t="str">
        <f t="shared" si="18"/>
        <v/>
      </c>
      <c r="AB50" s="39" t="str">
        <f t="shared" si="1"/>
        <v/>
      </c>
      <c r="AC50" s="30" t="str">
        <f t="shared" si="2"/>
        <v/>
      </c>
      <c r="AD50" s="39" t="str">
        <f t="shared" si="3"/>
        <v/>
      </c>
      <c r="AE50" s="30" t="str">
        <f t="shared" si="19"/>
        <v/>
      </c>
      <c r="AF50" s="40" t="str">
        <f t="shared" si="5"/>
        <v/>
      </c>
      <c r="AG50" s="29"/>
      <c r="AH50" s="33"/>
      <c r="AI50" s="28"/>
      <c r="AJ50" s="34"/>
      <c r="AK50" s="34"/>
      <c r="AL50" s="33"/>
      <c r="AM50" s="28"/>
      <c r="AN50" s="19"/>
      <c r="AO50" s="19"/>
      <c r="AP50" s="19"/>
      <c r="AQ50" s="19"/>
      <c r="AR50" s="19"/>
      <c r="AS50" s="19"/>
      <c r="AT50" s="19"/>
      <c r="AU50" s="19"/>
      <c r="AV50" s="19"/>
      <c r="AW50" s="19"/>
      <c r="AX50" s="19"/>
      <c r="AY50" s="19"/>
      <c r="AZ50" s="19"/>
      <c r="BA50" s="19"/>
      <c r="BB50" s="19"/>
      <c r="BC50" s="19"/>
      <c r="BD50" s="19"/>
      <c r="BE50" s="19"/>
      <c r="BF50" s="19"/>
      <c r="BG50" s="19"/>
    </row>
    <row r="51" spans="1:59" ht="26.25" customHeight="1" x14ac:dyDescent="0.3">
      <c r="A51" s="421"/>
      <c r="B51" s="421"/>
      <c r="C51" s="421"/>
      <c r="D51" s="421"/>
      <c r="E51" s="67"/>
      <c r="F51" s="421"/>
      <c r="G51" s="421"/>
      <c r="H51" s="67"/>
      <c r="I51" s="421"/>
      <c r="J51" s="421"/>
      <c r="K51" s="421"/>
      <c r="L51" s="421"/>
      <c r="M51" s="421"/>
      <c r="N51" s="421"/>
      <c r="O51" s="421"/>
      <c r="P51" s="421"/>
      <c r="Q51" s="421"/>
      <c r="R51" s="28">
        <v>6</v>
      </c>
      <c r="S51" s="42"/>
      <c r="T51" s="28" t="str">
        <f t="shared" si="6"/>
        <v/>
      </c>
      <c r="U51" s="43"/>
      <c r="V51" s="43"/>
      <c r="W51" s="44" t="str">
        <f t="shared" si="7"/>
        <v/>
      </c>
      <c r="X51" s="43"/>
      <c r="Y51" s="43"/>
      <c r="Z51" s="43"/>
      <c r="AA51" s="38" t="str">
        <f t="shared" si="18"/>
        <v/>
      </c>
      <c r="AB51" s="39" t="str">
        <f t="shared" si="1"/>
        <v/>
      </c>
      <c r="AC51" s="30" t="str">
        <f t="shared" si="2"/>
        <v/>
      </c>
      <c r="AD51" s="39" t="str">
        <f t="shared" si="3"/>
        <v/>
      </c>
      <c r="AE51" s="30" t="str">
        <f t="shared" si="19"/>
        <v/>
      </c>
      <c r="AF51" s="40" t="str">
        <f t="shared" si="5"/>
        <v/>
      </c>
      <c r="AG51" s="29"/>
      <c r="AH51" s="33"/>
      <c r="AI51" s="28"/>
      <c r="AJ51" s="34"/>
      <c r="AK51" s="34"/>
      <c r="AL51" s="33"/>
      <c r="AM51" s="28"/>
      <c r="AN51" s="19"/>
      <c r="AO51" s="19"/>
      <c r="AP51" s="19"/>
      <c r="AQ51" s="19"/>
      <c r="AR51" s="19"/>
      <c r="AS51" s="19"/>
      <c r="AT51" s="19"/>
      <c r="AU51" s="19"/>
      <c r="AV51" s="19"/>
      <c r="AW51" s="19"/>
      <c r="AX51" s="19"/>
      <c r="AY51" s="19"/>
      <c r="AZ51" s="19"/>
      <c r="BA51" s="19"/>
      <c r="BB51" s="19"/>
      <c r="BC51" s="19"/>
      <c r="BD51" s="19"/>
      <c r="BE51" s="19"/>
      <c r="BF51" s="19"/>
      <c r="BG51" s="19"/>
    </row>
    <row r="52" spans="1:59" ht="26.25" customHeight="1" x14ac:dyDescent="0.3">
      <c r="A52" s="419">
        <v>8</v>
      </c>
      <c r="B52" s="422"/>
      <c r="C52" s="422"/>
      <c r="D52" s="422"/>
      <c r="E52" s="41"/>
      <c r="F52" s="422"/>
      <c r="G52" s="423"/>
      <c r="H52" s="41"/>
      <c r="I52" s="422"/>
      <c r="J52" s="424"/>
      <c r="K52" s="428" t="str">
        <f>IF(J52&lt;=0,"",IF(J52&lt;=2,"Muy Baja",IF(J52&lt;=24,"Baja",IF(J52&lt;=500,"Media",IF(J52&lt;=5000,"Alta","Muy Alta")))))</f>
        <v/>
      </c>
      <c r="L52" s="427" t="str">
        <f>IF(K52="","",IF(K52="Muy Baja",0.2,IF(K52="Baja",0.4,IF(K52="Media",0.6,IF(K52="Alta",0.8,IF(K52="Muy Alta",1,))))))</f>
        <v/>
      </c>
      <c r="M52" s="427"/>
      <c r="N52" s="427">
        <f ca="1">IF(NOT(ISERROR(MATCH(M52,'Tabla Impacto'!$B$221:$B$223,0))),'Tabla Impacto'!$F$223&amp;"Por favor no seleccionar los criterios de impacto(Afectación Económica o presupuestal y Pérdida Reputacional)",M52)</f>
        <v>0</v>
      </c>
      <c r="O52" s="428" t="str">
        <f ca="1">IF(OR(N52='Tabla Impacto'!$C$11,N52='Tabla Impacto'!$D$11),"Leve",IF(OR(N52='Tabla Impacto'!$C$12,N52='Tabla Impacto'!$D$12),"Menor",IF(OR(N52='Tabla Impacto'!$C$13,N52='Tabla Impacto'!$D$13),"Moderado",IF(OR(N52='Tabla Impacto'!$C$14,N52='Tabla Impacto'!$D$14),"Mayor",IF(OR(N52='Tabla Impacto'!$C$15,N52='Tabla Impacto'!$D$15),"Catastrófico","")))))</f>
        <v/>
      </c>
      <c r="P52" s="427" t="str">
        <f ca="1">IF(O52="","",IF(O52="Leve",0.2,IF(O52="Menor",0.4,IF(O52="Moderado",0.6,IF(O52="Mayor",0.8,IF(O52="Catastrófico",1,))))))</f>
        <v/>
      </c>
      <c r="Q52" s="426"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28">
        <v>1</v>
      </c>
      <c r="S52" s="42"/>
      <c r="T52" s="28" t="str">
        <f t="shared" si="6"/>
        <v/>
      </c>
      <c r="U52" s="43"/>
      <c r="V52" s="43"/>
      <c r="W52" s="44" t="str">
        <f t="shared" si="7"/>
        <v/>
      </c>
      <c r="X52" s="43"/>
      <c r="Y52" s="43"/>
      <c r="Z52" s="43"/>
      <c r="AA52" s="38" t="str">
        <f>IFERROR(IF(T52="Probabilidad",(L52-(+L52*W52)),IF(T52="Impacto",L52,"")),"")</f>
        <v/>
      </c>
      <c r="AB52" s="39" t="str">
        <f t="shared" si="1"/>
        <v/>
      </c>
      <c r="AC52" s="30" t="str">
        <f t="shared" si="2"/>
        <v/>
      </c>
      <c r="AD52" s="39" t="str">
        <f t="shared" si="3"/>
        <v/>
      </c>
      <c r="AE52" s="30" t="str">
        <f>IFERROR(IF(T52="Impacto",(P52-(+P52*W52)),IF(T52="Probabilidad",P52,"")),"")</f>
        <v/>
      </c>
      <c r="AF52" s="40" t="str">
        <f t="shared" si="5"/>
        <v/>
      </c>
      <c r="AG52" s="29"/>
      <c r="AH52" s="33"/>
      <c r="AI52" s="28"/>
      <c r="AJ52" s="34"/>
      <c r="AK52" s="34"/>
      <c r="AL52" s="33"/>
      <c r="AM52" s="28"/>
      <c r="AN52" s="19"/>
      <c r="AO52" s="19"/>
      <c r="AP52" s="19"/>
      <c r="AQ52" s="19"/>
      <c r="AR52" s="19"/>
      <c r="AS52" s="19"/>
      <c r="AT52" s="19"/>
      <c r="AU52" s="19"/>
      <c r="AV52" s="19"/>
      <c r="AW52" s="19"/>
      <c r="AX52" s="19"/>
      <c r="AY52" s="19"/>
      <c r="AZ52" s="19"/>
      <c r="BA52" s="19"/>
      <c r="BB52" s="19"/>
      <c r="BC52" s="19"/>
      <c r="BD52" s="19"/>
      <c r="BE52" s="19"/>
      <c r="BF52" s="19"/>
      <c r="BG52" s="19"/>
    </row>
    <row r="53" spans="1:59" ht="26.25" customHeight="1" x14ac:dyDescent="0.3">
      <c r="A53" s="420"/>
      <c r="B53" s="420"/>
      <c r="C53" s="420"/>
      <c r="D53" s="420"/>
      <c r="E53" s="66"/>
      <c r="F53" s="420"/>
      <c r="G53" s="420"/>
      <c r="H53" s="66"/>
      <c r="I53" s="420"/>
      <c r="J53" s="420"/>
      <c r="K53" s="420"/>
      <c r="L53" s="420"/>
      <c r="M53" s="420"/>
      <c r="N53" s="420"/>
      <c r="O53" s="420"/>
      <c r="P53" s="420"/>
      <c r="Q53" s="420"/>
      <c r="R53" s="28">
        <v>2</v>
      </c>
      <c r="S53" s="42"/>
      <c r="T53" s="28" t="str">
        <f t="shared" si="6"/>
        <v/>
      </c>
      <c r="U53" s="43"/>
      <c r="V53" s="43"/>
      <c r="W53" s="44" t="str">
        <f t="shared" si="7"/>
        <v/>
      </c>
      <c r="X53" s="43"/>
      <c r="Y53" s="43"/>
      <c r="Z53" s="43"/>
      <c r="AA53" s="38" t="str">
        <f>IFERROR(IF(AND(T52="Probabilidad",T53="Probabilidad"),(AC52-(+AC52*W53)),IF(AND(T52="Impacto",T53="Probabilidad"),(L52-(+L52*W53)),IF(T53="Impacto",AC52,""))),"")</f>
        <v/>
      </c>
      <c r="AB53" s="39" t="str">
        <f t="shared" si="1"/>
        <v/>
      </c>
      <c r="AC53" s="30" t="str">
        <f t="shared" si="2"/>
        <v/>
      </c>
      <c r="AD53" s="39" t="str">
        <f t="shared" si="3"/>
        <v/>
      </c>
      <c r="AE53" s="30" t="str">
        <f>IFERROR(IF(AND(T52="Impacto",T53="Impacto"),(AE52-(+AE52*W53)),IF(AND(T52="Probabilidad",T53="Impacto"),(P52-(+P52*W53)),IF(T53="Probabilidad",AE52,""))),"")</f>
        <v/>
      </c>
      <c r="AF53" s="40" t="str">
        <f t="shared" si="5"/>
        <v/>
      </c>
      <c r="AG53" s="29"/>
      <c r="AH53" s="33"/>
      <c r="AI53" s="28"/>
      <c r="AJ53" s="34"/>
      <c r="AK53" s="34"/>
      <c r="AL53" s="33"/>
      <c r="AM53" s="28"/>
      <c r="AN53" s="19"/>
      <c r="AO53" s="19"/>
      <c r="AP53" s="19"/>
      <c r="AQ53" s="19"/>
      <c r="AR53" s="19"/>
      <c r="AS53" s="19"/>
      <c r="AT53" s="19"/>
      <c r="AU53" s="19"/>
      <c r="AV53" s="19"/>
      <c r="AW53" s="19"/>
      <c r="AX53" s="19"/>
      <c r="AY53" s="19"/>
      <c r="AZ53" s="19"/>
      <c r="BA53" s="19"/>
      <c r="BB53" s="19"/>
      <c r="BC53" s="19"/>
      <c r="BD53" s="19"/>
      <c r="BE53" s="19"/>
      <c r="BF53" s="19"/>
      <c r="BG53" s="19"/>
    </row>
    <row r="54" spans="1:59" ht="26.25" customHeight="1" x14ac:dyDescent="0.3">
      <c r="A54" s="420"/>
      <c r="B54" s="420"/>
      <c r="C54" s="420"/>
      <c r="D54" s="420"/>
      <c r="E54" s="66"/>
      <c r="F54" s="420"/>
      <c r="G54" s="420"/>
      <c r="H54" s="66"/>
      <c r="I54" s="420"/>
      <c r="J54" s="420"/>
      <c r="K54" s="420"/>
      <c r="L54" s="420"/>
      <c r="M54" s="420"/>
      <c r="N54" s="420"/>
      <c r="O54" s="420"/>
      <c r="P54" s="420"/>
      <c r="Q54" s="420"/>
      <c r="R54" s="28">
        <v>3</v>
      </c>
      <c r="S54" s="57"/>
      <c r="T54" s="28" t="str">
        <f t="shared" si="6"/>
        <v/>
      </c>
      <c r="U54" s="43"/>
      <c r="V54" s="43"/>
      <c r="W54" s="44" t="str">
        <f t="shared" si="7"/>
        <v/>
      </c>
      <c r="X54" s="43"/>
      <c r="Y54" s="43"/>
      <c r="Z54" s="43"/>
      <c r="AA54" s="38" t="str">
        <f t="shared" ref="AA54:AA57" si="20">IFERROR(IF(AND(T53="Probabilidad",T54="Probabilidad"),(AC53-(+AC53*W54)),IF(AND(T53="Impacto",T54="Probabilidad"),(AC52-(+AC52*W54)),IF(T54="Impacto",AC53,""))),"")</f>
        <v/>
      </c>
      <c r="AB54" s="39" t="str">
        <f t="shared" si="1"/>
        <v/>
      </c>
      <c r="AC54" s="30" t="str">
        <f t="shared" si="2"/>
        <v/>
      </c>
      <c r="AD54" s="39" t="str">
        <f t="shared" si="3"/>
        <v/>
      </c>
      <c r="AE54" s="30" t="str">
        <f t="shared" ref="AE54:AE57" si="21">IFERROR(IF(AND(T53="Impacto",T54="Impacto"),(AE53-(+AE53*W54)),IF(AND(T53="Probabilidad",T54="Impacto"),(AE52-(+AE52*W54)),IF(T54="Probabilidad",AE53,""))),"")</f>
        <v/>
      </c>
      <c r="AF54" s="40" t="str">
        <f t="shared" si="5"/>
        <v/>
      </c>
      <c r="AG54" s="29"/>
      <c r="AH54" s="33"/>
      <c r="AI54" s="28"/>
      <c r="AJ54" s="34"/>
      <c r="AK54" s="34"/>
      <c r="AL54" s="33"/>
      <c r="AM54" s="28"/>
      <c r="AN54" s="19"/>
      <c r="AO54" s="19"/>
      <c r="AP54" s="19"/>
      <c r="AQ54" s="19"/>
      <c r="AR54" s="19"/>
      <c r="AS54" s="19"/>
      <c r="AT54" s="19"/>
      <c r="AU54" s="19"/>
      <c r="AV54" s="19"/>
      <c r="AW54" s="19"/>
      <c r="AX54" s="19"/>
      <c r="AY54" s="19"/>
      <c r="AZ54" s="19"/>
      <c r="BA54" s="19"/>
      <c r="BB54" s="19"/>
      <c r="BC54" s="19"/>
      <c r="BD54" s="19"/>
      <c r="BE54" s="19"/>
      <c r="BF54" s="19"/>
      <c r="BG54" s="19"/>
    </row>
    <row r="55" spans="1:59" ht="26.25" customHeight="1" x14ac:dyDescent="0.3">
      <c r="A55" s="420"/>
      <c r="B55" s="420"/>
      <c r="C55" s="420"/>
      <c r="D55" s="420"/>
      <c r="E55" s="66"/>
      <c r="F55" s="420"/>
      <c r="G55" s="420"/>
      <c r="H55" s="66"/>
      <c r="I55" s="420"/>
      <c r="J55" s="420"/>
      <c r="K55" s="420"/>
      <c r="L55" s="420"/>
      <c r="M55" s="420"/>
      <c r="N55" s="420"/>
      <c r="O55" s="420"/>
      <c r="P55" s="420"/>
      <c r="Q55" s="420"/>
      <c r="R55" s="28">
        <v>4</v>
      </c>
      <c r="S55" s="42"/>
      <c r="T55" s="28" t="str">
        <f t="shared" si="6"/>
        <v/>
      </c>
      <c r="U55" s="43"/>
      <c r="V55" s="43"/>
      <c r="W55" s="44" t="str">
        <f t="shared" si="7"/>
        <v/>
      </c>
      <c r="X55" s="43"/>
      <c r="Y55" s="43"/>
      <c r="Z55" s="43"/>
      <c r="AA55" s="38" t="str">
        <f t="shared" si="20"/>
        <v/>
      </c>
      <c r="AB55" s="39" t="str">
        <f t="shared" si="1"/>
        <v/>
      </c>
      <c r="AC55" s="30" t="str">
        <f t="shared" si="2"/>
        <v/>
      </c>
      <c r="AD55" s="39" t="str">
        <f t="shared" si="3"/>
        <v/>
      </c>
      <c r="AE55" s="30" t="str">
        <f t="shared" si="21"/>
        <v/>
      </c>
      <c r="AF55" s="40" t="str">
        <f t="shared" si="5"/>
        <v/>
      </c>
      <c r="AG55" s="29"/>
      <c r="AH55" s="33"/>
      <c r="AI55" s="28"/>
      <c r="AJ55" s="34"/>
      <c r="AK55" s="34"/>
      <c r="AL55" s="33"/>
      <c r="AM55" s="28"/>
      <c r="AN55" s="19"/>
      <c r="AO55" s="19"/>
      <c r="AP55" s="19"/>
      <c r="AQ55" s="19"/>
      <c r="AR55" s="19"/>
      <c r="AS55" s="19"/>
      <c r="AT55" s="19"/>
      <c r="AU55" s="19"/>
      <c r="AV55" s="19"/>
      <c r="AW55" s="19"/>
      <c r="AX55" s="19"/>
      <c r="AY55" s="19"/>
      <c r="AZ55" s="19"/>
      <c r="BA55" s="19"/>
      <c r="BB55" s="19"/>
      <c r="BC55" s="19"/>
      <c r="BD55" s="19"/>
      <c r="BE55" s="19"/>
      <c r="BF55" s="19"/>
      <c r="BG55" s="19"/>
    </row>
    <row r="56" spans="1:59" ht="26.25" customHeight="1" x14ac:dyDescent="0.3">
      <c r="A56" s="420"/>
      <c r="B56" s="420"/>
      <c r="C56" s="420"/>
      <c r="D56" s="420"/>
      <c r="E56" s="66"/>
      <c r="F56" s="420"/>
      <c r="G56" s="420"/>
      <c r="H56" s="66"/>
      <c r="I56" s="420"/>
      <c r="J56" s="420"/>
      <c r="K56" s="420"/>
      <c r="L56" s="420"/>
      <c r="M56" s="420"/>
      <c r="N56" s="420"/>
      <c r="O56" s="420"/>
      <c r="P56" s="420"/>
      <c r="Q56" s="420"/>
      <c r="R56" s="28">
        <v>5</v>
      </c>
      <c r="S56" s="42"/>
      <c r="T56" s="28" t="str">
        <f t="shared" si="6"/>
        <v/>
      </c>
      <c r="U56" s="43"/>
      <c r="V56" s="43"/>
      <c r="W56" s="44" t="str">
        <f t="shared" si="7"/>
        <v/>
      </c>
      <c r="X56" s="43"/>
      <c r="Y56" s="43"/>
      <c r="Z56" s="43"/>
      <c r="AA56" s="38" t="str">
        <f t="shared" si="20"/>
        <v/>
      </c>
      <c r="AB56" s="39" t="str">
        <f t="shared" si="1"/>
        <v/>
      </c>
      <c r="AC56" s="30" t="str">
        <f t="shared" si="2"/>
        <v/>
      </c>
      <c r="AD56" s="39" t="str">
        <f t="shared" si="3"/>
        <v/>
      </c>
      <c r="AE56" s="30" t="str">
        <f t="shared" si="21"/>
        <v/>
      </c>
      <c r="AF56" s="40" t="str">
        <f t="shared" si="5"/>
        <v/>
      </c>
      <c r="AG56" s="29"/>
      <c r="AH56" s="33"/>
      <c r="AI56" s="28"/>
      <c r="AJ56" s="34"/>
      <c r="AK56" s="34"/>
      <c r="AL56" s="33"/>
      <c r="AM56" s="28"/>
      <c r="AN56" s="19"/>
      <c r="AO56" s="19"/>
      <c r="AP56" s="19"/>
      <c r="AQ56" s="19"/>
      <c r="AR56" s="19"/>
      <c r="AS56" s="19"/>
      <c r="AT56" s="19"/>
      <c r="AU56" s="19"/>
      <c r="AV56" s="19"/>
      <c r="AW56" s="19"/>
      <c r="AX56" s="19"/>
      <c r="AY56" s="19"/>
      <c r="AZ56" s="19"/>
      <c r="BA56" s="19"/>
      <c r="BB56" s="19"/>
      <c r="BC56" s="19"/>
      <c r="BD56" s="19"/>
      <c r="BE56" s="19"/>
      <c r="BF56" s="19"/>
      <c r="BG56" s="19"/>
    </row>
    <row r="57" spans="1:59" ht="26.25" customHeight="1" x14ac:dyDescent="0.3">
      <c r="A57" s="421"/>
      <c r="B57" s="421"/>
      <c r="C57" s="421"/>
      <c r="D57" s="421"/>
      <c r="E57" s="67"/>
      <c r="F57" s="421"/>
      <c r="G57" s="421"/>
      <c r="H57" s="67"/>
      <c r="I57" s="421"/>
      <c r="J57" s="421"/>
      <c r="K57" s="421"/>
      <c r="L57" s="421"/>
      <c r="M57" s="421"/>
      <c r="N57" s="421"/>
      <c r="O57" s="421"/>
      <c r="P57" s="421"/>
      <c r="Q57" s="421"/>
      <c r="R57" s="28">
        <v>6</v>
      </c>
      <c r="S57" s="42"/>
      <c r="T57" s="28" t="str">
        <f t="shared" si="6"/>
        <v/>
      </c>
      <c r="U57" s="43"/>
      <c r="V57" s="43"/>
      <c r="W57" s="44" t="str">
        <f t="shared" si="7"/>
        <v/>
      </c>
      <c r="X57" s="43"/>
      <c r="Y57" s="43"/>
      <c r="Z57" s="43"/>
      <c r="AA57" s="38" t="str">
        <f t="shared" si="20"/>
        <v/>
      </c>
      <c r="AB57" s="39" t="str">
        <f t="shared" si="1"/>
        <v/>
      </c>
      <c r="AC57" s="30" t="str">
        <f t="shared" si="2"/>
        <v/>
      </c>
      <c r="AD57" s="39" t="str">
        <f t="shared" si="3"/>
        <v/>
      </c>
      <c r="AE57" s="30" t="str">
        <f t="shared" si="21"/>
        <v/>
      </c>
      <c r="AF57" s="40" t="str">
        <f t="shared" si="5"/>
        <v/>
      </c>
      <c r="AG57" s="29"/>
      <c r="AH57" s="33"/>
      <c r="AI57" s="28"/>
      <c r="AJ57" s="34"/>
      <c r="AK57" s="34"/>
      <c r="AL57" s="33"/>
      <c r="AM57" s="28"/>
      <c r="AN57" s="19"/>
      <c r="AO57" s="19"/>
      <c r="AP57" s="19"/>
      <c r="AQ57" s="19"/>
      <c r="AR57" s="19"/>
      <c r="AS57" s="19"/>
      <c r="AT57" s="19"/>
      <c r="AU57" s="19"/>
      <c r="AV57" s="19"/>
      <c r="AW57" s="19"/>
      <c r="AX57" s="19"/>
      <c r="AY57" s="19"/>
      <c r="AZ57" s="19"/>
      <c r="BA57" s="19"/>
      <c r="BB57" s="19"/>
      <c r="BC57" s="19"/>
      <c r="BD57" s="19"/>
      <c r="BE57" s="19"/>
      <c r="BF57" s="19"/>
      <c r="BG57" s="19"/>
    </row>
    <row r="58" spans="1:59" ht="26.25" customHeight="1" x14ac:dyDescent="0.3">
      <c r="A58" s="419">
        <v>9</v>
      </c>
      <c r="B58" s="422"/>
      <c r="C58" s="422"/>
      <c r="D58" s="422"/>
      <c r="E58" s="41"/>
      <c r="F58" s="422"/>
      <c r="G58" s="423"/>
      <c r="H58" s="41"/>
      <c r="I58" s="422"/>
      <c r="J58" s="424"/>
      <c r="K58" s="428" t="str">
        <f>IF(J58&lt;=0,"",IF(J58&lt;=2,"Muy Baja",IF(J58&lt;=24,"Baja",IF(J58&lt;=500,"Media",IF(J58&lt;=5000,"Alta","Muy Alta")))))</f>
        <v/>
      </c>
      <c r="L58" s="427" t="str">
        <f>IF(K58="","",IF(K58="Muy Baja",0.2,IF(K58="Baja",0.4,IF(K58="Media",0.6,IF(K58="Alta",0.8,IF(K58="Muy Alta",1,))))))</f>
        <v/>
      </c>
      <c r="M58" s="427"/>
      <c r="N58" s="427">
        <f ca="1">IF(NOT(ISERROR(MATCH(M58,'Tabla Impacto'!$B$221:$B$223,0))),'Tabla Impacto'!$F$223&amp;"Por favor no seleccionar los criterios de impacto(Afectación Económica o presupuestal y Pérdida Reputacional)",M58)</f>
        <v>0</v>
      </c>
      <c r="O58" s="428" t="str">
        <f ca="1">IF(OR(N58='Tabla Impacto'!$C$11,N58='Tabla Impacto'!$D$11),"Leve",IF(OR(N58='Tabla Impacto'!$C$12,N58='Tabla Impacto'!$D$12),"Menor",IF(OR(N58='Tabla Impacto'!$C$13,N58='Tabla Impacto'!$D$13),"Moderado",IF(OR(N58='Tabla Impacto'!$C$14,N58='Tabla Impacto'!$D$14),"Mayor",IF(OR(N58='Tabla Impacto'!$C$15,N58='Tabla Impacto'!$D$15),"Catastrófico","")))))</f>
        <v/>
      </c>
      <c r="P58" s="427" t="str">
        <f ca="1">IF(O58="","",IF(O58="Leve",0.2,IF(O58="Menor",0.4,IF(O58="Moderado",0.6,IF(O58="Mayor",0.8,IF(O58="Catastrófico",1,))))))</f>
        <v/>
      </c>
      <c r="Q58" s="426"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28">
        <v>1</v>
      </c>
      <c r="S58" s="42"/>
      <c r="T58" s="28" t="str">
        <f t="shared" si="6"/>
        <v/>
      </c>
      <c r="U58" s="43"/>
      <c r="V58" s="43"/>
      <c r="W58" s="44" t="str">
        <f t="shared" si="7"/>
        <v/>
      </c>
      <c r="X58" s="43"/>
      <c r="Y58" s="43"/>
      <c r="Z58" s="43"/>
      <c r="AA58" s="38" t="str">
        <f>IFERROR(IF(T58="Probabilidad",(L58-(+L58*W58)),IF(T58="Impacto",L58,"")),"")</f>
        <v/>
      </c>
      <c r="AB58" s="39" t="str">
        <f t="shared" si="1"/>
        <v/>
      </c>
      <c r="AC58" s="30" t="str">
        <f t="shared" si="2"/>
        <v/>
      </c>
      <c r="AD58" s="39" t="str">
        <f t="shared" si="3"/>
        <v/>
      </c>
      <c r="AE58" s="30" t="str">
        <f>IFERROR(IF(T58="Impacto",(P58-(+P58*W58)),IF(T58="Probabilidad",P58,"")),"")</f>
        <v/>
      </c>
      <c r="AF58" s="40" t="str">
        <f t="shared" si="5"/>
        <v/>
      </c>
      <c r="AG58" s="29"/>
      <c r="AH58" s="33"/>
      <c r="AI58" s="28"/>
      <c r="AJ58" s="34"/>
      <c r="AK58" s="34"/>
      <c r="AL58" s="33"/>
      <c r="AM58" s="28"/>
      <c r="AN58" s="19"/>
      <c r="AO58" s="19"/>
      <c r="AP58" s="19"/>
      <c r="AQ58" s="19"/>
      <c r="AR58" s="19"/>
      <c r="AS58" s="19"/>
      <c r="AT58" s="19"/>
      <c r="AU58" s="19"/>
      <c r="AV58" s="19"/>
      <c r="AW58" s="19"/>
      <c r="AX58" s="19"/>
      <c r="AY58" s="19"/>
      <c r="AZ58" s="19"/>
      <c r="BA58" s="19"/>
      <c r="BB58" s="19"/>
      <c r="BC58" s="19"/>
      <c r="BD58" s="19"/>
      <c r="BE58" s="19"/>
      <c r="BF58" s="19"/>
      <c r="BG58" s="19"/>
    </row>
    <row r="59" spans="1:59" ht="26.25" customHeight="1" x14ac:dyDescent="0.3">
      <c r="A59" s="420"/>
      <c r="B59" s="420"/>
      <c r="C59" s="420"/>
      <c r="D59" s="420"/>
      <c r="E59" s="66"/>
      <c r="F59" s="420"/>
      <c r="G59" s="420"/>
      <c r="H59" s="66"/>
      <c r="I59" s="420"/>
      <c r="J59" s="420"/>
      <c r="K59" s="420"/>
      <c r="L59" s="420"/>
      <c r="M59" s="420"/>
      <c r="N59" s="420"/>
      <c r="O59" s="420"/>
      <c r="P59" s="420"/>
      <c r="Q59" s="420"/>
      <c r="R59" s="28">
        <v>2</v>
      </c>
      <c r="S59" s="42"/>
      <c r="T59" s="28" t="str">
        <f t="shared" si="6"/>
        <v/>
      </c>
      <c r="U59" s="43"/>
      <c r="V59" s="43"/>
      <c r="W59" s="44" t="str">
        <f t="shared" si="7"/>
        <v/>
      </c>
      <c r="X59" s="43"/>
      <c r="Y59" s="43"/>
      <c r="Z59" s="43"/>
      <c r="AA59" s="38" t="str">
        <f>IFERROR(IF(AND(T58="Probabilidad",T59="Probabilidad"),(AC58-(+AC58*W59)),IF(AND(T58="Impacto",T59="Probabilidad"),(L58-(+L58*W59)),IF(T59="Impacto",AC58,""))),"")</f>
        <v/>
      </c>
      <c r="AB59" s="39" t="str">
        <f t="shared" si="1"/>
        <v/>
      </c>
      <c r="AC59" s="30" t="str">
        <f t="shared" si="2"/>
        <v/>
      </c>
      <c r="AD59" s="39" t="str">
        <f t="shared" si="3"/>
        <v/>
      </c>
      <c r="AE59" s="30" t="str">
        <f>IFERROR(IF(AND(T58="Impacto",T59="Impacto"),(AE58-(+AE58*W59)),IF(AND(T58="Probabilidad",T59="Impacto"),(P58-(+P58*W59)),IF(T59="Probabilidad",AE58,""))),"")</f>
        <v/>
      </c>
      <c r="AF59" s="40" t="str">
        <f t="shared" si="5"/>
        <v/>
      </c>
      <c r="AG59" s="29"/>
      <c r="AH59" s="33"/>
      <c r="AI59" s="28"/>
      <c r="AJ59" s="34"/>
      <c r="AK59" s="34"/>
      <c r="AL59" s="33"/>
      <c r="AM59" s="28"/>
      <c r="AN59" s="19"/>
      <c r="AO59" s="19"/>
      <c r="AP59" s="19"/>
      <c r="AQ59" s="19"/>
      <c r="AR59" s="19"/>
      <c r="AS59" s="19"/>
      <c r="AT59" s="19"/>
      <c r="AU59" s="19"/>
      <c r="AV59" s="19"/>
      <c r="AW59" s="19"/>
      <c r="AX59" s="19"/>
      <c r="AY59" s="19"/>
      <c r="AZ59" s="19"/>
      <c r="BA59" s="19"/>
      <c r="BB59" s="19"/>
      <c r="BC59" s="19"/>
      <c r="BD59" s="19"/>
      <c r="BE59" s="19"/>
      <c r="BF59" s="19"/>
      <c r="BG59" s="19"/>
    </row>
    <row r="60" spans="1:59" ht="26.25" customHeight="1" x14ac:dyDescent="0.3">
      <c r="A60" s="420"/>
      <c r="B60" s="420"/>
      <c r="C60" s="420"/>
      <c r="D60" s="420"/>
      <c r="E60" s="66"/>
      <c r="F60" s="420"/>
      <c r="G60" s="420"/>
      <c r="H60" s="66"/>
      <c r="I60" s="420"/>
      <c r="J60" s="420"/>
      <c r="K60" s="420"/>
      <c r="L60" s="420"/>
      <c r="M60" s="420"/>
      <c r="N60" s="420"/>
      <c r="O60" s="420"/>
      <c r="P60" s="420"/>
      <c r="Q60" s="420"/>
      <c r="R60" s="28">
        <v>3</v>
      </c>
      <c r="S60" s="57"/>
      <c r="T60" s="28" t="str">
        <f t="shared" si="6"/>
        <v/>
      </c>
      <c r="U60" s="43"/>
      <c r="V60" s="43"/>
      <c r="W60" s="44" t="str">
        <f t="shared" si="7"/>
        <v/>
      </c>
      <c r="X60" s="43"/>
      <c r="Y60" s="43"/>
      <c r="Z60" s="43"/>
      <c r="AA60" s="38" t="str">
        <f t="shared" ref="AA60:AA63" si="22">IFERROR(IF(AND(T59="Probabilidad",T60="Probabilidad"),(AC59-(+AC59*W60)),IF(AND(T59="Impacto",T60="Probabilidad"),(AC58-(+AC58*W60)),IF(T60="Impacto",AC59,""))),"")</f>
        <v/>
      </c>
      <c r="AB60" s="39" t="str">
        <f t="shared" si="1"/>
        <v/>
      </c>
      <c r="AC60" s="30" t="str">
        <f t="shared" si="2"/>
        <v/>
      </c>
      <c r="AD60" s="39" t="str">
        <f t="shared" si="3"/>
        <v/>
      </c>
      <c r="AE60" s="30" t="str">
        <f t="shared" ref="AE60:AE63" si="23">IFERROR(IF(AND(T59="Impacto",T60="Impacto"),(AE59-(+AE59*W60)),IF(AND(T59="Probabilidad",T60="Impacto"),(AE58-(+AE58*W60)),IF(T60="Probabilidad",AE59,""))),"")</f>
        <v/>
      </c>
      <c r="AF60" s="40" t="str">
        <f t="shared" si="5"/>
        <v/>
      </c>
      <c r="AG60" s="29"/>
      <c r="AH60" s="33"/>
      <c r="AI60" s="28"/>
      <c r="AJ60" s="34"/>
      <c r="AK60" s="34"/>
      <c r="AL60" s="33"/>
      <c r="AM60" s="28"/>
      <c r="AN60" s="19"/>
      <c r="AO60" s="19"/>
      <c r="AP60" s="19"/>
      <c r="AQ60" s="19"/>
      <c r="AR60" s="19"/>
      <c r="AS60" s="19"/>
      <c r="AT60" s="19"/>
      <c r="AU60" s="19"/>
      <c r="AV60" s="19"/>
      <c r="AW60" s="19"/>
      <c r="AX60" s="19"/>
      <c r="AY60" s="19"/>
      <c r="AZ60" s="19"/>
      <c r="BA60" s="19"/>
      <c r="BB60" s="19"/>
      <c r="BC60" s="19"/>
      <c r="BD60" s="19"/>
      <c r="BE60" s="19"/>
      <c r="BF60" s="19"/>
      <c r="BG60" s="19"/>
    </row>
    <row r="61" spans="1:59" ht="26.25" customHeight="1" x14ac:dyDescent="0.3">
      <c r="A61" s="420"/>
      <c r="B61" s="420"/>
      <c r="C61" s="420"/>
      <c r="D61" s="420"/>
      <c r="E61" s="66"/>
      <c r="F61" s="420"/>
      <c r="G61" s="420"/>
      <c r="H61" s="66"/>
      <c r="I61" s="420"/>
      <c r="J61" s="420"/>
      <c r="K61" s="420"/>
      <c r="L61" s="420"/>
      <c r="M61" s="420"/>
      <c r="N61" s="420"/>
      <c r="O61" s="420"/>
      <c r="P61" s="420"/>
      <c r="Q61" s="420"/>
      <c r="R61" s="28">
        <v>4</v>
      </c>
      <c r="S61" s="42"/>
      <c r="T61" s="28" t="str">
        <f t="shared" si="6"/>
        <v/>
      </c>
      <c r="U61" s="43"/>
      <c r="V61" s="43"/>
      <c r="W61" s="44" t="str">
        <f t="shared" si="7"/>
        <v/>
      </c>
      <c r="X61" s="43"/>
      <c r="Y61" s="43"/>
      <c r="Z61" s="43"/>
      <c r="AA61" s="38" t="str">
        <f t="shared" si="22"/>
        <v/>
      </c>
      <c r="AB61" s="39" t="str">
        <f t="shared" si="1"/>
        <v/>
      </c>
      <c r="AC61" s="30" t="str">
        <f t="shared" si="2"/>
        <v/>
      </c>
      <c r="AD61" s="39" t="str">
        <f t="shared" si="3"/>
        <v/>
      </c>
      <c r="AE61" s="30" t="str">
        <f t="shared" si="23"/>
        <v/>
      </c>
      <c r="AF61" s="40" t="str">
        <f t="shared" si="5"/>
        <v/>
      </c>
      <c r="AG61" s="29"/>
      <c r="AH61" s="33"/>
      <c r="AI61" s="28"/>
      <c r="AJ61" s="34"/>
      <c r="AK61" s="34"/>
      <c r="AL61" s="33"/>
      <c r="AM61" s="28"/>
      <c r="AN61" s="19"/>
      <c r="AO61" s="19"/>
      <c r="AP61" s="19"/>
      <c r="AQ61" s="19"/>
      <c r="AR61" s="19"/>
      <c r="AS61" s="19"/>
      <c r="AT61" s="19"/>
      <c r="AU61" s="19"/>
      <c r="AV61" s="19"/>
      <c r="AW61" s="19"/>
      <c r="AX61" s="19"/>
      <c r="AY61" s="19"/>
      <c r="AZ61" s="19"/>
      <c r="BA61" s="19"/>
      <c r="BB61" s="19"/>
      <c r="BC61" s="19"/>
      <c r="BD61" s="19"/>
      <c r="BE61" s="19"/>
      <c r="BF61" s="19"/>
      <c r="BG61" s="19"/>
    </row>
    <row r="62" spans="1:59" ht="26.25" customHeight="1" x14ac:dyDescent="0.3">
      <c r="A62" s="420"/>
      <c r="B62" s="420"/>
      <c r="C62" s="420"/>
      <c r="D62" s="420"/>
      <c r="E62" s="66"/>
      <c r="F62" s="420"/>
      <c r="G62" s="420"/>
      <c r="H62" s="66"/>
      <c r="I62" s="420"/>
      <c r="J62" s="420"/>
      <c r="K62" s="420"/>
      <c r="L62" s="420"/>
      <c r="M62" s="420"/>
      <c r="N62" s="420"/>
      <c r="O62" s="420"/>
      <c r="P62" s="420"/>
      <c r="Q62" s="420"/>
      <c r="R62" s="28">
        <v>5</v>
      </c>
      <c r="S62" s="42"/>
      <c r="T62" s="28" t="str">
        <f t="shared" si="6"/>
        <v/>
      </c>
      <c r="U62" s="43"/>
      <c r="V62" s="43"/>
      <c r="W62" s="44" t="str">
        <f t="shared" si="7"/>
        <v/>
      </c>
      <c r="X62" s="43"/>
      <c r="Y62" s="43"/>
      <c r="Z62" s="43"/>
      <c r="AA62" s="38" t="str">
        <f t="shared" si="22"/>
        <v/>
      </c>
      <c r="AB62" s="39" t="str">
        <f t="shared" si="1"/>
        <v/>
      </c>
      <c r="AC62" s="30" t="str">
        <f t="shared" si="2"/>
        <v/>
      </c>
      <c r="AD62" s="39" t="str">
        <f t="shared" si="3"/>
        <v/>
      </c>
      <c r="AE62" s="30" t="str">
        <f t="shared" si="23"/>
        <v/>
      </c>
      <c r="AF62" s="40" t="str">
        <f t="shared" si="5"/>
        <v/>
      </c>
      <c r="AG62" s="29"/>
      <c r="AH62" s="33"/>
      <c r="AI62" s="28"/>
      <c r="AJ62" s="34"/>
      <c r="AK62" s="34"/>
      <c r="AL62" s="33"/>
      <c r="AM62" s="28"/>
      <c r="AN62" s="19"/>
      <c r="AO62" s="19"/>
      <c r="AP62" s="19"/>
      <c r="AQ62" s="19"/>
      <c r="AR62" s="19"/>
      <c r="AS62" s="19"/>
      <c r="AT62" s="19"/>
      <c r="AU62" s="19"/>
      <c r="AV62" s="19"/>
      <c r="AW62" s="19"/>
      <c r="AX62" s="19"/>
      <c r="AY62" s="19"/>
      <c r="AZ62" s="19"/>
      <c r="BA62" s="19"/>
      <c r="BB62" s="19"/>
      <c r="BC62" s="19"/>
      <c r="BD62" s="19"/>
      <c r="BE62" s="19"/>
      <c r="BF62" s="19"/>
      <c r="BG62" s="19"/>
    </row>
    <row r="63" spans="1:59" ht="26.25" customHeight="1" x14ac:dyDescent="0.3">
      <c r="A63" s="421"/>
      <c r="B63" s="421"/>
      <c r="C63" s="421"/>
      <c r="D63" s="421"/>
      <c r="E63" s="67"/>
      <c r="F63" s="421"/>
      <c r="G63" s="421"/>
      <c r="H63" s="67"/>
      <c r="I63" s="421"/>
      <c r="J63" s="421"/>
      <c r="K63" s="421"/>
      <c r="L63" s="421"/>
      <c r="M63" s="421"/>
      <c r="N63" s="421"/>
      <c r="O63" s="421"/>
      <c r="P63" s="421"/>
      <c r="Q63" s="421"/>
      <c r="R63" s="28">
        <v>6</v>
      </c>
      <c r="S63" s="42"/>
      <c r="T63" s="28" t="str">
        <f t="shared" si="6"/>
        <v/>
      </c>
      <c r="U63" s="43"/>
      <c r="V63" s="43"/>
      <c r="W63" s="44" t="str">
        <f t="shared" si="7"/>
        <v/>
      </c>
      <c r="X63" s="43"/>
      <c r="Y63" s="43"/>
      <c r="Z63" s="43"/>
      <c r="AA63" s="38" t="str">
        <f t="shared" si="22"/>
        <v/>
      </c>
      <c r="AB63" s="39" t="str">
        <f t="shared" si="1"/>
        <v/>
      </c>
      <c r="AC63" s="30" t="str">
        <f t="shared" si="2"/>
        <v/>
      </c>
      <c r="AD63" s="39" t="str">
        <f t="shared" si="3"/>
        <v/>
      </c>
      <c r="AE63" s="30" t="str">
        <f t="shared" si="23"/>
        <v/>
      </c>
      <c r="AF63" s="40" t="str">
        <f t="shared" si="5"/>
        <v/>
      </c>
      <c r="AG63" s="29"/>
      <c r="AH63" s="33"/>
      <c r="AI63" s="28"/>
      <c r="AJ63" s="34"/>
      <c r="AK63" s="34"/>
      <c r="AL63" s="33"/>
      <c r="AM63" s="28"/>
      <c r="AN63" s="19"/>
      <c r="AO63" s="19"/>
      <c r="AP63" s="19"/>
      <c r="AQ63" s="19"/>
      <c r="AR63" s="19"/>
      <c r="AS63" s="19"/>
      <c r="AT63" s="19"/>
      <c r="AU63" s="19"/>
      <c r="AV63" s="19"/>
      <c r="AW63" s="19"/>
      <c r="AX63" s="19"/>
      <c r="AY63" s="19"/>
      <c r="AZ63" s="19"/>
      <c r="BA63" s="19"/>
      <c r="BB63" s="19"/>
      <c r="BC63" s="19"/>
      <c r="BD63" s="19"/>
      <c r="BE63" s="19"/>
      <c r="BF63" s="19"/>
      <c r="BG63" s="19"/>
    </row>
    <row r="64" spans="1:59" ht="19.5" customHeight="1" x14ac:dyDescent="0.3">
      <c r="A64" s="419">
        <v>10</v>
      </c>
      <c r="B64" s="422"/>
      <c r="C64" s="422"/>
      <c r="D64" s="422"/>
      <c r="E64" s="41"/>
      <c r="F64" s="422"/>
      <c r="G64" s="423"/>
      <c r="H64" s="41"/>
      <c r="I64" s="422"/>
      <c r="J64" s="424"/>
      <c r="K64" s="428" t="str">
        <f>IF(J64&lt;=0,"",IF(J64&lt;=2,"Muy Baja",IF(J64&lt;=24,"Baja",IF(J64&lt;=500,"Media",IF(J64&lt;=5000,"Alta","Muy Alta")))))</f>
        <v/>
      </c>
      <c r="L64" s="427" t="str">
        <f>IF(K64="","",IF(K64="Muy Baja",0.2,IF(K64="Baja",0.4,IF(K64="Media",0.6,IF(K64="Alta",0.8,IF(K64="Muy Alta",1,))))))</f>
        <v/>
      </c>
      <c r="M64" s="427"/>
      <c r="N64" s="427">
        <f ca="1">IF(NOT(ISERROR(MATCH(M64,'Tabla Impacto'!$B$221:$B$223,0))),'Tabla Impacto'!$F$223&amp;"Por favor no seleccionar los criterios de impacto(Afectación Económica o presupuestal y Pérdida Reputacional)",M64)</f>
        <v>0</v>
      </c>
      <c r="O64" s="428" t="str">
        <f ca="1">IF(OR(N64='Tabla Impacto'!$C$11,N64='Tabla Impacto'!$D$11),"Leve",IF(OR(N64='Tabla Impacto'!$C$12,N64='Tabla Impacto'!$D$12),"Menor",IF(OR(N64='Tabla Impacto'!$C$13,N64='Tabla Impacto'!$D$13),"Moderado",IF(OR(N64='Tabla Impacto'!$C$14,N64='Tabla Impacto'!$D$14),"Mayor",IF(OR(N64='Tabla Impacto'!$C$15,N64='Tabla Impacto'!$D$15),"Catastrófico","")))))</f>
        <v/>
      </c>
      <c r="P64" s="427" t="str">
        <f ca="1">IF(O64="","",IF(O64="Leve",0.2,IF(O64="Menor",0.4,IF(O64="Moderado",0.6,IF(O64="Mayor",0.8,IF(O64="Catastrófico",1,))))))</f>
        <v/>
      </c>
      <c r="Q64" s="426"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28">
        <v>1</v>
      </c>
      <c r="S64" s="42"/>
      <c r="T64" s="28" t="str">
        <f t="shared" si="6"/>
        <v/>
      </c>
      <c r="U64" s="43"/>
      <c r="V64" s="43"/>
      <c r="W64" s="44" t="str">
        <f t="shared" si="7"/>
        <v/>
      </c>
      <c r="X64" s="43"/>
      <c r="Y64" s="43"/>
      <c r="Z64" s="43"/>
      <c r="AA64" s="38" t="str">
        <f>IFERROR(IF(T64="Probabilidad",(L64-(+L64*W64)),IF(T64="Impacto",L64,"")),"")</f>
        <v/>
      </c>
      <c r="AB64" s="39" t="str">
        <f t="shared" si="1"/>
        <v/>
      </c>
      <c r="AC64" s="30" t="str">
        <f t="shared" si="2"/>
        <v/>
      </c>
      <c r="AD64" s="39" t="str">
        <f t="shared" si="3"/>
        <v/>
      </c>
      <c r="AE64" s="30" t="str">
        <f>IFERROR(IF(T64="Impacto",(P64-(+P64*W64)),IF(T64="Probabilidad",P64,"")),"")</f>
        <v/>
      </c>
      <c r="AF64" s="40" t="str">
        <f t="shared" si="5"/>
        <v/>
      </c>
      <c r="AG64" s="29"/>
      <c r="AH64" s="33"/>
      <c r="AI64" s="28"/>
      <c r="AJ64" s="34"/>
      <c r="AK64" s="34"/>
      <c r="AL64" s="33"/>
      <c r="AM64" s="28"/>
      <c r="AN64" s="19"/>
      <c r="AO64" s="19"/>
      <c r="AP64" s="19"/>
      <c r="AQ64" s="19"/>
      <c r="AR64" s="19"/>
      <c r="AS64" s="19"/>
      <c r="AT64" s="19"/>
      <c r="AU64" s="19"/>
      <c r="AV64" s="19"/>
      <c r="AW64" s="19"/>
      <c r="AX64" s="19"/>
      <c r="AY64" s="19"/>
      <c r="AZ64" s="19"/>
      <c r="BA64" s="19"/>
      <c r="BB64" s="19"/>
      <c r="BC64" s="19"/>
      <c r="BD64" s="19"/>
      <c r="BE64" s="19"/>
      <c r="BF64" s="19"/>
      <c r="BG64" s="19"/>
    </row>
    <row r="65" spans="1:59" ht="19.5" customHeight="1" x14ac:dyDescent="0.3">
      <c r="A65" s="420"/>
      <c r="B65" s="420"/>
      <c r="C65" s="420"/>
      <c r="D65" s="420"/>
      <c r="E65" s="66"/>
      <c r="F65" s="420"/>
      <c r="G65" s="420"/>
      <c r="H65" s="66"/>
      <c r="I65" s="420"/>
      <c r="J65" s="420"/>
      <c r="K65" s="420"/>
      <c r="L65" s="420"/>
      <c r="M65" s="420"/>
      <c r="N65" s="420"/>
      <c r="O65" s="420"/>
      <c r="P65" s="420"/>
      <c r="Q65" s="420"/>
      <c r="R65" s="28">
        <v>2</v>
      </c>
      <c r="S65" s="42"/>
      <c r="T65" s="28" t="str">
        <f t="shared" si="6"/>
        <v/>
      </c>
      <c r="U65" s="43"/>
      <c r="V65" s="43"/>
      <c r="W65" s="44" t="str">
        <f t="shared" si="7"/>
        <v/>
      </c>
      <c r="X65" s="43"/>
      <c r="Y65" s="43"/>
      <c r="Z65" s="43"/>
      <c r="AA65" s="38" t="str">
        <f>IFERROR(IF(AND(T64="Probabilidad",T65="Probabilidad"),(AC64-(+AC64*W65)),IF(AND(T64="Impacto",T65="Probabilidad"),(L64-(+L64*W65)),IF(T65="Impacto",AC64,""))),"")</f>
        <v/>
      </c>
      <c r="AB65" s="39" t="str">
        <f t="shared" si="1"/>
        <v/>
      </c>
      <c r="AC65" s="30" t="str">
        <f t="shared" si="2"/>
        <v/>
      </c>
      <c r="AD65" s="39" t="str">
        <f t="shared" si="3"/>
        <v/>
      </c>
      <c r="AE65" s="30" t="str">
        <f>IFERROR(IF(AND(T64="Impacto",T65="Impacto"),(AE64-(+AE64*W65)),IF(AND(T64="Probabilidad",T65="Impacto"),(P64-(+P64*W65)),IF(T65="Probabilidad",AE64,""))),"")</f>
        <v/>
      </c>
      <c r="AF65" s="40" t="str">
        <f t="shared" si="5"/>
        <v/>
      </c>
      <c r="AG65" s="29"/>
      <c r="AH65" s="33"/>
      <c r="AI65" s="28"/>
      <c r="AJ65" s="34"/>
      <c r="AK65" s="34"/>
      <c r="AL65" s="33"/>
      <c r="AM65" s="28"/>
      <c r="AN65" s="68"/>
      <c r="AO65" s="68"/>
      <c r="AP65" s="68"/>
      <c r="AQ65" s="68"/>
      <c r="AR65" s="68"/>
      <c r="AS65" s="68"/>
      <c r="AT65" s="68"/>
      <c r="AU65" s="68"/>
      <c r="AV65" s="68"/>
      <c r="AW65" s="68"/>
      <c r="AX65" s="68"/>
      <c r="AY65" s="68"/>
      <c r="AZ65" s="68"/>
      <c r="BA65" s="68"/>
      <c r="BB65" s="68"/>
      <c r="BC65" s="68"/>
      <c r="BD65" s="68"/>
      <c r="BE65" s="68"/>
      <c r="BF65" s="68"/>
      <c r="BG65" s="68"/>
    </row>
    <row r="66" spans="1:59" ht="19.5" customHeight="1" x14ac:dyDescent="0.3">
      <c r="A66" s="420"/>
      <c r="B66" s="420"/>
      <c r="C66" s="420"/>
      <c r="D66" s="420"/>
      <c r="E66" s="66"/>
      <c r="F66" s="420"/>
      <c r="G66" s="420"/>
      <c r="H66" s="66"/>
      <c r="I66" s="420"/>
      <c r="J66" s="420"/>
      <c r="K66" s="420"/>
      <c r="L66" s="420"/>
      <c r="M66" s="420"/>
      <c r="N66" s="420"/>
      <c r="O66" s="420"/>
      <c r="P66" s="420"/>
      <c r="Q66" s="420"/>
      <c r="R66" s="28">
        <v>3</v>
      </c>
      <c r="S66" s="57"/>
      <c r="T66" s="28" t="str">
        <f t="shared" si="6"/>
        <v/>
      </c>
      <c r="U66" s="43"/>
      <c r="V66" s="43"/>
      <c r="W66" s="44" t="str">
        <f t="shared" si="7"/>
        <v/>
      </c>
      <c r="X66" s="43"/>
      <c r="Y66" s="43"/>
      <c r="Z66" s="43"/>
      <c r="AA66" s="38" t="str">
        <f t="shared" ref="AA66:AA69" si="24">IFERROR(IF(AND(T65="Probabilidad",T66="Probabilidad"),(AC65-(+AC65*W66)),IF(AND(T65="Impacto",T66="Probabilidad"),(AC64-(+AC64*W66)),IF(T66="Impacto",AC65,""))),"")</f>
        <v/>
      </c>
      <c r="AB66" s="39" t="str">
        <f t="shared" si="1"/>
        <v/>
      </c>
      <c r="AC66" s="30" t="str">
        <f t="shared" si="2"/>
        <v/>
      </c>
      <c r="AD66" s="39" t="str">
        <f t="shared" si="3"/>
        <v/>
      </c>
      <c r="AE66" s="30" t="str">
        <f t="shared" ref="AE66:AE69" si="25">IFERROR(IF(AND(T65="Impacto",T66="Impacto"),(AE65-(+AE65*W66)),IF(AND(T65="Probabilidad",T66="Impacto"),(AE64-(+AE64*W66)),IF(T66="Probabilidad",AE65,""))),"")</f>
        <v/>
      </c>
      <c r="AF66" s="40" t="str">
        <f t="shared" si="5"/>
        <v/>
      </c>
      <c r="AG66" s="29"/>
      <c r="AH66" s="33"/>
      <c r="AI66" s="28"/>
      <c r="AJ66" s="34"/>
      <c r="AK66" s="34"/>
      <c r="AL66" s="33"/>
      <c r="AM66" s="28"/>
      <c r="AN66" s="68"/>
      <c r="AO66" s="68"/>
      <c r="AP66" s="68"/>
      <c r="AQ66" s="68"/>
      <c r="AR66" s="68"/>
      <c r="AS66" s="68"/>
      <c r="AT66" s="68"/>
      <c r="AU66" s="68"/>
      <c r="AV66" s="68"/>
      <c r="AW66" s="68"/>
      <c r="AX66" s="68"/>
      <c r="AY66" s="68"/>
      <c r="AZ66" s="68"/>
      <c r="BA66" s="68"/>
      <c r="BB66" s="68"/>
      <c r="BC66" s="68"/>
      <c r="BD66" s="68"/>
      <c r="BE66" s="68"/>
      <c r="BF66" s="68"/>
      <c r="BG66" s="68"/>
    </row>
    <row r="67" spans="1:59" ht="19.5" customHeight="1" x14ac:dyDescent="0.3">
      <c r="A67" s="420"/>
      <c r="B67" s="420"/>
      <c r="C67" s="420"/>
      <c r="D67" s="420"/>
      <c r="E67" s="66"/>
      <c r="F67" s="420"/>
      <c r="G67" s="420"/>
      <c r="H67" s="66"/>
      <c r="I67" s="420"/>
      <c r="J67" s="420"/>
      <c r="K67" s="420"/>
      <c r="L67" s="420"/>
      <c r="M67" s="420"/>
      <c r="N67" s="420"/>
      <c r="O67" s="420"/>
      <c r="P67" s="420"/>
      <c r="Q67" s="420"/>
      <c r="R67" s="28">
        <v>4</v>
      </c>
      <c r="S67" s="42"/>
      <c r="T67" s="28" t="str">
        <f t="shared" si="6"/>
        <v/>
      </c>
      <c r="U67" s="43"/>
      <c r="V67" s="43"/>
      <c r="W67" s="44" t="str">
        <f t="shared" si="7"/>
        <v/>
      </c>
      <c r="X67" s="43"/>
      <c r="Y67" s="43"/>
      <c r="Z67" s="43"/>
      <c r="AA67" s="38" t="str">
        <f t="shared" si="24"/>
        <v/>
      </c>
      <c r="AB67" s="39" t="str">
        <f t="shared" si="1"/>
        <v/>
      </c>
      <c r="AC67" s="30" t="str">
        <f t="shared" si="2"/>
        <v/>
      </c>
      <c r="AD67" s="39" t="str">
        <f t="shared" si="3"/>
        <v/>
      </c>
      <c r="AE67" s="30" t="str">
        <f t="shared" si="25"/>
        <v/>
      </c>
      <c r="AF67" s="40" t="str">
        <f t="shared" si="5"/>
        <v/>
      </c>
      <c r="AG67" s="29"/>
      <c r="AH67" s="33"/>
      <c r="AI67" s="28"/>
      <c r="AJ67" s="34"/>
      <c r="AK67" s="34"/>
      <c r="AL67" s="33"/>
      <c r="AM67" s="28"/>
      <c r="AN67" s="68"/>
      <c r="AO67" s="68"/>
      <c r="AP67" s="68"/>
      <c r="AQ67" s="68"/>
      <c r="AR67" s="68"/>
      <c r="AS67" s="68"/>
      <c r="AT67" s="68"/>
      <c r="AU67" s="68"/>
      <c r="AV67" s="68"/>
      <c r="AW67" s="68"/>
      <c r="AX67" s="68"/>
      <c r="AY67" s="68"/>
      <c r="AZ67" s="68"/>
      <c r="BA67" s="68"/>
      <c r="BB67" s="68"/>
      <c r="BC67" s="68"/>
      <c r="BD67" s="68"/>
      <c r="BE67" s="68"/>
      <c r="BF67" s="68"/>
      <c r="BG67" s="68"/>
    </row>
    <row r="68" spans="1:59" ht="19.5" customHeight="1" x14ac:dyDescent="0.3">
      <c r="A68" s="420"/>
      <c r="B68" s="420"/>
      <c r="C68" s="420"/>
      <c r="D68" s="420"/>
      <c r="E68" s="66"/>
      <c r="F68" s="420"/>
      <c r="G68" s="420"/>
      <c r="H68" s="66"/>
      <c r="I68" s="420"/>
      <c r="J68" s="420"/>
      <c r="K68" s="420"/>
      <c r="L68" s="420"/>
      <c r="M68" s="420"/>
      <c r="N68" s="420"/>
      <c r="O68" s="420"/>
      <c r="P68" s="420"/>
      <c r="Q68" s="420"/>
      <c r="R68" s="28">
        <v>5</v>
      </c>
      <c r="S68" s="42"/>
      <c r="T68" s="28" t="str">
        <f t="shared" si="6"/>
        <v/>
      </c>
      <c r="U68" s="43"/>
      <c r="V68" s="43"/>
      <c r="W68" s="44" t="str">
        <f t="shared" si="7"/>
        <v/>
      </c>
      <c r="X68" s="43"/>
      <c r="Y68" s="43"/>
      <c r="Z68" s="43"/>
      <c r="AA68" s="38" t="str">
        <f t="shared" si="24"/>
        <v/>
      </c>
      <c r="AB68" s="39" t="str">
        <f t="shared" si="1"/>
        <v/>
      </c>
      <c r="AC68" s="30" t="str">
        <f t="shared" si="2"/>
        <v/>
      </c>
      <c r="AD68" s="39" t="str">
        <f t="shared" si="3"/>
        <v/>
      </c>
      <c r="AE68" s="30" t="str">
        <f t="shared" si="25"/>
        <v/>
      </c>
      <c r="AF68" s="40" t="str">
        <f t="shared" si="5"/>
        <v/>
      </c>
      <c r="AG68" s="29"/>
      <c r="AH68" s="33"/>
      <c r="AI68" s="28"/>
      <c r="AJ68" s="34"/>
      <c r="AK68" s="34"/>
      <c r="AL68" s="33"/>
      <c r="AM68" s="28"/>
      <c r="AN68" s="68"/>
      <c r="AO68" s="68"/>
      <c r="AP68" s="68"/>
      <c r="AQ68" s="68"/>
      <c r="AR68" s="68"/>
      <c r="AS68" s="68"/>
      <c r="AT68" s="68"/>
      <c r="AU68" s="68"/>
      <c r="AV68" s="68"/>
      <c r="AW68" s="68"/>
      <c r="AX68" s="68"/>
      <c r="AY68" s="68"/>
      <c r="AZ68" s="68"/>
      <c r="BA68" s="68"/>
      <c r="BB68" s="68"/>
      <c r="BC68" s="68"/>
      <c r="BD68" s="68"/>
      <c r="BE68" s="68"/>
      <c r="BF68" s="68"/>
      <c r="BG68" s="68"/>
    </row>
    <row r="69" spans="1:59" ht="19.5" customHeight="1" x14ac:dyDescent="0.3">
      <c r="A69" s="421"/>
      <c r="B69" s="421"/>
      <c r="C69" s="421"/>
      <c r="D69" s="421"/>
      <c r="E69" s="67"/>
      <c r="F69" s="421"/>
      <c r="G69" s="421"/>
      <c r="H69" s="67"/>
      <c r="I69" s="421"/>
      <c r="J69" s="421"/>
      <c r="K69" s="421"/>
      <c r="L69" s="421"/>
      <c r="M69" s="421"/>
      <c r="N69" s="421"/>
      <c r="O69" s="421"/>
      <c r="P69" s="421"/>
      <c r="Q69" s="421"/>
      <c r="R69" s="28">
        <v>6</v>
      </c>
      <c r="S69" s="42"/>
      <c r="T69" s="28" t="str">
        <f t="shared" si="6"/>
        <v/>
      </c>
      <c r="U69" s="43"/>
      <c r="V69" s="43"/>
      <c r="W69" s="44" t="str">
        <f t="shared" si="7"/>
        <v/>
      </c>
      <c r="X69" s="43"/>
      <c r="Y69" s="43"/>
      <c r="Z69" s="43"/>
      <c r="AA69" s="38" t="str">
        <f t="shared" si="24"/>
        <v/>
      </c>
      <c r="AB69" s="39" t="str">
        <f t="shared" si="1"/>
        <v/>
      </c>
      <c r="AC69" s="30" t="str">
        <f t="shared" si="2"/>
        <v/>
      </c>
      <c r="AD69" s="39" t="str">
        <f t="shared" si="3"/>
        <v/>
      </c>
      <c r="AE69" s="30" t="str">
        <f t="shared" si="25"/>
        <v/>
      </c>
      <c r="AF69" s="40" t="str">
        <f t="shared" si="5"/>
        <v/>
      </c>
      <c r="AG69" s="29"/>
      <c r="AH69" s="33"/>
      <c r="AI69" s="28"/>
      <c r="AJ69" s="34"/>
      <c r="AK69" s="34"/>
      <c r="AL69" s="33"/>
      <c r="AM69" s="28"/>
      <c r="AN69" s="68"/>
      <c r="AO69" s="68"/>
      <c r="AP69" s="68"/>
      <c r="AQ69" s="68"/>
      <c r="AR69" s="68"/>
      <c r="AS69" s="68"/>
      <c r="AT69" s="68"/>
      <c r="AU69" s="68"/>
      <c r="AV69" s="68"/>
      <c r="AW69" s="68"/>
      <c r="AX69" s="68"/>
      <c r="AY69" s="68"/>
      <c r="AZ69" s="68"/>
      <c r="BA69" s="68"/>
      <c r="BB69" s="68"/>
      <c r="BC69" s="68"/>
      <c r="BD69" s="68"/>
      <c r="BE69" s="68"/>
      <c r="BF69" s="68"/>
      <c r="BG69" s="68"/>
    </row>
    <row r="70" spans="1:59" ht="49.5" customHeight="1" x14ac:dyDescent="0.3">
      <c r="A70" s="69"/>
      <c r="B70" s="429" t="s">
        <v>176</v>
      </c>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1"/>
      <c r="AN70" s="68"/>
      <c r="AO70" s="68"/>
      <c r="AP70" s="68"/>
      <c r="AQ70" s="68"/>
      <c r="AR70" s="68"/>
      <c r="AS70" s="68"/>
      <c r="AT70" s="68"/>
      <c r="AU70" s="68"/>
      <c r="AV70" s="68"/>
      <c r="AW70" s="68"/>
      <c r="AX70" s="68"/>
      <c r="AY70" s="68"/>
      <c r="AZ70" s="68"/>
      <c r="BA70" s="68"/>
      <c r="BB70" s="68"/>
      <c r="BC70" s="68"/>
      <c r="BD70" s="68"/>
      <c r="BE70" s="68"/>
      <c r="BF70" s="68"/>
      <c r="BG70" s="68"/>
    </row>
    <row r="71" spans="1:59" ht="16.5" customHeight="1" x14ac:dyDescent="0.3">
      <c r="A71" s="70"/>
      <c r="B71" s="70"/>
      <c r="C71" s="70"/>
      <c r="D71" s="70"/>
      <c r="E71" s="70"/>
      <c r="F71" s="68"/>
      <c r="G71" s="68"/>
      <c r="H71" s="68"/>
      <c r="I71" s="71"/>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row>
    <row r="72" spans="1:59" ht="16.5" customHeight="1" x14ac:dyDescent="0.3">
      <c r="A72" s="68"/>
      <c r="B72" s="72" t="s">
        <v>177</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row>
    <row r="73" spans="1:59" ht="16.5" customHeight="1" x14ac:dyDescent="0.3">
      <c r="A73" s="70"/>
      <c r="B73" s="70"/>
      <c r="C73" s="70"/>
      <c r="D73" s="70"/>
      <c r="E73" s="70"/>
      <c r="F73" s="68"/>
      <c r="G73" s="68"/>
      <c r="H73" s="68"/>
      <c r="I73" s="71"/>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row>
    <row r="74" spans="1:59" ht="16.5" customHeight="1" x14ac:dyDescent="0.3">
      <c r="A74" s="70"/>
      <c r="B74" s="70"/>
      <c r="C74" s="70"/>
      <c r="D74" s="70"/>
      <c r="E74" s="70"/>
      <c r="F74" s="68"/>
      <c r="G74" s="68"/>
      <c r="H74" s="68"/>
      <c r="I74" s="71"/>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row>
    <row r="75" spans="1:59" ht="16.5" customHeight="1" x14ac:dyDescent="0.3">
      <c r="A75" s="70"/>
      <c r="B75" s="70"/>
      <c r="C75" s="70"/>
      <c r="D75" s="70"/>
      <c r="E75" s="70"/>
      <c r="F75" s="68"/>
      <c r="G75" s="68"/>
      <c r="H75" s="68"/>
      <c r="I75" s="71"/>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row>
    <row r="76" spans="1:59" ht="16.5" customHeight="1" x14ac:dyDescent="0.3">
      <c r="A76" s="70"/>
      <c r="B76" s="70"/>
      <c r="C76" s="70"/>
      <c r="D76" s="70"/>
      <c r="E76" s="70"/>
      <c r="F76" s="68"/>
      <c r="G76" s="68"/>
      <c r="H76" s="68"/>
      <c r="I76" s="71"/>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row>
    <row r="77" spans="1:59" ht="16.5" customHeight="1" x14ac:dyDescent="0.3">
      <c r="A77" s="70"/>
      <c r="B77" s="70"/>
      <c r="C77" s="70"/>
      <c r="D77" s="70"/>
      <c r="E77" s="70"/>
      <c r="F77" s="68"/>
      <c r="G77" s="68"/>
      <c r="H77" s="68"/>
      <c r="I77" s="71"/>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row>
    <row r="78" spans="1:59" ht="16.5" customHeight="1" x14ac:dyDescent="0.3">
      <c r="A78" s="70"/>
      <c r="B78" s="70"/>
      <c r="C78" s="70"/>
      <c r="D78" s="70"/>
      <c r="E78" s="70"/>
      <c r="F78" s="68"/>
      <c r="G78" s="68"/>
      <c r="H78" s="68"/>
      <c r="I78" s="71"/>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row>
    <row r="79" spans="1:59" ht="16.5" customHeight="1" x14ac:dyDescent="0.3">
      <c r="A79" s="70"/>
      <c r="B79" s="70"/>
      <c r="C79" s="70"/>
      <c r="D79" s="70"/>
      <c r="E79" s="70"/>
      <c r="F79" s="68"/>
      <c r="G79" s="68"/>
      <c r="H79" s="68"/>
      <c r="I79" s="71"/>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row>
    <row r="80" spans="1:59" ht="16.5" customHeight="1" x14ac:dyDescent="0.3">
      <c r="A80" s="70"/>
      <c r="B80" s="70"/>
      <c r="C80" s="70"/>
      <c r="D80" s="70"/>
      <c r="E80" s="70"/>
      <c r="F80" s="68"/>
      <c r="G80" s="68"/>
      <c r="H80" s="68"/>
      <c r="I80" s="71"/>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row>
    <row r="81" spans="1:59" ht="16.5" customHeight="1" x14ac:dyDescent="0.3">
      <c r="A81" s="70"/>
      <c r="B81" s="70"/>
      <c r="C81" s="70"/>
      <c r="D81" s="70"/>
      <c r="E81" s="70"/>
      <c r="F81" s="68"/>
      <c r="G81" s="68"/>
      <c r="H81" s="68"/>
      <c r="I81" s="71"/>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row>
    <row r="82" spans="1:59" ht="16.5" customHeight="1" x14ac:dyDescent="0.3">
      <c r="A82" s="70"/>
      <c r="B82" s="70"/>
      <c r="C82" s="70"/>
      <c r="D82" s="70"/>
      <c r="E82" s="70"/>
      <c r="F82" s="68"/>
      <c r="G82" s="68"/>
      <c r="H82" s="68"/>
      <c r="I82" s="71"/>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row>
    <row r="83" spans="1:59" ht="16.5" customHeight="1" x14ac:dyDescent="0.3">
      <c r="A83" s="70"/>
      <c r="B83" s="70"/>
      <c r="C83" s="70"/>
      <c r="D83" s="70"/>
      <c r="E83" s="70"/>
      <c r="F83" s="68"/>
      <c r="G83" s="68"/>
      <c r="H83" s="68"/>
      <c r="I83" s="71"/>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row>
    <row r="84" spans="1:59" ht="16.5" customHeight="1" x14ac:dyDescent="0.3">
      <c r="A84" s="70"/>
      <c r="B84" s="70"/>
      <c r="C84" s="70"/>
      <c r="D84" s="70"/>
      <c r="E84" s="70"/>
      <c r="F84" s="68"/>
      <c r="G84" s="68"/>
      <c r="H84" s="68"/>
      <c r="I84" s="71"/>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row>
    <row r="85" spans="1:59" ht="16.5" customHeight="1" x14ac:dyDescent="0.3">
      <c r="A85" s="70"/>
      <c r="B85" s="70"/>
      <c r="C85" s="70"/>
      <c r="D85" s="70"/>
      <c r="E85" s="70"/>
      <c r="F85" s="68"/>
      <c r="G85" s="68"/>
      <c r="H85" s="68"/>
      <c r="I85" s="71"/>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row>
    <row r="86" spans="1:59" ht="16.5" customHeight="1" x14ac:dyDescent="0.3">
      <c r="A86" s="70"/>
      <c r="B86" s="70"/>
      <c r="C86" s="70"/>
      <c r="D86" s="70"/>
      <c r="E86" s="70"/>
      <c r="F86" s="68"/>
      <c r="G86" s="68"/>
      <c r="H86" s="68"/>
      <c r="I86" s="71"/>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row>
    <row r="87" spans="1:59" ht="16.5" customHeight="1" x14ac:dyDescent="0.3">
      <c r="A87" s="70"/>
      <c r="B87" s="70"/>
      <c r="C87" s="70"/>
      <c r="D87" s="70"/>
      <c r="E87" s="70"/>
      <c r="F87" s="68"/>
      <c r="G87" s="68"/>
      <c r="H87" s="68"/>
      <c r="I87" s="71"/>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row>
    <row r="88" spans="1:59" ht="16.5" customHeight="1" x14ac:dyDescent="0.3">
      <c r="A88" s="70"/>
      <c r="B88" s="70"/>
      <c r="C88" s="70"/>
      <c r="D88" s="70"/>
      <c r="E88" s="70"/>
      <c r="F88" s="68"/>
      <c r="G88" s="68"/>
      <c r="H88" s="68"/>
      <c r="I88" s="71"/>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row>
    <row r="89" spans="1:59" ht="16.5" customHeight="1" x14ac:dyDescent="0.3">
      <c r="A89" s="70"/>
      <c r="B89" s="70"/>
      <c r="C89" s="70"/>
      <c r="D89" s="70"/>
      <c r="E89" s="70"/>
      <c r="F89" s="68"/>
      <c r="G89" s="68"/>
      <c r="H89" s="68"/>
      <c r="I89" s="71"/>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row>
    <row r="90" spans="1:59" ht="16.5" customHeight="1" x14ac:dyDescent="0.3">
      <c r="A90" s="70"/>
      <c r="B90" s="70"/>
      <c r="C90" s="70"/>
      <c r="D90" s="70"/>
      <c r="E90" s="70"/>
      <c r="F90" s="68"/>
      <c r="G90" s="68"/>
      <c r="H90" s="68"/>
      <c r="I90" s="71"/>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row>
    <row r="91" spans="1:59" ht="16.5" customHeight="1" x14ac:dyDescent="0.3">
      <c r="A91" s="70"/>
      <c r="B91" s="70"/>
      <c r="C91" s="70"/>
      <c r="D91" s="70"/>
      <c r="E91" s="70"/>
      <c r="F91" s="68"/>
      <c r="G91" s="68"/>
      <c r="H91" s="68"/>
      <c r="I91" s="71"/>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row>
    <row r="92" spans="1:59" ht="16.5" customHeight="1" x14ac:dyDescent="0.3">
      <c r="A92" s="70"/>
      <c r="B92" s="70"/>
      <c r="C92" s="70"/>
      <c r="D92" s="70"/>
      <c r="E92" s="70"/>
      <c r="F92" s="68"/>
      <c r="G92" s="68"/>
      <c r="H92" s="68"/>
      <c r="I92" s="71"/>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row>
    <row r="93" spans="1:59" ht="16.5" customHeight="1" x14ac:dyDescent="0.3">
      <c r="A93" s="70"/>
      <c r="B93" s="70"/>
      <c r="C93" s="70"/>
      <c r="D93" s="70"/>
      <c r="E93" s="70"/>
      <c r="F93" s="68"/>
      <c r="G93" s="68"/>
      <c r="H93" s="68"/>
      <c r="I93" s="71"/>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row>
    <row r="94" spans="1:59" ht="16.5" customHeight="1" x14ac:dyDescent="0.3">
      <c r="A94" s="70"/>
      <c r="B94" s="70"/>
      <c r="C94" s="70"/>
      <c r="D94" s="70"/>
      <c r="E94" s="70"/>
      <c r="F94" s="68"/>
      <c r="G94" s="68"/>
      <c r="H94" s="68"/>
      <c r="I94" s="71"/>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row>
    <row r="95" spans="1:59" ht="16.5" customHeight="1" x14ac:dyDescent="0.3">
      <c r="A95" s="70"/>
      <c r="B95" s="70"/>
      <c r="C95" s="70"/>
      <c r="D95" s="70"/>
      <c r="E95" s="70"/>
      <c r="F95" s="68"/>
      <c r="G95" s="68"/>
      <c r="H95" s="68"/>
      <c r="I95" s="71"/>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row>
    <row r="96" spans="1:59" ht="16.5" customHeight="1" x14ac:dyDescent="0.3">
      <c r="A96" s="70"/>
      <c r="B96" s="70"/>
      <c r="C96" s="70"/>
      <c r="D96" s="70"/>
      <c r="E96" s="70"/>
      <c r="F96" s="68"/>
      <c r="G96" s="68"/>
      <c r="H96" s="68"/>
      <c r="I96" s="71"/>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row>
    <row r="97" spans="1:59" ht="16.5" customHeight="1" x14ac:dyDescent="0.3">
      <c r="A97" s="70"/>
      <c r="B97" s="70"/>
      <c r="C97" s="70"/>
      <c r="D97" s="70"/>
      <c r="E97" s="70"/>
      <c r="F97" s="68"/>
      <c r="G97" s="68"/>
      <c r="H97" s="68"/>
      <c r="I97" s="71"/>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row>
    <row r="98" spans="1:59" ht="16.5" customHeight="1" x14ac:dyDescent="0.3">
      <c r="A98" s="70"/>
      <c r="B98" s="70"/>
      <c r="C98" s="70"/>
      <c r="D98" s="70"/>
      <c r="E98" s="70"/>
      <c r="F98" s="68"/>
      <c r="G98" s="68"/>
      <c r="H98" s="68"/>
      <c r="I98" s="71"/>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row>
    <row r="99" spans="1:59" ht="16.5" customHeight="1" x14ac:dyDescent="0.3">
      <c r="A99" s="70"/>
      <c r="B99" s="70"/>
      <c r="C99" s="70"/>
      <c r="D99" s="70"/>
      <c r="E99" s="70"/>
      <c r="F99" s="68"/>
      <c r="G99" s="68"/>
      <c r="H99" s="68"/>
      <c r="I99" s="71"/>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row>
    <row r="100" spans="1:59" ht="16.5" customHeight="1" x14ac:dyDescent="0.3">
      <c r="A100" s="70"/>
      <c r="B100" s="70"/>
      <c r="C100" s="70"/>
      <c r="D100" s="70"/>
      <c r="E100" s="70"/>
      <c r="F100" s="68"/>
      <c r="G100" s="68"/>
      <c r="H100" s="68"/>
      <c r="I100" s="71"/>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row>
    <row r="101" spans="1:59" ht="16.5" customHeight="1" x14ac:dyDescent="0.3">
      <c r="A101" s="70"/>
      <c r="B101" s="70"/>
      <c r="C101" s="70"/>
      <c r="D101" s="70"/>
      <c r="E101" s="70"/>
      <c r="F101" s="68"/>
      <c r="G101" s="68"/>
      <c r="H101" s="68"/>
      <c r="I101" s="71"/>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row>
    <row r="102" spans="1:59" ht="16.5" customHeight="1" x14ac:dyDescent="0.3">
      <c r="A102" s="70"/>
      <c r="B102" s="70"/>
      <c r="C102" s="70"/>
      <c r="D102" s="70"/>
      <c r="E102" s="70"/>
      <c r="F102" s="68"/>
      <c r="G102" s="68"/>
      <c r="H102" s="68"/>
      <c r="I102" s="71"/>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row>
    <row r="103" spans="1:59" ht="16.5" customHeight="1" x14ac:dyDescent="0.3">
      <c r="A103" s="70"/>
      <c r="B103" s="70"/>
      <c r="C103" s="70"/>
      <c r="D103" s="70"/>
      <c r="E103" s="70"/>
      <c r="F103" s="68"/>
      <c r="G103" s="68"/>
      <c r="H103" s="68"/>
      <c r="I103" s="71"/>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row>
    <row r="104" spans="1:59" ht="16.5" customHeight="1" x14ac:dyDescent="0.3">
      <c r="A104" s="70"/>
      <c r="B104" s="70"/>
      <c r="C104" s="70"/>
      <c r="D104" s="70"/>
      <c r="E104" s="70"/>
      <c r="F104" s="68"/>
      <c r="G104" s="68"/>
      <c r="H104" s="68"/>
      <c r="I104" s="71"/>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row>
    <row r="105" spans="1:59" ht="16.5" customHeight="1" x14ac:dyDescent="0.3">
      <c r="A105" s="70"/>
      <c r="B105" s="70"/>
      <c r="C105" s="70"/>
      <c r="D105" s="70"/>
      <c r="E105" s="70"/>
      <c r="F105" s="68"/>
      <c r="G105" s="68"/>
      <c r="H105" s="68"/>
      <c r="I105" s="71"/>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row>
    <row r="106" spans="1:59" ht="16.5" customHeight="1" x14ac:dyDescent="0.3">
      <c r="A106" s="70"/>
      <c r="B106" s="70"/>
      <c r="C106" s="70"/>
      <c r="D106" s="70"/>
      <c r="E106" s="70"/>
      <c r="F106" s="68"/>
      <c r="G106" s="68"/>
      <c r="H106" s="68"/>
      <c r="I106" s="71"/>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row>
    <row r="107" spans="1:59" ht="16.5" customHeight="1" x14ac:dyDescent="0.3">
      <c r="A107" s="70"/>
      <c r="B107" s="70"/>
      <c r="C107" s="70"/>
      <c r="D107" s="70"/>
      <c r="E107" s="70"/>
      <c r="F107" s="68"/>
      <c r="G107" s="68"/>
      <c r="H107" s="68"/>
      <c r="I107" s="71"/>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row>
    <row r="108" spans="1:59" ht="16.5" customHeight="1" x14ac:dyDescent="0.3">
      <c r="A108" s="70"/>
      <c r="B108" s="70"/>
      <c r="C108" s="70"/>
      <c r="D108" s="70"/>
      <c r="E108" s="70"/>
      <c r="F108" s="68"/>
      <c r="G108" s="68"/>
      <c r="H108" s="68"/>
      <c r="I108" s="71"/>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row>
    <row r="109" spans="1:59" ht="16.5" customHeight="1" x14ac:dyDescent="0.3">
      <c r="A109" s="70"/>
      <c r="B109" s="70"/>
      <c r="C109" s="70"/>
      <c r="D109" s="70"/>
      <c r="E109" s="70"/>
      <c r="F109" s="68"/>
      <c r="G109" s="68"/>
      <c r="H109" s="68"/>
      <c r="I109" s="71"/>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row>
    <row r="110" spans="1:59" ht="16.5" customHeight="1" x14ac:dyDescent="0.3">
      <c r="A110" s="70"/>
      <c r="B110" s="70"/>
      <c r="C110" s="70"/>
      <c r="D110" s="70"/>
      <c r="E110" s="70"/>
      <c r="F110" s="68"/>
      <c r="G110" s="68"/>
      <c r="H110" s="68"/>
      <c r="I110" s="71"/>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row>
    <row r="111" spans="1:59" ht="16.5" customHeight="1" x14ac:dyDescent="0.3">
      <c r="A111" s="70"/>
      <c r="B111" s="70"/>
      <c r="C111" s="70"/>
      <c r="D111" s="70"/>
      <c r="E111" s="70"/>
      <c r="F111" s="68"/>
      <c r="G111" s="68"/>
      <c r="H111" s="68"/>
      <c r="I111" s="71"/>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row>
    <row r="112" spans="1:59" ht="16.5" customHeight="1" x14ac:dyDescent="0.3">
      <c r="A112" s="70"/>
      <c r="B112" s="70"/>
      <c r="C112" s="70"/>
      <c r="D112" s="70"/>
      <c r="E112" s="70"/>
      <c r="F112" s="68"/>
      <c r="G112" s="68"/>
      <c r="H112" s="68"/>
      <c r="I112" s="71"/>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row>
    <row r="113" spans="1:59" ht="16.5" customHeight="1" x14ac:dyDescent="0.3">
      <c r="A113" s="70"/>
      <c r="B113" s="70"/>
      <c r="C113" s="70"/>
      <c r="D113" s="70"/>
      <c r="E113" s="70"/>
      <c r="F113" s="68"/>
      <c r="G113" s="68"/>
      <c r="H113" s="68"/>
      <c r="I113" s="71"/>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row>
    <row r="114" spans="1:59" ht="16.5" customHeight="1" x14ac:dyDescent="0.3">
      <c r="A114" s="70"/>
      <c r="B114" s="70"/>
      <c r="C114" s="70"/>
      <c r="D114" s="70"/>
      <c r="E114" s="70"/>
      <c r="F114" s="68"/>
      <c r="G114" s="68"/>
      <c r="H114" s="68"/>
      <c r="I114" s="71"/>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row>
    <row r="115" spans="1:59" ht="16.5" customHeight="1" x14ac:dyDescent="0.3">
      <c r="A115" s="70"/>
      <c r="B115" s="70"/>
      <c r="C115" s="70"/>
      <c r="D115" s="70"/>
      <c r="E115" s="70"/>
      <c r="F115" s="68"/>
      <c r="G115" s="68"/>
      <c r="H115" s="68"/>
      <c r="I115" s="71"/>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row>
    <row r="116" spans="1:59" ht="16.5" customHeight="1" x14ac:dyDescent="0.3">
      <c r="A116" s="70"/>
      <c r="B116" s="70"/>
      <c r="C116" s="70"/>
      <c r="D116" s="70"/>
      <c r="E116" s="70"/>
      <c r="F116" s="68"/>
      <c r="G116" s="68"/>
      <c r="H116" s="68"/>
      <c r="I116" s="71"/>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row>
    <row r="117" spans="1:59" ht="16.5" customHeight="1" x14ac:dyDescent="0.3">
      <c r="A117" s="70"/>
      <c r="B117" s="70"/>
      <c r="C117" s="70"/>
      <c r="D117" s="70"/>
      <c r="E117" s="70"/>
      <c r="F117" s="68"/>
      <c r="G117" s="68"/>
      <c r="H117" s="68"/>
      <c r="I117" s="71"/>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row>
    <row r="118" spans="1:59" ht="16.5" customHeight="1" x14ac:dyDescent="0.3">
      <c r="A118" s="70"/>
      <c r="B118" s="70"/>
      <c r="C118" s="70"/>
      <c r="D118" s="70"/>
      <c r="E118" s="70"/>
      <c r="F118" s="68"/>
      <c r="G118" s="68"/>
      <c r="H118" s="68"/>
      <c r="I118" s="71"/>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row>
    <row r="119" spans="1:59" ht="16.5" customHeight="1" x14ac:dyDescent="0.3">
      <c r="A119" s="70"/>
      <c r="B119" s="70"/>
      <c r="C119" s="70"/>
      <c r="D119" s="70"/>
      <c r="E119" s="70"/>
      <c r="F119" s="68"/>
      <c r="G119" s="68"/>
      <c r="H119" s="68"/>
      <c r="I119" s="71"/>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row>
    <row r="120" spans="1:59" ht="16.5" customHeight="1" x14ac:dyDescent="0.3">
      <c r="A120" s="70"/>
      <c r="B120" s="70"/>
      <c r="C120" s="70"/>
      <c r="D120" s="70"/>
      <c r="E120" s="70"/>
      <c r="F120" s="68"/>
      <c r="G120" s="68"/>
      <c r="H120" s="68"/>
      <c r="I120" s="71"/>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row>
    <row r="121" spans="1:59" ht="16.5" customHeight="1" x14ac:dyDescent="0.3">
      <c r="A121" s="70"/>
      <c r="B121" s="70"/>
      <c r="C121" s="70"/>
      <c r="D121" s="70"/>
      <c r="E121" s="70"/>
      <c r="F121" s="68"/>
      <c r="G121" s="68"/>
      <c r="H121" s="68"/>
      <c r="I121" s="71"/>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row>
    <row r="122" spans="1:59" ht="16.5" customHeight="1" x14ac:dyDescent="0.3">
      <c r="A122" s="70"/>
      <c r="B122" s="70"/>
      <c r="C122" s="70"/>
      <c r="D122" s="70"/>
      <c r="E122" s="70"/>
      <c r="F122" s="68"/>
      <c r="G122" s="68"/>
      <c r="H122" s="68"/>
      <c r="I122" s="71"/>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row>
    <row r="123" spans="1:59" ht="16.5" customHeight="1" x14ac:dyDescent="0.3">
      <c r="A123" s="70"/>
      <c r="B123" s="70"/>
      <c r="C123" s="70"/>
      <c r="D123" s="70"/>
      <c r="E123" s="70"/>
      <c r="F123" s="68"/>
      <c r="G123" s="68"/>
      <c r="H123" s="68"/>
      <c r="I123" s="71"/>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row>
    <row r="124" spans="1:59" ht="16.5" customHeight="1" x14ac:dyDescent="0.3">
      <c r="A124" s="70"/>
      <c r="B124" s="70"/>
      <c r="C124" s="70"/>
      <c r="D124" s="70"/>
      <c r="E124" s="70"/>
      <c r="F124" s="68"/>
      <c r="G124" s="68"/>
      <c r="H124" s="68"/>
      <c r="I124" s="71"/>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row>
    <row r="125" spans="1:59" ht="16.5" customHeight="1" x14ac:dyDescent="0.3">
      <c r="A125" s="70"/>
      <c r="B125" s="70"/>
      <c r="C125" s="70"/>
      <c r="D125" s="70"/>
      <c r="E125" s="70"/>
      <c r="F125" s="68"/>
      <c r="G125" s="68"/>
      <c r="H125" s="68"/>
      <c r="I125" s="71"/>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row>
    <row r="126" spans="1:59" ht="16.5" customHeight="1" x14ac:dyDescent="0.3">
      <c r="A126" s="70"/>
      <c r="B126" s="70"/>
      <c r="C126" s="70"/>
      <c r="D126" s="70"/>
      <c r="E126" s="70"/>
      <c r="F126" s="68"/>
      <c r="G126" s="68"/>
      <c r="H126" s="68"/>
      <c r="I126" s="71"/>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row>
    <row r="127" spans="1:59" ht="16.5" customHeight="1" x14ac:dyDescent="0.3">
      <c r="A127" s="70"/>
      <c r="B127" s="70"/>
      <c r="C127" s="70"/>
      <c r="D127" s="70"/>
      <c r="E127" s="70"/>
      <c r="F127" s="68"/>
      <c r="G127" s="68"/>
      <c r="H127" s="68"/>
      <c r="I127" s="71"/>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row>
    <row r="128" spans="1:59" ht="16.5" customHeight="1" x14ac:dyDescent="0.3">
      <c r="A128" s="70"/>
      <c r="B128" s="70"/>
      <c r="C128" s="70"/>
      <c r="D128" s="70"/>
      <c r="E128" s="70"/>
      <c r="F128" s="68"/>
      <c r="G128" s="68"/>
      <c r="H128" s="68"/>
      <c r="I128" s="71"/>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row>
    <row r="129" spans="1:59" ht="16.5" customHeight="1" x14ac:dyDescent="0.3">
      <c r="A129" s="70"/>
      <c r="B129" s="70"/>
      <c r="C129" s="70"/>
      <c r="D129" s="70"/>
      <c r="E129" s="70"/>
      <c r="F129" s="68"/>
      <c r="G129" s="68"/>
      <c r="H129" s="68"/>
      <c r="I129" s="71"/>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row>
    <row r="130" spans="1:59" ht="16.5" customHeight="1" x14ac:dyDescent="0.3">
      <c r="A130" s="70"/>
      <c r="B130" s="70"/>
      <c r="C130" s="70"/>
      <c r="D130" s="70"/>
      <c r="E130" s="70"/>
      <c r="F130" s="68"/>
      <c r="G130" s="68"/>
      <c r="H130" s="68"/>
      <c r="I130" s="71"/>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row>
    <row r="131" spans="1:59" ht="16.5" customHeight="1" x14ac:dyDescent="0.3">
      <c r="A131" s="70"/>
      <c r="B131" s="70"/>
      <c r="C131" s="70"/>
      <c r="D131" s="70"/>
      <c r="E131" s="70"/>
      <c r="F131" s="68"/>
      <c r="G131" s="68"/>
      <c r="H131" s="68"/>
      <c r="I131" s="71"/>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row>
    <row r="132" spans="1:59" ht="16.5" customHeight="1" x14ac:dyDescent="0.3">
      <c r="A132" s="70"/>
      <c r="B132" s="70"/>
      <c r="C132" s="70"/>
      <c r="D132" s="70"/>
      <c r="E132" s="70"/>
      <c r="F132" s="68"/>
      <c r="G132" s="68"/>
      <c r="H132" s="68"/>
      <c r="I132" s="71"/>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row>
    <row r="133" spans="1:59" ht="16.5" customHeight="1" x14ac:dyDescent="0.3">
      <c r="A133" s="70"/>
      <c r="B133" s="70"/>
      <c r="C133" s="70"/>
      <c r="D133" s="70"/>
      <c r="E133" s="70"/>
      <c r="F133" s="68"/>
      <c r="G133" s="68"/>
      <c r="H133" s="68"/>
      <c r="I133" s="71"/>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row>
    <row r="134" spans="1:59" ht="16.5" customHeight="1" x14ac:dyDescent="0.3">
      <c r="A134" s="70"/>
      <c r="B134" s="70"/>
      <c r="C134" s="70"/>
      <c r="D134" s="70"/>
      <c r="E134" s="70"/>
      <c r="F134" s="68"/>
      <c r="G134" s="68"/>
      <c r="H134" s="68"/>
      <c r="I134" s="71"/>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row>
    <row r="135" spans="1:59" ht="16.5" customHeight="1" x14ac:dyDescent="0.3">
      <c r="A135" s="70"/>
      <c r="B135" s="70"/>
      <c r="C135" s="70"/>
      <c r="D135" s="70"/>
      <c r="E135" s="70"/>
      <c r="F135" s="68"/>
      <c r="G135" s="68"/>
      <c r="H135" s="68"/>
      <c r="I135" s="71"/>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row>
    <row r="136" spans="1:59" ht="16.5" customHeight="1" x14ac:dyDescent="0.3">
      <c r="A136" s="70"/>
      <c r="B136" s="70"/>
      <c r="C136" s="70"/>
      <c r="D136" s="70"/>
      <c r="E136" s="70"/>
      <c r="F136" s="68"/>
      <c r="G136" s="68"/>
      <c r="H136" s="68"/>
      <c r="I136" s="71"/>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row>
    <row r="137" spans="1:59" ht="16.5" customHeight="1" x14ac:dyDescent="0.3">
      <c r="A137" s="70"/>
      <c r="B137" s="70"/>
      <c r="C137" s="70"/>
      <c r="D137" s="70"/>
      <c r="E137" s="70"/>
      <c r="F137" s="68"/>
      <c r="G137" s="68"/>
      <c r="H137" s="68"/>
      <c r="I137" s="71"/>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row>
    <row r="138" spans="1:59" ht="16.5" customHeight="1" x14ac:dyDescent="0.3">
      <c r="A138" s="70"/>
      <c r="B138" s="70"/>
      <c r="C138" s="70"/>
      <c r="D138" s="70"/>
      <c r="E138" s="70"/>
      <c r="F138" s="68"/>
      <c r="G138" s="68"/>
      <c r="H138" s="68"/>
      <c r="I138" s="71"/>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row>
    <row r="139" spans="1:59" ht="16.5" customHeight="1" x14ac:dyDescent="0.3">
      <c r="A139" s="70"/>
      <c r="B139" s="70"/>
      <c r="C139" s="70"/>
      <c r="D139" s="70"/>
      <c r="E139" s="70"/>
      <c r="F139" s="68"/>
      <c r="G139" s="68"/>
      <c r="H139" s="68"/>
      <c r="I139" s="71"/>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row>
    <row r="140" spans="1:59" ht="16.5" customHeight="1" x14ac:dyDescent="0.3">
      <c r="A140" s="70"/>
      <c r="B140" s="70"/>
      <c r="C140" s="70"/>
      <c r="D140" s="70"/>
      <c r="E140" s="70"/>
      <c r="F140" s="68"/>
      <c r="G140" s="68"/>
      <c r="H140" s="68"/>
      <c r="I140" s="71"/>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row>
    <row r="141" spans="1:59" ht="16.5" customHeight="1" x14ac:dyDescent="0.3">
      <c r="A141" s="70"/>
      <c r="B141" s="70"/>
      <c r="C141" s="70"/>
      <c r="D141" s="70"/>
      <c r="E141" s="70"/>
      <c r="F141" s="68"/>
      <c r="G141" s="68"/>
      <c r="H141" s="68"/>
      <c r="I141" s="71"/>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row>
    <row r="142" spans="1:59" ht="16.5" customHeight="1" x14ac:dyDescent="0.3">
      <c r="A142" s="70"/>
      <c r="B142" s="70"/>
      <c r="C142" s="70"/>
      <c r="D142" s="70"/>
      <c r="E142" s="70"/>
      <c r="F142" s="68"/>
      <c r="G142" s="68"/>
      <c r="H142" s="68"/>
      <c r="I142" s="71"/>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row>
    <row r="143" spans="1:59" ht="16.5" customHeight="1" x14ac:dyDescent="0.3">
      <c r="A143" s="70"/>
      <c r="B143" s="70"/>
      <c r="C143" s="70"/>
      <c r="D143" s="70"/>
      <c r="E143" s="70"/>
      <c r="F143" s="68"/>
      <c r="G143" s="68"/>
      <c r="H143" s="68"/>
      <c r="I143" s="71"/>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row>
    <row r="144" spans="1:59" ht="16.5" customHeight="1" x14ac:dyDescent="0.3">
      <c r="A144" s="70"/>
      <c r="B144" s="70"/>
      <c r="C144" s="70"/>
      <c r="D144" s="70"/>
      <c r="E144" s="70"/>
      <c r="F144" s="68"/>
      <c r="G144" s="68"/>
      <c r="H144" s="68"/>
      <c r="I144" s="71"/>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row>
    <row r="145" spans="1:59" ht="16.5" customHeight="1" x14ac:dyDescent="0.3">
      <c r="A145" s="70"/>
      <c r="B145" s="70"/>
      <c r="C145" s="70"/>
      <c r="D145" s="70"/>
      <c r="E145" s="70"/>
      <c r="F145" s="68"/>
      <c r="G145" s="68"/>
      <c r="H145" s="68"/>
      <c r="I145" s="71"/>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row>
    <row r="146" spans="1:59" ht="16.5" customHeight="1" x14ac:dyDescent="0.3">
      <c r="A146" s="70"/>
      <c r="B146" s="70"/>
      <c r="C146" s="70"/>
      <c r="D146" s="70"/>
      <c r="E146" s="70"/>
      <c r="F146" s="68"/>
      <c r="G146" s="68"/>
      <c r="H146" s="68"/>
      <c r="I146" s="71"/>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row>
    <row r="147" spans="1:59" ht="16.5" customHeight="1" x14ac:dyDescent="0.3">
      <c r="A147" s="70"/>
      <c r="B147" s="70"/>
      <c r="C147" s="70"/>
      <c r="D147" s="70"/>
      <c r="E147" s="70"/>
      <c r="F147" s="68"/>
      <c r="G147" s="68"/>
      <c r="H147" s="68"/>
      <c r="I147" s="71"/>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row>
    <row r="148" spans="1:59" ht="16.5" customHeight="1" x14ac:dyDescent="0.3">
      <c r="A148" s="70"/>
      <c r="B148" s="70"/>
      <c r="C148" s="70"/>
      <c r="D148" s="70"/>
      <c r="E148" s="70"/>
      <c r="F148" s="68"/>
      <c r="G148" s="68"/>
      <c r="H148" s="68"/>
      <c r="I148" s="71"/>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row>
    <row r="149" spans="1:59" ht="16.5" customHeight="1" x14ac:dyDescent="0.3">
      <c r="A149" s="70"/>
      <c r="B149" s="70"/>
      <c r="C149" s="70"/>
      <c r="D149" s="70"/>
      <c r="E149" s="70"/>
      <c r="F149" s="68"/>
      <c r="G149" s="68"/>
      <c r="H149" s="68"/>
      <c r="I149" s="71"/>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row>
    <row r="150" spans="1:59" ht="16.5" customHeight="1" x14ac:dyDescent="0.3">
      <c r="A150" s="70"/>
      <c r="B150" s="70"/>
      <c r="C150" s="70"/>
      <c r="D150" s="70"/>
      <c r="E150" s="70"/>
      <c r="F150" s="68"/>
      <c r="G150" s="68"/>
      <c r="H150" s="68"/>
      <c r="I150" s="71"/>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row>
    <row r="151" spans="1:59" ht="16.5" customHeight="1" x14ac:dyDescent="0.3">
      <c r="A151" s="70"/>
      <c r="B151" s="70"/>
      <c r="C151" s="70"/>
      <c r="D151" s="70"/>
      <c r="E151" s="70"/>
      <c r="F151" s="68"/>
      <c r="G151" s="68"/>
      <c r="H151" s="68"/>
      <c r="I151" s="71"/>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row>
    <row r="152" spans="1:59" ht="16.5" customHeight="1" x14ac:dyDescent="0.3">
      <c r="A152" s="70"/>
      <c r="B152" s="70"/>
      <c r="C152" s="70"/>
      <c r="D152" s="70"/>
      <c r="E152" s="70"/>
      <c r="F152" s="68"/>
      <c r="G152" s="68"/>
      <c r="H152" s="68"/>
      <c r="I152" s="71"/>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row>
    <row r="153" spans="1:59" ht="16.5" customHeight="1" x14ac:dyDescent="0.3">
      <c r="A153" s="70"/>
      <c r="B153" s="70"/>
      <c r="C153" s="70"/>
      <c r="D153" s="70"/>
      <c r="E153" s="70"/>
      <c r="F153" s="68"/>
      <c r="G153" s="68"/>
      <c r="H153" s="68"/>
      <c r="I153" s="71"/>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row>
    <row r="154" spans="1:59" ht="16.5" customHeight="1" x14ac:dyDescent="0.3">
      <c r="A154" s="70"/>
      <c r="B154" s="70"/>
      <c r="C154" s="70"/>
      <c r="D154" s="70"/>
      <c r="E154" s="70"/>
      <c r="F154" s="68"/>
      <c r="G154" s="68"/>
      <c r="H154" s="68"/>
      <c r="I154" s="71"/>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row>
    <row r="155" spans="1:59" ht="16.5" customHeight="1" x14ac:dyDescent="0.3">
      <c r="A155" s="70"/>
      <c r="B155" s="70"/>
      <c r="C155" s="70"/>
      <c r="D155" s="70"/>
      <c r="E155" s="70"/>
      <c r="F155" s="68"/>
      <c r="G155" s="68"/>
      <c r="H155" s="68"/>
      <c r="I155" s="71"/>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row>
    <row r="156" spans="1:59" ht="16.5" customHeight="1" x14ac:dyDescent="0.3">
      <c r="A156" s="70"/>
      <c r="B156" s="70"/>
      <c r="C156" s="70"/>
      <c r="D156" s="70"/>
      <c r="E156" s="70"/>
      <c r="F156" s="68"/>
      <c r="G156" s="68"/>
      <c r="H156" s="68"/>
      <c r="I156" s="71"/>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row>
    <row r="157" spans="1:59" ht="16.5" customHeight="1" x14ac:dyDescent="0.3">
      <c r="A157" s="70"/>
      <c r="B157" s="70"/>
      <c r="C157" s="70"/>
      <c r="D157" s="70"/>
      <c r="E157" s="70"/>
      <c r="F157" s="68"/>
      <c r="G157" s="68"/>
      <c r="H157" s="68"/>
      <c r="I157" s="71"/>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row>
    <row r="158" spans="1:59" ht="16.5" customHeight="1" x14ac:dyDescent="0.3">
      <c r="A158" s="70"/>
      <c r="B158" s="70"/>
      <c r="C158" s="70"/>
      <c r="D158" s="70"/>
      <c r="E158" s="70"/>
      <c r="F158" s="68"/>
      <c r="G158" s="68"/>
      <c r="H158" s="68"/>
      <c r="I158" s="71"/>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row>
    <row r="159" spans="1:59" ht="16.5" customHeight="1" x14ac:dyDescent="0.3">
      <c r="A159" s="70"/>
      <c r="B159" s="70"/>
      <c r="C159" s="70"/>
      <c r="D159" s="70"/>
      <c r="E159" s="70"/>
      <c r="F159" s="68"/>
      <c r="G159" s="68"/>
      <c r="H159" s="68"/>
      <c r="I159" s="71"/>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row>
    <row r="160" spans="1:59" ht="16.5" customHeight="1" x14ac:dyDescent="0.3">
      <c r="A160" s="70"/>
      <c r="B160" s="70"/>
      <c r="C160" s="70"/>
      <c r="D160" s="70"/>
      <c r="E160" s="70"/>
      <c r="F160" s="68"/>
      <c r="G160" s="68"/>
      <c r="H160" s="68"/>
      <c r="I160" s="71"/>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row>
    <row r="161" spans="1:59" ht="16.5" customHeight="1" x14ac:dyDescent="0.3">
      <c r="A161" s="70"/>
      <c r="B161" s="70"/>
      <c r="C161" s="70"/>
      <c r="D161" s="70"/>
      <c r="E161" s="70"/>
      <c r="F161" s="68"/>
      <c r="G161" s="68"/>
      <c r="H161" s="68"/>
      <c r="I161" s="71"/>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row>
    <row r="162" spans="1:59" ht="16.5" customHeight="1" x14ac:dyDescent="0.3">
      <c r="A162" s="70"/>
      <c r="B162" s="70"/>
      <c r="C162" s="70"/>
      <c r="D162" s="70"/>
      <c r="E162" s="70"/>
      <c r="F162" s="68"/>
      <c r="G162" s="68"/>
      <c r="H162" s="68"/>
      <c r="I162" s="71"/>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row>
    <row r="163" spans="1:59" ht="16.5" customHeight="1" x14ac:dyDescent="0.3">
      <c r="A163" s="70"/>
      <c r="B163" s="70"/>
      <c r="C163" s="70"/>
      <c r="D163" s="70"/>
      <c r="E163" s="70"/>
      <c r="F163" s="68"/>
      <c r="G163" s="68"/>
      <c r="H163" s="68"/>
      <c r="I163" s="71"/>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row>
    <row r="164" spans="1:59" ht="16.5" customHeight="1" x14ac:dyDescent="0.3">
      <c r="A164" s="70"/>
      <c r="B164" s="70"/>
      <c r="C164" s="70"/>
      <c r="D164" s="70"/>
      <c r="E164" s="70"/>
      <c r="F164" s="68"/>
      <c r="G164" s="68"/>
      <c r="H164" s="68"/>
      <c r="I164" s="71"/>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row>
    <row r="165" spans="1:59" ht="16.5" customHeight="1" x14ac:dyDescent="0.3">
      <c r="A165" s="70"/>
      <c r="B165" s="70"/>
      <c r="C165" s="70"/>
      <c r="D165" s="70"/>
      <c r="E165" s="70"/>
      <c r="F165" s="68"/>
      <c r="G165" s="68"/>
      <c r="H165" s="68"/>
      <c r="I165" s="71"/>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row>
    <row r="166" spans="1:59" ht="16.5" customHeight="1" x14ac:dyDescent="0.3">
      <c r="A166" s="70"/>
      <c r="B166" s="70"/>
      <c r="C166" s="70"/>
      <c r="D166" s="70"/>
      <c r="E166" s="70"/>
      <c r="F166" s="68"/>
      <c r="G166" s="68"/>
      <c r="H166" s="68"/>
      <c r="I166" s="71"/>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row>
    <row r="167" spans="1:59" ht="16.5" customHeight="1" x14ac:dyDescent="0.3">
      <c r="A167" s="70"/>
      <c r="B167" s="70"/>
      <c r="C167" s="70"/>
      <c r="D167" s="70"/>
      <c r="E167" s="70"/>
      <c r="F167" s="68"/>
      <c r="G167" s="68"/>
      <c r="H167" s="68"/>
      <c r="I167" s="71"/>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row>
    <row r="168" spans="1:59" ht="16.5" customHeight="1" x14ac:dyDescent="0.3">
      <c r="A168" s="70"/>
      <c r="B168" s="70"/>
      <c r="C168" s="70"/>
      <c r="D168" s="70"/>
      <c r="E168" s="70"/>
      <c r="F168" s="68"/>
      <c r="G168" s="68"/>
      <c r="H168" s="68"/>
      <c r="I168" s="71"/>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row>
    <row r="169" spans="1:59" ht="16.5" customHeight="1" x14ac:dyDescent="0.3">
      <c r="A169" s="70"/>
      <c r="B169" s="70"/>
      <c r="C169" s="70"/>
      <c r="D169" s="70"/>
      <c r="E169" s="70"/>
      <c r="F169" s="68"/>
      <c r="G169" s="68"/>
      <c r="H169" s="68"/>
      <c r="I169" s="71"/>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row>
    <row r="170" spans="1:59" ht="16.5" customHeight="1" x14ac:dyDescent="0.3">
      <c r="A170" s="70"/>
      <c r="B170" s="70"/>
      <c r="C170" s="70"/>
      <c r="D170" s="70"/>
      <c r="E170" s="70"/>
      <c r="F170" s="68"/>
      <c r="G170" s="68"/>
      <c r="H170" s="68"/>
      <c r="I170" s="71"/>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row>
    <row r="171" spans="1:59" ht="16.5" customHeight="1" x14ac:dyDescent="0.3">
      <c r="A171" s="70"/>
      <c r="B171" s="70"/>
      <c r="C171" s="70"/>
      <c r="D171" s="70"/>
      <c r="E171" s="70"/>
      <c r="F171" s="68"/>
      <c r="G171" s="68"/>
      <c r="H171" s="68"/>
      <c r="I171" s="71"/>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row>
    <row r="172" spans="1:59" ht="16.5" customHeight="1" x14ac:dyDescent="0.3">
      <c r="A172" s="70"/>
      <c r="B172" s="70"/>
      <c r="C172" s="70"/>
      <c r="D172" s="70"/>
      <c r="E172" s="70"/>
      <c r="F172" s="68"/>
      <c r="G172" s="68"/>
      <c r="H172" s="68"/>
      <c r="I172" s="71"/>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row>
    <row r="173" spans="1:59" ht="16.5" customHeight="1" x14ac:dyDescent="0.3">
      <c r="A173" s="70"/>
      <c r="B173" s="70"/>
      <c r="C173" s="70"/>
      <c r="D173" s="70"/>
      <c r="E173" s="70"/>
      <c r="F173" s="68"/>
      <c r="G173" s="68"/>
      <c r="H173" s="68"/>
      <c r="I173" s="71"/>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row>
    <row r="174" spans="1:59" ht="16.5" customHeight="1" x14ac:dyDescent="0.3">
      <c r="A174" s="70"/>
      <c r="B174" s="70"/>
      <c r="C174" s="70"/>
      <c r="D174" s="70"/>
      <c r="E174" s="70"/>
      <c r="F174" s="68"/>
      <c r="G174" s="68"/>
      <c r="H174" s="68"/>
      <c r="I174" s="71"/>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row>
    <row r="175" spans="1:59" ht="16.5" customHeight="1" x14ac:dyDescent="0.3">
      <c r="A175" s="70"/>
      <c r="B175" s="70"/>
      <c r="C175" s="70"/>
      <c r="D175" s="70"/>
      <c r="E175" s="70"/>
      <c r="F175" s="68"/>
      <c r="G175" s="68"/>
      <c r="H175" s="68"/>
      <c r="I175" s="71"/>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row>
    <row r="176" spans="1:59" ht="16.5" customHeight="1" x14ac:dyDescent="0.3">
      <c r="A176" s="70"/>
      <c r="B176" s="70"/>
      <c r="C176" s="70"/>
      <c r="D176" s="70"/>
      <c r="E176" s="70"/>
      <c r="F176" s="68"/>
      <c r="G176" s="68"/>
      <c r="H176" s="68"/>
      <c r="I176" s="71"/>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row>
    <row r="177" spans="1:59" ht="16.5" customHeight="1" x14ac:dyDescent="0.3">
      <c r="A177" s="70"/>
      <c r="B177" s="70"/>
      <c r="C177" s="70"/>
      <c r="D177" s="70"/>
      <c r="E177" s="70"/>
      <c r="F177" s="68"/>
      <c r="G177" s="68"/>
      <c r="H177" s="68"/>
      <c r="I177" s="71"/>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row>
    <row r="178" spans="1:59" ht="16.5" customHeight="1" x14ac:dyDescent="0.3">
      <c r="A178" s="70"/>
      <c r="B178" s="70"/>
      <c r="C178" s="70"/>
      <c r="D178" s="70"/>
      <c r="E178" s="70"/>
      <c r="F178" s="68"/>
      <c r="G178" s="68"/>
      <c r="H178" s="68"/>
      <c r="I178" s="71"/>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row>
    <row r="179" spans="1:59" ht="16.5" customHeight="1" x14ac:dyDescent="0.3">
      <c r="A179" s="70"/>
      <c r="B179" s="70"/>
      <c r="C179" s="70"/>
      <c r="D179" s="70"/>
      <c r="E179" s="70"/>
      <c r="F179" s="68"/>
      <c r="G179" s="68"/>
      <c r="H179" s="68"/>
      <c r="I179" s="71"/>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row>
    <row r="180" spans="1:59" ht="16.5" customHeight="1" x14ac:dyDescent="0.3">
      <c r="A180" s="70"/>
      <c r="B180" s="70"/>
      <c r="C180" s="70"/>
      <c r="D180" s="70"/>
      <c r="E180" s="70"/>
      <c r="F180" s="68"/>
      <c r="G180" s="68"/>
      <c r="H180" s="68"/>
      <c r="I180" s="71"/>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row>
    <row r="181" spans="1:59" ht="16.5" customHeight="1" x14ac:dyDescent="0.3">
      <c r="A181" s="70"/>
      <c r="B181" s="70"/>
      <c r="C181" s="70"/>
      <c r="D181" s="70"/>
      <c r="E181" s="70"/>
      <c r="F181" s="68"/>
      <c r="G181" s="68"/>
      <c r="H181" s="68"/>
      <c r="I181" s="71"/>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row>
    <row r="182" spans="1:59" ht="16.5" customHeight="1" x14ac:dyDescent="0.3">
      <c r="A182" s="70"/>
      <c r="B182" s="70"/>
      <c r="C182" s="70"/>
      <c r="D182" s="70"/>
      <c r="E182" s="70"/>
      <c r="F182" s="68"/>
      <c r="G182" s="68"/>
      <c r="H182" s="68"/>
      <c r="I182" s="71"/>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row>
    <row r="183" spans="1:59" ht="16.5" customHeight="1" x14ac:dyDescent="0.3">
      <c r="A183" s="70"/>
      <c r="B183" s="70"/>
      <c r="C183" s="70"/>
      <c r="D183" s="70"/>
      <c r="E183" s="70"/>
      <c r="F183" s="68"/>
      <c r="G183" s="68"/>
      <c r="H183" s="68"/>
      <c r="I183" s="71"/>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row>
    <row r="184" spans="1:59" ht="16.5" customHeight="1" x14ac:dyDescent="0.3">
      <c r="A184" s="70"/>
      <c r="B184" s="70"/>
      <c r="C184" s="70"/>
      <c r="D184" s="70"/>
      <c r="E184" s="70"/>
      <c r="F184" s="68"/>
      <c r="G184" s="68"/>
      <c r="H184" s="68"/>
      <c r="I184" s="71"/>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row>
    <row r="185" spans="1:59" ht="16.5" customHeight="1" x14ac:dyDescent="0.3">
      <c r="A185" s="70"/>
      <c r="B185" s="70"/>
      <c r="C185" s="70"/>
      <c r="D185" s="70"/>
      <c r="E185" s="70"/>
      <c r="F185" s="68"/>
      <c r="G185" s="68"/>
      <c r="H185" s="68"/>
      <c r="I185" s="71"/>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row>
    <row r="186" spans="1:59" ht="16.5" customHeight="1" x14ac:dyDescent="0.3">
      <c r="A186" s="70"/>
      <c r="B186" s="70"/>
      <c r="C186" s="70"/>
      <c r="D186" s="70"/>
      <c r="E186" s="70"/>
      <c r="F186" s="68"/>
      <c r="G186" s="68"/>
      <c r="H186" s="68"/>
      <c r="I186" s="71"/>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row>
    <row r="187" spans="1:59" ht="16.5" customHeight="1" x14ac:dyDescent="0.3">
      <c r="A187" s="70"/>
      <c r="B187" s="70"/>
      <c r="C187" s="70"/>
      <c r="D187" s="70"/>
      <c r="E187" s="70"/>
      <c r="F187" s="68"/>
      <c r="G187" s="68"/>
      <c r="H187" s="68"/>
      <c r="I187" s="71"/>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row>
    <row r="188" spans="1:59" ht="16.5" customHeight="1" x14ac:dyDescent="0.3">
      <c r="A188" s="70"/>
      <c r="B188" s="70"/>
      <c r="C188" s="70"/>
      <c r="D188" s="70"/>
      <c r="E188" s="70"/>
      <c r="F188" s="68"/>
      <c r="G188" s="68"/>
      <c r="H188" s="68"/>
      <c r="I188" s="71"/>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row>
    <row r="189" spans="1:59" ht="16.5" customHeight="1" x14ac:dyDescent="0.3">
      <c r="A189" s="70"/>
      <c r="B189" s="70"/>
      <c r="C189" s="70"/>
      <c r="D189" s="70"/>
      <c r="E189" s="70"/>
      <c r="F189" s="68"/>
      <c r="G189" s="68"/>
      <c r="H189" s="68"/>
      <c r="I189" s="71"/>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row>
    <row r="190" spans="1:59" ht="16.5" customHeight="1" x14ac:dyDescent="0.3">
      <c r="A190" s="70"/>
      <c r="B190" s="70"/>
      <c r="C190" s="70"/>
      <c r="D190" s="70"/>
      <c r="E190" s="70"/>
      <c r="F190" s="68"/>
      <c r="G190" s="68"/>
      <c r="H190" s="68"/>
      <c r="I190" s="71"/>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row>
    <row r="191" spans="1:59" ht="16.5" customHeight="1" x14ac:dyDescent="0.3">
      <c r="A191" s="70"/>
      <c r="B191" s="70"/>
      <c r="C191" s="70"/>
      <c r="D191" s="70"/>
      <c r="E191" s="70"/>
      <c r="F191" s="68"/>
      <c r="G191" s="68"/>
      <c r="H191" s="68"/>
      <c r="I191" s="71"/>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row>
    <row r="192" spans="1:59" ht="16.5" customHeight="1" x14ac:dyDescent="0.3">
      <c r="A192" s="70"/>
      <c r="B192" s="70"/>
      <c r="C192" s="70"/>
      <c r="D192" s="70"/>
      <c r="E192" s="70"/>
      <c r="F192" s="68"/>
      <c r="G192" s="68"/>
      <c r="H192" s="68"/>
      <c r="I192" s="71"/>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row>
    <row r="193" spans="1:59" ht="16.5" customHeight="1" x14ac:dyDescent="0.3">
      <c r="A193" s="70"/>
      <c r="B193" s="70"/>
      <c r="C193" s="70"/>
      <c r="D193" s="70"/>
      <c r="E193" s="70"/>
      <c r="F193" s="68"/>
      <c r="G193" s="68"/>
      <c r="H193" s="68"/>
      <c r="I193" s="71"/>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row>
    <row r="194" spans="1:59" ht="16.5" customHeight="1" x14ac:dyDescent="0.3">
      <c r="A194" s="70"/>
      <c r="B194" s="70"/>
      <c r="C194" s="70"/>
      <c r="D194" s="70"/>
      <c r="E194" s="70"/>
      <c r="F194" s="68"/>
      <c r="G194" s="68"/>
      <c r="H194" s="68"/>
      <c r="I194" s="71"/>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row>
    <row r="195" spans="1:59" ht="16.5" customHeight="1" x14ac:dyDescent="0.3">
      <c r="A195" s="70"/>
      <c r="B195" s="70"/>
      <c r="C195" s="70"/>
      <c r="D195" s="70"/>
      <c r="E195" s="70"/>
      <c r="F195" s="68"/>
      <c r="G195" s="68"/>
      <c r="H195" s="68"/>
      <c r="I195" s="71"/>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row>
    <row r="196" spans="1:59" ht="16.5" customHeight="1" x14ac:dyDescent="0.3">
      <c r="A196" s="70"/>
      <c r="B196" s="70"/>
      <c r="C196" s="70"/>
      <c r="D196" s="70"/>
      <c r="E196" s="70"/>
      <c r="F196" s="68"/>
      <c r="G196" s="68"/>
      <c r="H196" s="68"/>
      <c r="I196" s="71"/>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row>
    <row r="197" spans="1:59" ht="16.5" customHeight="1" x14ac:dyDescent="0.3">
      <c r="A197" s="70"/>
      <c r="B197" s="70"/>
      <c r="C197" s="70"/>
      <c r="D197" s="70"/>
      <c r="E197" s="70"/>
      <c r="F197" s="68"/>
      <c r="G197" s="68"/>
      <c r="H197" s="68"/>
      <c r="I197" s="71"/>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row>
    <row r="198" spans="1:59" ht="16.5" customHeight="1" x14ac:dyDescent="0.3">
      <c r="A198" s="70"/>
      <c r="B198" s="70"/>
      <c r="C198" s="70"/>
      <c r="D198" s="70"/>
      <c r="E198" s="70"/>
      <c r="F198" s="68"/>
      <c r="G198" s="68"/>
      <c r="H198" s="68"/>
      <c r="I198" s="71"/>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row>
    <row r="199" spans="1:59" ht="16.5" customHeight="1" x14ac:dyDescent="0.3">
      <c r="A199" s="70"/>
      <c r="B199" s="70"/>
      <c r="C199" s="70"/>
      <c r="D199" s="70"/>
      <c r="E199" s="70"/>
      <c r="F199" s="68"/>
      <c r="G199" s="68"/>
      <c r="H199" s="68"/>
      <c r="I199" s="71"/>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row>
    <row r="200" spans="1:59" ht="16.5" customHeight="1" x14ac:dyDescent="0.3">
      <c r="A200" s="70"/>
      <c r="B200" s="70"/>
      <c r="C200" s="70"/>
      <c r="D200" s="70"/>
      <c r="E200" s="70"/>
      <c r="F200" s="68"/>
      <c r="G200" s="68"/>
      <c r="H200" s="68"/>
      <c r="I200" s="71"/>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row>
    <row r="201" spans="1:59" ht="16.5" customHeight="1" x14ac:dyDescent="0.3">
      <c r="A201" s="70"/>
      <c r="B201" s="70"/>
      <c r="C201" s="70"/>
      <c r="D201" s="70"/>
      <c r="E201" s="70"/>
      <c r="F201" s="68"/>
      <c r="G201" s="68"/>
      <c r="H201" s="68"/>
      <c r="I201" s="71"/>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row>
    <row r="202" spans="1:59" ht="16.5" customHeight="1" x14ac:dyDescent="0.3">
      <c r="A202" s="70"/>
      <c r="B202" s="70"/>
      <c r="C202" s="70"/>
      <c r="D202" s="70"/>
      <c r="E202" s="70"/>
      <c r="F202" s="68"/>
      <c r="G202" s="68"/>
      <c r="H202" s="68"/>
      <c r="I202" s="71"/>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row>
    <row r="203" spans="1:59" ht="16.5" customHeight="1" x14ac:dyDescent="0.3">
      <c r="A203" s="70"/>
      <c r="B203" s="70"/>
      <c r="C203" s="70"/>
      <c r="D203" s="70"/>
      <c r="E203" s="70"/>
      <c r="F203" s="68"/>
      <c r="G203" s="68"/>
      <c r="H203" s="68"/>
      <c r="I203" s="71"/>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row>
    <row r="204" spans="1:59" ht="16.5" customHeight="1" x14ac:dyDescent="0.3">
      <c r="A204" s="70"/>
      <c r="B204" s="70"/>
      <c r="C204" s="70"/>
      <c r="D204" s="70"/>
      <c r="E204" s="70"/>
      <c r="F204" s="68"/>
      <c r="G204" s="68"/>
      <c r="H204" s="68"/>
      <c r="I204" s="71"/>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row>
    <row r="205" spans="1:59" ht="16.5" customHeight="1" x14ac:dyDescent="0.3">
      <c r="A205" s="70"/>
      <c r="B205" s="70"/>
      <c r="C205" s="70"/>
      <c r="D205" s="70"/>
      <c r="E205" s="70"/>
      <c r="F205" s="68"/>
      <c r="G205" s="68"/>
      <c r="H205" s="68"/>
      <c r="I205" s="71"/>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row>
    <row r="206" spans="1:59" ht="16.5" customHeight="1" x14ac:dyDescent="0.3">
      <c r="A206" s="70"/>
      <c r="B206" s="70"/>
      <c r="C206" s="70"/>
      <c r="D206" s="70"/>
      <c r="E206" s="70"/>
      <c r="F206" s="68"/>
      <c r="G206" s="68"/>
      <c r="H206" s="68"/>
      <c r="I206" s="71"/>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row>
    <row r="207" spans="1:59" ht="16.5" customHeight="1" x14ac:dyDescent="0.3">
      <c r="A207" s="70"/>
      <c r="B207" s="70"/>
      <c r="C207" s="70"/>
      <c r="D207" s="70"/>
      <c r="E207" s="70"/>
      <c r="F207" s="68"/>
      <c r="G207" s="68"/>
      <c r="H207" s="68"/>
      <c r="I207" s="71"/>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row>
    <row r="208" spans="1:59" ht="16.5" customHeight="1" x14ac:dyDescent="0.3">
      <c r="A208" s="70"/>
      <c r="B208" s="70"/>
      <c r="C208" s="70"/>
      <c r="D208" s="70"/>
      <c r="E208" s="70"/>
      <c r="F208" s="68"/>
      <c r="G208" s="68"/>
      <c r="H208" s="68"/>
      <c r="I208" s="71"/>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row>
    <row r="209" spans="1:59" ht="16.5" customHeight="1" x14ac:dyDescent="0.3">
      <c r="A209" s="70"/>
      <c r="B209" s="70"/>
      <c r="C209" s="70"/>
      <c r="D209" s="70"/>
      <c r="E209" s="70"/>
      <c r="F209" s="68"/>
      <c r="G209" s="68"/>
      <c r="H209" s="68"/>
      <c r="I209" s="71"/>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row>
    <row r="210" spans="1:59" ht="16.5" customHeight="1" x14ac:dyDescent="0.3">
      <c r="A210" s="70"/>
      <c r="B210" s="70"/>
      <c r="C210" s="70"/>
      <c r="D210" s="70"/>
      <c r="E210" s="70"/>
      <c r="F210" s="68"/>
      <c r="G210" s="68"/>
      <c r="H210" s="68"/>
      <c r="I210" s="71"/>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row>
    <row r="211" spans="1:59" ht="16.5" customHeight="1" x14ac:dyDescent="0.3">
      <c r="A211" s="70"/>
      <c r="B211" s="70"/>
      <c r="C211" s="70"/>
      <c r="D211" s="70"/>
      <c r="E211" s="70"/>
      <c r="F211" s="68"/>
      <c r="G211" s="68"/>
      <c r="H211" s="68"/>
      <c r="I211" s="71"/>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row>
    <row r="212" spans="1:59" ht="16.5" customHeight="1" x14ac:dyDescent="0.3">
      <c r="A212" s="70"/>
      <c r="B212" s="70"/>
      <c r="C212" s="70"/>
      <c r="D212" s="70"/>
      <c r="E212" s="70"/>
      <c r="F212" s="68"/>
      <c r="G212" s="68"/>
      <c r="H212" s="68"/>
      <c r="I212" s="71"/>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row>
    <row r="213" spans="1:59" ht="16.5" customHeight="1" x14ac:dyDescent="0.3">
      <c r="A213" s="70"/>
      <c r="B213" s="70"/>
      <c r="C213" s="70"/>
      <c r="D213" s="70"/>
      <c r="E213" s="70"/>
      <c r="F213" s="68"/>
      <c r="G213" s="68"/>
      <c r="H213" s="68"/>
      <c r="I213" s="71"/>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row>
    <row r="214" spans="1:59" ht="16.5" customHeight="1" x14ac:dyDescent="0.3">
      <c r="A214" s="70"/>
      <c r="B214" s="70"/>
      <c r="C214" s="70"/>
      <c r="D214" s="70"/>
      <c r="E214" s="70"/>
      <c r="F214" s="68"/>
      <c r="G214" s="68"/>
      <c r="H214" s="68"/>
      <c r="I214" s="71"/>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row>
    <row r="215" spans="1:59" ht="16.5" customHeight="1" x14ac:dyDescent="0.3">
      <c r="A215" s="70"/>
      <c r="B215" s="70"/>
      <c r="C215" s="70"/>
      <c r="D215" s="70"/>
      <c r="E215" s="70"/>
      <c r="F215" s="68"/>
      <c r="G215" s="68"/>
      <c r="H215" s="68"/>
      <c r="I215" s="71"/>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row>
    <row r="216" spans="1:59" ht="16.5" customHeight="1" x14ac:dyDescent="0.3">
      <c r="A216" s="70"/>
      <c r="B216" s="70"/>
      <c r="C216" s="70"/>
      <c r="D216" s="70"/>
      <c r="E216" s="70"/>
      <c r="F216" s="68"/>
      <c r="G216" s="68"/>
      <c r="H216" s="68"/>
      <c r="I216" s="71"/>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row>
    <row r="217" spans="1:59" ht="16.5" customHeight="1" x14ac:dyDescent="0.3">
      <c r="A217" s="70"/>
      <c r="B217" s="70"/>
      <c r="C217" s="70"/>
      <c r="D217" s="70"/>
      <c r="E217" s="70"/>
      <c r="F217" s="68"/>
      <c r="G217" s="68"/>
      <c r="H217" s="68"/>
      <c r="I217" s="71"/>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row>
    <row r="218" spans="1:59" ht="16.5" customHeight="1" x14ac:dyDescent="0.3">
      <c r="A218" s="70"/>
      <c r="B218" s="70"/>
      <c r="C218" s="70"/>
      <c r="D218" s="70"/>
      <c r="E218" s="70"/>
      <c r="F218" s="68"/>
      <c r="G218" s="68"/>
      <c r="H218" s="68"/>
      <c r="I218" s="71"/>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row>
    <row r="219" spans="1:59" ht="16.5" customHeight="1" x14ac:dyDescent="0.3">
      <c r="A219" s="70"/>
      <c r="B219" s="70"/>
      <c r="C219" s="70"/>
      <c r="D219" s="70"/>
      <c r="E219" s="70"/>
      <c r="F219" s="68"/>
      <c r="G219" s="68"/>
      <c r="H219" s="68"/>
      <c r="I219" s="71"/>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row>
    <row r="220" spans="1:59" ht="16.5" customHeight="1" x14ac:dyDescent="0.3">
      <c r="A220" s="70"/>
      <c r="B220" s="70"/>
      <c r="C220" s="70"/>
      <c r="D220" s="70"/>
      <c r="E220" s="70"/>
      <c r="F220" s="68"/>
      <c r="G220" s="68"/>
      <c r="H220" s="68"/>
      <c r="I220" s="71"/>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row>
    <row r="221" spans="1:59" ht="16.5" customHeight="1" x14ac:dyDescent="0.3">
      <c r="A221" s="70"/>
      <c r="B221" s="70"/>
      <c r="C221" s="70"/>
      <c r="D221" s="70"/>
      <c r="E221" s="70"/>
      <c r="F221" s="68"/>
      <c r="G221" s="68"/>
      <c r="H221" s="68"/>
      <c r="I221" s="71"/>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row>
    <row r="222" spans="1:59" ht="16.5" customHeight="1" x14ac:dyDescent="0.3">
      <c r="A222" s="70"/>
      <c r="B222" s="70"/>
      <c r="C222" s="70"/>
      <c r="D222" s="70"/>
      <c r="E222" s="70"/>
      <c r="F222" s="68"/>
      <c r="G222" s="68"/>
      <c r="H222" s="68"/>
      <c r="I222" s="71"/>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row>
    <row r="223" spans="1:59" ht="16.5" customHeight="1" x14ac:dyDescent="0.3">
      <c r="A223" s="70"/>
      <c r="B223" s="70"/>
      <c r="C223" s="70"/>
      <c r="D223" s="70"/>
      <c r="E223" s="70"/>
      <c r="F223" s="68"/>
      <c r="G223" s="68"/>
      <c r="H223" s="68"/>
      <c r="I223" s="71"/>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row>
    <row r="224" spans="1:59" ht="16.5" customHeight="1" x14ac:dyDescent="0.3">
      <c r="A224" s="70"/>
      <c r="B224" s="70"/>
      <c r="C224" s="70"/>
      <c r="D224" s="70"/>
      <c r="E224" s="70"/>
      <c r="F224" s="68"/>
      <c r="G224" s="68"/>
      <c r="H224" s="68"/>
      <c r="I224" s="71"/>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row>
    <row r="225" spans="1:59" ht="16.5" customHeight="1" x14ac:dyDescent="0.3">
      <c r="A225" s="70"/>
      <c r="B225" s="70"/>
      <c r="C225" s="70"/>
      <c r="D225" s="70"/>
      <c r="E225" s="70"/>
      <c r="F225" s="68"/>
      <c r="G225" s="68"/>
      <c r="H225" s="68"/>
      <c r="I225" s="71"/>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row>
    <row r="226" spans="1:59" ht="16.5" customHeight="1" x14ac:dyDescent="0.3">
      <c r="A226" s="70"/>
      <c r="B226" s="70"/>
      <c r="C226" s="70"/>
      <c r="D226" s="70"/>
      <c r="E226" s="70"/>
      <c r="F226" s="68"/>
      <c r="G226" s="68"/>
      <c r="H226" s="68"/>
      <c r="I226" s="71"/>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row>
    <row r="227" spans="1:59" ht="16.5" customHeight="1" x14ac:dyDescent="0.3">
      <c r="A227" s="70"/>
      <c r="B227" s="70"/>
      <c r="C227" s="70"/>
      <c r="D227" s="70"/>
      <c r="E227" s="70"/>
      <c r="F227" s="68"/>
      <c r="G227" s="68"/>
      <c r="H227" s="68"/>
      <c r="I227" s="71"/>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row>
    <row r="228" spans="1:59" ht="16.5" customHeight="1" x14ac:dyDescent="0.3">
      <c r="A228" s="70"/>
      <c r="B228" s="70"/>
      <c r="C228" s="70"/>
      <c r="D228" s="70"/>
      <c r="E228" s="70"/>
      <c r="F228" s="68"/>
      <c r="G228" s="68"/>
      <c r="H228" s="68"/>
      <c r="I228" s="71"/>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row>
    <row r="229" spans="1:59" ht="16.5" customHeight="1" x14ac:dyDescent="0.3">
      <c r="A229" s="70"/>
      <c r="B229" s="70"/>
      <c r="C229" s="70"/>
      <c r="D229" s="70"/>
      <c r="E229" s="70"/>
      <c r="F229" s="68"/>
      <c r="G229" s="68"/>
      <c r="H229" s="68"/>
      <c r="I229" s="71"/>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row>
    <row r="230" spans="1:59" ht="16.5" customHeight="1" x14ac:dyDescent="0.3">
      <c r="A230" s="70"/>
      <c r="B230" s="70"/>
      <c r="C230" s="70"/>
      <c r="D230" s="70"/>
      <c r="E230" s="70"/>
      <c r="F230" s="68"/>
      <c r="G230" s="68"/>
      <c r="H230" s="68"/>
      <c r="I230" s="71"/>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row>
    <row r="231" spans="1:59" ht="16.5" customHeight="1" x14ac:dyDescent="0.3">
      <c r="A231" s="70"/>
      <c r="B231" s="70"/>
      <c r="C231" s="70"/>
      <c r="D231" s="70"/>
      <c r="E231" s="70"/>
      <c r="F231" s="68"/>
      <c r="G231" s="68"/>
      <c r="H231" s="68"/>
      <c r="I231" s="71"/>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row>
    <row r="232" spans="1:59" ht="16.5" customHeight="1" x14ac:dyDescent="0.3">
      <c r="A232" s="70"/>
      <c r="B232" s="70"/>
      <c r="C232" s="70"/>
      <c r="D232" s="70"/>
      <c r="E232" s="70"/>
      <c r="F232" s="68"/>
      <c r="G232" s="68"/>
      <c r="H232" s="68"/>
      <c r="I232" s="71"/>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row>
    <row r="233" spans="1:59" ht="16.5" customHeight="1" x14ac:dyDescent="0.3">
      <c r="A233" s="70"/>
      <c r="B233" s="70"/>
      <c r="C233" s="70"/>
      <c r="D233" s="70"/>
      <c r="E233" s="70"/>
      <c r="F233" s="68"/>
      <c r="G233" s="68"/>
      <c r="H233" s="68"/>
      <c r="I233" s="71"/>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row>
    <row r="234" spans="1:59" ht="16.5" customHeight="1" x14ac:dyDescent="0.3">
      <c r="A234" s="70"/>
      <c r="B234" s="70"/>
      <c r="C234" s="70"/>
      <c r="D234" s="70"/>
      <c r="E234" s="70"/>
      <c r="F234" s="68"/>
      <c r="G234" s="68"/>
      <c r="H234" s="68"/>
      <c r="I234" s="71"/>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row>
    <row r="235" spans="1:59" ht="16.5" customHeight="1" x14ac:dyDescent="0.3">
      <c r="A235" s="70"/>
      <c r="B235" s="70"/>
      <c r="C235" s="70"/>
      <c r="D235" s="70"/>
      <c r="E235" s="70"/>
      <c r="F235" s="68"/>
      <c r="G235" s="68"/>
      <c r="H235" s="68"/>
      <c r="I235" s="71"/>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row>
    <row r="236" spans="1:59" ht="16.5" customHeight="1" x14ac:dyDescent="0.3">
      <c r="A236" s="70"/>
      <c r="B236" s="70"/>
      <c r="C236" s="70"/>
      <c r="D236" s="70"/>
      <c r="E236" s="70"/>
      <c r="F236" s="68"/>
      <c r="G236" s="68"/>
      <c r="H236" s="68"/>
      <c r="I236" s="71"/>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row>
    <row r="237" spans="1:59" ht="16.5" customHeight="1" x14ac:dyDescent="0.3">
      <c r="A237" s="70"/>
      <c r="B237" s="70"/>
      <c r="C237" s="70"/>
      <c r="D237" s="70"/>
      <c r="E237" s="70"/>
      <c r="F237" s="68"/>
      <c r="G237" s="68"/>
      <c r="H237" s="68"/>
      <c r="I237" s="71"/>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row>
    <row r="238" spans="1:59" ht="16.5" customHeight="1" x14ac:dyDescent="0.3">
      <c r="A238" s="70"/>
      <c r="B238" s="70"/>
      <c r="C238" s="70"/>
      <c r="D238" s="70"/>
      <c r="E238" s="70"/>
      <c r="F238" s="68"/>
      <c r="G238" s="68"/>
      <c r="H238" s="68"/>
      <c r="I238" s="71"/>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row>
    <row r="239" spans="1:59" ht="16.5" customHeight="1" x14ac:dyDescent="0.3">
      <c r="A239" s="70"/>
      <c r="B239" s="70"/>
      <c r="C239" s="70"/>
      <c r="D239" s="70"/>
      <c r="E239" s="70"/>
      <c r="F239" s="68"/>
      <c r="G239" s="68"/>
      <c r="H239" s="68"/>
      <c r="I239" s="71"/>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row>
    <row r="240" spans="1:59" ht="16.5" customHeight="1" x14ac:dyDescent="0.3">
      <c r="A240" s="70"/>
      <c r="B240" s="70"/>
      <c r="C240" s="70"/>
      <c r="D240" s="70"/>
      <c r="E240" s="70"/>
      <c r="F240" s="68"/>
      <c r="G240" s="68"/>
      <c r="H240" s="68"/>
      <c r="I240" s="71"/>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row>
    <row r="241" spans="1:59" ht="16.5" customHeight="1" x14ac:dyDescent="0.3">
      <c r="A241" s="70"/>
      <c r="B241" s="70"/>
      <c r="C241" s="70"/>
      <c r="D241" s="70"/>
      <c r="E241" s="70"/>
      <c r="F241" s="68"/>
      <c r="G241" s="68"/>
      <c r="H241" s="68"/>
      <c r="I241" s="71"/>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row>
    <row r="242" spans="1:59" ht="16.5" customHeight="1" x14ac:dyDescent="0.3">
      <c r="A242" s="70"/>
      <c r="B242" s="70"/>
      <c r="C242" s="70"/>
      <c r="D242" s="70"/>
      <c r="E242" s="70"/>
      <c r="F242" s="68"/>
      <c r="G242" s="68"/>
      <c r="H242" s="68"/>
      <c r="I242" s="71"/>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row>
    <row r="243" spans="1:59" ht="16.5" customHeight="1" x14ac:dyDescent="0.3">
      <c r="A243" s="70"/>
      <c r="B243" s="70"/>
      <c r="C243" s="70"/>
      <c r="D243" s="70"/>
      <c r="E243" s="70"/>
      <c r="F243" s="68"/>
      <c r="G243" s="68"/>
      <c r="H243" s="68"/>
      <c r="I243" s="71"/>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row>
    <row r="244" spans="1:59" ht="16.5" customHeight="1" x14ac:dyDescent="0.3">
      <c r="A244" s="70"/>
      <c r="B244" s="70"/>
      <c r="C244" s="70"/>
      <c r="D244" s="70"/>
      <c r="E244" s="70"/>
      <c r="F244" s="68"/>
      <c r="G244" s="68"/>
      <c r="H244" s="68"/>
      <c r="I244" s="71"/>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row>
    <row r="245" spans="1:59" ht="16.5" customHeight="1" x14ac:dyDescent="0.3">
      <c r="A245" s="70"/>
      <c r="B245" s="70"/>
      <c r="C245" s="70"/>
      <c r="D245" s="70"/>
      <c r="E245" s="70"/>
      <c r="F245" s="68"/>
      <c r="G245" s="68"/>
      <c r="H245" s="68"/>
      <c r="I245" s="71"/>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row>
    <row r="246" spans="1:59" ht="16.5" customHeight="1" x14ac:dyDescent="0.3">
      <c r="A246" s="70"/>
      <c r="B246" s="70"/>
      <c r="C246" s="70"/>
      <c r="D246" s="70"/>
      <c r="E246" s="70"/>
      <c r="F246" s="68"/>
      <c r="G246" s="68"/>
      <c r="H246" s="68"/>
      <c r="I246" s="71"/>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row>
    <row r="247" spans="1:59" ht="16.5" customHeight="1" x14ac:dyDescent="0.3">
      <c r="A247" s="70"/>
      <c r="B247" s="70"/>
      <c r="C247" s="70"/>
      <c r="D247" s="70"/>
      <c r="E247" s="70"/>
      <c r="F247" s="68"/>
      <c r="G247" s="68"/>
      <c r="H247" s="68"/>
      <c r="I247" s="71"/>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row>
    <row r="248" spans="1:59" ht="16.5" customHeight="1" x14ac:dyDescent="0.3">
      <c r="A248" s="70"/>
      <c r="B248" s="70"/>
      <c r="C248" s="70"/>
      <c r="D248" s="70"/>
      <c r="E248" s="70"/>
      <c r="F248" s="68"/>
      <c r="G248" s="68"/>
      <c r="H248" s="68"/>
      <c r="I248" s="71"/>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row>
    <row r="249" spans="1:59" ht="16.5" customHeight="1" x14ac:dyDescent="0.3">
      <c r="A249" s="70"/>
      <c r="B249" s="70"/>
      <c r="C249" s="70"/>
      <c r="D249" s="70"/>
      <c r="E249" s="70"/>
      <c r="F249" s="68"/>
      <c r="G249" s="68"/>
      <c r="H249" s="68"/>
      <c r="I249" s="71"/>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row>
    <row r="250" spans="1:59" ht="16.5" customHeight="1" x14ac:dyDescent="0.3">
      <c r="A250" s="70"/>
      <c r="B250" s="70"/>
      <c r="C250" s="70"/>
      <c r="D250" s="70"/>
      <c r="E250" s="70"/>
      <c r="F250" s="68"/>
      <c r="G250" s="68"/>
      <c r="H250" s="68"/>
      <c r="I250" s="71"/>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row>
    <row r="251" spans="1:59" ht="16.5" customHeight="1" x14ac:dyDescent="0.3">
      <c r="A251" s="70"/>
      <c r="B251" s="70"/>
      <c r="C251" s="70"/>
      <c r="D251" s="70"/>
      <c r="E251" s="70"/>
      <c r="F251" s="68"/>
      <c r="G251" s="68"/>
      <c r="H251" s="68"/>
      <c r="I251" s="71"/>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row>
    <row r="252" spans="1:59" ht="16.5" customHeight="1" x14ac:dyDescent="0.3">
      <c r="A252" s="70"/>
      <c r="B252" s="70"/>
      <c r="C252" s="70"/>
      <c r="D252" s="70"/>
      <c r="E252" s="70"/>
      <c r="F252" s="68"/>
      <c r="G252" s="68"/>
      <c r="H252" s="68"/>
      <c r="I252" s="71"/>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row>
    <row r="253" spans="1:59" ht="16.5" customHeight="1" x14ac:dyDescent="0.3">
      <c r="A253" s="70"/>
      <c r="B253" s="70"/>
      <c r="C253" s="70"/>
      <c r="D253" s="70"/>
      <c r="E253" s="70"/>
      <c r="F253" s="68"/>
      <c r="G253" s="68"/>
      <c r="H253" s="68"/>
      <c r="I253" s="71"/>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row>
    <row r="254" spans="1:59" ht="16.5" customHeight="1" x14ac:dyDescent="0.3">
      <c r="A254" s="70"/>
      <c r="B254" s="70"/>
      <c r="C254" s="70"/>
      <c r="D254" s="70"/>
      <c r="E254" s="70"/>
      <c r="F254" s="68"/>
      <c r="G254" s="68"/>
      <c r="H254" s="68"/>
      <c r="I254" s="71"/>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row>
    <row r="255" spans="1:59" ht="16.5" customHeight="1" x14ac:dyDescent="0.3">
      <c r="A255" s="70"/>
      <c r="B255" s="70"/>
      <c r="C255" s="70"/>
      <c r="D255" s="70"/>
      <c r="E255" s="70"/>
      <c r="F255" s="68"/>
      <c r="G255" s="68"/>
      <c r="H255" s="68"/>
      <c r="I255" s="71"/>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row>
    <row r="256" spans="1:59" ht="16.5" customHeight="1" x14ac:dyDescent="0.3">
      <c r="A256" s="70"/>
      <c r="B256" s="70"/>
      <c r="C256" s="70"/>
      <c r="D256" s="70"/>
      <c r="E256" s="70"/>
      <c r="F256" s="68"/>
      <c r="G256" s="68"/>
      <c r="H256" s="68"/>
      <c r="I256" s="71"/>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row>
    <row r="257" spans="1:59" ht="16.5" customHeight="1" x14ac:dyDescent="0.3">
      <c r="A257" s="70"/>
      <c r="B257" s="70"/>
      <c r="C257" s="70"/>
      <c r="D257" s="70"/>
      <c r="E257" s="70"/>
      <c r="F257" s="68"/>
      <c r="G257" s="68"/>
      <c r="H257" s="68"/>
      <c r="I257" s="71"/>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row>
    <row r="258" spans="1:59" ht="16.5" customHeight="1" x14ac:dyDescent="0.3">
      <c r="A258" s="70"/>
      <c r="B258" s="70"/>
      <c r="C258" s="70"/>
      <c r="D258" s="70"/>
      <c r="E258" s="70"/>
      <c r="F258" s="68"/>
      <c r="G258" s="68"/>
      <c r="H258" s="68"/>
      <c r="I258" s="71"/>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row>
    <row r="259" spans="1:59" ht="16.5" customHeight="1" x14ac:dyDescent="0.3">
      <c r="A259" s="70"/>
      <c r="B259" s="70"/>
      <c r="C259" s="70"/>
      <c r="D259" s="70"/>
      <c r="E259" s="70"/>
      <c r="F259" s="68"/>
      <c r="G259" s="68"/>
      <c r="H259" s="68"/>
      <c r="I259" s="71"/>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row>
    <row r="260" spans="1:59" ht="16.5" customHeight="1" x14ac:dyDescent="0.3">
      <c r="A260" s="70"/>
      <c r="B260" s="70"/>
      <c r="C260" s="70"/>
      <c r="D260" s="70"/>
      <c r="E260" s="70"/>
      <c r="F260" s="68"/>
      <c r="G260" s="68"/>
      <c r="H260" s="68"/>
      <c r="I260" s="71"/>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row>
    <row r="261" spans="1:59" ht="16.5" customHeight="1" x14ac:dyDescent="0.3">
      <c r="A261" s="70"/>
      <c r="B261" s="70"/>
      <c r="C261" s="70"/>
      <c r="D261" s="70"/>
      <c r="E261" s="70"/>
      <c r="F261" s="68"/>
      <c r="G261" s="68"/>
      <c r="H261" s="68"/>
      <c r="I261" s="71"/>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row>
    <row r="262" spans="1:59" ht="16.5" customHeight="1" x14ac:dyDescent="0.3">
      <c r="A262" s="70"/>
      <c r="B262" s="70"/>
      <c r="C262" s="70"/>
      <c r="D262" s="70"/>
      <c r="E262" s="70"/>
      <c r="F262" s="68"/>
      <c r="G262" s="68"/>
      <c r="H262" s="68"/>
      <c r="I262" s="71"/>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row>
    <row r="263" spans="1:59" ht="16.5" customHeight="1" x14ac:dyDescent="0.3">
      <c r="A263" s="70"/>
      <c r="B263" s="70"/>
      <c r="C263" s="70"/>
      <c r="D263" s="70"/>
      <c r="E263" s="70"/>
      <c r="F263" s="68"/>
      <c r="G263" s="68"/>
      <c r="H263" s="68"/>
      <c r="I263" s="71"/>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row>
    <row r="264" spans="1:59" ht="16.5" customHeight="1" x14ac:dyDescent="0.3">
      <c r="A264" s="70"/>
      <c r="B264" s="70"/>
      <c r="C264" s="70"/>
      <c r="D264" s="70"/>
      <c r="E264" s="70"/>
      <c r="F264" s="68"/>
      <c r="G264" s="68"/>
      <c r="H264" s="68"/>
      <c r="I264" s="71"/>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row>
    <row r="265" spans="1:59" ht="16.5" customHeight="1" x14ac:dyDescent="0.3">
      <c r="A265" s="70"/>
      <c r="B265" s="70"/>
      <c r="C265" s="70"/>
      <c r="D265" s="70"/>
      <c r="E265" s="70"/>
      <c r="F265" s="68"/>
      <c r="G265" s="68"/>
      <c r="H265" s="68"/>
      <c r="I265" s="71"/>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row>
    <row r="266" spans="1:59" ht="16.5" customHeight="1" x14ac:dyDescent="0.3">
      <c r="A266" s="70"/>
      <c r="B266" s="70"/>
      <c r="C266" s="70"/>
      <c r="D266" s="70"/>
      <c r="E266" s="70"/>
      <c r="F266" s="68"/>
      <c r="G266" s="68"/>
      <c r="H266" s="68"/>
      <c r="I266" s="71"/>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row>
    <row r="267" spans="1:59" ht="16.5" customHeight="1" x14ac:dyDescent="0.3">
      <c r="A267" s="70"/>
      <c r="B267" s="70"/>
      <c r="C267" s="70"/>
      <c r="D267" s="70"/>
      <c r="E267" s="70"/>
      <c r="F267" s="68"/>
      <c r="G267" s="68"/>
      <c r="H267" s="68"/>
      <c r="I267" s="71"/>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row>
    <row r="268" spans="1:59" ht="16.5" customHeight="1" x14ac:dyDescent="0.3">
      <c r="A268" s="70"/>
      <c r="B268" s="70"/>
      <c r="C268" s="70"/>
      <c r="D268" s="70"/>
      <c r="E268" s="70"/>
      <c r="F268" s="68"/>
      <c r="G268" s="68"/>
      <c r="H268" s="68"/>
      <c r="I268" s="71"/>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row>
    <row r="269" spans="1:59" ht="16.5" customHeight="1" x14ac:dyDescent="0.3">
      <c r="A269" s="70"/>
      <c r="B269" s="70"/>
      <c r="C269" s="70"/>
      <c r="D269" s="70"/>
      <c r="E269" s="70"/>
      <c r="F269" s="68"/>
      <c r="G269" s="68"/>
      <c r="H269" s="68"/>
      <c r="I269" s="71"/>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row>
    <row r="270" spans="1:59" ht="16.5" customHeight="1" x14ac:dyDescent="0.3">
      <c r="A270" s="70"/>
      <c r="B270" s="70"/>
      <c r="C270" s="70"/>
      <c r="D270" s="70"/>
      <c r="E270" s="70"/>
      <c r="F270" s="68"/>
      <c r="G270" s="68"/>
      <c r="H270" s="68"/>
      <c r="I270" s="71"/>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row>
    <row r="271" spans="1:59" ht="16.5" customHeight="1" x14ac:dyDescent="0.3">
      <c r="A271" s="70"/>
      <c r="B271" s="70"/>
      <c r="C271" s="70"/>
      <c r="D271" s="70"/>
      <c r="E271" s="70"/>
      <c r="F271" s="68"/>
      <c r="G271" s="68"/>
      <c r="H271" s="68"/>
      <c r="I271" s="71"/>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row>
    <row r="272" spans="1:59" ht="16.5" customHeight="1" x14ac:dyDescent="0.3">
      <c r="A272" s="70"/>
      <c r="B272" s="70"/>
      <c r="C272" s="70"/>
      <c r="D272" s="70"/>
      <c r="E272" s="70"/>
      <c r="F272" s="68"/>
      <c r="G272" s="68"/>
      <c r="H272" s="68"/>
      <c r="I272" s="71"/>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row>
    <row r="273" spans="1:59" ht="16.5" customHeight="1" x14ac:dyDescent="0.3">
      <c r="A273" s="70"/>
      <c r="B273" s="70"/>
      <c r="C273" s="70"/>
      <c r="D273" s="70"/>
      <c r="E273" s="70"/>
      <c r="F273" s="68"/>
      <c r="G273" s="68"/>
      <c r="H273" s="68"/>
      <c r="I273" s="71"/>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row>
    <row r="274" spans="1:59" ht="16.5" customHeight="1" x14ac:dyDescent="0.3">
      <c r="A274" s="70"/>
      <c r="B274" s="70"/>
      <c r="C274" s="70"/>
      <c r="D274" s="70"/>
      <c r="E274" s="70"/>
      <c r="F274" s="68"/>
      <c r="G274" s="68"/>
      <c r="H274" s="68"/>
      <c r="I274" s="71"/>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row>
    <row r="275" spans="1:59" ht="16.5" customHeight="1" x14ac:dyDescent="0.3">
      <c r="A275" s="70"/>
      <c r="B275" s="70"/>
      <c r="C275" s="70"/>
      <c r="D275" s="70"/>
      <c r="E275" s="70"/>
      <c r="F275" s="68"/>
      <c r="G275" s="68"/>
      <c r="H275" s="68"/>
      <c r="I275" s="71"/>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row>
    <row r="276" spans="1:59" ht="16.5" customHeight="1" x14ac:dyDescent="0.3">
      <c r="A276" s="70"/>
      <c r="B276" s="70"/>
      <c r="C276" s="70"/>
      <c r="D276" s="70"/>
      <c r="E276" s="70"/>
      <c r="F276" s="68"/>
      <c r="G276" s="68"/>
      <c r="H276" s="68"/>
      <c r="I276" s="71"/>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row>
    <row r="277" spans="1:59" ht="16.5" customHeight="1" x14ac:dyDescent="0.3">
      <c r="A277" s="70"/>
      <c r="B277" s="70"/>
      <c r="C277" s="70"/>
      <c r="D277" s="70"/>
      <c r="E277" s="70"/>
      <c r="F277" s="68"/>
      <c r="G277" s="68"/>
      <c r="H277" s="68"/>
      <c r="I277" s="71"/>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row>
    <row r="278" spans="1:59" ht="16.5" customHeight="1" x14ac:dyDescent="0.3">
      <c r="A278" s="70"/>
      <c r="B278" s="70"/>
      <c r="C278" s="70"/>
      <c r="D278" s="70"/>
      <c r="E278" s="70"/>
      <c r="F278" s="68"/>
      <c r="G278" s="68"/>
      <c r="H278" s="68"/>
      <c r="I278" s="71"/>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row>
    <row r="279" spans="1:59" ht="16.5" customHeight="1" x14ac:dyDescent="0.3">
      <c r="A279" s="70"/>
      <c r="B279" s="70"/>
      <c r="C279" s="70"/>
      <c r="D279" s="70"/>
      <c r="E279" s="70"/>
      <c r="F279" s="68"/>
      <c r="G279" s="68"/>
      <c r="H279" s="68"/>
      <c r="I279" s="71"/>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row>
    <row r="280" spans="1:59" ht="16.5" customHeight="1" x14ac:dyDescent="0.3">
      <c r="A280" s="70"/>
      <c r="B280" s="70"/>
      <c r="C280" s="70"/>
      <c r="D280" s="70"/>
      <c r="E280" s="70"/>
      <c r="F280" s="68"/>
      <c r="G280" s="68"/>
      <c r="H280" s="68"/>
      <c r="I280" s="71"/>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row>
    <row r="281" spans="1:59" ht="16.5" customHeight="1" x14ac:dyDescent="0.3">
      <c r="A281" s="70"/>
      <c r="B281" s="70"/>
      <c r="C281" s="70"/>
      <c r="D281" s="70"/>
      <c r="E281" s="70"/>
      <c r="F281" s="68"/>
      <c r="G281" s="68"/>
      <c r="H281" s="68"/>
      <c r="I281" s="71"/>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row>
    <row r="282" spans="1:59" ht="16.5" customHeight="1" x14ac:dyDescent="0.3">
      <c r="A282" s="70"/>
      <c r="B282" s="70"/>
      <c r="C282" s="70"/>
      <c r="D282" s="70"/>
      <c r="E282" s="70"/>
      <c r="F282" s="68"/>
      <c r="G282" s="68"/>
      <c r="H282" s="68"/>
      <c r="I282" s="71"/>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row>
    <row r="283" spans="1:59" ht="16.5" customHeight="1" x14ac:dyDescent="0.3">
      <c r="A283" s="70"/>
      <c r="B283" s="70"/>
      <c r="C283" s="70"/>
      <c r="D283" s="70"/>
      <c r="E283" s="70"/>
      <c r="F283" s="68"/>
      <c r="G283" s="68"/>
      <c r="H283" s="68"/>
      <c r="I283" s="71"/>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row>
    <row r="284" spans="1:59" ht="16.5" customHeight="1" x14ac:dyDescent="0.3">
      <c r="A284" s="70"/>
      <c r="B284" s="70"/>
      <c r="C284" s="70"/>
      <c r="D284" s="70"/>
      <c r="E284" s="70"/>
      <c r="F284" s="68"/>
      <c r="G284" s="68"/>
      <c r="H284" s="68"/>
      <c r="I284" s="71"/>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row>
    <row r="285" spans="1:59" ht="16.5" customHeight="1" x14ac:dyDescent="0.3">
      <c r="A285" s="70"/>
      <c r="B285" s="70"/>
      <c r="C285" s="70"/>
      <c r="D285" s="70"/>
      <c r="E285" s="70"/>
      <c r="F285" s="68"/>
      <c r="G285" s="68"/>
      <c r="H285" s="68"/>
      <c r="I285" s="71"/>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row>
    <row r="286" spans="1:59" ht="16.5" customHeight="1" x14ac:dyDescent="0.3">
      <c r="A286" s="70"/>
      <c r="B286" s="70"/>
      <c r="C286" s="70"/>
      <c r="D286" s="70"/>
      <c r="E286" s="70"/>
      <c r="F286" s="68"/>
      <c r="G286" s="68"/>
      <c r="H286" s="68"/>
      <c r="I286" s="71"/>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row>
    <row r="287" spans="1:59" ht="16.5" customHeight="1" x14ac:dyDescent="0.3">
      <c r="A287" s="70"/>
      <c r="B287" s="70"/>
      <c r="C287" s="70"/>
      <c r="D287" s="70"/>
      <c r="E287" s="70"/>
      <c r="F287" s="68"/>
      <c r="G287" s="68"/>
      <c r="H287" s="68"/>
      <c r="I287" s="71"/>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row>
    <row r="288" spans="1:59" ht="16.5" customHeight="1" x14ac:dyDescent="0.3">
      <c r="A288" s="70"/>
      <c r="B288" s="70"/>
      <c r="C288" s="70"/>
      <c r="D288" s="70"/>
      <c r="E288" s="70"/>
      <c r="F288" s="68"/>
      <c r="G288" s="68"/>
      <c r="H288" s="68"/>
      <c r="I288" s="71"/>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row>
    <row r="289" spans="1:59" ht="16.5" customHeight="1" x14ac:dyDescent="0.3">
      <c r="A289" s="70"/>
      <c r="B289" s="70"/>
      <c r="C289" s="70"/>
      <c r="D289" s="70"/>
      <c r="E289" s="70"/>
      <c r="F289" s="68"/>
      <c r="G289" s="68"/>
      <c r="H289" s="68"/>
      <c r="I289" s="71"/>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row>
    <row r="290" spans="1:59" ht="16.5" customHeight="1" x14ac:dyDescent="0.3">
      <c r="A290" s="70"/>
      <c r="B290" s="70"/>
      <c r="C290" s="70"/>
      <c r="D290" s="70"/>
      <c r="E290" s="70"/>
      <c r="F290" s="68"/>
      <c r="G290" s="68"/>
      <c r="H290" s="68"/>
      <c r="I290" s="71"/>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row>
    <row r="291" spans="1:59" ht="16.5" customHeight="1" x14ac:dyDescent="0.3">
      <c r="A291" s="70"/>
      <c r="B291" s="70"/>
      <c r="C291" s="70"/>
      <c r="D291" s="70"/>
      <c r="E291" s="70"/>
      <c r="F291" s="68"/>
      <c r="G291" s="68"/>
      <c r="H291" s="68"/>
      <c r="I291" s="71"/>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row>
    <row r="292" spans="1:59" ht="16.5" customHeight="1" x14ac:dyDescent="0.3">
      <c r="A292" s="70"/>
      <c r="B292" s="70"/>
      <c r="C292" s="70"/>
      <c r="D292" s="70"/>
      <c r="E292" s="70"/>
      <c r="F292" s="68"/>
      <c r="G292" s="68"/>
      <c r="H292" s="68"/>
      <c r="I292" s="71"/>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row>
    <row r="293" spans="1:59" ht="16.5" customHeight="1" x14ac:dyDescent="0.3">
      <c r="A293" s="70"/>
      <c r="B293" s="70"/>
      <c r="C293" s="70"/>
      <c r="D293" s="70"/>
      <c r="E293" s="70"/>
      <c r="F293" s="68"/>
      <c r="G293" s="68"/>
      <c r="H293" s="68"/>
      <c r="I293" s="71"/>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row>
    <row r="294" spans="1:59" ht="16.5" customHeight="1" x14ac:dyDescent="0.3">
      <c r="A294" s="70"/>
      <c r="B294" s="70"/>
      <c r="C294" s="70"/>
      <c r="D294" s="70"/>
      <c r="E294" s="70"/>
      <c r="F294" s="68"/>
      <c r="G294" s="68"/>
      <c r="H294" s="68"/>
      <c r="I294" s="71"/>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row>
    <row r="295" spans="1:59" ht="16.5" customHeight="1" x14ac:dyDescent="0.3">
      <c r="A295" s="70"/>
      <c r="B295" s="70"/>
      <c r="C295" s="70"/>
      <c r="D295" s="70"/>
      <c r="E295" s="70"/>
      <c r="F295" s="68"/>
      <c r="G295" s="68"/>
      <c r="H295" s="68"/>
      <c r="I295" s="71"/>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row>
    <row r="296" spans="1:59" ht="16.5" customHeight="1" x14ac:dyDescent="0.3">
      <c r="A296" s="70"/>
      <c r="B296" s="70"/>
      <c r="C296" s="70"/>
      <c r="D296" s="70"/>
      <c r="E296" s="70"/>
      <c r="F296" s="68"/>
      <c r="G296" s="68"/>
      <c r="H296" s="68"/>
      <c r="I296" s="71"/>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row>
    <row r="297" spans="1:59" ht="16.5" customHeight="1" x14ac:dyDescent="0.3">
      <c r="A297" s="70"/>
      <c r="B297" s="70"/>
      <c r="C297" s="70"/>
      <c r="D297" s="70"/>
      <c r="E297" s="70"/>
      <c r="F297" s="68"/>
      <c r="G297" s="68"/>
      <c r="H297" s="68"/>
      <c r="I297" s="71"/>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row>
    <row r="298" spans="1:59" ht="16.5" customHeight="1" x14ac:dyDescent="0.3">
      <c r="A298" s="70"/>
      <c r="B298" s="70"/>
      <c r="C298" s="70"/>
      <c r="D298" s="70"/>
      <c r="E298" s="70"/>
      <c r="F298" s="68"/>
      <c r="G298" s="68"/>
      <c r="H298" s="68"/>
      <c r="I298" s="71"/>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c r="BE298" s="68"/>
      <c r="BF298" s="68"/>
      <c r="BG298" s="68"/>
    </row>
    <row r="299" spans="1:59" ht="16.5" customHeight="1" x14ac:dyDescent="0.3">
      <c r="A299" s="70"/>
      <c r="B299" s="70"/>
      <c r="C299" s="70"/>
      <c r="D299" s="70"/>
      <c r="E299" s="70"/>
      <c r="F299" s="68"/>
      <c r="G299" s="68"/>
      <c r="H299" s="68"/>
      <c r="I299" s="71"/>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row>
    <row r="300" spans="1:59" ht="16.5" customHeight="1" x14ac:dyDescent="0.3">
      <c r="A300" s="70"/>
      <c r="B300" s="70"/>
      <c r="C300" s="70"/>
      <c r="D300" s="70"/>
      <c r="E300" s="70"/>
      <c r="F300" s="68"/>
      <c r="G300" s="68"/>
      <c r="H300" s="68"/>
      <c r="I300" s="71"/>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c r="BD300" s="68"/>
      <c r="BE300" s="68"/>
      <c r="BF300" s="68"/>
      <c r="BG300" s="68"/>
    </row>
    <row r="301" spans="1:59" ht="16.5" customHeight="1" x14ac:dyDescent="0.3">
      <c r="A301" s="70"/>
      <c r="B301" s="70"/>
      <c r="C301" s="70"/>
      <c r="D301" s="70"/>
      <c r="E301" s="70"/>
      <c r="F301" s="68"/>
      <c r="G301" s="68"/>
      <c r="H301" s="68"/>
      <c r="I301" s="71"/>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row>
    <row r="302" spans="1:59" ht="16.5" customHeight="1" x14ac:dyDescent="0.3">
      <c r="A302" s="70"/>
      <c r="B302" s="70"/>
      <c r="C302" s="70"/>
      <c r="D302" s="70"/>
      <c r="E302" s="70"/>
      <c r="F302" s="68"/>
      <c r="G302" s="68"/>
      <c r="H302" s="68"/>
      <c r="I302" s="71"/>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row>
    <row r="303" spans="1:59" ht="16.5" customHeight="1" x14ac:dyDescent="0.3">
      <c r="A303" s="70"/>
      <c r="B303" s="70"/>
      <c r="C303" s="70"/>
      <c r="D303" s="70"/>
      <c r="E303" s="70"/>
      <c r="F303" s="68"/>
      <c r="G303" s="68"/>
      <c r="H303" s="68"/>
      <c r="I303" s="71"/>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row>
    <row r="304" spans="1:59" ht="16.5" customHeight="1" x14ac:dyDescent="0.3">
      <c r="A304" s="70"/>
      <c r="B304" s="70"/>
      <c r="C304" s="70"/>
      <c r="D304" s="70"/>
      <c r="E304" s="70"/>
      <c r="F304" s="68"/>
      <c r="G304" s="68"/>
      <c r="H304" s="68"/>
      <c r="I304" s="71"/>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row>
    <row r="305" spans="1:59" ht="16.5" customHeight="1" x14ac:dyDescent="0.3">
      <c r="A305" s="70"/>
      <c r="B305" s="70"/>
      <c r="C305" s="70"/>
      <c r="D305" s="70"/>
      <c r="E305" s="70"/>
      <c r="F305" s="68"/>
      <c r="G305" s="68"/>
      <c r="H305" s="68"/>
      <c r="I305" s="71"/>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row>
    <row r="306" spans="1:59" ht="16.5" customHeight="1" x14ac:dyDescent="0.3">
      <c r="A306" s="70"/>
      <c r="B306" s="70"/>
      <c r="C306" s="70"/>
      <c r="D306" s="70"/>
      <c r="E306" s="70"/>
      <c r="F306" s="68"/>
      <c r="G306" s="68"/>
      <c r="H306" s="68"/>
      <c r="I306" s="71"/>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row>
    <row r="307" spans="1:59" ht="16.5" customHeight="1" x14ac:dyDescent="0.3">
      <c r="A307" s="70"/>
      <c r="B307" s="70"/>
      <c r="C307" s="70"/>
      <c r="D307" s="70"/>
      <c r="E307" s="70"/>
      <c r="F307" s="68"/>
      <c r="G307" s="68"/>
      <c r="H307" s="68"/>
      <c r="I307" s="71"/>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c r="BD307" s="68"/>
      <c r="BE307" s="68"/>
      <c r="BF307" s="68"/>
      <c r="BG307" s="68"/>
    </row>
    <row r="308" spans="1:59" ht="16.5" customHeight="1" x14ac:dyDescent="0.3">
      <c r="A308" s="70"/>
      <c r="B308" s="70"/>
      <c r="C308" s="70"/>
      <c r="D308" s="70"/>
      <c r="E308" s="70"/>
      <c r="F308" s="68"/>
      <c r="G308" s="68"/>
      <c r="H308" s="68"/>
      <c r="I308" s="71"/>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68"/>
      <c r="BF308" s="68"/>
      <c r="BG308" s="68"/>
    </row>
    <row r="309" spans="1:59" ht="16.5" customHeight="1" x14ac:dyDescent="0.3">
      <c r="A309" s="70"/>
      <c r="B309" s="70"/>
      <c r="C309" s="70"/>
      <c r="D309" s="70"/>
      <c r="E309" s="70"/>
      <c r="F309" s="68"/>
      <c r="G309" s="68"/>
      <c r="H309" s="68"/>
      <c r="I309" s="71"/>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row>
    <row r="310" spans="1:59" ht="16.5" customHeight="1" x14ac:dyDescent="0.3">
      <c r="A310" s="70"/>
      <c r="B310" s="70"/>
      <c r="C310" s="70"/>
      <c r="D310" s="70"/>
      <c r="E310" s="70"/>
      <c r="F310" s="68"/>
      <c r="G310" s="68"/>
      <c r="H310" s="68"/>
      <c r="I310" s="71"/>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row>
    <row r="311" spans="1:59" ht="16.5" customHeight="1" x14ac:dyDescent="0.3">
      <c r="A311" s="70"/>
      <c r="B311" s="70"/>
      <c r="C311" s="70"/>
      <c r="D311" s="70"/>
      <c r="E311" s="70"/>
      <c r="F311" s="68"/>
      <c r="G311" s="68"/>
      <c r="H311" s="68"/>
      <c r="I311" s="71"/>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row>
    <row r="312" spans="1:59" ht="16.5" customHeight="1" x14ac:dyDescent="0.3">
      <c r="A312" s="70"/>
      <c r="B312" s="70"/>
      <c r="C312" s="70"/>
      <c r="D312" s="70"/>
      <c r="E312" s="70"/>
      <c r="F312" s="68"/>
      <c r="G312" s="68"/>
      <c r="H312" s="68"/>
      <c r="I312" s="71"/>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row>
    <row r="313" spans="1:59" ht="16.5" customHeight="1" x14ac:dyDescent="0.3">
      <c r="A313" s="70"/>
      <c r="B313" s="70"/>
      <c r="C313" s="70"/>
      <c r="D313" s="70"/>
      <c r="E313" s="70"/>
      <c r="F313" s="68"/>
      <c r="G313" s="68"/>
      <c r="H313" s="68"/>
      <c r="I313" s="71"/>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row>
    <row r="314" spans="1:59" ht="16.5" customHeight="1" x14ac:dyDescent="0.3">
      <c r="A314" s="70"/>
      <c r="B314" s="70"/>
      <c r="C314" s="70"/>
      <c r="D314" s="70"/>
      <c r="E314" s="70"/>
      <c r="F314" s="68"/>
      <c r="G314" s="68"/>
      <c r="H314" s="68"/>
      <c r="I314" s="71"/>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c r="BE314" s="68"/>
      <c r="BF314" s="68"/>
      <c r="BG314" s="68"/>
    </row>
    <row r="315" spans="1:59" ht="16.5" customHeight="1" x14ac:dyDescent="0.3">
      <c r="A315" s="70"/>
      <c r="B315" s="70"/>
      <c r="C315" s="70"/>
      <c r="D315" s="70"/>
      <c r="E315" s="70"/>
      <c r="F315" s="68"/>
      <c r="G315" s="68"/>
      <c r="H315" s="68"/>
      <c r="I315" s="71"/>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c r="BE315" s="68"/>
      <c r="BF315" s="68"/>
      <c r="BG315" s="68"/>
    </row>
    <row r="316" spans="1:59" ht="16.5" customHeight="1" x14ac:dyDescent="0.3">
      <c r="A316" s="70"/>
      <c r="B316" s="70"/>
      <c r="C316" s="70"/>
      <c r="D316" s="70"/>
      <c r="E316" s="70"/>
      <c r="F316" s="68"/>
      <c r="G316" s="68"/>
      <c r="H316" s="68"/>
      <c r="I316" s="71"/>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row>
    <row r="317" spans="1:59" ht="16.5" customHeight="1" x14ac:dyDescent="0.3">
      <c r="A317" s="70"/>
      <c r="B317" s="70"/>
      <c r="C317" s="70"/>
      <c r="D317" s="70"/>
      <c r="E317" s="70"/>
      <c r="F317" s="68"/>
      <c r="G317" s="68"/>
      <c r="H317" s="68"/>
      <c r="I317" s="71"/>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c r="BE317" s="68"/>
      <c r="BF317" s="68"/>
      <c r="BG317" s="68"/>
    </row>
    <row r="318" spans="1:59" ht="16.5" customHeight="1" x14ac:dyDescent="0.3">
      <c r="A318" s="70"/>
      <c r="B318" s="70"/>
      <c r="C318" s="70"/>
      <c r="D318" s="70"/>
      <c r="E318" s="70"/>
      <c r="F318" s="68"/>
      <c r="G318" s="68"/>
      <c r="H318" s="68"/>
      <c r="I318" s="71"/>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row>
    <row r="319" spans="1:59" ht="16.5" customHeight="1" x14ac:dyDescent="0.3">
      <c r="A319" s="70"/>
      <c r="B319" s="70"/>
      <c r="C319" s="70"/>
      <c r="D319" s="70"/>
      <c r="E319" s="70"/>
      <c r="F319" s="68"/>
      <c r="G319" s="68"/>
      <c r="H319" s="68"/>
      <c r="I319" s="71"/>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row>
    <row r="320" spans="1:59" ht="16.5" customHeight="1" x14ac:dyDescent="0.3">
      <c r="A320" s="70"/>
      <c r="B320" s="70"/>
      <c r="C320" s="70"/>
      <c r="D320" s="70"/>
      <c r="E320" s="70"/>
      <c r="F320" s="68"/>
      <c r="G320" s="68"/>
      <c r="H320" s="68"/>
      <c r="I320" s="71"/>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row>
    <row r="321" spans="1:59" ht="16.5" customHeight="1" x14ac:dyDescent="0.3">
      <c r="A321" s="70"/>
      <c r="B321" s="70"/>
      <c r="C321" s="70"/>
      <c r="D321" s="70"/>
      <c r="E321" s="70"/>
      <c r="F321" s="68"/>
      <c r="G321" s="68"/>
      <c r="H321" s="68"/>
      <c r="I321" s="71"/>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row>
    <row r="322" spans="1:59" ht="16.5" customHeight="1" x14ac:dyDescent="0.3">
      <c r="A322" s="70"/>
      <c r="B322" s="70"/>
      <c r="C322" s="70"/>
      <c r="D322" s="70"/>
      <c r="E322" s="70"/>
      <c r="F322" s="68"/>
      <c r="G322" s="68"/>
      <c r="H322" s="68"/>
      <c r="I322" s="71"/>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row>
    <row r="323" spans="1:59" ht="16.5" customHeight="1" x14ac:dyDescent="0.3">
      <c r="A323" s="70"/>
      <c r="B323" s="70"/>
      <c r="C323" s="70"/>
      <c r="D323" s="70"/>
      <c r="E323" s="70"/>
      <c r="F323" s="68"/>
      <c r="G323" s="68"/>
      <c r="H323" s="68"/>
      <c r="I323" s="71"/>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row>
    <row r="324" spans="1:59" ht="16.5" customHeight="1" x14ac:dyDescent="0.3">
      <c r="A324" s="70"/>
      <c r="B324" s="70"/>
      <c r="C324" s="70"/>
      <c r="D324" s="70"/>
      <c r="E324" s="70"/>
      <c r="F324" s="68"/>
      <c r="G324" s="68"/>
      <c r="H324" s="68"/>
      <c r="I324" s="71"/>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68"/>
      <c r="BF324" s="68"/>
      <c r="BG324" s="68"/>
    </row>
    <row r="325" spans="1:59" ht="16.5" customHeight="1" x14ac:dyDescent="0.3">
      <c r="A325" s="70"/>
      <c r="B325" s="70"/>
      <c r="C325" s="70"/>
      <c r="D325" s="70"/>
      <c r="E325" s="70"/>
      <c r="F325" s="68"/>
      <c r="G325" s="68"/>
      <c r="H325" s="68"/>
      <c r="I325" s="71"/>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row>
    <row r="326" spans="1:59" ht="16.5" customHeight="1" x14ac:dyDescent="0.3">
      <c r="A326" s="70"/>
      <c r="B326" s="70"/>
      <c r="C326" s="70"/>
      <c r="D326" s="70"/>
      <c r="E326" s="70"/>
      <c r="F326" s="68"/>
      <c r="G326" s="68"/>
      <c r="H326" s="68"/>
      <c r="I326" s="71"/>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c r="BD326" s="68"/>
      <c r="BE326" s="68"/>
      <c r="BF326" s="68"/>
      <c r="BG326" s="68"/>
    </row>
    <row r="327" spans="1:59" ht="16.5" customHeight="1" x14ac:dyDescent="0.3">
      <c r="A327" s="70"/>
      <c r="B327" s="70"/>
      <c r="C327" s="70"/>
      <c r="D327" s="70"/>
      <c r="E327" s="70"/>
      <c r="F327" s="68"/>
      <c r="G327" s="68"/>
      <c r="H327" s="68"/>
      <c r="I327" s="71"/>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row>
    <row r="328" spans="1:59" ht="16.5" customHeight="1" x14ac:dyDescent="0.3">
      <c r="A328" s="70"/>
      <c r="B328" s="70"/>
      <c r="C328" s="70"/>
      <c r="D328" s="70"/>
      <c r="E328" s="70"/>
      <c r="F328" s="68"/>
      <c r="G328" s="68"/>
      <c r="H328" s="68"/>
      <c r="I328" s="71"/>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row>
    <row r="329" spans="1:59" ht="16.5" customHeight="1" x14ac:dyDescent="0.3">
      <c r="A329" s="70"/>
      <c r="B329" s="70"/>
      <c r="C329" s="70"/>
      <c r="D329" s="70"/>
      <c r="E329" s="70"/>
      <c r="F329" s="68"/>
      <c r="G329" s="68"/>
      <c r="H329" s="68"/>
      <c r="I329" s="71"/>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8"/>
      <c r="AU329" s="68"/>
      <c r="AV329" s="68"/>
      <c r="AW329" s="68"/>
      <c r="AX329" s="68"/>
      <c r="AY329" s="68"/>
      <c r="AZ329" s="68"/>
      <c r="BA329" s="68"/>
      <c r="BB329" s="68"/>
      <c r="BC329" s="68"/>
      <c r="BD329" s="68"/>
      <c r="BE329" s="68"/>
      <c r="BF329" s="68"/>
      <c r="BG329" s="68"/>
    </row>
    <row r="330" spans="1:59" ht="16.5" customHeight="1" x14ac:dyDescent="0.3">
      <c r="A330" s="70"/>
      <c r="B330" s="70"/>
      <c r="C330" s="70"/>
      <c r="D330" s="70"/>
      <c r="E330" s="70"/>
      <c r="F330" s="68"/>
      <c r="G330" s="68"/>
      <c r="H330" s="68"/>
      <c r="I330" s="71"/>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row>
    <row r="331" spans="1:59" ht="16.5" customHeight="1" x14ac:dyDescent="0.3">
      <c r="A331" s="70"/>
      <c r="B331" s="70"/>
      <c r="C331" s="70"/>
      <c r="D331" s="70"/>
      <c r="E331" s="70"/>
      <c r="F331" s="68"/>
      <c r="G331" s="68"/>
      <c r="H331" s="68"/>
      <c r="I331" s="71"/>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row>
    <row r="332" spans="1:59" ht="16.5" customHeight="1" x14ac:dyDescent="0.3">
      <c r="A332" s="70"/>
      <c r="B332" s="70"/>
      <c r="C332" s="70"/>
      <c r="D332" s="70"/>
      <c r="E332" s="70"/>
      <c r="F332" s="68"/>
      <c r="G332" s="68"/>
      <c r="H332" s="68"/>
      <c r="I332" s="71"/>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row>
    <row r="333" spans="1:59" ht="16.5" customHeight="1" x14ac:dyDescent="0.3">
      <c r="A333" s="70"/>
      <c r="B333" s="70"/>
      <c r="C333" s="70"/>
      <c r="D333" s="70"/>
      <c r="E333" s="70"/>
      <c r="F333" s="68"/>
      <c r="G333" s="68"/>
      <c r="H333" s="68"/>
      <c r="I333" s="71"/>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row>
    <row r="334" spans="1:59" ht="16.5" customHeight="1" x14ac:dyDescent="0.3">
      <c r="A334" s="70"/>
      <c r="B334" s="70"/>
      <c r="C334" s="70"/>
      <c r="D334" s="70"/>
      <c r="E334" s="70"/>
      <c r="F334" s="68"/>
      <c r="G334" s="68"/>
      <c r="H334" s="68"/>
      <c r="I334" s="71"/>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row>
    <row r="335" spans="1:59" ht="16.5" customHeight="1" x14ac:dyDescent="0.3">
      <c r="A335" s="70"/>
      <c r="B335" s="70"/>
      <c r="C335" s="70"/>
      <c r="D335" s="70"/>
      <c r="E335" s="70"/>
      <c r="F335" s="68"/>
      <c r="G335" s="68"/>
      <c r="H335" s="68"/>
      <c r="I335" s="71"/>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row>
    <row r="336" spans="1:59" ht="16.5" customHeight="1" x14ac:dyDescent="0.3">
      <c r="A336" s="70"/>
      <c r="B336" s="70"/>
      <c r="C336" s="70"/>
      <c r="D336" s="70"/>
      <c r="E336" s="70"/>
      <c r="F336" s="68"/>
      <c r="G336" s="68"/>
      <c r="H336" s="68"/>
      <c r="I336" s="71"/>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row>
    <row r="337" spans="1:59" ht="16.5" customHeight="1" x14ac:dyDescent="0.3">
      <c r="A337" s="70"/>
      <c r="B337" s="70"/>
      <c r="C337" s="70"/>
      <c r="D337" s="70"/>
      <c r="E337" s="70"/>
      <c r="F337" s="68"/>
      <c r="G337" s="68"/>
      <c r="H337" s="68"/>
      <c r="I337" s="71"/>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row>
    <row r="338" spans="1:59" ht="16.5" customHeight="1" x14ac:dyDescent="0.3">
      <c r="A338" s="70"/>
      <c r="B338" s="70"/>
      <c r="C338" s="70"/>
      <c r="D338" s="70"/>
      <c r="E338" s="70"/>
      <c r="F338" s="68"/>
      <c r="G338" s="68"/>
      <c r="H338" s="68"/>
      <c r="I338" s="71"/>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row>
    <row r="339" spans="1:59" ht="16.5" customHeight="1" x14ac:dyDescent="0.3">
      <c r="A339" s="70"/>
      <c r="B339" s="70"/>
      <c r="C339" s="70"/>
      <c r="D339" s="70"/>
      <c r="E339" s="70"/>
      <c r="F339" s="68"/>
      <c r="G339" s="68"/>
      <c r="H339" s="68"/>
      <c r="I339" s="71"/>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row>
    <row r="340" spans="1:59" ht="16.5" customHeight="1" x14ac:dyDescent="0.3">
      <c r="A340" s="70"/>
      <c r="B340" s="70"/>
      <c r="C340" s="70"/>
      <c r="D340" s="70"/>
      <c r="E340" s="70"/>
      <c r="F340" s="68"/>
      <c r="G340" s="68"/>
      <c r="H340" s="68"/>
      <c r="I340" s="71"/>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row>
    <row r="341" spans="1:59" ht="16.5" customHeight="1" x14ac:dyDescent="0.3">
      <c r="A341" s="70"/>
      <c r="B341" s="70"/>
      <c r="C341" s="70"/>
      <c r="D341" s="70"/>
      <c r="E341" s="70"/>
      <c r="F341" s="68"/>
      <c r="G341" s="68"/>
      <c r="H341" s="68"/>
      <c r="I341" s="71"/>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row>
    <row r="342" spans="1:59" ht="16.5" customHeight="1" x14ac:dyDescent="0.3">
      <c r="A342" s="70"/>
      <c r="B342" s="70"/>
      <c r="C342" s="70"/>
      <c r="D342" s="70"/>
      <c r="E342" s="70"/>
      <c r="F342" s="68"/>
      <c r="G342" s="68"/>
      <c r="H342" s="68"/>
      <c r="I342" s="71"/>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row>
    <row r="343" spans="1:59" ht="16.5" customHeight="1" x14ac:dyDescent="0.3">
      <c r="A343" s="70"/>
      <c r="B343" s="70"/>
      <c r="C343" s="70"/>
      <c r="D343" s="70"/>
      <c r="E343" s="70"/>
      <c r="F343" s="68"/>
      <c r="G343" s="68"/>
      <c r="H343" s="68"/>
      <c r="I343" s="71"/>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row>
    <row r="344" spans="1:59" ht="16.5" customHeight="1" x14ac:dyDescent="0.3">
      <c r="A344" s="70"/>
      <c r="B344" s="70"/>
      <c r="C344" s="70"/>
      <c r="D344" s="70"/>
      <c r="E344" s="70"/>
      <c r="F344" s="68"/>
      <c r="G344" s="68"/>
      <c r="H344" s="68"/>
      <c r="I344" s="71"/>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row>
    <row r="345" spans="1:59" ht="16.5" customHeight="1" x14ac:dyDescent="0.3">
      <c r="A345" s="70"/>
      <c r="B345" s="70"/>
      <c r="C345" s="70"/>
      <c r="D345" s="70"/>
      <c r="E345" s="70"/>
      <c r="F345" s="68"/>
      <c r="G345" s="68"/>
      <c r="H345" s="68"/>
      <c r="I345" s="71"/>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row>
    <row r="346" spans="1:59" ht="16.5" customHeight="1" x14ac:dyDescent="0.3">
      <c r="A346" s="70"/>
      <c r="B346" s="70"/>
      <c r="C346" s="70"/>
      <c r="D346" s="70"/>
      <c r="E346" s="70"/>
      <c r="F346" s="68"/>
      <c r="G346" s="68"/>
      <c r="H346" s="68"/>
      <c r="I346" s="71"/>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row>
    <row r="347" spans="1:59" ht="16.5" customHeight="1" x14ac:dyDescent="0.3">
      <c r="A347" s="70"/>
      <c r="B347" s="70"/>
      <c r="C347" s="70"/>
      <c r="D347" s="70"/>
      <c r="E347" s="70"/>
      <c r="F347" s="68"/>
      <c r="G347" s="68"/>
      <c r="H347" s="68"/>
      <c r="I347" s="71"/>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row>
    <row r="348" spans="1:59" ht="16.5" customHeight="1" x14ac:dyDescent="0.3">
      <c r="A348" s="70"/>
      <c r="B348" s="70"/>
      <c r="C348" s="70"/>
      <c r="D348" s="70"/>
      <c r="E348" s="70"/>
      <c r="F348" s="68"/>
      <c r="G348" s="68"/>
      <c r="H348" s="68"/>
      <c r="I348" s="71"/>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row>
    <row r="349" spans="1:59" ht="16.5" customHeight="1" x14ac:dyDescent="0.3">
      <c r="A349" s="70"/>
      <c r="B349" s="70"/>
      <c r="C349" s="70"/>
      <c r="D349" s="70"/>
      <c r="E349" s="70"/>
      <c r="F349" s="68"/>
      <c r="G349" s="68"/>
      <c r="H349" s="68"/>
      <c r="I349" s="71"/>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row>
    <row r="350" spans="1:59" ht="16.5" customHeight="1" x14ac:dyDescent="0.3">
      <c r="A350" s="70"/>
      <c r="B350" s="70"/>
      <c r="C350" s="70"/>
      <c r="D350" s="70"/>
      <c r="E350" s="70"/>
      <c r="F350" s="68"/>
      <c r="G350" s="68"/>
      <c r="H350" s="68"/>
      <c r="I350" s="71"/>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row>
    <row r="351" spans="1:59" ht="16.5" customHeight="1" x14ac:dyDescent="0.3">
      <c r="A351" s="70"/>
      <c r="B351" s="70"/>
      <c r="C351" s="70"/>
      <c r="D351" s="70"/>
      <c r="E351" s="70"/>
      <c r="F351" s="68"/>
      <c r="G351" s="68"/>
      <c r="H351" s="68"/>
      <c r="I351" s="71"/>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row>
    <row r="352" spans="1:59" ht="16.5" customHeight="1" x14ac:dyDescent="0.3">
      <c r="A352" s="70"/>
      <c r="B352" s="70"/>
      <c r="C352" s="70"/>
      <c r="D352" s="70"/>
      <c r="E352" s="70"/>
      <c r="F352" s="68"/>
      <c r="G352" s="68"/>
      <c r="H352" s="68"/>
      <c r="I352" s="71"/>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row>
    <row r="353" spans="1:59" ht="16.5" customHeight="1" x14ac:dyDescent="0.3">
      <c r="A353" s="70"/>
      <c r="B353" s="70"/>
      <c r="C353" s="70"/>
      <c r="D353" s="70"/>
      <c r="E353" s="70"/>
      <c r="F353" s="68"/>
      <c r="G353" s="68"/>
      <c r="H353" s="68"/>
      <c r="I353" s="71"/>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row>
    <row r="354" spans="1:59" ht="16.5" customHeight="1" x14ac:dyDescent="0.3">
      <c r="A354" s="70"/>
      <c r="B354" s="70"/>
      <c r="C354" s="70"/>
      <c r="D354" s="70"/>
      <c r="E354" s="70"/>
      <c r="F354" s="68"/>
      <c r="G354" s="68"/>
      <c r="H354" s="68"/>
      <c r="I354" s="71"/>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row>
    <row r="355" spans="1:59" ht="16.5" customHeight="1" x14ac:dyDescent="0.3">
      <c r="A355" s="70"/>
      <c r="B355" s="70"/>
      <c r="C355" s="70"/>
      <c r="D355" s="70"/>
      <c r="E355" s="70"/>
      <c r="F355" s="68"/>
      <c r="G355" s="68"/>
      <c r="H355" s="68"/>
      <c r="I355" s="71"/>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row>
    <row r="356" spans="1:59" ht="16.5" customHeight="1" x14ac:dyDescent="0.3">
      <c r="A356" s="70"/>
      <c r="B356" s="70"/>
      <c r="C356" s="70"/>
      <c r="D356" s="70"/>
      <c r="E356" s="70"/>
      <c r="F356" s="68"/>
      <c r="G356" s="68"/>
      <c r="H356" s="68"/>
      <c r="I356" s="71"/>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row>
    <row r="357" spans="1:59" ht="16.5" customHeight="1" x14ac:dyDescent="0.3">
      <c r="A357" s="70"/>
      <c r="B357" s="70"/>
      <c r="C357" s="70"/>
      <c r="D357" s="70"/>
      <c r="E357" s="70"/>
      <c r="F357" s="68"/>
      <c r="G357" s="68"/>
      <c r="H357" s="68"/>
      <c r="I357" s="71"/>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row>
    <row r="358" spans="1:59" ht="16.5" customHeight="1" x14ac:dyDescent="0.3">
      <c r="A358" s="70"/>
      <c r="B358" s="70"/>
      <c r="C358" s="70"/>
      <c r="D358" s="70"/>
      <c r="E358" s="70"/>
      <c r="F358" s="68"/>
      <c r="G358" s="68"/>
      <c r="H358" s="68"/>
      <c r="I358" s="71"/>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row>
    <row r="359" spans="1:59" ht="16.5" customHeight="1" x14ac:dyDescent="0.3">
      <c r="A359" s="70"/>
      <c r="B359" s="70"/>
      <c r="C359" s="70"/>
      <c r="D359" s="70"/>
      <c r="E359" s="70"/>
      <c r="F359" s="68"/>
      <c r="G359" s="68"/>
      <c r="H359" s="68"/>
      <c r="I359" s="71"/>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row>
    <row r="360" spans="1:59" ht="16.5" customHeight="1" x14ac:dyDescent="0.3">
      <c r="A360" s="70"/>
      <c r="B360" s="70"/>
      <c r="C360" s="70"/>
      <c r="D360" s="70"/>
      <c r="E360" s="70"/>
      <c r="F360" s="68"/>
      <c r="G360" s="68"/>
      <c r="H360" s="68"/>
      <c r="I360" s="71"/>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row>
    <row r="361" spans="1:59" ht="16.5" customHeight="1" x14ac:dyDescent="0.3">
      <c r="A361" s="70"/>
      <c r="B361" s="70"/>
      <c r="C361" s="70"/>
      <c r="D361" s="70"/>
      <c r="E361" s="70"/>
      <c r="F361" s="68"/>
      <c r="G361" s="68"/>
      <c r="H361" s="68"/>
      <c r="I361" s="71"/>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row>
    <row r="362" spans="1:59" ht="16.5" customHeight="1" x14ac:dyDescent="0.3">
      <c r="A362" s="70"/>
      <c r="B362" s="70"/>
      <c r="C362" s="70"/>
      <c r="D362" s="70"/>
      <c r="E362" s="70"/>
      <c r="F362" s="68"/>
      <c r="G362" s="68"/>
      <c r="H362" s="68"/>
      <c r="I362" s="71"/>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row>
    <row r="363" spans="1:59" ht="16.5" customHeight="1" x14ac:dyDescent="0.3">
      <c r="A363" s="70"/>
      <c r="B363" s="70"/>
      <c r="C363" s="70"/>
      <c r="D363" s="70"/>
      <c r="E363" s="70"/>
      <c r="F363" s="68"/>
      <c r="G363" s="68"/>
      <c r="H363" s="68"/>
      <c r="I363" s="71"/>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row>
    <row r="364" spans="1:59" ht="16.5" customHeight="1" x14ac:dyDescent="0.3">
      <c r="A364" s="70"/>
      <c r="B364" s="70"/>
      <c r="C364" s="70"/>
      <c r="D364" s="70"/>
      <c r="E364" s="70"/>
      <c r="F364" s="68"/>
      <c r="G364" s="68"/>
      <c r="H364" s="68"/>
      <c r="I364" s="71"/>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row>
    <row r="365" spans="1:59" ht="16.5" customHeight="1" x14ac:dyDescent="0.3">
      <c r="A365" s="70"/>
      <c r="B365" s="70"/>
      <c r="C365" s="70"/>
      <c r="D365" s="70"/>
      <c r="E365" s="70"/>
      <c r="F365" s="68"/>
      <c r="G365" s="68"/>
      <c r="H365" s="68"/>
      <c r="I365" s="71"/>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row>
    <row r="366" spans="1:59" ht="16.5" customHeight="1" x14ac:dyDescent="0.3">
      <c r="A366" s="70"/>
      <c r="B366" s="70"/>
      <c r="C366" s="70"/>
      <c r="D366" s="70"/>
      <c r="E366" s="70"/>
      <c r="F366" s="68"/>
      <c r="G366" s="68"/>
      <c r="H366" s="68"/>
      <c r="I366" s="71"/>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row>
    <row r="367" spans="1:59" ht="16.5" customHeight="1" x14ac:dyDescent="0.3">
      <c r="A367" s="70"/>
      <c r="B367" s="70"/>
      <c r="C367" s="70"/>
      <c r="D367" s="70"/>
      <c r="E367" s="70"/>
      <c r="F367" s="68"/>
      <c r="G367" s="68"/>
      <c r="H367" s="68"/>
      <c r="I367" s="71"/>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row>
    <row r="368" spans="1:59" ht="16.5" customHeight="1" x14ac:dyDescent="0.3">
      <c r="A368" s="70"/>
      <c r="B368" s="70"/>
      <c r="C368" s="70"/>
      <c r="D368" s="70"/>
      <c r="E368" s="70"/>
      <c r="F368" s="68"/>
      <c r="G368" s="68"/>
      <c r="H368" s="68"/>
      <c r="I368" s="71"/>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row>
    <row r="369" spans="1:59" ht="16.5" customHeight="1" x14ac:dyDescent="0.3">
      <c r="A369" s="70"/>
      <c r="B369" s="70"/>
      <c r="C369" s="70"/>
      <c r="D369" s="70"/>
      <c r="E369" s="70"/>
      <c r="F369" s="68"/>
      <c r="G369" s="68"/>
      <c r="H369" s="68"/>
      <c r="I369" s="71"/>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row>
    <row r="370" spans="1:59" ht="16.5" customHeight="1" x14ac:dyDescent="0.3">
      <c r="A370" s="70"/>
      <c r="B370" s="70"/>
      <c r="C370" s="70"/>
      <c r="D370" s="70"/>
      <c r="E370" s="70"/>
      <c r="F370" s="68"/>
      <c r="G370" s="68"/>
      <c r="H370" s="68"/>
      <c r="I370" s="71"/>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row>
    <row r="371" spans="1:59" ht="16.5" customHeight="1" x14ac:dyDescent="0.3">
      <c r="A371" s="70"/>
      <c r="B371" s="70"/>
      <c r="C371" s="70"/>
      <c r="D371" s="70"/>
      <c r="E371" s="70"/>
      <c r="F371" s="68"/>
      <c r="G371" s="68"/>
      <c r="H371" s="68"/>
      <c r="I371" s="71"/>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row>
    <row r="372" spans="1:59" ht="16.5" customHeight="1" x14ac:dyDescent="0.3">
      <c r="A372" s="70"/>
      <c r="B372" s="70"/>
      <c r="C372" s="70"/>
      <c r="D372" s="70"/>
      <c r="E372" s="70"/>
      <c r="F372" s="68"/>
      <c r="G372" s="68"/>
      <c r="H372" s="68"/>
      <c r="I372" s="71"/>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row>
    <row r="373" spans="1:59" ht="16.5" customHeight="1" x14ac:dyDescent="0.3">
      <c r="A373" s="70"/>
      <c r="B373" s="70"/>
      <c r="C373" s="70"/>
      <c r="D373" s="70"/>
      <c r="E373" s="70"/>
      <c r="F373" s="68"/>
      <c r="G373" s="68"/>
      <c r="H373" s="68"/>
      <c r="I373" s="71"/>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row>
    <row r="374" spans="1:59" ht="16.5" customHeight="1" x14ac:dyDescent="0.3">
      <c r="A374" s="70"/>
      <c r="B374" s="70"/>
      <c r="C374" s="70"/>
      <c r="D374" s="70"/>
      <c r="E374" s="70"/>
      <c r="F374" s="68"/>
      <c r="G374" s="68"/>
      <c r="H374" s="68"/>
      <c r="I374" s="71"/>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row>
    <row r="375" spans="1:59" ht="16.5" customHeight="1" x14ac:dyDescent="0.3">
      <c r="A375" s="70"/>
      <c r="B375" s="70"/>
      <c r="C375" s="70"/>
      <c r="D375" s="70"/>
      <c r="E375" s="70"/>
      <c r="F375" s="68"/>
      <c r="G375" s="68"/>
      <c r="H375" s="68"/>
      <c r="I375" s="71"/>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row>
    <row r="376" spans="1:59" ht="16.5" customHeight="1" x14ac:dyDescent="0.3">
      <c r="A376" s="70"/>
      <c r="B376" s="70"/>
      <c r="C376" s="70"/>
      <c r="D376" s="70"/>
      <c r="E376" s="70"/>
      <c r="F376" s="68"/>
      <c r="G376" s="68"/>
      <c r="H376" s="68"/>
      <c r="I376" s="71"/>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row>
    <row r="377" spans="1:59" ht="16.5" customHeight="1" x14ac:dyDescent="0.3">
      <c r="A377" s="70"/>
      <c r="B377" s="70"/>
      <c r="C377" s="70"/>
      <c r="D377" s="70"/>
      <c r="E377" s="70"/>
      <c r="F377" s="68"/>
      <c r="G377" s="68"/>
      <c r="H377" s="68"/>
      <c r="I377" s="71"/>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row>
    <row r="378" spans="1:59" ht="16.5" customHeight="1" x14ac:dyDescent="0.3">
      <c r="A378" s="70"/>
      <c r="B378" s="70"/>
      <c r="C378" s="70"/>
      <c r="D378" s="70"/>
      <c r="E378" s="70"/>
      <c r="F378" s="68"/>
      <c r="G378" s="68"/>
      <c r="H378" s="68"/>
      <c r="I378" s="71"/>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row>
    <row r="379" spans="1:59" ht="16.5" customHeight="1" x14ac:dyDescent="0.3">
      <c r="A379" s="70"/>
      <c r="B379" s="70"/>
      <c r="C379" s="70"/>
      <c r="D379" s="70"/>
      <c r="E379" s="70"/>
      <c r="F379" s="68"/>
      <c r="G379" s="68"/>
      <c r="H379" s="68"/>
      <c r="I379" s="71"/>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row>
    <row r="380" spans="1:59" ht="16.5" customHeight="1" x14ac:dyDescent="0.3">
      <c r="A380" s="70"/>
      <c r="B380" s="70"/>
      <c r="C380" s="70"/>
      <c r="D380" s="70"/>
      <c r="E380" s="70"/>
      <c r="F380" s="68"/>
      <c r="G380" s="68"/>
      <c r="H380" s="68"/>
      <c r="I380" s="71"/>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row>
    <row r="381" spans="1:59" ht="16.5" customHeight="1" x14ac:dyDescent="0.3">
      <c r="A381" s="70"/>
      <c r="B381" s="70"/>
      <c r="C381" s="70"/>
      <c r="D381" s="70"/>
      <c r="E381" s="70"/>
      <c r="F381" s="68"/>
      <c r="G381" s="68"/>
      <c r="H381" s="68"/>
      <c r="I381" s="71"/>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row>
    <row r="382" spans="1:59" ht="16.5" customHeight="1" x14ac:dyDescent="0.3">
      <c r="A382" s="70"/>
      <c r="B382" s="70"/>
      <c r="C382" s="70"/>
      <c r="D382" s="70"/>
      <c r="E382" s="70"/>
      <c r="F382" s="68"/>
      <c r="G382" s="68"/>
      <c r="H382" s="68"/>
      <c r="I382" s="71"/>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row>
    <row r="383" spans="1:59" ht="16.5" customHeight="1" x14ac:dyDescent="0.3">
      <c r="A383" s="70"/>
      <c r="B383" s="70"/>
      <c r="C383" s="70"/>
      <c r="D383" s="70"/>
      <c r="E383" s="70"/>
      <c r="F383" s="68"/>
      <c r="G383" s="68"/>
      <c r="H383" s="68"/>
      <c r="I383" s="71"/>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c r="BE383" s="68"/>
      <c r="BF383" s="68"/>
      <c r="BG383" s="68"/>
    </row>
    <row r="384" spans="1:59" ht="16.5" customHeight="1" x14ac:dyDescent="0.3">
      <c r="A384" s="70"/>
      <c r="B384" s="70"/>
      <c r="C384" s="70"/>
      <c r="D384" s="70"/>
      <c r="E384" s="70"/>
      <c r="F384" s="68"/>
      <c r="G384" s="68"/>
      <c r="H384" s="68"/>
      <c r="I384" s="71"/>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c r="BD384" s="68"/>
      <c r="BE384" s="68"/>
      <c r="BF384" s="68"/>
      <c r="BG384" s="68"/>
    </row>
    <row r="385" spans="1:59" ht="16.5" customHeight="1" x14ac:dyDescent="0.3">
      <c r="A385" s="70"/>
      <c r="B385" s="70"/>
      <c r="C385" s="70"/>
      <c r="D385" s="70"/>
      <c r="E385" s="70"/>
      <c r="F385" s="68"/>
      <c r="G385" s="68"/>
      <c r="H385" s="68"/>
      <c r="I385" s="71"/>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row>
    <row r="386" spans="1:59" ht="16.5" customHeight="1" x14ac:dyDescent="0.3">
      <c r="A386" s="70"/>
      <c r="B386" s="70"/>
      <c r="C386" s="70"/>
      <c r="D386" s="70"/>
      <c r="E386" s="70"/>
      <c r="F386" s="68"/>
      <c r="G386" s="68"/>
      <c r="H386" s="68"/>
      <c r="I386" s="71"/>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row>
    <row r="387" spans="1:59" ht="16.5" customHeight="1" x14ac:dyDescent="0.3">
      <c r="A387" s="70"/>
      <c r="B387" s="70"/>
      <c r="C387" s="70"/>
      <c r="D387" s="70"/>
      <c r="E387" s="70"/>
      <c r="F387" s="68"/>
      <c r="G387" s="68"/>
      <c r="H387" s="68"/>
      <c r="I387" s="71"/>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row>
    <row r="388" spans="1:59" ht="16.5" customHeight="1" x14ac:dyDescent="0.3">
      <c r="A388" s="70"/>
      <c r="B388" s="70"/>
      <c r="C388" s="70"/>
      <c r="D388" s="70"/>
      <c r="E388" s="70"/>
      <c r="F388" s="68"/>
      <c r="G388" s="68"/>
      <c r="H388" s="68"/>
      <c r="I388" s="71"/>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row>
    <row r="389" spans="1:59" ht="16.5" customHeight="1" x14ac:dyDescent="0.3">
      <c r="A389" s="70"/>
      <c r="B389" s="70"/>
      <c r="C389" s="70"/>
      <c r="D389" s="70"/>
      <c r="E389" s="70"/>
      <c r="F389" s="68"/>
      <c r="G389" s="68"/>
      <c r="H389" s="68"/>
      <c r="I389" s="71"/>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row>
    <row r="390" spans="1:59" ht="16.5" customHeight="1" x14ac:dyDescent="0.3">
      <c r="A390" s="70"/>
      <c r="B390" s="70"/>
      <c r="C390" s="70"/>
      <c r="D390" s="70"/>
      <c r="E390" s="70"/>
      <c r="F390" s="68"/>
      <c r="G390" s="68"/>
      <c r="H390" s="68"/>
      <c r="I390" s="71"/>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row>
    <row r="391" spans="1:59" ht="16.5" customHeight="1" x14ac:dyDescent="0.3">
      <c r="A391" s="70"/>
      <c r="B391" s="70"/>
      <c r="C391" s="70"/>
      <c r="D391" s="70"/>
      <c r="E391" s="70"/>
      <c r="F391" s="68"/>
      <c r="G391" s="68"/>
      <c r="H391" s="68"/>
      <c r="I391" s="71"/>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row>
    <row r="392" spans="1:59" ht="16.5" customHeight="1" x14ac:dyDescent="0.3">
      <c r="A392" s="70"/>
      <c r="B392" s="70"/>
      <c r="C392" s="70"/>
      <c r="D392" s="70"/>
      <c r="E392" s="70"/>
      <c r="F392" s="68"/>
      <c r="G392" s="68"/>
      <c r="H392" s="68"/>
      <c r="I392" s="71"/>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row>
    <row r="393" spans="1:59" ht="16.5" customHeight="1" x14ac:dyDescent="0.3">
      <c r="A393" s="70"/>
      <c r="B393" s="70"/>
      <c r="C393" s="70"/>
      <c r="D393" s="70"/>
      <c r="E393" s="70"/>
      <c r="F393" s="68"/>
      <c r="G393" s="68"/>
      <c r="H393" s="68"/>
      <c r="I393" s="71"/>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row>
    <row r="394" spans="1:59" ht="16.5" customHeight="1" x14ac:dyDescent="0.3">
      <c r="A394" s="70"/>
      <c r="B394" s="70"/>
      <c r="C394" s="70"/>
      <c r="D394" s="70"/>
      <c r="E394" s="70"/>
      <c r="F394" s="68"/>
      <c r="G394" s="68"/>
      <c r="H394" s="68"/>
      <c r="I394" s="71"/>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row>
    <row r="395" spans="1:59" ht="16.5" customHeight="1" x14ac:dyDescent="0.3">
      <c r="A395" s="70"/>
      <c r="B395" s="70"/>
      <c r="C395" s="70"/>
      <c r="D395" s="70"/>
      <c r="E395" s="70"/>
      <c r="F395" s="68"/>
      <c r="G395" s="68"/>
      <c r="H395" s="68"/>
      <c r="I395" s="71"/>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row>
    <row r="396" spans="1:59" ht="16.5" customHeight="1" x14ac:dyDescent="0.3">
      <c r="A396" s="70"/>
      <c r="B396" s="70"/>
      <c r="C396" s="70"/>
      <c r="D396" s="70"/>
      <c r="E396" s="70"/>
      <c r="F396" s="68"/>
      <c r="G396" s="68"/>
      <c r="H396" s="68"/>
      <c r="I396" s="71"/>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row>
    <row r="397" spans="1:59" ht="16.5" customHeight="1" x14ac:dyDescent="0.3">
      <c r="A397" s="70"/>
      <c r="B397" s="70"/>
      <c r="C397" s="70"/>
      <c r="D397" s="70"/>
      <c r="E397" s="70"/>
      <c r="F397" s="68"/>
      <c r="G397" s="68"/>
      <c r="H397" s="68"/>
      <c r="I397" s="71"/>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row>
    <row r="398" spans="1:59" ht="16.5" customHeight="1" x14ac:dyDescent="0.3">
      <c r="A398" s="70"/>
      <c r="B398" s="70"/>
      <c r="C398" s="70"/>
      <c r="D398" s="70"/>
      <c r="E398" s="70"/>
      <c r="F398" s="68"/>
      <c r="G398" s="68"/>
      <c r="H398" s="68"/>
      <c r="I398" s="71"/>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row>
    <row r="399" spans="1:59" ht="16.5" customHeight="1" x14ac:dyDescent="0.3">
      <c r="A399" s="70"/>
      <c r="B399" s="70"/>
      <c r="C399" s="70"/>
      <c r="D399" s="70"/>
      <c r="E399" s="70"/>
      <c r="F399" s="68"/>
      <c r="G399" s="68"/>
      <c r="H399" s="68"/>
      <c r="I399" s="71"/>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row>
    <row r="400" spans="1:59" ht="16.5" customHeight="1" x14ac:dyDescent="0.3">
      <c r="A400" s="70"/>
      <c r="B400" s="70"/>
      <c r="C400" s="70"/>
      <c r="D400" s="70"/>
      <c r="E400" s="70"/>
      <c r="F400" s="68"/>
      <c r="G400" s="68"/>
      <c r="H400" s="68"/>
      <c r="I400" s="71"/>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row>
    <row r="401" spans="1:59" ht="16.5" customHeight="1" x14ac:dyDescent="0.3">
      <c r="A401" s="70"/>
      <c r="B401" s="70"/>
      <c r="C401" s="70"/>
      <c r="D401" s="70"/>
      <c r="E401" s="70"/>
      <c r="F401" s="68"/>
      <c r="G401" s="68"/>
      <c r="H401" s="68"/>
      <c r="I401" s="71"/>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row>
    <row r="402" spans="1:59" ht="16.5" customHeight="1" x14ac:dyDescent="0.3">
      <c r="A402" s="70"/>
      <c r="B402" s="70"/>
      <c r="C402" s="70"/>
      <c r="D402" s="70"/>
      <c r="E402" s="70"/>
      <c r="F402" s="68"/>
      <c r="G402" s="68"/>
      <c r="H402" s="68"/>
      <c r="I402" s="71"/>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row>
    <row r="403" spans="1:59" ht="16.5" customHeight="1" x14ac:dyDescent="0.3">
      <c r="A403" s="70"/>
      <c r="B403" s="70"/>
      <c r="C403" s="70"/>
      <c r="D403" s="70"/>
      <c r="E403" s="70"/>
      <c r="F403" s="68"/>
      <c r="G403" s="68"/>
      <c r="H403" s="68"/>
      <c r="I403" s="71"/>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row>
    <row r="404" spans="1:59" ht="16.5" customHeight="1" x14ac:dyDescent="0.3">
      <c r="A404" s="70"/>
      <c r="B404" s="70"/>
      <c r="C404" s="70"/>
      <c r="D404" s="70"/>
      <c r="E404" s="70"/>
      <c r="F404" s="68"/>
      <c r="G404" s="68"/>
      <c r="H404" s="68"/>
      <c r="I404" s="71"/>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row>
    <row r="405" spans="1:59" ht="16.5" customHeight="1" x14ac:dyDescent="0.3">
      <c r="A405" s="70"/>
      <c r="B405" s="70"/>
      <c r="C405" s="70"/>
      <c r="D405" s="70"/>
      <c r="E405" s="70"/>
      <c r="F405" s="68"/>
      <c r="G405" s="68"/>
      <c r="H405" s="68"/>
      <c r="I405" s="71"/>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row>
    <row r="406" spans="1:59" ht="16.5" customHeight="1" x14ac:dyDescent="0.3">
      <c r="A406" s="70"/>
      <c r="B406" s="70"/>
      <c r="C406" s="70"/>
      <c r="D406" s="70"/>
      <c r="E406" s="70"/>
      <c r="F406" s="68"/>
      <c r="G406" s="68"/>
      <c r="H406" s="68"/>
      <c r="I406" s="71"/>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c r="BF406" s="68"/>
      <c r="BG406" s="68"/>
    </row>
    <row r="407" spans="1:59" ht="16.5" customHeight="1" x14ac:dyDescent="0.3">
      <c r="A407" s="70"/>
      <c r="B407" s="70"/>
      <c r="C407" s="70"/>
      <c r="D407" s="70"/>
      <c r="E407" s="70"/>
      <c r="F407" s="68"/>
      <c r="G407" s="68"/>
      <c r="H407" s="68"/>
      <c r="I407" s="71"/>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row>
    <row r="408" spans="1:59" ht="16.5" customHeight="1" x14ac:dyDescent="0.3">
      <c r="A408" s="70"/>
      <c r="B408" s="70"/>
      <c r="C408" s="70"/>
      <c r="D408" s="70"/>
      <c r="E408" s="70"/>
      <c r="F408" s="68"/>
      <c r="G408" s="68"/>
      <c r="H408" s="68"/>
      <c r="I408" s="71"/>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row>
    <row r="409" spans="1:59" ht="16.5" customHeight="1" x14ac:dyDescent="0.3">
      <c r="A409" s="70"/>
      <c r="B409" s="70"/>
      <c r="C409" s="70"/>
      <c r="D409" s="70"/>
      <c r="E409" s="70"/>
      <c r="F409" s="68"/>
      <c r="G409" s="68"/>
      <c r="H409" s="68"/>
      <c r="I409" s="71"/>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row>
    <row r="410" spans="1:59" ht="16.5" customHeight="1" x14ac:dyDescent="0.3">
      <c r="A410" s="70"/>
      <c r="B410" s="70"/>
      <c r="C410" s="70"/>
      <c r="D410" s="70"/>
      <c r="E410" s="70"/>
      <c r="F410" s="68"/>
      <c r="G410" s="68"/>
      <c r="H410" s="68"/>
      <c r="I410" s="71"/>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row>
    <row r="411" spans="1:59" ht="16.5" customHeight="1" x14ac:dyDescent="0.3">
      <c r="A411" s="70"/>
      <c r="B411" s="70"/>
      <c r="C411" s="70"/>
      <c r="D411" s="70"/>
      <c r="E411" s="70"/>
      <c r="F411" s="68"/>
      <c r="G411" s="68"/>
      <c r="H411" s="68"/>
      <c r="I411" s="71"/>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row>
    <row r="412" spans="1:59" ht="16.5" customHeight="1" x14ac:dyDescent="0.3">
      <c r="A412" s="70"/>
      <c r="B412" s="70"/>
      <c r="C412" s="70"/>
      <c r="D412" s="70"/>
      <c r="E412" s="70"/>
      <c r="F412" s="68"/>
      <c r="G412" s="68"/>
      <c r="H412" s="68"/>
      <c r="I412" s="71"/>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row>
    <row r="413" spans="1:59" ht="16.5" customHeight="1" x14ac:dyDescent="0.3">
      <c r="A413" s="70"/>
      <c r="B413" s="70"/>
      <c r="C413" s="70"/>
      <c r="D413" s="70"/>
      <c r="E413" s="70"/>
      <c r="F413" s="68"/>
      <c r="G413" s="68"/>
      <c r="H413" s="68"/>
      <c r="I413" s="71"/>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row>
    <row r="414" spans="1:59" ht="16.5" customHeight="1" x14ac:dyDescent="0.3">
      <c r="A414" s="70"/>
      <c r="B414" s="70"/>
      <c r="C414" s="70"/>
      <c r="D414" s="70"/>
      <c r="E414" s="70"/>
      <c r="F414" s="68"/>
      <c r="G414" s="68"/>
      <c r="H414" s="68"/>
      <c r="I414" s="71"/>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row>
    <row r="415" spans="1:59" ht="16.5" customHeight="1" x14ac:dyDescent="0.3">
      <c r="A415" s="70"/>
      <c r="B415" s="70"/>
      <c r="C415" s="70"/>
      <c r="D415" s="70"/>
      <c r="E415" s="70"/>
      <c r="F415" s="68"/>
      <c r="G415" s="68"/>
      <c r="H415" s="68"/>
      <c r="I415" s="71"/>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c r="BD415" s="68"/>
      <c r="BE415" s="68"/>
      <c r="BF415" s="68"/>
      <c r="BG415" s="68"/>
    </row>
    <row r="416" spans="1:59" ht="16.5" customHeight="1" x14ac:dyDescent="0.3">
      <c r="A416" s="70"/>
      <c r="B416" s="70"/>
      <c r="C416" s="70"/>
      <c r="D416" s="70"/>
      <c r="E416" s="70"/>
      <c r="F416" s="68"/>
      <c r="G416" s="68"/>
      <c r="H416" s="68"/>
      <c r="I416" s="71"/>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G416" s="68"/>
    </row>
    <row r="417" spans="1:59" ht="16.5" customHeight="1" x14ac:dyDescent="0.3">
      <c r="A417" s="70"/>
      <c r="B417" s="70"/>
      <c r="C417" s="70"/>
      <c r="D417" s="70"/>
      <c r="E417" s="70"/>
      <c r="F417" s="68"/>
      <c r="G417" s="68"/>
      <c r="H417" s="68"/>
      <c r="I417" s="71"/>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c r="BD417" s="68"/>
      <c r="BE417" s="68"/>
      <c r="BF417" s="68"/>
      <c r="BG417" s="68"/>
    </row>
    <row r="418" spans="1:59" ht="16.5" customHeight="1" x14ac:dyDescent="0.3">
      <c r="A418" s="70"/>
      <c r="B418" s="70"/>
      <c r="C418" s="70"/>
      <c r="D418" s="70"/>
      <c r="E418" s="70"/>
      <c r="F418" s="68"/>
      <c r="G418" s="68"/>
      <c r="H418" s="68"/>
      <c r="I418" s="71"/>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8"/>
      <c r="BA418" s="68"/>
      <c r="BB418" s="68"/>
      <c r="BC418" s="68"/>
      <c r="BD418" s="68"/>
      <c r="BE418" s="68"/>
      <c r="BF418" s="68"/>
      <c r="BG418" s="68"/>
    </row>
    <row r="419" spans="1:59" ht="16.5" customHeight="1" x14ac:dyDescent="0.3">
      <c r="A419" s="70"/>
      <c r="B419" s="70"/>
      <c r="C419" s="70"/>
      <c r="D419" s="70"/>
      <c r="E419" s="70"/>
      <c r="F419" s="68"/>
      <c r="G419" s="68"/>
      <c r="H419" s="68"/>
      <c r="I419" s="71"/>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c r="BF419" s="68"/>
      <c r="BG419" s="68"/>
    </row>
    <row r="420" spans="1:59" ht="16.5" customHeight="1" x14ac:dyDescent="0.3">
      <c r="A420" s="70"/>
      <c r="B420" s="70"/>
      <c r="C420" s="70"/>
      <c r="D420" s="70"/>
      <c r="E420" s="70"/>
      <c r="F420" s="68"/>
      <c r="G420" s="68"/>
      <c r="H420" s="68"/>
      <c r="I420" s="71"/>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c r="BF420" s="68"/>
      <c r="BG420" s="68"/>
    </row>
    <row r="421" spans="1:59" ht="16.5" customHeight="1" x14ac:dyDescent="0.3">
      <c r="A421" s="70"/>
      <c r="B421" s="70"/>
      <c r="C421" s="70"/>
      <c r="D421" s="70"/>
      <c r="E421" s="70"/>
      <c r="F421" s="68"/>
      <c r="G421" s="68"/>
      <c r="H421" s="68"/>
      <c r="I421" s="71"/>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c r="BF421" s="68"/>
      <c r="BG421" s="68"/>
    </row>
    <row r="422" spans="1:59" ht="16.5" customHeight="1" x14ac:dyDescent="0.3">
      <c r="A422" s="70"/>
      <c r="B422" s="70"/>
      <c r="C422" s="70"/>
      <c r="D422" s="70"/>
      <c r="E422" s="70"/>
      <c r="F422" s="68"/>
      <c r="G422" s="68"/>
      <c r="H422" s="68"/>
      <c r="I422" s="71"/>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c r="BF422" s="68"/>
      <c r="BG422" s="68"/>
    </row>
    <row r="423" spans="1:59" ht="16.5" customHeight="1" x14ac:dyDescent="0.3">
      <c r="A423" s="70"/>
      <c r="B423" s="70"/>
      <c r="C423" s="70"/>
      <c r="D423" s="70"/>
      <c r="E423" s="70"/>
      <c r="F423" s="68"/>
      <c r="G423" s="68"/>
      <c r="H423" s="68"/>
      <c r="I423" s="71"/>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c r="BF423" s="68"/>
      <c r="BG423" s="68"/>
    </row>
    <row r="424" spans="1:59" ht="16.5" customHeight="1" x14ac:dyDescent="0.3">
      <c r="A424" s="70"/>
      <c r="B424" s="70"/>
      <c r="C424" s="70"/>
      <c r="D424" s="70"/>
      <c r="E424" s="70"/>
      <c r="F424" s="68"/>
      <c r="G424" s="68"/>
      <c r="H424" s="68"/>
      <c r="I424" s="71"/>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c r="BD424" s="68"/>
      <c r="BE424" s="68"/>
      <c r="BF424" s="68"/>
      <c r="BG424" s="68"/>
    </row>
    <row r="425" spans="1:59" ht="16.5" customHeight="1" x14ac:dyDescent="0.3">
      <c r="A425" s="70"/>
      <c r="B425" s="70"/>
      <c r="C425" s="70"/>
      <c r="D425" s="70"/>
      <c r="E425" s="70"/>
      <c r="F425" s="68"/>
      <c r="G425" s="68"/>
      <c r="H425" s="68"/>
      <c r="I425" s="71"/>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c r="BF425" s="68"/>
      <c r="BG425" s="68"/>
    </row>
    <row r="426" spans="1:59" ht="16.5" customHeight="1" x14ac:dyDescent="0.3">
      <c r="A426" s="70"/>
      <c r="B426" s="70"/>
      <c r="C426" s="70"/>
      <c r="D426" s="70"/>
      <c r="E426" s="70"/>
      <c r="F426" s="68"/>
      <c r="G426" s="68"/>
      <c r="H426" s="68"/>
      <c r="I426" s="71"/>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row>
    <row r="427" spans="1:59" ht="16.5" customHeight="1" x14ac:dyDescent="0.3">
      <c r="A427" s="70"/>
      <c r="B427" s="70"/>
      <c r="C427" s="70"/>
      <c r="D427" s="70"/>
      <c r="E427" s="70"/>
      <c r="F427" s="68"/>
      <c r="G427" s="68"/>
      <c r="H427" s="68"/>
      <c r="I427" s="71"/>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row>
    <row r="428" spans="1:59" ht="16.5" customHeight="1" x14ac:dyDescent="0.3">
      <c r="A428" s="70"/>
      <c r="B428" s="70"/>
      <c r="C428" s="70"/>
      <c r="D428" s="70"/>
      <c r="E428" s="70"/>
      <c r="F428" s="68"/>
      <c r="G428" s="68"/>
      <c r="H428" s="68"/>
      <c r="I428" s="71"/>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row>
    <row r="429" spans="1:59" ht="16.5" customHeight="1" x14ac:dyDescent="0.3">
      <c r="A429" s="70"/>
      <c r="B429" s="70"/>
      <c r="C429" s="70"/>
      <c r="D429" s="70"/>
      <c r="E429" s="70"/>
      <c r="F429" s="68"/>
      <c r="G429" s="68"/>
      <c r="H429" s="68"/>
      <c r="I429" s="71"/>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row>
    <row r="430" spans="1:59" ht="16.5" customHeight="1" x14ac:dyDescent="0.3">
      <c r="A430" s="70"/>
      <c r="B430" s="70"/>
      <c r="C430" s="70"/>
      <c r="D430" s="70"/>
      <c r="E430" s="70"/>
      <c r="F430" s="68"/>
      <c r="G430" s="68"/>
      <c r="H430" s="68"/>
      <c r="I430" s="71"/>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c r="BD430" s="68"/>
      <c r="BE430" s="68"/>
      <c r="BF430" s="68"/>
      <c r="BG430" s="68"/>
    </row>
    <row r="431" spans="1:59" ht="16.5" customHeight="1" x14ac:dyDescent="0.3">
      <c r="A431" s="70"/>
      <c r="B431" s="70"/>
      <c r="C431" s="70"/>
      <c r="D431" s="70"/>
      <c r="E431" s="70"/>
      <c r="F431" s="68"/>
      <c r="G431" s="68"/>
      <c r="H431" s="68"/>
      <c r="I431" s="71"/>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c r="BD431" s="68"/>
      <c r="BE431" s="68"/>
      <c r="BF431" s="68"/>
      <c r="BG431" s="68"/>
    </row>
    <row r="432" spans="1:59" ht="16.5" customHeight="1" x14ac:dyDescent="0.3">
      <c r="A432" s="70"/>
      <c r="B432" s="70"/>
      <c r="C432" s="70"/>
      <c r="D432" s="70"/>
      <c r="E432" s="70"/>
      <c r="F432" s="68"/>
      <c r="G432" s="68"/>
      <c r="H432" s="68"/>
      <c r="I432" s="71"/>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row>
    <row r="433" spans="1:59" ht="16.5" customHeight="1" x14ac:dyDescent="0.3">
      <c r="A433" s="70"/>
      <c r="B433" s="70"/>
      <c r="C433" s="70"/>
      <c r="D433" s="70"/>
      <c r="E433" s="70"/>
      <c r="F433" s="68"/>
      <c r="G433" s="68"/>
      <c r="H433" s="68"/>
      <c r="I433" s="71"/>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row>
    <row r="434" spans="1:59" ht="16.5" customHeight="1" x14ac:dyDescent="0.3">
      <c r="A434" s="70"/>
      <c r="B434" s="70"/>
      <c r="C434" s="70"/>
      <c r="D434" s="70"/>
      <c r="E434" s="70"/>
      <c r="F434" s="68"/>
      <c r="G434" s="68"/>
      <c r="H434" s="68"/>
      <c r="I434" s="71"/>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row>
    <row r="435" spans="1:59" ht="16.5" customHeight="1" x14ac:dyDescent="0.3">
      <c r="A435" s="70"/>
      <c r="B435" s="70"/>
      <c r="C435" s="70"/>
      <c r="D435" s="70"/>
      <c r="E435" s="70"/>
      <c r="F435" s="68"/>
      <c r="G435" s="68"/>
      <c r="H435" s="68"/>
      <c r="I435" s="71"/>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row>
    <row r="436" spans="1:59" ht="16.5" customHeight="1" x14ac:dyDescent="0.3">
      <c r="A436" s="70"/>
      <c r="B436" s="70"/>
      <c r="C436" s="70"/>
      <c r="D436" s="70"/>
      <c r="E436" s="70"/>
      <c r="F436" s="68"/>
      <c r="G436" s="68"/>
      <c r="H436" s="68"/>
      <c r="I436" s="71"/>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row>
    <row r="437" spans="1:59" ht="16.5" customHeight="1" x14ac:dyDescent="0.3">
      <c r="A437" s="70"/>
      <c r="B437" s="70"/>
      <c r="C437" s="70"/>
      <c r="D437" s="70"/>
      <c r="E437" s="70"/>
      <c r="F437" s="68"/>
      <c r="G437" s="68"/>
      <c r="H437" s="68"/>
      <c r="I437" s="71"/>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row>
    <row r="438" spans="1:59" ht="16.5" customHeight="1" x14ac:dyDescent="0.3">
      <c r="A438" s="70"/>
      <c r="B438" s="70"/>
      <c r="C438" s="70"/>
      <c r="D438" s="70"/>
      <c r="E438" s="70"/>
      <c r="F438" s="68"/>
      <c r="G438" s="68"/>
      <c r="H438" s="68"/>
      <c r="I438" s="71"/>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row>
    <row r="439" spans="1:59" ht="16.5" customHeight="1" x14ac:dyDescent="0.3">
      <c r="A439" s="70"/>
      <c r="B439" s="70"/>
      <c r="C439" s="70"/>
      <c r="D439" s="70"/>
      <c r="E439" s="70"/>
      <c r="F439" s="68"/>
      <c r="G439" s="68"/>
      <c r="H439" s="68"/>
      <c r="I439" s="71"/>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c r="BF439" s="68"/>
      <c r="BG439" s="68"/>
    </row>
    <row r="440" spans="1:59" ht="16.5" customHeight="1" x14ac:dyDescent="0.3">
      <c r="A440" s="70"/>
      <c r="B440" s="70"/>
      <c r="C440" s="70"/>
      <c r="D440" s="70"/>
      <c r="E440" s="70"/>
      <c r="F440" s="68"/>
      <c r="G440" s="68"/>
      <c r="H440" s="68"/>
      <c r="I440" s="71"/>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c r="BF440" s="68"/>
      <c r="BG440" s="68"/>
    </row>
    <row r="441" spans="1:59" ht="16.5" customHeight="1" x14ac:dyDescent="0.3">
      <c r="A441" s="70"/>
      <c r="B441" s="70"/>
      <c r="C441" s="70"/>
      <c r="D441" s="70"/>
      <c r="E441" s="70"/>
      <c r="F441" s="68"/>
      <c r="G441" s="68"/>
      <c r="H441" s="68"/>
      <c r="I441" s="71"/>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c r="BF441" s="68"/>
      <c r="BG441" s="68"/>
    </row>
    <row r="442" spans="1:59" ht="16.5" customHeight="1" x14ac:dyDescent="0.3">
      <c r="A442" s="70"/>
      <c r="B442" s="70"/>
      <c r="C442" s="70"/>
      <c r="D442" s="70"/>
      <c r="E442" s="70"/>
      <c r="F442" s="68"/>
      <c r="G442" s="68"/>
      <c r="H442" s="68"/>
      <c r="I442" s="71"/>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c r="BF442" s="68"/>
      <c r="BG442" s="68"/>
    </row>
    <row r="443" spans="1:59" ht="16.5" customHeight="1" x14ac:dyDescent="0.3">
      <c r="A443" s="70"/>
      <c r="B443" s="70"/>
      <c r="C443" s="70"/>
      <c r="D443" s="70"/>
      <c r="E443" s="70"/>
      <c r="F443" s="68"/>
      <c r="G443" s="68"/>
      <c r="H443" s="68"/>
      <c r="I443" s="71"/>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c r="BF443" s="68"/>
      <c r="BG443" s="68"/>
    </row>
    <row r="444" spans="1:59" ht="16.5" customHeight="1" x14ac:dyDescent="0.3">
      <c r="A444" s="70"/>
      <c r="B444" s="70"/>
      <c r="C444" s="70"/>
      <c r="D444" s="70"/>
      <c r="E444" s="70"/>
      <c r="F444" s="68"/>
      <c r="G444" s="68"/>
      <c r="H444" s="68"/>
      <c r="I444" s="71"/>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c r="BF444" s="68"/>
      <c r="BG444" s="68"/>
    </row>
    <row r="445" spans="1:59" ht="16.5" customHeight="1" x14ac:dyDescent="0.3">
      <c r="A445" s="70"/>
      <c r="B445" s="70"/>
      <c r="C445" s="70"/>
      <c r="D445" s="70"/>
      <c r="E445" s="70"/>
      <c r="F445" s="68"/>
      <c r="G445" s="68"/>
      <c r="H445" s="68"/>
      <c r="I445" s="71"/>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row>
    <row r="446" spans="1:59" ht="16.5" customHeight="1" x14ac:dyDescent="0.3">
      <c r="A446" s="70"/>
      <c r="B446" s="70"/>
      <c r="C446" s="70"/>
      <c r="D446" s="70"/>
      <c r="E446" s="70"/>
      <c r="F446" s="68"/>
      <c r="G446" s="68"/>
      <c r="H446" s="68"/>
      <c r="I446" s="71"/>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c r="BF446" s="68"/>
      <c r="BG446" s="68"/>
    </row>
    <row r="447" spans="1:59" ht="16.5" customHeight="1" x14ac:dyDescent="0.3">
      <c r="A447" s="70"/>
      <c r="B447" s="70"/>
      <c r="C447" s="70"/>
      <c r="D447" s="70"/>
      <c r="E447" s="70"/>
      <c r="F447" s="68"/>
      <c r="G447" s="68"/>
      <c r="H447" s="68"/>
      <c r="I447" s="71"/>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c r="BF447" s="68"/>
      <c r="BG447" s="68"/>
    </row>
    <row r="448" spans="1:59" ht="16.5" customHeight="1" x14ac:dyDescent="0.3">
      <c r="A448" s="70"/>
      <c r="B448" s="70"/>
      <c r="C448" s="70"/>
      <c r="D448" s="70"/>
      <c r="E448" s="70"/>
      <c r="F448" s="68"/>
      <c r="G448" s="68"/>
      <c r="H448" s="68"/>
      <c r="I448" s="71"/>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c r="BF448" s="68"/>
      <c r="BG448" s="68"/>
    </row>
    <row r="449" spans="1:59" ht="16.5" customHeight="1" x14ac:dyDescent="0.3">
      <c r="A449" s="70"/>
      <c r="B449" s="70"/>
      <c r="C449" s="70"/>
      <c r="D449" s="70"/>
      <c r="E449" s="70"/>
      <c r="F449" s="68"/>
      <c r="G449" s="68"/>
      <c r="H449" s="68"/>
      <c r="I449" s="71"/>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c r="BF449" s="68"/>
      <c r="BG449" s="68"/>
    </row>
    <row r="450" spans="1:59" ht="16.5" customHeight="1" x14ac:dyDescent="0.3">
      <c r="A450" s="70"/>
      <c r="B450" s="70"/>
      <c r="C450" s="70"/>
      <c r="D450" s="70"/>
      <c r="E450" s="70"/>
      <c r="F450" s="68"/>
      <c r="G450" s="68"/>
      <c r="H450" s="68"/>
      <c r="I450" s="71"/>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row>
    <row r="451" spans="1:59" ht="16.5" customHeight="1" x14ac:dyDescent="0.3">
      <c r="A451" s="70"/>
      <c r="B451" s="70"/>
      <c r="C451" s="70"/>
      <c r="D451" s="70"/>
      <c r="E451" s="70"/>
      <c r="F451" s="68"/>
      <c r="G451" s="68"/>
      <c r="H451" s="68"/>
      <c r="I451" s="71"/>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c r="BF451" s="68"/>
      <c r="BG451" s="68"/>
    </row>
    <row r="452" spans="1:59" ht="16.5" customHeight="1" x14ac:dyDescent="0.3">
      <c r="A452" s="70"/>
      <c r="B452" s="70"/>
      <c r="C452" s="70"/>
      <c r="D452" s="70"/>
      <c r="E452" s="70"/>
      <c r="F452" s="68"/>
      <c r="G452" s="68"/>
      <c r="H452" s="68"/>
      <c r="I452" s="71"/>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row>
    <row r="453" spans="1:59" ht="16.5" customHeight="1" x14ac:dyDescent="0.3">
      <c r="A453" s="70"/>
      <c r="B453" s="70"/>
      <c r="C453" s="70"/>
      <c r="D453" s="70"/>
      <c r="E453" s="70"/>
      <c r="F453" s="68"/>
      <c r="G453" s="68"/>
      <c r="H453" s="68"/>
      <c r="I453" s="71"/>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row>
    <row r="454" spans="1:59" ht="16.5" customHeight="1" x14ac:dyDescent="0.3">
      <c r="A454" s="70"/>
      <c r="B454" s="70"/>
      <c r="C454" s="70"/>
      <c r="D454" s="70"/>
      <c r="E454" s="70"/>
      <c r="F454" s="68"/>
      <c r="G454" s="68"/>
      <c r="H454" s="68"/>
      <c r="I454" s="71"/>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row>
    <row r="455" spans="1:59" ht="16.5" customHeight="1" x14ac:dyDescent="0.3">
      <c r="A455" s="70"/>
      <c r="B455" s="70"/>
      <c r="C455" s="70"/>
      <c r="D455" s="70"/>
      <c r="E455" s="70"/>
      <c r="F455" s="68"/>
      <c r="G455" s="68"/>
      <c r="H455" s="68"/>
      <c r="I455" s="71"/>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row>
    <row r="456" spans="1:59" ht="16.5" customHeight="1" x14ac:dyDescent="0.3">
      <c r="A456" s="70"/>
      <c r="B456" s="70"/>
      <c r="C456" s="70"/>
      <c r="D456" s="70"/>
      <c r="E456" s="70"/>
      <c r="F456" s="68"/>
      <c r="G456" s="68"/>
      <c r="H456" s="68"/>
      <c r="I456" s="71"/>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c r="BF456" s="68"/>
      <c r="BG456" s="68"/>
    </row>
    <row r="457" spans="1:59" ht="16.5" customHeight="1" x14ac:dyDescent="0.3">
      <c r="A457" s="70"/>
      <c r="B457" s="70"/>
      <c r="C457" s="70"/>
      <c r="D457" s="70"/>
      <c r="E457" s="70"/>
      <c r="F457" s="68"/>
      <c r="G457" s="68"/>
      <c r="H457" s="68"/>
      <c r="I457" s="71"/>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row>
    <row r="458" spans="1:59" ht="16.5" customHeight="1" x14ac:dyDescent="0.3">
      <c r="A458" s="70"/>
      <c r="B458" s="70"/>
      <c r="C458" s="70"/>
      <c r="D458" s="70"/>
      <c r="E458" s="70"/>
      <c r="F458" s="68"/>
      <c r="G458" s="68"/>
      <c r="H458" s="68"/>
      <c r="I458" s="71"/>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c r="BF458" s="68"/>
      <c r="BG458" s="68"/>
    </row>
    <row r="459" spans="1:59" ht="16.5" customHeight="1" x14ac:dyDescent="0.3">
      <c r="A459" s="70"/>
      <c r="B459" s="70"/>
      <c r="C459" s="70"/>
      <c r="D459" s="70"/>
      <c r="E459" s="70"/>
      <c r="F459" s="68"/>
      <c r="G459" s="68"/>
      <c r="H459" s="68"/>
      <c r="I459" s="71"/>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c r="BF459" s="68"/>
      <c r="BG459" s="68"/>
    </row>
    <row r="460" spans="1:59" ht="16.5" customHeight="1" x14ac:dyDescent="0.3">
      <c r="A460" s="70"/>
      <c r="B460" s="70"/>
      <c r="C460" s="70"/>
      <c r="D460" s="70"/>
      <c r="E460" s="70"/>
      <c r="F460" s="68"/>
      <c r="G460" s="68"/>
      <c r="H460" s="68"/>
      <c r="I460" s="71"/>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row>
    <row r="461" spans="1:59" ht="16.5" customHeight="1" x14ac:dyDescent="0.3">
      <c r="A461" s="70"/>
      <c r="B461" s="70"/>
      <c r="C461" s="70"/>
      <c r="D461" s="70"/>
      <c r="E461" s="70"/>
      <c r="F461" s="68"/>
      <c r="G461" s="68"/>
      <c r="H461" s="68"/>
      <c r="I461" s="71"/>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row>
    <row r="462" spans="1:59" ht="16.5" customHeight="1" x14ac:dyDescent="0.3">
      <c r="A462" s="70"/>
      <c r="B462" s="70"/>
      <c r="C462" s="70"/>
      <c r="D462" s="70"/>
      <c r="E462" s="70"/>
      <c r="F462" s="68"/>
      <c r="G462" s="68"/>
      <c r="H462" s="68"/>
      <c r="I462" s="71"/>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row>
    <row r="463" spans="1:59" ht="16.5" customHeight="1" x14ac:dyDescent="0.3">
      <c r="A463" s="70"/>
      <c r="B463" s="70"/>
      <c r="C463" s="70"/>
      <c r="D463" s="70"/>
      <c r="E463" s="70"/>
      <c r="F463" s="68"/>
      <c r="G463" s="68"/>
      <c r="H463" s="68"/>
      <c r="I463" s="71"/>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c r="BF463" s="68"/>
      <c r="BG463" s="68"/>
    </row>
    <row r="464" spans="1:59" ht="16.5" customHeight="1" x14ac:dyDescent="0.3">
      <c r="A464" s="70"/>
      <c r="B464" s="70"/>
      <c r="C464" s="70"/>
      <c r="D464" s="70"/>
      <c r="E464" s="70"/>
      <c r="F464" s="68"/>
      <c r="G464" s="68"/>
      <c r="H464" s="68"/>
      <c r="I464" s="71"/>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row>
    <row r="465" spans="1:59" ht="16.5" customHeight="1" x14ac:dyDescent="0.3">
      <c r="A465" s="70"/>
      <c r="B465" s="70"/>
      <c r="C465" s="70"/>
      <c r="D465" s="70"/>
      <c r="E465" s="70"/>
      <c r="F465" s="68"/>
      <c r="G465" s="68"/>
      <c r="H465" s="68"/>
      <c r="I465" s="71"/>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row>
    <row r="466" spans="1:59" ht="16.5" customHeight="1" x14ac:dyDescent="0.3">
      <c r="A466" s="70"/>
      <c r="B466" s="70"/>
      <c r="C466" s="70"/>
      <c r="D466" s="70"/>
      <c r="E466" s="70"/>
      <c r="F466" s="68"/>
      <c r="G466" s="68"/>
      <c r="H466" s="68"/>
      <c r="I466" s="71"/>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row>
    <row r="467" spans="1:59" ht="16.5" customHeight="1" x14ac:dyDescent="0.3">
      <c r="A467" s="70"/>
      <c r="B467" s="70"/>
      <c r="C467" s="70"/>
      <c r="D467" s="70"/>
      <c r="E467" s="70"/>
      <c r="F467" s="68"/>
      <c r="G467" s="68"/>
      <c r="H467" s="68"/>
      <c r="I467" s="71"/>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row>
    <row r="468" spans="1:59" ht="16.5" customHeight="1" x14ac:dyDescent="0.3">
      <c r="A468" s="70"/>
      <c r="B468" s="70"/>
      <c r="C468" s="70"/>
      <c r="D468" s="70"/>
      <c r="E468" s="70"/>
      <c r="F468" s="68"/>
      <c r="G468" s="68"/>
      <c r="H468" s="68"/>
      <c r="I468" s="71"/>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c r="BD468" s="68"/>
      <c r="BE468" s="68"/>
      <c r="BF468" s="68"/>
      <c r="BG468" s="68"/>
    </row>
    <row r="469" spans="1:59" ht="16.5" customHeight="1" x14ac:dyDescent="0.3">
      <c r="A469" s="70"/>
      <c r="B469" s="70"/>
      <c r="C469" s="70"/>
      <c r="D469" s="70"/>
      <c r="E469" s="70"/>
      <c r="F469" s="68"/>
      <c r="G469" s="68"/>
      <c r="H469" s="68"/>
      <c r="I469" s="71"/>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c r="BD469" s="68"/>
      <c r="BE469" s="68"/>
      <c r="BF469" s="68"/>
      <c r="BG469" s="68"/>
    </row>
    <row r="470" spans="1:59" ht="16.5" customHeight="1" x14ac:dyDescent="0.3">
      <c r="A470" s="70"/>
      <c r="B470" s="70"/>
      <c r="C470" s="70"/>
      <c r="D470" s="70"/>
      <c r="E470" s="70"/>
      <c r="F470" s="68"/>
      <c r="G470" s="68"/>
      <c r="H470" s="68"/>
      <c r="I470" s="71"/>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c r="BF470" s="68"/>
      <c r="BG470" s="68"/>
    </row>
    <row r="471" spans="1:59" ht="16.5" customHeight="1" x14ac:dyDescent="0.3">
      <c r="A471" s="70"/>
      <c r="B471" s="70"/>
      <c r="C471" s="70"/>
      <c r="D471" s="70"/>
      <c r="E471" s="70"/>
      <c r="F471" s="68"/>
      <c r="G471" s="68"/>
      <c r="H471" s="68"/>
      <c r="I471" s="71"/>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c r="BD471" s="68"/>
      <c r="BE471" s="68"/>
      <c r="BF471" s="68"/>
      <c r="BG471" s="68"/>
    </row>
    <row r="472" spans="1:59" ht="16.5" customHeight="1" x14ac:dyDescent="0.3">
      <c r="A472" s="70"/>
      <c r="B472" s="70"/>
      <c r="C472" s="70"/>
      <c r="D472" s="70"/>
      <c r="E472" s="70"/>
      <c r="F472" s="68"/>
      <c r="G472" s="68"/>
      <c r="H472" s="68"/>
      <c r="I472" s="71"/>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c r="BF472" s="68"/>
      <c r="BG472" s="68"/>
    </row>
    <row r="473" spans="1:59" ht="16.5" customHeight="1" x14ac:dyDescent="0.3">
      <c r="A473" s="70"/>
      <c r="B473" s="70"/>
      <c r="C473" s="70"/>
      <c r="D473" s="70"/>
      <c r="E473" s="70"/>
      <c r="F473" s="68"/>
      <c r="G473" s="68"/>
      <c r="H473" s="68"/>
      <c r="I473" s="71"/>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c r="BF473" s="68"/>
      <c r="BG473" s="68"/>
    </row>
    <row r="474" spans="1:59" ht="16.5" customHeight="1" x14ac:dyDescent="0.3">
      <c r="A474" s="70"/>
      <c r="B474" s="70"/>
      <c r="C474" s="70"/>
      <c r="D474" s="70"/>
      <c r="E474" s="70"/>
      <c r="F474" s="68"/>
      <c r="G474" s="68"/>
      <c r="H474" s="68"/>
      <c r="I474" s="71"/>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c r="BF474" s="68"/>
      <c r="BG474" s="68"/>
    </row>
    <row r="475" spans="1:59" ht="16.5" customHeight="1" x14ac:dyDescent="0.3">
      <c r="A475" s="70"/>
      <c r="B475" s="70"/>
      <c r="C475" s="70"/>
      <c r="D475" s="70"/>
      <c r="E475" s="70"/>
      <c r="F475" s="68"/>
      <c r="G475" s="68"/>
      <c r="H475" s="68"/>
      <c r="I475" s="71"/>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row>
    <row r="476" spans="1:59" ht="16.5" customHeight="1" x14ac:dyDescent="0.3">
      <c r="A476" s="70"/>
      <c r="B476" s="70"/>
      <c r="C476" s="70"/>
      <c r="D476" s="70"/>
      <c r="E476" s="70"/>
      <c r="F476" s="68"/>
      <c r="G476" s="68"/>
      <c r="H476" s="68"/>
      <c r="I476" s="71"/>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row>
    <row r="477" spans="1:59" ht="16.5" customHeight="1" x14ac:dyDescent="0.3">
      <c r="A477" s="70"/>
      <c r="B477" s="70"/>
      <c r="C477" s="70"/>
      <c r="D477" s="70"/>
      <c r="E477" s="70"/>
      <c r="F477" s="68"/>
      <c r="G477" s="68"/>
      <c r="H477" s="68"/>
      <c r="I477" s="71"/>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row>
    <row r="478" spans="1:59" ht="16.5" customHeight="1" x14ac:dyDescent="0.3">
      <c r="A478" s="70"/>
      <c r="B478" s="70"/>
      <c r="C478" s="70"/>
      <c r="D478" s="70"/>
      <c r="E478" s="70"/>
      <c r="F478" s="68"/>
      <c r="G478" s="68"/>
      <c r="H478" s="68"/>
      <c r="I478" s="71"/>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c r="BF478" s="68"/>
      <c r="BG478" s="68"/>
    </row>
    <row r="479" spans="1:59" ht="16.5" customHeight="1" x14ac:dyDescent="0.3">
      <c r="A479" s="70"/>
      <c r="B479" s="70"/>
      <c r="C479" s="70"/>
      <c r="D479" s="70"/>
      <c r="E479" s="70"/>
      <c r="F479" s="68"/>
      <c r="G479" s="68"/>
      <c r="H479" s="68"/>
      <c r="I479" s="71"/>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c r="BF479" s="68"/>
      <c r="BG479" s="68"/>
    </row>
    <row r="480" spans="1:59" ht="16.5" customHeight="1" x14ac:dyDescent="0.3">
      <c r="A480" s="70"/>
      <c r="B480" s="70"/>
      <c r="C480" s="70"/>
      <c r="D480" s="70"/>
      <c r="E480" s="70"/>
      <c r="F480" s="68"/>
      <c r="G480" s="68"/>
      <c r="H480" s="68"/>
      <c r="I480" s="71"/>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c r="BF480" s="68"/>
      <c r="BG480" s="68"/>
    </row>
    <row r="481" spans="1:59" ht="16.5" customHeight="1" x14ac:dyDescent="0.3">
      <c r="A481" s="70"/>
      <c r="B481" s="70"/>
      <c r="C481" s="70"/>
      <c r="D481" s="70"/>
      <c r="E481" s="70"/>
      <c r="F481" s="68"/>
      <c r="G481" s="68"/>
      <c r="H481" s="68"/>
      <c r="I481" s="71"/>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c r="BF481" s="68"/>
      <c r="BG481" s="68"/>
    </row>
    <row r="482" spans="1:59" ht="16.5" customHeight="1" x14ac:dyDescent="0.3">
      <c r="A482" s="70"/>
      <c r="B482" s="70"/>
      <c r="C482" s="70"/>
      <c r="D482" s="70"/>
      <c r="E482" s="70"/>
      <c r="F482" s="68"/>
      <c r="G482" s="68"/>
      <c r="H482" s="68"/>
      <c r="I482" s="71"/>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c r="BF482" s="68"/>
      <c r="BG482" s="68"/>
    </row>
    <row r="483" spans="1:59" ht="16.5" customHeight="1" x14ac:dyDescent="0.3">
      <c r="A483" s="70"/>
      <c r="B483" s="70"/>
      <c r="C483" s="70"/>
      <c r="D483" s="70"/>
      <c r="E483" s="70"/>
      <c r="F483" s="68"/>
      <c r="G483" s="68"/>
      <c r="H483" s="68"/>
      <c r="I483" s="71"/>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c r="BF483" s="68"/>
      <c r="BG483" s="68"/>
    </row>
    <row r="484" spans="1:59" ht="16.5" customHeight="1" x14ac:dyDescent="0.3">
      <c r="A484" s="70"/>
      <c r="B484" s="70"/>
      <c r="C484" s="70"/>
      <c r="D484" s="70"/>
      <c r="E484" s="70"/>
      <c r="F484" s="68"/>
      <c r="G484" s="68"/>
      <c r="H484" s="68"/>
      <c r="I484" s="71"/>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c r="BF484" s="68"/>
      <c r="BG484" s="68"/>
    </row>
    <row r="485" spans="1:59" ht="16.5" customHeight="1" x14ac:dyDescent="0.3">
      <c r="A485" s="70"/>
      <c r="B485" s="70"/>
      <c r="C485" s="70"/>
      <c r="D485" s="70"/>
      <c r="E485" s="70"/>
      <c r="F485" s="68"/>
      <c r="G485" s="68"/>
      <c r="H485" s="68"/>
      <c r="I485" s="71"/>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row>
    <row r="486" spans="1:59" ht="16.5" customHeight="1" x14ac:dyDescent="0.3">
      <c r="A486" s="70"/>
      <c r="B486" s="70"/>
      <c r="C486" s="70"/>
      <c r="D486" s="70"/>
      <c r="E486" s="70"/>
      <c r="F486" s="68"/>
      <c r="G486" s="68"/>
      <c r="H486" s="68"/>
      <c r="I486" s="71"/>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c r="BF486" s="68"/>
      <c r="BG486" s="68"/>
    </row>
    <row r="487" spans="1:59" ht="16.5" customHeight="1" x14ac:dyDescent="0.3">
      <c r="A487" s="70"/>
      <c r="B487" s="70"/>
      <c r="C487" s="70"/>
      <c r="D487" s="70"/>
      <c r="E487" s="70"/>
      <c r="F487" s="68"/>
      <c r="G487" s="68"/>
      <c r="H487" s="68"/>
      <c r="I487" s="71"/>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c r="BF487" s="68"/>
      <c r="BG487" s="68"/>
    </row>
    <row r="488" spans="1:59" ht="16.5" customHeight="1" x14ac:dyDescent="0.3">
      <c r="A488" s="70"/>
      <c r="B488" s="70"/>
      <c r="C488" s="70"/>
      <c r="D488" s="70"/>
      <c r="E488" s="70"/>
      <c r="F488" s="68"/>
      <c r="G488" s="68"/>
      <c r="H488" s="68"/>
      <c r="I488" s="71"/>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c r="BF488" s="68"/>
      <c r="BG488" s="68"/>
    </row>
    <row r="489" spans="1:59" ht="16.5" customHeight="1" x14ac:dyDescent="0.3">
      <c r="A489" s="70"/>
      <c r="B489" s="70"/>
      <c r="C489" s="70"/>
      <c r="D489" s="70"/>
      <c r="E489" s="70"/>
      <c r="F489" s="68"/>
      <c r="G489" s="68"/>
      <c r="H489" s="68"/>
      <c r="I489" s="71"/>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c r="BF489" s="68"/>
      <c r="BG489" s="68"/>
    </row>
    <row r="490" spans="1:59" ht="16.5" customHeight="1" x14ac:dyDescent="0.3">
      <c r="A490" s="70"/>
      <c r="B490" s="70"/>
      <c r="C490" s="70"/>
      <c r="D490" s="70"/>
      <c r="E490" s="70"/>
      <c r="F490" s="68"/>
      <c r="G490" s="68"/>
      <c r="H490" s="68"/>
      <c r="I490" s="71"/>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c r="BF490" s="68"/>
      <c r="BG490" s="68"/>
    </row>
    <row r="491" spans="1:59" ht="16.5" customHeight="1" x14ac:dyDescent="0.3">
      <c r="A491" s="70"/>
      <c r="B491" s="70"/>
      <c r="C491" s="70"/>
      <c r="D491" s="70"/>
      <c r="E491" s="70"/>
      <c r="F491" s="68"/>
      <c r="G491" s="68"/>
      <c r="H491" s="68"/>
      <c r="I491" s="71"/>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c r="BF491" s="68"/>
      <c r="BG491" s="68"/>
    </row>
    <row r="492" spans="1:59" ht="16.5" customHeight="1" x14ac:dyDescent="0.3">
      <c r="A492" s="70"/>
      <c r="B492" s="70"/>
      <c r="C492" s="70"/>
      <c r="D492" s="70"/>
      <c r="E492" s="70"/>
      <c r="F492" s="68"/>
      <c r="G492" s="68"/>
      <c r="H492" s="68"/>
      <c r="I492" s="71"/>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row>
    <row r="493" spans="1:59" ht="16.5" customHeight="1" x14ac:dyDescent="0.3">
      <c r="A493" s="70"/>
      <c r="B493" s="70"/>
      <c r="C493" s="70"/>
      <c r="D493" s="70"/>
      <c r="E493" s="70"/>
      <c r="F493" s="68"/>
      <c r="G493" s="68"/>
      <c r="H493" s="68"/>
      <c r="I493" s="71"/>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c r="BF493" s="68"/>
      <c r="BG493" s="68"/>
    </row>
    <row r="494" spans="1:59" ht="16.5" customHeight="1" x14ac:dyDescent="0.3">
      <c r="A494" s="70"/>
      <c r="B494" s="70"/>
      <c r="C494" s="70"/>
      <c r="D494" s="70"/>
      <c r="E494" s="70"/>
      <c r="F494" s="68"/>
      <c r="G494" s="68"/>
      <c r="H494" s="68"/>
      <c r="I494" s="71"/>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c r="BD494" s="68"/>
      <c r="BE494" s="68"/>
      <c r="BF494" s="68"/>
      <c r="BG494" s="68"/>
    </row>
    <row r="495" spans="1:59" ht="16.5" customHeight="1" x14ac:dyDescent="0.3">
      <c r="A495" s="70"/>
      <c r="B495" s="70"/>
      <c r="C495" s="70"/>
      <c r="D495" s="70"/>
      <c r="E495" s="70"/>
      <c r="F495" s="68"/>
      <c r="G495" s="68"/>
      <c r="H495" s="68"/>
      <c r="I495" s="71"/>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row>
    <row r="496" spans="1:59" ht="16.5" customHeight="1" x14ac:dyDescent="0.3">
      <c r="A496" s="70"/>
      <c r="B496" s="70"/>
      <c r="C496" s="70"/>
      <c r="D496" s="70"/>
      <c r="E496" s="70"/>
      <c r="F496" s="68"/>
      <c r="G496" s="68"/>
      <c r="H496" s="68"/>
      <c r="I496" s="71"/>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c r="BF496" s="68"/>
      <c r="BG496" s="68"/>
    </row>
    <row r="497" spans="1:59" ht="16.5" customHeight="1" x14ac:dyDescent="0.3">
      <c r="A497" s="70"/>
      <c r="B497" s="70"/>
      <c r="C497" s="70"/>
      <c r="D497" s="70"/>
      <c r="E497" s="70"/>
      <c r="F497" s="68"/>
      <c r="G497" s="68"/>
      <c r="H497" s="68"/>
      <c r="I497" s="71"/>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c r="BF497" s="68"/>
      <c r="BG497" s="68"/>
    </row>
    <row r="498" spans="1:59" ht="16.5" customHeight="1" x14ac:dyDescent="0.3">
      <c r="A498" s="70"/>
      <c r="B498" s="70"/>
      <c r="C498" s="70"/>
      <c r="D498" s="70"/>
      <c r="E498" s="70"/>
      <c r="F498" s="68"/>
      <c r="G498" s="68"/>
      <c r="H498" s="68"/>
      <c r="I498" s="71"/>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c r="BF498" s="68"/>
      <c r="BG498" s="68"/>
    </row>
    <row r="499" spans="1:59" ht="16.5" customHeight="1" x14ac:dyDescent="0.3">
      <c r="A499" s="70"/>
      <c r="B499" s="70"/>
      <c r="C499" s="70"/>
      <c r="D499" s="70"/>
      <c r="E499" s="70"/>
      <c r="F499" s="68"/>
      <c r="G499" s="68"/>
      <c r="H499" s="68"/>
      <c r="I499" s="71"/>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row>
    <row r="500" spans="1:59" ht="16.5" customHeight="1" x14ac:dyDescent="0.3">
      <c r="A500" s="70"/>
      <c r="B500" s="70"/>
      <c r="C500" s="70"/>
      <c r="D500" s="70"/>
      <c r="E500" s="70"/>
      <c r="F500" s="68"/>
      <c r="G500" s="68"/>
      <c r="H500" s="68"/>
      <c r="I500" s="71"/>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row>
    <row r="501" spans="1:59" ht="16.5" customHeight="1" x14ac:dyDescent="0.3">
      <c r="A501" s="70"/>
      <c r="B501" s="70"/>
      <c r="C501" s="70"/>
      <c r="D501" s="70"/>
      <c r="E501" s="70"/>
      <c r="F501" s="68"/>
      <c r="G501" s="68"/>
      <c r="H501" s="68"/>
      <c r="I501" s="71"/>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c r="BD501" s="68"/>
      <c r="BE501" s="68"/>
      <c r="BF501" s="68"/>
      <c r="BG501" s="68"/>
    </row>
    <row r="502" spans="1:59" ht="16.5" customHeight="1" x14ac:dyDescent="0.3">
      <c r="A502" s="70"/>
      <c r="B502" s="70"/>
      <c r="C502" s="70"/>
      <c r="D502" s="70"/>
      <c r="E502" s="70"/>
      <c r="F502" s="68"/>
      <c r="G502" s="68"/>
      <c r="H502" s="68"/>
      <c r="I502" s="71"/>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c r="BD502" s="68"/>
      <c r="BE502" s="68"/>
      <c r="BF502" s="68"/>
      <c r="BG502" s="68"/>
    </row>
    <row r="503" spans="1:59" ht="16.5" customHeight="1" x14ac:dyDescent="0.3">
      <c r="A503" s="70"/>
      <c r="B503" s="70"/>
      <c r="C503" s="70"/>
      <c r="D503" s="70"/>
      <c r="E503" s="70"/>
      <c r="F503" s="68"/>
      <c r="G503" s="68"/>
      <c r="H503" s="68"/>
      <c r="I503" s="71"/>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c r="BD503" s="68"/>
      <c r="BE503" s="68"/>
      <c r="BF503" s="68"/>
      <c r="BG503" s="68"/>
    </row>
    <row r="504" spans="1:59" ht="16.5" customHeight="1" x14ac:dyDescent="0.3">
      <c r="A504" s="70"/>
      <c r="B504" s="70"/>
      <c r="C504" s="70"/>
      <c r="D504" s="70"/>
      <c r="E504" s="70"/>
      <c r="F504" s="68"/>
      <c r="G504" s="68"/>
      <c r="H504" s="68"/>
      <c r="I504" s="71"/>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c r="BD504" s="68"/>
      <c r="BE504" s="68"/>
      <c r="BF504" s="68"/>
      <c r="BG504" s="68"/>
    </row>
    <row r="505" spans="1:59" ht="16.5" customHeight="1" x14ac:dyDescent="0.3">
      <c r="A505" s="70"/>
      <c r="B505" s="70"/>
      <c r="C505" s="70"/>
      <c r="D505" s="70"/>
      <c r="E505" s="70"/>
      <c r="F505" s="68"/>
      <c r="G505" s="68"/>
      <c r="H505" s="68"/>
      <c r="I505" s="71"/>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c r="BF505" s="68"/>
      <c r="BG505" s="68"/>
    </row>
    <row r="506" spans="1:59" ht="16.5" customHeight="1" x14ac:dyDescent="0.3">
      <c r="A506" s="70"/>
      <c r="B506" s="70"/>
      <c r="C506" s="70"/>
      <c r="D506" s="70"/>
      <c r="E506" s="70"/>
      <c r="F506" s="68"/>
      <c r="G506" s="68"/>
      <c r="H506" s="68"/>
      <c r="I506" s="71"/>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c r="BF506" s="68"/>
      <c r="BG506" s="68"/>
    </row>
    <row r="507" spans="1:59" ht="16.5" customHeight="1" x14ac:dyDescent="0.3">
      <c r="A507" s="70"/>
      <c r="B507" s="70"/>
      <c r="C507" s="70"/>
      <c r="D507" s="70"/>
      <c r="E507" s="70"/>
      <c r="F507" s="68"/>
      <c r="G507" s="68"/>
      <c r="H507" s="68"/>
      <c r="I507" s="71"/>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row>
    <row r="508" spans="1:59" ht="16.5" customHeight="1" x14ac:dyDescent="0.3">
      <c r="A508" s="70"/>
      <c r="B508" s="70"/>
      <c r="C508" s="70"/>
      <c r="D508" s="70"/>
      <c r="E508" s="70"/>
      <c r="F508" s="68"/>
      <c r="G508" s="68"/>
      <c r="H508" s="68"/>
      <c r="I508" s="71"/>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c r="BF508" s="68"/>
      <c r="BG508" s="68"/>
    </row>
    <row r="509" spans="1:59" ht="16.5" customHeight="1" x14ac:dyDescent="0.3">
      <c r="A509" s="70"/>
      <c r="B509" s="70"/>
      <c r="C509" s="70"/>
      <c r="D509" s="70"/>
      <c r="E509" s="70"/>
      <c r="F509" s="68"/>
      <c r="G509" s="68"/>
      <c r="H509" s="68"/>
      <c r="I509" s="71"/>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c r="BD509" s="68"/>
      <c r="BE509" s="68"/>
      <c r="BF509" s="68"/>
      <c r="BG509" s="68"/>
    </row>
    <row r="510" spans="1:59" ht="16.5" customHeight="1" x14ac:dyDescent="0.3">
      <c r="A510" s="70"/>
      <c r="B510" s="70"/>
      <c r="C510" s="70"/>
      <c r="D510" s="70"/>
      <c r="E510" s="70"/>
      <c r="F510" s="68"/>
      <c r="G510" s="68"/>
      <c r="H510" s="68"/>
      <c r="I510" s="71"/>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c r="BD510" s="68"/>
      <c r="BE510" s="68"/>
      <c r="BF510" s="68"/>
      <c r="BG510" s="68"/>
    </row>
    <row r="511" spans="1:59" ht="16.5" customHeight="1" x14ac:dyDescent="0.3">
      <c r="A511" s="70"/>
      <c r="B511" s="70"/>
      <c r="C511" s="70"/>
      <c r="D511" s="70"/>
      <c r="E511" s="70"/>
      <c r="F511" s="68"/>
      <c r="G511" s="68"/>
      <c r="H511" s="68"/>
      <c r="I511" s="71"/>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8"/>
      <c r="BA511" s="68"/>
      <c r="BB511" s="68"/>
      <c r="BC511" s="68"/>
      <c r="BD511" s="68"/>
      <c r="BE511" s="68"/>
      <c r="BF511" s="68"/>
      <c r="BG511" s="68"/>
    </row>
    <row r="512" spans="1:59" ht="16.5" customHeight="1" x14ac:dyDescent="0.3">
      <c r="A512" s="70"/>
      <c r="B512" s="70"/>
      <c r="C512" s="70"/>
      <c r="D512" s="70"/>
      <c r="E512" s="70"/>
      <c r="F512" s="68"/>
      <c r="G512" s="68"/>
      <c r="H512" s="68"/>
      <c r="I512" s="71"/>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8"/>
      <c r="BA512" s="68"/>
      <c r="BB512" s="68"/>
      <c r="BC512" s="68"/>
      <c r="BD512" s="68"/>
      <c r="BE512" s="68"/>
      <c r="BF512" s="68"/>
      <c r="BG512" s="68"/>
    </row>
    <row r="513" spans="1:59" ht="16.5" customHeight="1" x14ac:dyDescent="0.3">
      <c r="A513" s="70"/>
      <c r="B513" s="70"/>
      <c r="C513" s="70"/>
      <c r="D513" s="70"/>
      <c r="E513" s="70"/>
      <c r="F513" s="68"/>
      <c r="G513" s="68"/>
      <c r="H513" s="68"/>
      <c r="I513" s="71"/>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8"/>
      <c r="BA513" s="68"/>
      <c r="BB513" s="68"/>
      <c r="BC513" s="68"/>
      <c r="BD513" s="68"/>
      <c r="BE513" s="68"/>
      <c r="BF513" s="68"/>
      <c r="BG513" s="68"/>
    </row>
    <row r="514" spans="1:59" ht="16.5" customHeight="1" x14ac:dyDescent="0.3">
      <c r="A514" s="70"/>
      <c r="B514" s="70"/>
      <c r="C514" s="70"/>
      <c r="D514" s="70"/>
      <c r="E514" s="70"/>
      <c r="F514" s="68"/>
      <c r="G514" s="68"/>
      <c r="H514" s="68"/>
      <c r="I514" s="71"/>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8"/>
      <c r="BA514" s="68"/>
      <c r="BB514" s="68"/>
      <c r="BC514" s="68"/>
      <c r="BD514" s="68"/>
      <c r="BE514" s="68"/>
      <c r="BF514" s="68"/>
      <c r="BG514" s="68"/>
    </row>
    <row r="515" spans="1:59" ht="16.5" customHeight="1" x14ac:dyDescent="0.3">
      <c r="A515" s="70"/>
      <c r="B515" s="70"/>
      <c r="C515" s="70"/>
      <c r="D515" s="70"/>
      <c r="E515" s="70"/>
      <c r="F515" s="68"/>
      <c r="G515" s="68"/>
      <c r="H515" s="68"/>
      <c r="I515" s="71"/>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8"/>
      <c r="BA515" s="68"/>
      <c r="BB515" s="68"/>
      <c r="BC515" s="68"/>
      <c r="BD515" s="68"/>
      <c r="BE515" s="68"/>
      <c r="BF515" s="68"/>
      <c r="BG515" s="68"/>
    </row>
    <row r="516" spans="1:59" ht="16.5" customHeight="1" x14ac:dyDescent="0.3">
      <c r="A516" s="70"/>
      <c r="B516" s="70"/>
      <c r="C516" s="70"/>
      <c r="D516" s="70"/>
      <c r="E516" s="70"/>
      <c r="F516" s="68"/>
      <c r="G516" s="68"/>
      <c r="H516" s="68"/>
      <c r="I516" s="71"/>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8"/>
      <c r="BA516" s="68"/>
      <c r="BB516" s="68"/>
      <c r="BC516" s="68"/>
      <c r="BD516" s="68"/>
      <c r="BE516" s="68"/>
      <c r="BF516" s="68"/>
      <c r="BG516" s="68"/>
    </row>
    <row r="517" spans="1:59" ht="16.5" customHeight="1" x14ac:dyDescent="0.3">
      <c r="A517" s="70"/>
      <c r="B517" s="70"/>
      <c r="C517" s="70"/>
      <c r="D517" s="70"/>
      <c r="E517" s="70"/>
      <c r="F517" s="68"/>
      <c r="G517" s="68"/>
      <c r="H517" s="68"/>
      <c r="I517" s="71"/>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8"/>
      <c r="BA517" s="68"/>
      <c r="BB517" s="68"/>
      <c r="BC517" s="68"/>
      <c r="BD517" s="68"/>
      <c r="BE517" s="68"/>
      <c r="BF517" s="68"/>
      <c r="BG517" s="68"/>
    </row>
    <row r="518" spans="1:59" ht="16.5" customHeight="1" x14ac:dyDescent="0.3">
      <c r="A518" s="70"/>
      <c r="B518" s="70"/>
      <c r="C518" s="70"/>
      <c r="D518" s="70"/>
      <c r="E518" s="70"/>
      <c r="F518" s="68"/>
      <c r="G518" s="68"/>
      <c r="H518" s="68"/>
      <c r="I518" s="71"/>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8"/>
      <c r="BA518" s="68"/>
      <c r="BB518" s="68"/>
      <c r="BC518" s="68"/>
      <c r="BD518" s="68"/>
      <c r="BE518" s="68"/>
      <c r="BF518" s="68"/>
      <c r="BG518" s="68"/>
    </row>
    <row r="519" spans="1:59" ht="16.5" customHeight="1" x14ac:dyDescent="0.3">
      <c r="A519" s="70"/>
      <c r="B519" s="70"/>
      <c r="C519" s="70"/>
      <c r="D519" s="70"/>
      <c r="E519" s="70"/>
      <c r="F519" s="68"/>
      <c r="G519" s="68"/>
      <c r="H519" s="68"/>
      <c r="I519" s="71"/>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c r="BD519" s="68"/>
      <c r="BE519" s="68"/>
      <c r="BF519" s="68"/>
      <c r="BG519" s="68"/>
    </row>
    <row r="520" spans="1:59" ht="16.5" customHeight="1" x14ac:dyDescent="0.3">
      <c r="A520" s="70"/>
      <c r="B520" s="70"/>
      <c r="C520" s="70"/>
      <c r="D520" s="70"/>
      <c r="E520" s="70"/>
      <c r="F520" s="68"/>
      <c r="G520" s="68"/>
      <c r="H520" s="68"/>
      <c r="I520" s="71"/>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c r="BD520" s="68"/>
      <c r="BE520" s="68"/>
      <c r="BF520" s="68"/>
      <c r="BG520" s="68"/>
    </row>
    <row r="521" spans="1:59" ht="16.5" customHeight="1" x14ac:dyDescent="0.3">
      <c r="A521" s="70"/>
      <c r="B521" s="70"/>
      <c r="C521" s="70"/>
      <c r="D521" s="70"/>
      <c r="E521" s="70"/>
      <c r="F521" s="68"/>
      <c r="G521" s="68"/>
      <c r="H521" s="68"/>
      <c r="I521" s="71"/>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8"/>
      <c r="BA521" s="68"/>
      <c r="BB521" s="68"/>
      <c r="BC521" s="68"/>
      <c r="BD521" s="68"/>
      <c r="BE521" s="68"/>
      <c r="BF521" s="68"/>
      <c r="BG521" s="68"/>
    </row>
    <row r="522" spans="1:59" ht="16.5" customHeight="1" x14ac:dyDescent="0.3">
      <c r="A522" s="70"/>
      <c r="B522" s="70"/>
      <c r="C522" s="70"/>
      <c r="D522" s="70"/>
      <c r="E522" s="70"/>
      <c r="F522" s="68"/>
      <c r="G522" s="68"/>
      <c r="H522" s="68"/>
      <c r="I522" s="71"/>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c r="BD522" s="68"/>
      <c r="BE522" s="68"/>
      <c r="BF522" s="68"/>
      <c r="BG522" s="68"/>
    </row>
    <row r="523" spans="1:59" ht="16.5" customHeight="1" x14ac:dyDescent="0.3">
      <c r="A523" s="70"/>
      <c r="B523" s="70"/>
      <c r="C523" s="70"/>
      <c r="D523" s="70"/>
      <c r="E523" s="70"/>
      <c r="F523" s="68"/>
      <c r="G523" s="68"/>
      <c r="H523" s="68"/>
      <c r="I523" s="71"/>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8"/>
      <c r="BA523" s="68"/>
      <c r="BB523" s="68"/>
      <c r="BC523" s="68"/>
      <c r="BD523" s="68"/>
      <c r="BE523" s="68"/>
      <c r="BF523" s="68"/>
      <c r="BG523" s="68"/>
    </row>
    <row r="524" spans="1:59" ht="16.5" customHeight="1" x14ac:dyDescent="0.3">
      <c r="A524" s="70"/>
      <c r="B524" s="70"/>
      <c r="C524" s="70"/>
      <c r="D524" s="70"/>
      <c r="E524" s="70"/>
      <c r="F524" s="68"/>
      <c r="G524" s="68"/>
      <c r="H524" s="68"/>
      <c r="I524" s="71"/>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8"/>
      <c r="BA524" s="68"/>
      <c r="BB524" s="68"/>
      <c r="BC524" s="68"/>
      <c r="BD524" s="68"/>
      <c r="BE524" s="68"/>
      <c r="BF524" s="68"/>
      <c r="BG524" s="68"/>
    </row>
    <row r="525" spans="1:59" ht="16.5" customHeight="1" x14ac:dyDescent="0.3">
      <c r="A525" s="70"/>
      <c r="B525" s="70"/>
      <c r="C525" s="70"/>
      <c r="D525" s="70"/>
      <c r="E525" s="70"/>
      <c r="F525" s="68"/>
      <c r="G525" s="68"/>
      <c r="H525" s="68"/>
      <c r="I525" s="71"/>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8"/>
      <c r="BA525" s="68"/>
      <c r="BB525" s="68"/>
      <c r="BC525" s="68"/>
      <c r="BD525" s="68"/>
      <c r="BE525" s="68"/>
      <c r="BF525" s="68"/>
      <c r="BG525" s="68"/>
    </row>
    <row r="526" spans="1:59" ht="16.5" customHeight="1" x14ac:dyDescent="0.3">
      <c r="A526" s="70"/>
      <c r="B526" s="70"/>
      <c r="C526" s="70"/>
      <c r="D526" s="70"/>
      <c r="E526" s="70"/>
      <c r="F526" s="68"/>
      <c r="G526" s="68"/>
      <c r="H526" s="68"/>
      <c r="I526" s="71"/>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c r="BD526" s="68"/>
      <c r="BE526" s="68"/>
      <c r="BF526" s="68"/>
      <c r="BG526" s="68"/>
    </row>
    <row r="527" spans="1:59" ht="16.5" customHeight="1" x14ac:dyDescent="0.3">
      <c r="A527" s="70"/>
      <c r="B527" s="70"/>
      <c r="C527" s="70"/>
      <c r="D527" s="70"/>
      <c r="E527" s="70"/>
      <c r="F527" s="68"/>
      <c r="G527" s="68"/>
      <c r="H527" s="68"/>
      <c r="I527" s="71"/>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8"/>
      <c r="BA527" s="68"/>
      <c r="BB527" s="68"/>
      <c r="BC527" s="68"/>
      <c r="BD527" s="68"/>
      <c r="BE527" s="68"/>
      <c r="BF527" s="68"/>
      <c r="BG527" s="68"/>
    </row>
    <row r="528" spans="1:59" ht="16.5" customHeight="1" x14ac:dyDescent="0.3">
      <c r="A528" s="70"/>
      <c r="B528" s="70"/>
      <c r="C528" s="70"/>
      <c r="D528" s="70"/>
      <c r="E528" s="70"/>
      <c r="F528" s="68"/>
      <c r="G528" s="68"/>
      <c r="H528" s="68"/>
      <c r="I528" s="71"/>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c r="BD528" s="68"/>
      <c r="BE528" s="68"/>
      <c r="BF528" s="68"/>
      <c r="BG528" s="68"/>
    </row>
    <row r="529" spans="1:59" ht="16.5" customHeight="1" x14ac:dyDescent="0.3">
      <c r="A529" s="70"/>
      <c r="B529" s="70"/>
      <c r="C529" s="70"/>
      <c r="D529" s="70"/>
      <c r="E529" s="70"/>
      <c r="F529" s="68"/>
      <c r="G529" s="68"/>
      <c r="H529" s="68"/>
      <c r="I529" s="71"/>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8"/>
      <c r="BA529" s="68"/>
      <c r="BB529" s="68"/>
      <c r="BC529" s="68"/>
      <c r="BD529" s="68"/>
      <c r="BE529" s="68"/>
      <c r="BF529" s="68"/>
      <c r="BG529" s="68"/>
    </row>
    <row r="530" spans="1:59" ht="16.5" customHeight="1" x14ac:dyDescent="0.3">
      <c r="A530" s="70"/>
      <c r="B530" s="70"/>
      <c r="C530" s="70"/>
      <c r="D530" s="70"/>
      <c r="E530" s="70"/>
      <c r="F530" s="68"/>
      <c r="G530" s="68"/>
      <c r="H530" s="68"/>
      <c r="I530" s="71"/>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8"/>
      <c r="BA530" s="68"/>
      <c r="BB530" s="68"/>
      <c r="BC530" s="68"/>
      <c r="BD530" s="68"/>
      <c r="BE530" s="68"/>
      <c r="BF530" s="68"/>
      <c r="BG530" s="68"/>
    </row>
    <row r="531" spans="1:59" ht="16.5" customHeight="1" x14ac:dyDescent="0.3">
      <c r="A531" s="70"/>
      <c r="B531" s="70"/>
      <c r="C531" s="70"/>
      <c r="D531" s="70"/>
      <c r="E531" s="70"/>
      <c r="F531" s="68"/>
      <c r="G531" s="68"/>
      <c r="H531" s="68"/>
      <c r="I531" s="71"/>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8"/>
      <c r="BA531" s="68"/>
      <c r="BB531" s="68"/>
      <c r="BC531" s="68"/>
      <c r="BD531" s="68"/>
      <c r="BE531" s="68"/>
      <c r="BF531" s="68"/>
      <c r="BG531" s="68"/>
    </row>
    <row r="532" spans="1:59" ht="16.5" customHeight="1" x14ac:dyDescent="0.3">
      <c r="A532" s="70"/>
      <c r="B532" s="70"/>
      <c r="C532" s="70"/>
      <c r="D532" s="70"/>
      <c r="E532" s="70"/>
      <c r="F532" s="68"/>
      <c r="G532" s="68"/>
      <c r="H532" s="68"/>
      <c r="I532" s="71"/>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8"/>
      <c r="BA532" s="68"/>
      <c r="BB532" s="68"/>
      <c r="BC532" s="68"/>
      <c r="BD532" s="68"/>
      <c r="BE532" s="68"/>
      <c r="BF532" s="68"/>
      <c r="BG532" s="68"/>
    </row>
    <row r="533" spans="1:59" ht="16.5" customHeight="1" x14ac:dyDescent="0.3">
      <c r="A533" s="70"/>
      <c r="B533" s="70"/>
      <c r="C533" s="70"/>
      <c r="D533" s="70"/>
      <c r="E533" s="70"/>
      <c r="F533" s="68"/>
      <c r="G533" s="68"/>
      <c r="H533" s="68"/>
      <c r="I533" s="71"/>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68"/>
      <c r="BD533" s="68"/>
      <c r="BE533" s="68"/>
      <c r="BF533" s="68"/>
      <c r="BG533" s="68"/>
    </row>
    <row r="534" spans="1:59" ht="16.5" customHeight="1" x14ac:dyDescent="0.3">
      <c r="A534" s="70"/>
      <c r="B534" s="70"/>
      <c r="C534" s="70"/>
      <c r="D534" s="70"/>
      <c r="E534" s="70"/>
      <c r="F534" s="68"/>
      <c r="G534" s="68"/>
      <c r="H534" s="68"/>
      <c r="I534" s="71"/>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68"/>
      <c r="BB534" s="68"/>
      <c r="BC534" s="68"/>
      <c r="BD534" s="68"/>
      <c r="BE534" s="68"/>
      <c r="BF534" s="68"/>
      <c r="BG534" s="68"/>
    </row>
    <row r="535" spans="1:59" ht="16.5" customHeight="1" x14ac:dyDescent="0.3">
      <c r="A535" s="70"/>
      <c r="B535" s="70"/>
      <c r="C535" s="70"/>
      <c r="D535" s="70"/>
      <c r="E535" s="70"/>
      <c r="F535" s="68"/>
      <c r="G535" s="68"/>
      <c r="H535" s="68"/>
      <c r="I535" s="71"/>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68"/>
      <c r="BD535" s="68"/>
      <c r="BE535" s="68"/>
      <c r="BF535" s="68"/>
      <c r="BG535" s="68"/>
    </row>
    <row r="536" spans="1:59" ht="16.5" customHeight="1" x14ac:dyDescent="0.3">
      <c r="A536" s="70"/>
      <c r="B536" s="70"/>
      <c r="C536" s="70"/>
      <c r="D536" s="70"/>
      <c r="E536" s="70"/>
      <c r="F536" s="68"/>
      <c r="G536" s="68"/>
      <c r="H536" s="68"/>
      <c r="I536" s="71"/>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68"/>
      <c r="BB536" s="68"/>
      <c r="BC536" s="68"/>
      <c r="BD536" s="68"/>
      <c r="BE536" s="68"/>
      <c r="BF536" s="68"/>
      <c r="BG536" s="68"/>
    </row>
    <row r="537" spans="1:59" ht="16.5" customHeight="1" x14ac:dyDescent="0.3">
      <c r="A537" s="70"/>
      <c r="B537" s="70"/>
      <c r="C537" s="70"/>
      <c r="D537" s="70"/>
      <c r="E537" s="70"/>
      <c r="F537" s="68"/>
      <c r="G537" s="68"/>
      <c r="H537" s="68"/>
      <c r="I537" s="71"/>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row>
    <row r="538" spans="1:59" ht="16.5" customHeight="1" x14ac:dyDescent="0.3">
      <c r="A538" s="70"/>
      <c r="B538" s="70"/>
      <c r="C538" s="70"/>
      <c r="D538" s="70"/>
      <c r="E538" s="70"/>
      <c r="F538" s="68"/>
      <c r="G538" s="68"/>
      <c r="H538" s="68"/>
      <c r="I538" s="71"/>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c r="BD538" s="68"/>
      <c r="BE538" s="68"/>
      <c r="BF538" s="68"/>
      <c r="BG538" s="68"/>
    </row>
    <row r="539" spans="1:59" ht="16.5" customHeight="1" x14ac:dyDescent="0.3">
      <c r="A539" s="70"/>
      <c r="B539" s="70"/>
      <c r="C539" s="70"/>
      <c r="D539" s="70"/>
      <c r="E539" s="70"/>
      <c r="F539" s="68"/>
      <c r="G539" s="68"/>
      <c r="H539" s="68"/>
      <c r="I539" s="71"/>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c r="BD539" s="68"/>
      <c r="BE539" s="68"/>
      <c r="BF539" s="68"/>
      <c r="BG539" s="68"/>
    </row>
    <row r="540" spans="1:59" ht="16.5" customHeight="1" x14ac:dyDescent="0.3">
      <c r="A540" s="70"/>
      <c r="B540" s="70"/>
      <c r="C540" s="70"/>
      <c r="D540" s="70"/>
      <c r="E540" s="70"/>
      <c r="F540" s="68"/>
      <c r="G540" s="68"/>
      <c r="H540" s="68"/>
      <c r="I540" s="71"/>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c r="BD540" s="68"/>
      <c r="BE540" s="68"/>
      <c r="BF540" s="68"/>
      <c r="BG540" s="68"/>
    </row>
    <row r="541" spans="1:59" ht="16.5" customHeight="1" x14ac:dyDescent="0.3">
      <c r="A541" s="70"/>
      <c r="B541" s="70"/>
      <c r="C541" s="70"/>
      <c r="D541" s="70"/>
      <c r="E541" s="70"/>
      <c r="F541" s="68"/>
      <c r="G541" s="68"/>
      <c r="H541" s="68"/>
      <c r="I541" s="71"/>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c r="BD541" s="68"/>
      <c r="BE541" s="68"/>
      <c r="BF541" s="68"/>
      <c r="BG541" s="68"/>
    </row>
    <row r="542" spans="1:59" ht="16.5" customHeight="1" x14ac:dyDescent="0.3">
      <c r="A542" s="70"/>
      <c r="B542" s="70"/>
      <c r="C542" s="70"/>
      <c r="D542" s="70"/>
      <c r="E542" s="70"/>
      <c r="F542" s="68"/>
      <c r="G542" s="68"/>
      <c r="H542" s="68"/>
      <c r="I542" s="71"/>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8"/>
      <c r="BA542" s="68"/>
      <c r="BB542" s="68"/>
      <c r="BC542" s="68"/>
      <c r="BD542" s="68"/>
      <c r="BE542" s="68"/>
      <c r="BF542" s="68"/>
      <c r="BG542" s="68"/>
    </row>
    <row r="543" spans="1:59" ht="16.5" customHeight="1" x14ac:dyDescent="0.3">
      <c r="A543" s="70"/>
      <c r="B543" s="70"/>
      <c r="C543" s="70"/>
      <c r="D543" s="70"/>
      <c r="E543" s="70"/>
      <c r="F543" s="68"/>
      <c r="G543" s="68"/>
      <c r="H543" s="68"/>
      <c r="I543" s="71"/>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c r="BD543" s="68"/>
      <c r="BE543" s="68"/>
      <c r="BF543" s="68"/>
      <c r="BG543" s="68"/>
    </row>
    <row r="544" spans="1:59" ht="16.5" customHeight="1" x14ac:dyDescent="0.3">
      <c r="A544" s="70"/>
      <c r="B544" s="70"/>
      <c r="C544" s="70"/>
      <c r="D544" s="70"/>
      <c r="E544" s="70"/>
      <c r="F544" s="68"/>
      <c r="G544" s="68"/>
      <c r="H544" s="68"/>
      <c r="I544" s="71"/>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c r="BD544" s="68"/>
      <c r="BE544" s="68"/>
      <c r="BF544" s="68"/>
      <c r="BG544" s="68"/>
    </row>
    <row r="545" spans="1:59" ht="16.5" customHeight="1" x14ac:dyDescent="0.3">
      <c r="A545" s="70"/>
      <c r="B545" s="70"/>
      <c r="C545" s="70"/>
      <c r="D545" s="70"/>
      <c r="E545" s="70"/>
      <c r="F545" s="68"/>
      <c r="G545" s="68"/>
      <c r="H545" s="68"/>
      <c r="I545" s="71"/>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c r="BD545" s="68"/>
      <c r="BE545" s="68"/>
      <c r="BF545" s="68"/>
      <c r="BG545" s="68"/>
    </row>
    <row r="546" spans="1:59" ht="16.5" customHeight="1" x14ac:dyDescent="0.3">
      <c r="A546" s="70"/>
      <c r="B546" s="70"/>
      <c r="C546" s="70"/>
      <c r="D546" s="70"/>
      <c r="E546" s="70"/>
      <c r="F546" s="68"/>
      <c r="G546" s="68"/>
      <c r="H546" s="68"/>
      <c r="I546" s="71"/>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c r="BD546" s="68"/>
      <c r="BE546" s="68"/>
      <c r="BF546" s="68"/>
      <c r="BG546" s="68"/>
    </row>
    <row r="547" spans="1:59" ht="16.5" customHeight="1" x14ac:dyDescent="0.3">
      <c r="A547" s="70"/>
      <c r="B547" s="70"/>
      <c r="C547" s="70"/>
      <c r="D547" s="70"/>
      <c r="E547" s="70"/>
      <c r="F547" s="68"/>
      <c r="G547" s="68"/>
      <c r="H547" s="68"/>
      <c r="I547" s="71"/>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c r="BD547" s="68"/>
      <c r="BE547" s="68"/>
      <c r="BF547" s="68"/>
      <c r="BG547" s="68"/>
    </row>
    <row r="548" spans="1:59" ht="16.5" customHeight="1" x14ac:dyDescent="0.3">
      <c r="A548" s="70"/>
      <c r="B548" s="70"/>
      <c r="C548" s="70"/>
      <c r="D548" s="70"/>
      <c r="E548" s="70"/>
      <c r="F548" s="68"/>
      <c r="G548" s="68"/>
      <c r="H548" s="68"/>
      <c r="I548" s="71"/>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8"/>
      <c r="BA548" s="68"/>
      <c r="BB548" s="68"/>
      <c r="BC548" s="68"/>
      <c r="BD548" s="68"/>
      <c r="BE548" s="68"/>
      <c r="BF548" s="68"/>
      <c r="BG548" s="68"/>
    </row>
    <row r="549" spans="1:59" ht="16.5" customHeight="1" x14ac:dyDescent="0.3">
      <c r="A549" s="70"/>
      <c r="B549" s="70"/>
      <c r="C549" s="70"/>
      <c r="D549" s="70"/>
      <c r="E549" s="70"/>
      <c r="F549" s="68"/>
      <c r="G549" s="68"/>
      <c r="H549" s="68"/>
      <c r="I549" s="71"/>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8"/>
      <c r="BA549" s="68"/>
      <c r="BB549" s="68"/>
      <c r="BC549" s="68"/>
      <c r="BD549" s="68"/>
      <c r="BE549" s="68"/>
      <c r="BF549" s="68"/>
      <c r="BG549" s="68"/>
    </row>
    <row r="550" spans="1:59" ht="16.5" customHeight="1" x14ac:dyDescent="0.3">
      <c r="A550" s="70"/>
      <c r="B550" s="70"/>
      <c r="C550" s="70"/>
      <c r="D550" s="70"/>
      <c r="E550" s="70"/>
      <c r="F550" s="68"/>
      <c r="G550" s="68"/>
      <c r="H550" s="68"/>
      <c r="I550" s="71"/>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c r="BD550" s="68"/>
      <c r="BE550" s="68"/>
      <c r="BF550" s="68"/>
      <c r="BG550" s="68"/>
    </row>
    <row r="551" spans="1:59" ht="16.5" customHeight="1" x14ac:dyDescent="0.3">
      <c r="A551" s="70"/>
      <c r="B551" s="70"/>
      <c r="C551" s="70"/>
      <c r="D551" s="70"/>
      <c r="E551" s="70"/>
      <c r="F551" s="68"/>
      <c r="G551" s="68"/>
      <c r="H551" s="68"/>
      <c r="I551" s="71"/>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c r="BD551" s="68"/>
      <c r="BE551" s="68"/>
      <c r="BF551" s="68"/>
      <c r="BG551" s="68"/>
    </row>
    <row r="552" spans="1:59" ht="16.5" customHeight="1" x14ac:dyDescent="0.3">
      <c r="A552" s="70"/>
      <c r="B552" s="70"/>
      <c r="C552" s="70"/>
      <c r="D552" s="70"/>
      <c r="E552" s="70"/>
      <c r="F552" s="68"/>
      <c r="G552" s="68"/>
      <c r="H552" s="68"/>
      <c r="I552" s="71"/>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c r="BD552" s="68"/>
      <c r="BE552" s="68"/>
      <c r="BF552" s="68"/>
      <c r="BG552" s="68"/>
    </row>
    <row r="553" spans="1:59" ht="16.5" customHeight="1" x14ac:dyDescent="0.3">
      <c r="A553" s="70"/>
      <c r="B553" s="70"/>
      <c r="C553" s="70"/>
      <c r="D553" s="70"/>
      <c r="E553" s="70"/>
      <c r="F553" s="68"/>
      <c r="G553" s="68"/>
      <c r="H553" s="68"/>
      <c r="I553" s="71"/>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c r="BD553" s="68"/>
      <c r="BE553" s="68"/>
      <c r="BF553" s="68"/>
      <c r="BG553" s="68"/>
    </row>
    <row r="554" spans="1:59" ht="16.5" customHeight="1" x14ac:dyDescent="0.3">
      <c r="A554" s="70"/>
      <c r="B554" s="70"/>
      <c r="C554" s="70"/>
      <c r="D554" s="70"/>
      <c r="E554" s="70"/>
      <c r="F554" s="68"/>
      <c r="G554" s="68"/>
      <c r="H554" s="68"/>
      <c r="I554" s="71"/>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c r="BD554" s="68"/>
      <c r="BE554" s="68"/>
      <c r="BF554" s="68"/>
      <c r="BG554" s="68"/>
    </row>
    <row r="555" spans="1:59" ht="16.5" customHeight="1" x14ac:dyDescent="0.3">
      <c r="A555" s="70"/>
      <c r="B555" s="70"/>
      <c r="C555" s="70"/>
      <c r="D555" s="70"/>
      <c r="E555" s="70"/>
      <c r="F555" s="68"/>
      <c r="G555" s="68"/>
      <c r="H555" s="68"/>
      <c r="I555" s="71"/>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c r="BD555" s="68"/>
      <c r="BE555" s="68"/>
      <c r="BF555" s="68"/>
      <c r="BG555" s="68"/>
    </row>
    <row r="556" spans="1:59" ht="16.5" customHeight="1" x14ac:dyDescent="0.3">
      <c r="A556" s="70"/>
      <c r="B556" s="70"/>
      <c r="C556" s="70"/>
      <c r="D556" s="70"/>
      <c r="E556" s="70"/>
      <c r="F556" s="68"/>
      <c r="G556" s="68"/>
      <c r="H556" s="68"/>
      <c r="I556" s="71"/>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row>
    <row r="557" spans="1:59" ht="16.5" customHeight="1" x14ac:dyDescent="0.3">
      <c r="A557" s="70"/>
      <c r="B557" s="70"/>
      <c r="C557" s="70"/>
      <c r="D557" s="70"/>
      <c r="E557" s="70"/>
      <c r="F557" s="68"/>
      <c r="G557" s="68"/>
      <c r="H557" s="68"/>
      <c r="I557" s="71"/>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c r="BD557" s="68"/>
      <c r="BE557" s="68"/>
      <c r="BF557" s="68"/>
      <c r="BG557" s="68"/>
    </row>
    <row r="558" spans="1:59" ht="16.5" customHeight="1" x14ac:dyDescent="0.3">
      <c r="A558" s="70"/>
      <c r="B558" s="70"/>
      <c r="C558" s="70"/>
      <c r="D558" s="70"/>
      <c r="E558" s="70"/>
      <c r="F558" s="68"/>
      <c r="G558" s="68"/>
      <c r="H558" s="68"/>
      <c r="I558" s="71"/>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c r="BD558" s="68"/>
      <c r="BE558" s="68"/>
      <c r="BF558" s="68"/>
      <c r="BG558" s="68"/>
    </row>
    <row r="559" spans="1:59" ht="16.5" customHeight="1" x14ac:dyDescent="0.3">
      <c r="A559" s="70"/>
      <c r="B559" s="70"/>
      <c r="C559" s="70"/>
      <c r="D559" s="70"/>
      <c r="E559" s="70"/>
      <c r="F559" s="68"/>
      <c r="G559" s="68"/>
      <c r="H559" s="68"/>
      <c r="I559" s="71"/>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c r="BD559" s="68"/>
      <c r="BE559" s="68"/>
      <c r="BF559" s="68"/>
      <c r="BG559" s="68"/>
    </row>
    <row r="560" spans="1:59" ht="16.5" customHeight="1" x14ac:dyDescent="0.3">
      <c r="A560" s="70"/>
      <c r="B560" s="70"/>
      <c r="C560" s="70"/>
      <c r="D560" s="70"/>
      <c r="E560" s="70"/>
      <c r="F560" s="68"/>
      <c r="G560" s="68"/>
      <c r="H560" s="68"/>
      <c r="I560" s="71"/>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c r="BD560" s="68"/>
      <c r="BE560" s="68"/>
      <c r="BF560" s="68"/>
      <c r="BG560" s="68"/>
    </row>
    <row r="561" spans="1:59" ht="16.5" customHeight="1" x14ac:dyDescent="0.3">
      <c r="A561" s="70"/>
      <c r="B561" s="70"/>
      <c r="C561" s="70"/>
      <c r="D561" s="70"/>
      <c r="E561" s="70"/>
      <c r="F561" s="68"/>
      <c r="G561" s="68"/>
      <c r="H561" s="68"/>
      <c r="I561" s="71"/>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c r="BD561" s="68"/>
      <c r="BE561" s="68"/>
      <c r="BF561" s="68"/>
      <c r="BG561" s="68"/>
    </row>
    <row r="562" spans="1:59" ht="16.5" customHeight="1" x14ac:dyDescent="0.3">
      <c r="A562" s="70"/>
      <c r="B562" s="70"/>
      <c r="C562" s="70"/>
      <c r="D562" s="70"/>
      <c r="E562" s="70"/>
      <c r="F562" s="68"/>
      <c r="G562" s="68"/>
      <c r="H562" s="68"/>
      <c r="I562" s="71"/>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c r="BD562" s="68"/>
      <c r="BE562" s="68"/>
      <c r="BF562" s="68"/>
      <c r="BG562" s="68"/>
    </row>
    <row r="563" spans="1:59" ht="16.5" customHeight="1" x14ac:dyDescent="0.3">
      <c r="A563" s="70"/>
      <c r="B563" s="70"/>
      <c r="C563" s="70"/>
      <c r="D563" s="70"/>
      <c r="E563" s="70"/>
      <c r="F563" s="68"/>
      <c r="G563" s="68"/>
      <c r="H563" s="68"/>
      <c r="I563" s="71"/>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c r="BD563" s="68"/>
      <c r="BE563" s="68"/>
      <c r="BF563" s="68"/>
      <c r="BG563" s="68"/>
    </row>
    <row r="564" spans="1:59" ht="16.5" customHeight="1" x14ac:dyDescent="0.3">
      <c r="A564" s="70"/>
      <c r="B564" s="70"/>
      <c r="C564" s="70"/>
      <c r="D564" s="70"/>
      <c r="E564" s="70"/>
      <c r="F564" s="68"/>
      <c r="G564" s="68"/>
      <c r="H564" s="68"/>
      <c r="I564" s="71"/>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c r="BD564" s="68"/>
      <c r="BE564" s="68"/>
      <c r="BF564" s="68"/>
      <c r="BG564" s="68"/>
    </row>
    <row r="565" spans="1:59" ht="16.5" customHeight="1" x14ac:dyDescent="0.3">
      <c r="A565" s="70"/>
      <c r="B565" s="70"/>
      <c r="C565" s="70"/>
      <c r="D565" s="70"/>
      <c r="E565" s="70"/>
      <c r="F565" s="68"/>
      <c r="G565" s="68"/>
      <c r="H565" s="68"/>
      <c r="I565" s="71"/>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c r="BD565" s="68"/>
      <c r="BE565" s="68"/>
      <c r="BF565" s="68"/>
      <c r="BG565" s="68"/>
    </row>
    <row r="566" spans="1:59" ht="16.5" customHeight="1" x14ac:dyDescent="0.3">
      <c r="A566" s="70"/>
      <c r="B566" s="70"/>
      <c r="C566" s="70"/>
      <c r="D566" s="70"/>
      <c r="E566" s="70"/>
      <c r="F566" s="68"/>
      <c r="G566" s="68"/>
      <c r="H566" s="68"/>
      <c r="I566" s="71"/>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c r="BD566" s="68"/>
      <c r="BE566" s="68"/>
      <c r="BF566" s="68"/>
      <c r="BG566" s="68"/>
    </row>
    <row r="567" spans="1:59" ht="16.5" customHeight="1" x14ac:dyDescent="0.3">
      <c r="A567" s="70"/>
      <c r="B567" s="70"/>
      <c r="C567" s="70"/>
      <c r="D567" s="70"/>
      <c r="E567" s="70"/>
      <c r="F567" s="68"/>
      <c r="G567" s="68"/>
      <c r="H567" s="68"/>
      <c r="I567" s="71"/>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c r="BD567" s="68"/>
      <c r="BE567" s="68"/>
      <c r="BF567" s="68"/>
      <c r="BG567" s="68"/>
    </row>
    <row r="568" spans="1:59" ht="16.5" customHeight="1" x14ac:dyDescent="0.3">
      <c r="A568" s="70"/>
      <c r="B568" s="70"/>
      <c r="C568" s="70"/>
      <c r="D568" s="70"/>
      <c r="E568" s="70"/>
      <c r="F568" s="68"/>
      <c r="G568" s="68"/>
      <c r="H568" s="68"/>
      <c r="I568" s="71"/>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c r="BD568" s="68"/>
      <c r="BE568" s="68"/>
      <c r="BF568" s="68"/>
      <c r="BG568" s="68"/>
    </row>
    <row r="569" spans="1:59" ht="16.5" customHeight="1" x14ac:dyDescent="0.3">
      <c r="A569" s="70"/>
      <c r="B569" s="70"/>
      <c r="C569" s="70"/>
      <c r="D569" s="70"/>
      <c r="E569" s="70"/>
      <c r="F569" s="68"/>
      <c r="G569" s="68"/>
      <c r="H569" s="68"/>
      <c r="I569" s="71"/>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8"/>
      <c r="BA569" s="68"/>
      <c r="BB569" s="68"/>
      <c r="BC569" s="68"/>
      <c r="BD569" s="68"/>
      <c r="BE569" s="68"/>
      <c r="BF569" s="68"/>
      <c r="BG569" s="68"/>
    </row>
    <row r="570" spans="1:59" ht="16.5" customHeight="1" x14ac:dyDescent="0.3">
      <c r="A570" s="70"/>
      <c r="B570" s="70"/>
      <c r="C570" s="70"/>
      <c r="D570" s="70"/>
      <c r="E570" s="70"/>
      <c r="F570" s="68"/>
      <c r="G570" s="68"/>
      <c r="H570" s="68"/>
      <c r="I570" s="71"/>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8"/>
      <c r="BA570" s="68"/>
      <c r="BB570" s="68"/>
      <c r="BC570" s="68"/>
      <c r="BD570" s="68"/>
      <c r="BE570" s="68"/>
      <c r="BF570" s="68"/>
      <c r="BG570" s="68"/>
    </row>
    <row r="571" spans="1:59" ht="16.5" customHeight="1" x14ac:dyDescent="0.3">
      <c r="A571" s="70"/>
      <c r="B571" s="70"/>
      <c r="C571" s="70"/>
      <c r="D571" s="70"/>
      <c r="E571" s="70"/>
      <c r="F571" s="68"/>
      <c r="G571" s="68"/>
      <c r="H571" s="68"/>
      <c r="I571" s="71"/>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8"/>
      <c r="BA571" s="68"/>
      <c r="BB571" s="68"/>
      <c r="BC571" s="68"/>
      <c r="BD571" s="68"/>
      <c r="BE571" s="68"/>
      <c r="BF571" s="68"/>
      <c r="BG571" s="68"/>
    </row>
    <row r="572" spans="1:59" ht="16.5" customHeight="1" x14ac:dyDescent="0.3">
      <c r="A572" s="70"/>
      <c r="B572" s="70"/>
      <c r="C572" s="70"/>
      <c r="D572" s="70"/>
      <c r="E572" s="70"/>
      <c r="F572" s="68"/>
      <c r="G572" s="68"/>
      <c r="H572" s="68"/>
      <c r="I572" s="71"/>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8"/>
      <c r="BA572" s="68"/>
      <c r="BB572" s="68"/>
      <c r="BC572" s="68"/>
      <c r="BD572" s="68"/>
      <c r="BE572" s="68"/>
      <c r="BF572" s="68"/>
      <c r="BG572" s="68"/>
    </row>
    <row r="573" spans="1:59" ht="16.5" customHeight="1" x14ac:dyDescent="0.3">
      <c r="A573" s="70"/>
      <c r="B573" s="70"/>
      <c r="C573" s="70"/>
      <c r="D573" s="70"/>
      <c r="E573" s="70"/>
      <c r="F573" s="68"/>
      <c r="G573" s="68"/>
      <c r="H573" s="68"/>
      <c r="I573" s="71"/>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8"/>
      <c r="BA573" s="68"/>
      <c r="BB573" s="68"/>
      <c r="BC573" s="68"/>
      <c r="BD573" s="68"/>
      <c r="BE573" s="68"/>
      <c r="BF573" s="68"/>
      <c r="BG573" s="68"/>
    </row>
    <row r="574" spans="1:59" ht="16.5" customHeight="1" x14ac:dyDescent="0.3">
      <c r="A574" s="70"/>
      <c r="B574" s="70"/>
      <c r="C574" s="70"/>
      <c r="D574" s="70"/>
      <c r="E574" s="70"/>
      <c r="F574" s="68"/>
      <c r="G574" s="68"/>
      <c r="H574" s="68"/>
      <c r="I574" s="71"/>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8"/>
      <c r="BA574" s="68"/>
      <c r="BB574" s="68"/>
      <c r="BC574" s="68"/>
      <c r="BD574" s="68"/>
      <c r="BE574" s="68"/>
      <c r="BF574" s="68"/>
      <c r="BG574" s="68"/>
    </row>
    <row r="575" spans="1:59" ht="16.5" customHeight="1" x14ac:dyDescent="0.3">
      <c r="A575" s="70"/>
      <c r="B575" s="70"/>
      <c r="C575" s="70"/>
      <c r="D575" s="70"/>
      <c r="E575" s="70"/>
      <c r="F575" s="68"/>
      <c r="G575" s="68"/>
      <c r="H575" s="68"/>
      <c r="I575" s="71"/>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8"/>
      <c r="BA575" s="68"/>
      <c r="BB575" s="68"/>
      <c r="BC575" s="68"/>
      <c r="BD575" s="68"/>
      <c r="BE575" s="68"/>
      <c r="BF575" s="68"/>
      <c r="BG575" s="68"/>
    </row>
    <row r="576" spans="1:59" ht="16.5" customHeight="1" x14ac:dyDescent="0.3">
      <c r="A576" s="70"/>
      <c r="B576" s="70"/>
      <c r="C576" s="70"/>
      <c r="D576" s="70"/>
      <c r="E576" s="70"/>
      <c r="F576" s="68"/>
      <c r="G576" s="68"/>
      <c r="H576" s="68"/>
      <c r="I576" s="71"/>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8"/>
      <c r="BA576" s="68"/>
      <c r="BB576" s="68"/>
      <c r="BC576" s="68"/>
      <c r="BD576" s="68"/>
      <c r="BE576" s="68"/>
      <c r="BF576" s="68"/>
      <c r="BG576" s="68"/>
    </row>
    <row r="577" spans="1:59" ht="16.5" customHeight="1" x14ac:dyDescent="0.3">
      <c r="A577" s="70"/>
      <c r="B577" s="70"/>
      <c r="C577" s="70"/>
      <c r="D577" s="70"/>
      <c r="E577" s="70"/>
      <c r="F577" s="68"/>
      <c r="G577" s="68"/>
      <c r="H577" s="68"/>
      <c r="I577" s="71"/>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8"/>
      <c r="BA577" s="68"/>
      <c r="BB577" s="68"/>
      <c r="BC577" s="68"/>
      <c r="BD577" s="68"/>
      <c r="BE577" s="68"/>
      <c r="BF577" s="68"/>
      <c r="BG577" s="68"/>
    </row>
    <row r="578" spans="1:59" ht="16.5" customHeight="1" x14ac:dyDescent="0.3">
      <c r="A578" s="70"/>
      <c r="B578" s="70"/>
      <c r="C578" s="70"/>
      <c r="D578" s="70"/>
      <c r="E578" s="70"/>
      <c r="F578" s="68"/>
      <c r="G578" s="68"/>
      <c r="H578" s="68"/>
      <c r="I578" s="71"/>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row>
    <row r="579" spans="1:59" ht="16.5" customHeight="1" x14ac:dyDescent="0.3">
      <c r="A579" s="70"/>
      <c r="B579" s="70"/>
      <c r="C579" s="70"/>
      <c r="D579" s="70"/>
      <c r="E579" s="70"/>
      <c r="F579" s="68"/>
      <c r="G579" s="68"/>
      <c r="H579" s="68"/>
      <c r="I579" s="71"/>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8"/>
      <c r="BA579" s="68"/>
      <c r="BB579" s="68"/>
      <c r="BC579" s="68"/>
      <c r="BD579" s="68"/>
      <c r="BE579" s="68"/>
      <c r="BF579" s="68"/>
      <c r="BG579" s="68"/>
    </row>
    <row r="580" spans="1:59" ht="16.5" customHeight="1" x14ac:dyDescent="0.3">
      <c r="A580" s="70"/>
      <c r="B580" s="70"/>
      <c r="C580" s="70"/>
      <c r="D580" s="70"/>
      <c r="E580" s="70"/>
      <c r="F580" s="68"/>
      <c r="G580" s="68"/>
      <c r="H580" s="68"/>
      <c r="I580" s="71"/>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8"/>
      <c r="AU580" s="68"/>
      <c r="AV580" s="68"/>
      <c r="AW580" s="68"/>
      <c r="AX580" s="68"/>
      <c r="AY580" s="68"/>
      <c r="AZ580" s="68"/>
      <c r="BA580" s="68"/>
      <c r="BB580" s="68"/>
      <c r="BC580" s="68"/>
      <c r="BD580" s="68"/>
      <c r="BE580" s="68"/>
      <c r="BF580" s="68"/>
      <c r="BG580" s="68"/>
    </row>
    <row r="581" spans="1:59" ht="16.5" customHeight="1" x14ac:dyDescent="0.3">
      <c r="A581" s="70"/>
      <c r="B581" s="70"/>
      <c r="C581" s="70"/>
      <c r="D581" s="70"/>
      <c r="E581" s="70"/>
      <c r="F581" s="68"/>
      <c r="G581" s="68"/>
      <c r="H581" s="68"/>
      <c r="I581" s="71"/>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8"/>
      <c r="AU581" s="68"/>
      <c r="AV581" s="68"/>
      <c r="AW581" s="68"/>
      <c r="AX581" s="68"/>
      <c r="AY581" s="68"/>
      <c r="AZ581" s="68"/>
      <c r="BA581" s="68"/>
      <c r="BB581" s="68"/>
      <c r="BC581" s="68"/>
      <c r="BD581" s="68"/>
      <c r="BE581" s="68"/>
      <c r="BF581" s="68"/>
      <c r="BG581" s="68"/>
    </row>
    <row r="582" spans="1:59" ht="16.5" customHeight="1" x14ac:dyDescent="0.3">
      <c r="A582" s="70"/>
      <c r="B582" s="70"/>
      <c r="C582" s="70"/>
      <c r="D582" s="70"/>
      <c r="E582" s="70"/>
      <c r="F582" s="68"/>
      <c r="G582" s="68"/>
      <c r="H582" s="68"/>
      <c r="I582" s="71"/>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8"/>
      <c r="AU582" s="68"/>
      <c r="AV582" s="68"/>
      <c r="AW582" s="68"/>
      <c r="AX582" s="68"/>
      <c r="AY582" s="68"/>
      <c r="AZ582" s="68"/>
      <c r="BA582" s="68"/>
      <c r="BB582" s="68"/>
      <c r="BC582" s="68"/>
      <c r="BD582" s="68"/>
      <c r="BE582" s="68"/>
      <c r="BF582" s="68"/>
      <c r="BG582" s="68"/>
    </row>
    <row r="583" spans="1:59" ht="16.5" customHeight="1" x14ac:dyDescent="0.3">
      <c r="A583" s="70"/>
      <c r="B583" s="70"/>
      <c r="C583" s="70"/>
      <c r="D583" s="70"/>
      <c r="E583" s="70"/>
      <c r="F583" s="68"/>
      <c r="G583" s="68"/>
      <c r="H583" s="68"/>
      <c r="I583" s="71"/>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8"/>
      <c r="AU583" s="68"/>
      <c r="AV583" s="68"/>
      <c r="AW583" s="68"/>
      <c r="AX583" s="68"/>
      <c r="AY583" s="68"/>
      <c r="AZ583" s="68"/>
      <c r="BA583" s="68"/>
      <c r="BB583" s="68"/>
      <c r="BC583" s="68"/>
      <c r="BD583" s="68"/>
      <c r="BE583" s="68"/>
      <c r="BF583" s="68"/>
      <c r="BG583" s="68"/>
    </row>
    <row r="584" spans="1:59" ht="16.5" customHeight="1" x14ac:dyDescent="0.3">
      <c r="A584" s="70"/>
      <c r="B584" s="70"/>
      <c r="C584" s="70"/>
      <c r="D584" s="70"/>
      <c r="E584" s="70"/>
      <c r="F584" s="68"/>
      <c r="G584" s="68"/>
      <c r="H584" s="68"/>
      <c r="I584" s="71"/>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8"/>
      <c r="AU584" s="68"/>
      <c r="AV584" s="68"/>
      <c r="AW584" s="68"/>
      <c r="AX584" s="68"/>
      <c r="AY584" s="68"/>
      <c r="AZ584" s="68"/>
      <c r="BA584" s="68"/>
      <c r="BB584" s="68"/>
      <c r="BC584" s="68"/>
      <c r="BD584" s="68"/>
      <c r="BE584" s="68"/>
      <c r="BF584" s="68"/>
      <c r="BG584" s="68"/>
    </row>
    <row r="585" spans="1:59" ht="16.5" customHeight="1" x14ac:dyDescent="0.3">
      <c r="A585" s="70"/>
      <c r="B585" s="70"/>
      <c r="C585" s="70"/>
      <c r="D585" s="70"/>
      <c r="E585" s="70"/>
      <c r="F585" s="68"/>
      <c r="G585" s="68"/>
      <c r="H585" s="68"/>
      <c r="I585" s="71"/>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8"/>
      <c r="AU585" s="68"/>
      <c r="AV585" s="68"/>
      <c r="AW585" s="68"/>
      <c r="AX585" s="68"/>
      <c r="AY585" s="68"/>
      <c r="AZ585" s="68"/>
      <c r="BA585" s="68"/>
      <c r="BB585" s="68"/>
      <c r="BC585" s="68"/>
      <c r="BD585" s="68"/>
      <c r="BE585" s="68"/>
      <c r="BF585" s="68"/>
      <c r="BG585" s="68"/>
    </row>
    <row r="586" spans="1:59" ht="16.5" customHeight="1" x14ac:dyDescent="0.3">
      <c r="A586" s="70"/>
      <c r="B586" s="70"/>
      <c r="C586" s="70"/>
      <c r="D586" s="70"/>
      <c r="E586" s="70"/>
      <c r="F586" s="68"/>
      <c r="G586" s="68"/>
      <c r="H586" s="68"/>
      <c r="I586" s="71"/>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8"/>
      <c r="AU586" s="68"/>
      <c r="AV586" s="68"/>
      <c r="AW586" s="68"/>
      <c r="AX586" s="68"/>
      <c r="AY586" s="68"/>
      <c r="AZ586" s="68"/>
      <c r="BA586" s="68"/>
      <c r="BB586" s="68"/>
      <c r="BC586" s="68"/>
      <c r="BD586" s="68"/>
      <c r="BE586" s="68"/>
      <c r="BF586" s="68"/>
      <c r="BG586" s="68"/>
    </row>
    <row r="587" spans="1:59" ht="16.5" customHeight="1" x14ac:dyDescent="0.3">
      <c r="A587" s="70"/>
      <c r="B587" s="70"/>
      <c r="C587" s="70"/>
      <c r="D587" s="70"/>
      <c r="E587" s="70"/>
      <c r="F587" s="68"/>
      <c r="G587" s="68"/>
      <c r="H587" s="68"/>
      <c r="I587" s="71"/>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8"/>
      <c r="AU587" s="68"/>
      <c r="AV587" s="68"/>
      <c r="AW587" s="68"/>
      <c r="AX587" s="68"/>
      <c r="AY587" s="68"/>
      <c r="AZ587" s="68"/>
      <c r="BA587" s="68"/>
      <c r="BB587" s="68"/>
      <c r="BC587" s="68"/>
      <c r="BD587" s="68"/>
      <c r="BE587" s="68"/>
      <c r="BF587" s="68"/>
      <c r="BG587" s="68"/>
    </row>
    <row r="588" spans="1:59" ht="16.5" customHeight="1" x14ac:dyDescent="0.3">
      <c r="A588" s="70"/>
      <c r="B588" s="70"/>
      <c r="C588" s="70"/>
      <c r="D588" s="70"/>
      <c r="E588" s="70"/>
      <c r="F588" s="68"/>
      <c r="G588" s="68"/>
      <c r="H588" s="68"/>
      <c r="I588" s="71"/>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8"/>
      <c r="AU588" s="68"/>
      <c r="AV588" s="68"/>
      <c r="AW588" s="68"/>
      <c r="AX588" s="68"/>
      <c r="AY588" s="68"/>
      <c r="AZ588" s="68"/>
      <c r="BA588" s="68"/>
      <c r="BB588" s="68"/>
      <c r="BC588" s="68"/>
      <c r="BD588" s="68"/>
      <c r="BE588" s="68"/>
      <c r="BF588" s="68"/>
      <c r="BG588" s="68"/>
    </row>
    <row r="589" spans="1:59" ht="16.5" customHeight="1" x14ac:dyDescent="0.3">
      <c r="A589" s="70"/>
      <c r="B589" s="70"/>
      <c r="C589" s="70"/>
      <c r="D589" s="70"/>
      <c r="E589" s="70"/>
      <c r="F589" s="68"/>
      <c r="G589" s="68"/>
      <c r="H589" s="68"/>
      <c r="I589" s="71"/>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8"/>
      <c r="AU589" s="68"/>
      <c r="AV589" s="68"/>
      <c r="AW589" s="68"/>
      <c r="AX589" s="68"/>
      <c r="AY589" s="68"/>
      <c r="AZ589" s="68"/>
      <c r="BA589" s="68"/>
      <c r="BB589" s="68"/>
      <c r="BC589" s="68"/>
      <c r="BD589" s="68"/>
      <c r="BE589" s="68"/>
      <c r="BF589" s="68"/>
      <c r="BG589" s="68"/>
    </row>
    <row r="590" spans="1:59" ht="16.5" customHeight="1" x14ac:dyDescent="0.3">
      <c r="A590" s="70"/>
      <c r="B590" s="70"/>
      <c r="C590" s="70"/>
      <c r="D590" s="70"/>
      <c r="E590" s="70"/>
      <c r="F590" s="68"/>
      <c r="G590" s="68"/>
      <c r="H590" s="68"/>
      <c r="I590" s="71"/>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8"/>
      <c r="AU590" s="68"/>
      <c r="AV590" s="68"/>
      <c r="AW590" s="68"/>
      <c r="AX590" s="68"/>
      <c r="AY590" s="68"/>
      <c r="AZ590" s="68"/>
      <c r="BA590" s="68"/>
      <c r="BB590" s="68"/>
      <c r="BC590" s="68"/>
      <c r="BD590" s="68"/>
      <c r="BE590" s="68"/>
      <c r="BF590" s="68"/>
      <c r="BG590" s="68"/>
    </row>
    <row r="591" spans="1:59" ht="16.5" customHeight="1" x14ac:dyDescent="0.3">
      <c r="A591" s="70"/>
      <c r="B591" s="70"/>
      <c r="C591" s="70"/>
      <c r="D591" s="70"/>
      <c r="E591" s="70"/>
      <c r="F591" s="68"/>
      <c r="G591" s="68"/>
      <c r="H591" s="68"/>
      <c r="I591" s="71"/>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8"/>
      <c r="AU591" s="68"/>
      <c r="AV591" s="68"/>
      <c r="AW591" s="68"/>
      <c r="AX591" s="68"/>
      <c r="AY591" s="68"/>
      <c r="AZ591" s="68"/>
      <c r="BA591" s="68"/>
      <c r="BB591" s="68"/>
      <c r="BC591" s="68"/>
      <c r="BD591" s="68"/>
      <c r="BE591" s="68"/>
      <c r="BF591" s="68"/>
      <c r="BG591" s="68"/>
    </row>
    <row r="592" spans="1:59" ht="16.5" customHeight="1" x14ac:dyDescent="0.3">
      <c r="A592" s="70"/>
      <c r="B592" s="70"/>
      <c r="C592" s="70"/>
      <c r="D592" s="70"/>
      <c r="E592" s="70"/>
      <c r="F592" s="68"/>
      <c r="G592" s="68"/>
      <c r="H592" s="68"/>
      <c r="I592" s="71"/>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8"/>
      <c r="AU592" s="68"/>
      <c r="AV592" s="68"/>
      <c r="AW592" s="68"/>
      <c r="AX592" s="68"/>
      <c r="AY592" s="68"/>
      <c r="AZ592" s="68"/>
      <c r="BA592" s="68"/>
      <c r="BB592" s="68"/>
      <c r="BC592" s="68"/>
      <c r="BD592" s="68"/>
      <c r="BE592" s="68"/>
      <c r="BF592" s="68"/>
      <c r="BG592" s="68"/>
    </row>
    <row r="593" spans="1:59" ht="16.5" customHeight="1" x14ac:dyDescent="0.3">
      <c r="A593" s="70"/>
      <c r="B593" s="70"/>
      <c r="C593" s="70"/>
      <c r="D593" s="70"/>
      <c r="E593" s="70"/>
      <c r="F593" s="68"/>
      <c r="G593" s="68"/>
      <c r="H593" s="68"/>
      <c r="I593" s="71"/>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8"/>
      <c r="AU593" s="68"/>
      <c r="AV593" s="68"/>
      <c r="AW593" s="68"/>
      <c r="AX593" s="68"/>
      <c r="AY593" s="68"/>
      <c r="AZ593" s="68"/>
      <c r="BA593" s="68"/>
      <c r="BB593" s="68"/>
      <c r="BC593" s="68"/>
      <c r="BD593" s="68"/>
      <c r="BE593" s="68"/>
      <c r="BF593" s="68"/>
      <c r="BG593" s="68"/>
    </row>
    <row r="594" spans="1:59" ht="16.5" customHeight="1" x14ac:dyDescent="0.3">
      <c r="A594" s="70"/>
      <c r="B594" s="70"/>
      <c r="C594" s="70"/>
      <c r="D594" s="70"/>
      <c r="E594" s="70"/>
      <c r="F594" s="68"/>
      <c r="G594" s="68"/>
      <c r="H594" s="68"/>
      <c r="I594" s="71"/>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8"/>
      <c r="AU594" s="68"/>
      <c r="AV594" s="68"/>
      <c r="AW594" s="68"/>
      <c r="AX594" s="68"/>
      <c r="AY594" s="68"/>
      <c r="AZ594" s="68"/>
      <c r="BA594" s="68"/>
      <c r="BB594" s="68"/>
      <c r="BC594" s="68"/>
      <c r="BD594" s="68"/>
      <c r="BE594" s="68"/>
      <c r="BF594" s="68"/>
      <c r="BG594" s="68"/>
    </row>
    <row r="595" spans="1:59" ht="16.5" customHeight="1" x14ac:dyDescent="0.3">
      <c r="A595" s="70"/>
      <c r="B595" s="70"/>
      <c r="C595" s="70"/>
      <c r="D595" s="70"/>
      <c r="E595" s="70"/>
      <c r="F595" s="68"/>
      <c r="G595" s="68"/>
      <c r="H595" s="68"/>
      <c r="I595" s="71"/>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8"/>
      <c r="AU595" s="68"/>
      <c r="AV595" s="68"/>
      <c r="AW595" s="68"/>
      <c r="AX595" s="68"/>
      <c r="AY595" s="68"/>
      <c r="AZ595" s="68"/>
      <c r="BA595" s="68"/>
      <c r="BB595" s="68"/>
      <c r="BC595" s="68"/>
      <c r="BD595" s="68"/>
      <c r="BE595" s="68"/>
      <c r="BF595" s="68"/>
      <c r="BG595" s="68"/>
    </row>
    <row r="596" spans="1:59" ht="16.5" customHeight="1" x14ac:dyDescent="0.3">
      <c r="A596" s="70"/>
      <c r="B596" s="70"/>
      <c r="C596" s="70"/>
      <c r="D596" s="70"/>
      <c r="E596" s="70"/>
      <c r="F596" s="68"/>
      <c r="G596" s="68"/>
      <c r="H596" s="68"/>
      <c r="I596" s="71"/>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8"/>
      <c r="AU596" s="68"/>
      <c r="AV596" s="68"/>
      <c r="AW596" s="68"/>
      <c r="AX596" s="68"/>
      <c r="AY596" s="68"/>
      <c r="AZ596" s="68"/>
      <c r="BA596" s="68"/>
      <c r="BB596" s="68"/>
      <c r="BC596" s="68"/>
      <c r="BD596" s="68"/>
      <c r="BE596" s="68"/>
      <c r="BF596" s="68"/>
      <c r="BG596" s="68"/>
    </row>
    <row r="597" spans="1:59" ht="16.5" customHeight="1" x14ac:dyDescent="0.3">
      <c r="A597" s="70"/>
      <c r="B597" s="70"/>
      <c r="C597" s="70"/>
      <c r="D597" s="70"/>
      <c r="E597" s="70"/>
      <c r="F597" s="68"/>
      <c r="G597" s="68"/>
      <c r="H597" s="68"/>
      <c r="I597" s="71"/>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8"/>
      <c r="AU597" s="68"/>
      <c r="AV597" s="68"/>
      <c r="AW597" s="68"/>
      <c r="AX597" s="68"/>
      <c r="AY597" s="68"/>
      <c r="AZ597" s="68"/>
      <c r="BA597" s="68"/>
      <c r="BB597" s="68"/>
      <c r="BC597" s="68"/>
      <c r="BD597" s="68"/>
      <c r="BE597" s="68"/>
      <c r="BF597" s="68"/>
      <c r="BG597" s="68"/>
    </row>
    <row r="598" spans="1:59" ht="16.5" customHeight="1" x14ac:dyDescent="0.3">
      <c r="A598" s="70"/>
      <c r="B598" s="70"/>
      <c r="C598" s="70"/>
      <c r="D598" s="70"/>
      <c r="E598" s="70"/>
      <c r="F598" s="68"/>
      <c r="G598" s="68"/>
      <c r="H598" s="68"/>
      <c r="I598" s="71"/>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8"/>
      <c r="AY598" s="68"/>
      <c r="AZ598" s="68"/>
      <c r="BA598" s="68"/>
      <c r="BB598" s="68"/>
      <c r="BC598" s="68"/>
      <c r="BD598" s="68"/>
      <c r="BE598" s="68"/>
      <c r="BF598" s="68"/>
      <c r="BG598" s="68"/>
    </row>
    <row r="599" spans="1:59" ht="16.5" customHeight="1" x14ac:dyDescent="0.3">
      <c r="A599" s="70"/>
      <c r="B599" s="70"/>
      <c r="C599" s="70"/>
      <c r="D599" s="70"/>
      <c r="E599" s="70"/>
      <c r="F599" s="68"/>
      <c r="G599" s="68"/>
      <c r="H599" s="68"/>
      <c r="I599" s="71"/>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8"/>
      <c r="AY599" s="68"/>
      <c r="AZ599" s="68"/>
      <c r="BA599" s="68"/>
      <c r="BB599" s="68"/>
      <c r="BC599" s="68"/>
      <c r="BD599" s="68"/>
      <c r="BE599" s="68"/>
      <c r="BF599" s="68"/>
      <c r="BG599" s="68"/>
    </row>
    <row r="600" spans="1:59" ht="16.5" customHeight="1" x14ac:dyDescent="0.3">
      <c r="A600" s="70"/>
      <c r="B600" s="70"/>
      <c r="C600" s="70"/>
      <c r="D600" s="70"/>
      <c r="E600" s="70"/>
      <c r="F600" s="68"/>
      <c r="G600" s="68"/>
      <c r="H600" s="68"/>
      <c r="I600" s="71"/>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8"/>
      <c r="AU600" s="68"/>
      <c r="AV600" s="68"/>
      <c r="AW600" s="68"/>
      <c r="AX600" s="68"/>
      <c r="AY600" s="68"/>
      <c r="AZ600" s="68"/>
      <c r="BA600" s="68"/>
      <c r="BB600" s="68"/>
      <c r="BC600" s="68"/>
      <c r="BD600" s="68"/>
      <c r="BE600" s="68"/>
      <c r="BF600" s="68"/>
      <c r="BG600" s="68"/>
    </row>
    <row r="601" spans="1:59" ht="16.5" customHeight="1" x14ac:dyDescent="0.3">
      <c r="A601" s="70"/>
      <c r="B601" s="70"/>
      <c r="C601" s="70"/>
      <c r="D601" s="70"/>
      <c r="E601" s="70"/>
      <c r="F601" s="68"/>
      <c r="G601" s="68"/>
      <c r="H601" s="68"/>
      <c r="I601" s="71"/>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68"/>
      <c r="AZ601" s="68"/>
      <c r="BA601" s="68"/>
      <c r="BB601" s="68"/>
      <c r="BC601" s="68"/>
      <c r="BD601" s="68"/>
      <c r="BE601" s="68"/>
      <c r="BF601" s="68"/>
      <c r="BG601" s="68"/>
    </row>
    <row r="602" spans="1:59" ht="16.5" customHeight="1" x14ac:dyDescent="0.3">
      <c r="A602" s="70"/>
      <c r="B602" s="70"/>
      <c r="C602" s="70"/>
      <c r="D602" s="70"/>
      <c r="E602" s="70"/>
      <c r="F602" s="68"/>
      <c r="G602" s="68"/>
      <c r="H602" s="68"/>
      <c r="I602" s="71"/>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8"/>
      <c r="AU602" s="68"/>
      <c r="AV602" s="68"/>
      <c r="AW602" s="68"/>
      <c r="AX602" s="68"/>
      <c r="AY602" s="68"/>
      <c r="AZ602" s="68"/>
      <c r="BA602" s="68"/>
      <c r="BB602" s="68"/>
      <c r="BC602" s="68"/>
      <c r="BD602" s="68"/>
      <c r="BE602" s="68"/>
      <c r="BF602" s="68"/>
      <c r="BG602" s="68"/>
    </row>
    <row r="603" spans="1:59" ht="16.5" customHeight="1" x14ac:dyDescent="0.3">
      <c r="A603" s="70"/>
      <c r="B603" s="70"/>
      <c r="C603" s="70"/>
      <c r="D603" s="70"/>
      <c r="E603" s="70"/>
      <c r="F603" s="68"/>
      <c r="G603" s="68"/>
      <c r="H603" s="68"/>
      <c r="I603" s="71"/>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c r="AY603" s="68"/>
      <c r="AZ603" s="68"/>
      <c r="BA603" s="68"/>
      <c r="BB603" s="68"/>
      <c r="BC603" s="68"/>
      <c r="BD603" s="68"/>
      <c r="BE603" s="68"/>
      <c r="BF603" s="68"/>
      <c r="BG603" s="68"/>
    </row>
    <row r="604" spans="1:59" ht="16.5" customHeight="1" x14ac:dyDescent="0.3">
      <c r="A604" s="70"/>
      <c r="B604" s="70"/>
      <c r="C604" s="70"/>
      <c r="D604" s="70"/>
      <c r="E604" s="70"/>
      <c r="F604" s="68"/>
      <c r="G604" s="68"/>
      <c r="H604" s="68"/>
      <c r="I604" s="71"/>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8"/>
      <c r="AU604" s="68"/>
      <c r="AV604" s="68"/>
      <c r="AW604" s="68"/>
      <c r="AX604" s="68"/>
      <c r="AY604" s="68"/>
      <c r="AZ604" s="68"/>
      <c r="BA604" s="68"/>
      <c r="BB604" s="68"/>
      <c r="BC604" s="68"/>
      <c r="BD604" s="68"/>
      <c r="BE604" s="68"/>
      <c r="BF604" s="68"/>
      <c r="BG604" s="68"/>
    </row>
    <row r="605" spans="1:59" ht="16.5" customHeight="1" x14ac:dyDescent="0.3">
      <c r="A605" s="70"/>
      <c r="B605" s="70"/>
      <c r="C605" s="70"/>
      <c r="D605" s="70"/>
      <c r="E605" s="70"/>
      <c r="F605" s="68"/>
      <c r="G605" s="68"/>
      <c r="H605" s="68"/>
      <c r="I605" s="71"/>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8"/>
      <c r="AU605" s="68"/>
      <c r="AV605" s="68"/>
      <c r="AW605" s="68"/>
      <c r="AX605" s="68"/>
      <c r="AY605" s="68"/>
      <c r="AZ605" s="68"/>
      <c r="BA605" s="68"/>
      <c r="BB605" s="68"/>
      <c r="BC605" s="68"/>
      <c r="BD605" s="68"/>
      <c r="BE605" s="68"/>
      <c r="BF605" s="68"/>
      <c r="BG605" s="68"/>
    </row>
    <row r="606" spans="1:59" ht="16.5" customHeight="1" x14ac:dyDescent="0.3">
      <c r="A606" s="70"/>
      <c r="B606" s="70"/>
      <c r="C606" s="70"/>
      <c r="D606" s="70"/>
      <c r="E606" s="70"/>
      <c r="F606" s="68"/>
      <c r="G606" s="68"/>
      <c r="H606" s="68"/>
      <c r="I606" s="71"/>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8"/>
      <c r="AU606" s="68"/>
      <c r="AV606" s="68"/>
      <c r="AW606" s="68"/>
      <c r="AX606" s="68"/>
      <c r="AY606" s="68"/>
      <c r="AZ606" s="68"/>
      <c r="BA606" s="68"/>
      <c r="BB606" s="68"/>
      <c r="BC606" s="68"/>
      <c r="BD606" s="68"/>
      <c r="BE606" s="68"/>
      <c r="BF606" s="68"/>
      <c r="BG606" s="68"/>
    </row>
    <row r="607" spans="1:59" ht="16.5" customHeight="1" x14ac:dyDescent="0.3">
      <c r="A607" s="70"/>
      <c r="B607" s="70"/>
      <c r="C607" s="70"/>
      <c r="D607" s="70"/>
      <c r="E607" s="70"/>
      <c r="F607" s="68"/>
      <c r="G607" s="68"/>
      <c r="H607" s="68"/>
      <c r="I607" s="71"/>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8"/>
      <c r="AU607" s="68"/>
      <c r="AV607" s="68"/>
      <c r="AW607" s="68"/>
      <c r="AX607" s="68"/>
      <c r="AY607" s="68"/>
      <c r="AZ607" s="68"/>
      <c r="BA607" s="68"/>
      <c r="BB607" s="68"/>
      <c r="BC607" s="68"/>
      <c r="BD607" s="68"/>
      <c r="BE607" s="68"/>
      <c r="BF607" s="68"/>
      <c r="BG607" s="68"/>
    </row>
    <row r="608" spans="1:59" ht="16.5" customHeight="1" x14ac:dyDescent="0.3">
      <c r="A608" s="70"/>
      <c r="B608" s="70"/>
      <c r="C608" s="70"/>
      <c r="D608" s="70"/>
      <c r="E608" s="70"/>
      <c r="F608" s="68"/>
      <c r="G608" s="68"/>
      <c r="H608" s="68"/>
      <c r="I608" s="71"/>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8"/>
      <c r="AU608" s="68"/>
      <c r="AV608" s="68"/>
      <c r="AW608" s="68"/>
      <c r="AX608" s="68"/>
      <c r="AY608" s="68"/>
      <c r="AZ608" s="68"/>
      <c r="BA608" s="68"/>
      <c r="BB608" s="68"/>
      <c r="BC608" s="68"/>
      <c r="BD608" s="68"/>
      <c r="BE608" s="68"/>
      <c r="BF608" s="68"/>
      <c r="BG608" s="68"/>
    </row>
    <row r="609" spans="1:59" ht="16.5" customHeight="1" x14ac:dyDescent="0.3">
      <c r="A609" s="70"/>
      <c r="B609" s="70"/>
      <c r="C609" s="70"/>
      <c r="D609" s="70"/>
      <c r="E609" s="70"/>
      <c r="F609" s="68"/>
      <c r="G609" s="68"/>
      <c r="H609" s="68"/>
      <c r="I609" s="71"/>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8"/>
      <c r="AU609" s="68"/>
      <c r="AV609" s="68"/>
      <c r="AW609" s="68"/>
      <c r="AX609" s="68"/>
      <c r="AY609" s="68"/>
      <c r="AZ609" s="68"/>
      <c r="BA609" s="68"/>
      <c r="BB609" s="68"/>
      <c r="BC609" s="68"/>
      <c r="BD609" s="68"/>
      <c r="BE609" s="68"/>
      <c r="BF609" s="68"/>
      <c r="BG609" s="68"/>
    </row>
    <row r="610" spans="1:59" ht="16.5" customHeight="1" x14ac:dyDescent="0.3">
      <c r="A610" s="70"/>
      <c r="B610" s="70"/>
      <c r="C610" s="70"/>
      <c r="D610" s="70"/>
      <c r="E610" s="70"/>
      <c r="F610" s="68"/>
      <c r="G610" s="68"/>
      <c r="H610" s="68"/>
      <c r="I610" s="71"/>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8"/>
      <c r="AY610" s="68"/>
      <c r="AZ610" s="68"/>
      <c r="BA610" s="68"/>
      <c r="BB610" s="68"/>
      <c r="BC610" s="68"/>
      <c r="BD610" s="68"/>
      <c r="BE610" s="68"/>
      <c r="BF610" s="68"/>
      <c r="BG610" s="68"/>
    </row>
    <row r="611" spans="1:59" ht="16.5" customHeight="1" x14ac:dyDescent="0.3">
      <c r="A611" s="70"/>
      <c r="B611" s="70"/>
      <c r="C611" s="70"/>
      <c r="D611" s="70"/>
      <c r="E611" s="70"/>
      <c r="F611" s="68"/>
      <c r="G611" s="68"/>
      <c r="H611" s="68"/>
      <c r="I611" s="71"/>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8"/>
      <c r="AU611" s="68"/>
      <c r="AV611" s="68"/>
      <c r="AW611" s="68"/>
      <c r="AX611" s="68"/>
      <c r="AY611" s="68"/>
      <c r="AZ611" s="68"/>
      <c r="BA611" s="68"/>
      <c r="BB611" s="68"/>
      <c r="BC611" s="68"/>
      <c r="BD611" s="68"/>
      <c r="BE611" s="68"/>
      <c r="BF611" s="68"/>
      <c r="BG611" s="68"/>
    </row>
    <row r="612" spans="1:59" ht="16.5" customHeight="1" x14ac:dyDescent="0.3">
      <c r="A612" s="70"/>
      <c r="B612" s="70"/>
      <c r="C612" s="70"/>
      <c r="D612" s="70"/>
      <c r="E612" s="70"/>
      <c r="F612" s="68"/>
      <c r="G612" s="68"/>
      <c r="H612" s="68"/>
      <c r="I612" s="71"/>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8"/>
      <c r="AU612" s="68"/>
      <c r="AV612" s="68"/>
      <c r="AW612" s="68"/>
      <c r="AX612" s="68"/>
      <c r="AY612" s="68"/>
      <c r="AZ612" s="68"/>
      <c r="BA612" s="68"/>
      <c r="BB612" s="68"/>
      <c r="BC612" s="68"/>
      <c r="BD612" s="68"/>
      <c r="BE612" s="68"/>
      <c r="BF612" s="68"/>
      <c r="BG612" s="68"/>
    </row>
    <row r="613" spans="1:59" ht="16.5" customHeight="1" x14ac:dyDescent="0.3">
      <c r="A613" s="70"/>
      <c r="B613" s="70"/>
      <c r="C613" s="70"/>
      <c r="D613" s="70"/>
      <c r="E613" s="70"/>
      <c r="F613" s="68"/>
      <c r="G613" s="68"/>
      <c r="H613" s="68"/>
      <c r="I613" s="71"/>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8"/>
      <c r="AU613" s="68"/>
      <c r="AV613" s="68"/>
      <c r="AW613" s="68"/>
      <c r="AX613" s="68"/>
      <c r="AY613" s="68"/>
      <c r="AZ613" s="68"/>
      <c r="BA613" s="68"/>
      <c r="BB613" s="68"/>
      <c r="BC613" s="68"/>
      <c r="BD613" s="68"/>
      <c r="BE613" s="68"/>
      <c r="BF613" s="68"/>
      <c r="BG613" s="68"/>
    </row>
    <row r="614" spans="1:59" ht="16.5" customHeight="1" x14ac:dyDescent="0.3">
      <c r="A614" s="70"/>
      <c r="B614" s="70"/>
      <c r="C614" s="70"/>
      <c r="D614" s="70"/>
      <c r="E614" s="70"/>
      <c r="F614" s="68"/>
      <c r="G614" s="68"/>
      <c r="H614" s="68"/>
      <c r="I614" s="71"/>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8"/>
      <c r="BA614" s="68"/>
      <c r="BB614" s="68"/>
      <c r="BC614" s="68"/>
      <c r="BD614" s="68"/>
      <c r="BE614" s="68"/>
      <c r="BF614" s="68"/>
      <c r="BG614" s="68"/>
    </row>
    <row r="615" spans="1:59" ht="16.5" customHeight="1" x14ac:dyDescent="0.3">
      <c r="A615" s="70"/>
      <c r="B615" s="70"/>
      <c r="C615" s="70"/>
      <c r="D615" s="70"/>
      <c r="E615" s="70"/>
      <c r="F615" s="68"/>
      <c r="G615" s="68"/>
      <c r="H615" s="68"/>
      <c r="I615" s="71"/>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8"/>
      <c r="BA615" s="68"/>
      <c r="BB615" s="68"/>
      <c r="BC615" s="68"/>
      <c r="BD615" s="68"/>
      <c r="BE615" s="68"/>
      <c r="BF615" s="68"/>
      <c r="BG615" s="68"/>
    </row>
    <row r="616" spans="1:59" ht="16.5" customHeight="1" x14ac:dyDescent="0.3">
      <c r="A616" s="70"/>
      <c r="B616" s="70"/>
      <c r="C616" s="70"/>
      <c r="D616" s="70"/>
      <c r="E616" s="70"/>
      <c r="F616" s="68"/>
      <c r="G616" s="68"/>
      <c r="H616" s="68"/>
      <c r="I616" s="71"/>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68"/>
      <c r="BD616" s="68"/>
      <c r="BE616" s="68"/>
      <c r="BF616" s="68"/>
      <c r="BG616" s="68"/>
    </row>
    <row r="617" spans="1:59" ht="16.5" customHeight="1" x14ac:dyDescent="0.3">
      <c r="A617" s="70"/>
      <c r="B617" s="70"/>
      <c r="C617" s="70"/>
      <c r="D617" s="70"/>
      <c r="E617" s="70"/>
      <c r="F617" s="68"/>
      <c r="G617" s="68"/>
      <c r="H617" s="68"/>
      <c r="I617" s="71"/>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8"/>
      <c r="BA617" s="68"/>
      <c r="BB617" s="68"/>
      <c r="BC617" s="68"/>
      <c r="BD617" s="68"/>
      <c r="BE617" s="68"/>
      <c r="BF617" s="68"/>
      <c r="BG617" s="68"/>
    </row>
    <row r="618" spans="1:59" ht="16.5" customHeight="1" x14ac:dyDescent="0.3">
      <c r="A618" s="70"/>
      <c r="B618" s="70"/>
      <c r="C618" s="70"/>
      <c r="D618" s="70"/>
      <c r="E618" s="70"/>
      <c r="F618" s="68"/>
      <c r="G618" s="68"/>
      <c r="H618" s="68"/>
      <c r="I618" s="71"/>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68"/>
      <c r="BD618" s="68"/>
      <c r="BE618" s="68"/>
      <c r="BF618" s="68"/>
      <c r="BG618" s="68"/>
    </row>
    <row r="619" spans="1:59" ht="16.5" customHeight="1" x14ac:dyDescent="0.3">
      <c r="A619" s="70"/>
      <c r="B619" s="70"/>
      <c r="C619" s="70"/>
      <c r="D619" s="70"/>
      <c r="E619" s="70"/>
      <c r="F619" s="68"/>
      <c r="G619" s="68"/>
      <c r="H619" s="68"/>
      <c r="I619" s="71"/>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c r="BD619" s="68"/>
      <c r="BE619" s="68"/>
      <c r="BF619" s="68"/>
      <c r="BG619" s="68"/>
    </row>
    <row r="620" spans="1:59" ht="16.5" customHeight="1" x14ac:dyDescent="0.3">
      <c r="A620" s="70"/>
      <c r="B620" s="70"/>
      <c r="C620" s="70"/>
      <c r="D620" s="70"/>
      <c r="E620" s="70"/>
      <c r="F620" s="68"/>
      <c r="G620" s="68"/>
      <c r="H620" s="68"/>
      <c r="I620" s="71"/>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8"/>
      <c r="BA620" s="68"/>
      <c r="BB620" s="68"/>
      <c r="BC620" s="68"/>
      <c r="BD620" s="68"/>
      <c r="BE620" s="68"/>
      <c r="BF620" s="68"/>
      <c r="BG620" s="68"/>
    </row>
    <row r="621" spans="1:59" ht="16.5" customHeight="1" x14ac:dyDescent="0.3">
      <c r="A621" s="70"/>
      <c r="B621" s="70"/>
      <c r="C621" s="70"/>
      <c r="D621" s="70"/>
      <c r="E621" s="70"/>
      <c r="F621" s="68"/>
      <c r="G621" s="68"/>
      <c r="H621" s="68"/>
      <c r="I621" s="71"/>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8"/>
      <c r="BA621" s="68"/>
      <c r="BB621" s="68"/>
      <c r="BC621" s="68"/>
      <c r="BD621" s="68"/>
      <c r="BE621" s="68"/>
      <c r="BF621" s="68"/>
      <c r="BG621" s="68"/>
    </row>
    <row r="622" spans="1:59" ht="16.5" customHeight="1" x14ac:dyDescent="0.3">
      <c r="A622" s="70"/>
      <c r="B622" s="70"/>
      <c r="C622" s="70"/>
      <c r="D622" s="70"/>
      <c r="E622" s="70"/>
      <c r="F622" s="68"/>
      <c r="G622" s="68"/>
      <c r="H622" s="68"/>
      <c r="I622" s="71"/>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8"/>
      <c r="BA622" s="68"/>
      <c r="BB622" s="68"/>
      <c r="BC622" s="68"/>
      <c r="BD622" s="68"/>
      <c r="BE622" s="68"/>
      <c r="BF622" s="68"/>
      <c r="BG622" s="68"/>
    </row>
    <row r="623" spans="1:59" ht="16.5" customHeight="1" x14ac:dyDescent="0.3">
      <c r="A623" s="70"/>
      <c r="B623" s="70"/>
      <c r="C623" s="70"/>
      <c r="D623" s="70"/>
      <c r="E623" s="70"/>
      <c r="F623" s="68"/>
      <c r="G623" s="68"/>
      <c r="H623" s="68"/>
      <c r="I623" s="71"/>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8"/>
      <c r="BA623" s="68"/>
      <c r="BB623" s="68"/>
      <c r="BC623" s="68"/>
      <c r="BD623" s="68"/>
      <c r="BE623" s="68"/>
      <c r="BF623" s="68"/>
      <c r="BG623" s="68"/>
    </row>
    <row r="624" spans="1:59" ht="16.5" customHeight="1" x14ac:dyDescent="0.3">
      <c r="A624" s="70"/>
      <c r="B624" s="70"/>
      <c r="C624" s="70"/>
      <c r="D624" s="70"/>
      <c r="E624" s="70"/>
      <c r="F624" s="68"/>
      <c r="G624" s="68"/>
      <c r="H624" s="68"/>
      <c r="I624" s="71"/>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8"/>
      <c r="AY624" s="68"/>
      <c r="AZ624" s="68"/>
      <c r="BA624" s="68"/>
      <c r="BB624" s="68"/>
      <c r="BC624" s="68"/>
      <c r="BD624" s="68"/>
      <c r="BE624" s="68"/>
      <c r="BF624" s="68"/>
      <c r="BG624" s="68"/>
    </row>
    <row r="625" spans="1:59" ht="16.5" customHeight="1" x14ac:dyDescent="0.3">
      <c r="A625" s="70"/>
      <c r="B625" s="70"/>
      <c r="C625" s="70"/>
      <c r="D625" s="70"/>
      <c r="E625" s="70"/>
      <c r="F625" s="68"/>
      <c r="G625" s="68"/>
      <c r="H625" s="68"/>
      <c r="I625" s="71"/>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8"/>
      <c r="AY625" s="68"/>
      <c r="AZ625" s="68"/>
      <c r="BA625" s="68"/>
      <c r="BB625" s="68"/>
      <c r="BC625" s="68"/>
      <c r="BD625" s="68"/>
      <c r="BE625" s="68"/>
      <c r="BF625" s="68"/>
      <c r="BG625" s="68"/>
    </row>
    <row r="626" spans="1:59" ht="16.5" customHeight="1" x14ac:dyDescent="0.3">
      <c r="A626" s="70"/>
      <c r="B626" s="70"/>
      <c r="C626" s="70"/>
      <c r="D626" s="70"/>
      <c r="E626" s="70"/>
      <c r="F626" s="68"/>
      <c r="G626" s="68"/>
      <c r="H626" s="68"/>
      <c r="I626" s="71"/>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8"/>
      <c r="AU626" s="68"/>
      <c r="AV626" s="68"/>
      <c r="AW626" s="68"/>
      <c r="AX626" s="68"/>
      <c r="AY626" s="68"/>
      <c r="AZ626" s="68"/>
      <c r="BA626" s="68"/>
      <c r="BB626" s="68"/>
      <c r="BC626" s="68"/>
      <c r="BD626" s="68"/>
      <c r="BE626" s="68"/>
      <c r="BF626" s="68"/>
      <c r="BG626" s="68"/>
    </row>
    <row r="627" spans="1:59" ht="16.5" customHeight="1" x14ac:dyDescent="0.3">
      <c r="A627" s="70"/>
      <c r="B627" s="70"/>
      <c r="C627" s="70"/>
      <c r="D627" s="70"/>
      <c r="E627" s="70"/>
      <c r="F627" s="68"/>
      <c r="G627" s="68"/>
      <c r="H627" s="68"/>
      <c r="I627" s="71"/>
      <c r="J627" s="68"/>
      <c r="K627" s="68"/>
      <c r="L627" s="68"/>
      <c r="M627" s="68"/>
      <c r="N627" s="68"/>
      <c r="O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8"/>
      <c r="AU627" s="68"/>
      <c r="AV627" s="68"/>
      <c r="AW627" s="68"/>
      <c r="AX627" s="68"/>
      <c r="AY627" s="68"/>
      <c r="AZ627" s="68"/>
      <c r="BA627" s="68"/>
      <c r="BB627" s="68"/>
      <c r="BC627" s="68"/>
      <c r="BD627" s="68"/>
      <c r="BE627" s="68"/>
      <c r="BF627" s="68"/>
      <c r="BG627" s="68"/>
    </row>
    <row r="628" spans="1:59" ht="16.5" customHeight="1" x14ac:dyDescent="0.3">
      <c r="A628" s="70"/>
      <c r="B628" s="70"/>
      <c r="C628" s="70"/>
      <c r="D628" s="70"/>
      <c r="E628" s="70"/>
      <c r="F628" s="68"/>
      <c r="G628" s="68"/>
      <c r="H628" s="68"/>
      <c r="I628" s="71"/>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8"/>
      <c r="AU628" s="68"/>
      <c r="AV628" s="68"/>
      <c r="AW628" s="68"/>
      <c r="AX628" s="68"/>
      <c r="AY628" s="68"/>
      <c r="AZ628" s="68"/>
      <c r="BA628" s="68"/>
      <c r="BB628" s="68"/>
      <c r="BC628" s="68"/>
      <c r="BD628" s="68"/>
      <c r="BE628" s="68"/>
      <c r="BF628" s="68"/>
      <c r="BG628" s="68"/>
    </row>
    <row r="629" spans="1:59" ht="16.5" customHeight="1" x14ac:dyDescent="0.3">
      <c r="A629" s="70"/>
      <c r="B629" s="70"/>
      <c r="C629" s="70"/>
      <c r="D629" s="70"/>
      <c r="E629" s="70"/>
      <c r="F629" s="68"/>
      <c r="G629" s="68"/>
      <c r="H629" s="68"/>
      <c r="I629" s="71"/>
      <c r="J629" s="68"/>
      <c r="K629" s="68"/>
      <c r="L629" s="68"/>
      <c r="M629" s="68"/>
      <c r="N629" s="68"/>
      <c r="O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8"/>
      <c r="AU629" s="68"/>
      <c r="AV629" s="68"/>
      <c r="AW629" s="68"/>
      <c r="AX629" s="68"/>
      <c r="AY629" s="68"/>
      <c r="AZ629" s="68"/>
      <c r="BA629" s="68"/>
      <c r="BB629" s="68"/>
      <c r="BC629" s="68"/>
      <c r="BD629" s="68"/>
      <c r="BE629" s="68"/>
      <c r="BF629" s="68"/>
      <c r="BG629" s="68"/>
    </row>
    <row r="630" spans="1:59" ht="16.5" customHeight="1" x14ac:dyDescent="0.3">
      <c r="A630" s="70"/>
      <c r="B630" s="70"/>
      <c r="C630" s="70"/>
      <c r="D630" s="70"/>
      <c r="E630" s="70"/>
      <c r="F630" s="68"/>
      <c r="G630" s="68"/>
      <c r="H630" s="68"/>
      <c r="I630" s="71"/>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8"/>
      <c r="AU630" s="68"/>
      <c r="AV630" s="68"/>
      <c r="AW630" s="68"/>
      <c r="AX630" s="68"/>
      <c r="AY630" s="68"/>
      <c r="AZ630" s="68"/>
      <c r="BA630" s="68"/>
      <c r="BB630" s="68"/>
      <c r="BC630" s="68"/>
      <c r="BD630" s="68"/>
      <c r="BE630" s="68"/>
      <c r="BF630" s="68"/>
      <c r="BG630" s="68"/>
    </row>
    <row r="631" spans="1:59" ht="16.5" customHeight="1" x14ac:dyDescent="0.3">
      <c r="A631" s="70"/>
      <c r="B631" s="70"/>
      <c r="C631" s="70"/>
      <c r="D631" s="70"/>
      <c r="E631" s="70"/>
      <c r="F631" s="68"/>
      <c r="G631" s="68"/>
      <c r="H631" s="68"/>
      <c r="I631" s="71"/>
      <c r="J631" s="68"/>
      <c r="K631" s="68"/>
      <c r="L631" s="68"/>
      <c r="M631" s="68"/>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8"/>
      <c r="AU631" s="68"/>
      <c r="AV631" s="68"/>
      <c r="AW631" s="68"/>
      <c r="AX631" s="68"/>
      <c r="AY631" s="68"/>
      <c r="AZ631" s="68"/>
      <c r="BA631" s="68"/>
      <c r="BB631" s="68"/>
      <c r="BC631" s="68"/>
      <c r="BD631" s="68"/>
      <c r="BE631" s="68"/>
      <c r="BF631" s="68"/>
      <c r="BG631" s="68"/>
    </row>
    <row r="632" spans="1:59" ht="16.5" customHeight="1" x14ac:dyDescent="0.3">
      <c r="A632" s="70"/>
      <c r="B632" s="70"/>
      <c r="C632" s="70"/>
      <c r="D632" s="70"/>
      <c r="E632" s="70"/>
      <c r="F632" s="68"/>
      <c r="G632" s="68"/>
      <c r="H632" s="68"/>
      <c r="I632" s="71"/>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c r="AN632" s="68"/>
      <c r="AO632" s="68"/>
      <c r="AP632" s="68"/>
      <c r="AQ632" s="68"/>
      <c r="AR632" s="68"/>
      <c r="AS632" s="68"/>
      <c r="AT632" s="68"/>
      <c r="AU632" s="68"/>
      <c r="AV632" s="68"/>
      <c r="AW632" s="68"/>
      <c r="AX632" s="68"/>
      <c r="AY632" s="68"/>
      <c r="AZ632" s="68"/>
      <c r="BA632" s="68"/>
      <c r="BB632" s="68"/>
      <c r="BC632" s="68"/>
      <c r="BD632" s="68"/>
      <c r="BE632" s="68"/>
      <c r="BF632" s="68"/>
      <c r="BG632" s="68"/>
    </row>
    <row r="633" spans="1:59" ht="16.5" customHeight="1" x14ac:dyDescent="0.3">
      <c r="A633" s="70"/>
      <c r="B633" s="70"/>
      <c r="C633" s="70"/>
      <c r="D633" s="70"/>
      <c r="E633" s="70"/>
      <c r="F633" s="68"/>
      <c r="G633" s="68"/>
      <c r="H633" s="68"/>
      <c r="I633" s="71"/>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c r="AN633" s="68"/>
      <c r="AO633" s="68"/>
      <c r="AP633" s="68"/>
      <c r="AQ633" s="68"/>
      <c r="AR633" s="68"/>
      <c r="AS633" s="68"/>
      <c r="AT633" s="68"/>
      <c r="AU633" s="68"/>
      <c r="AV633" s="68"/>
      <c r="AW633" s="68"/>
      <c r="AX633" s="68"/>
      <c r="AY633" s="68"/>
      <c r="AZ633" s="68"/>
      <c r="BA633" s="68"/>
      <c r="BB633" s="68"/>
      <c r="BC633" s="68"/>
      <c r="BD633" s="68"/>
      <c r="BE633" s="68"/>
      <c r="BF633" s="68"/>
      <c r="BG633" s="68"/>
    </row>
    <row r="634" spans="1:59" ht="16.5" customHeight="1" x14ac:dyDescent="0.3">
      <c r="A634" s="70"/>
      <c r="B634" s="70"/>
      <c r="C634" s="70"/>
      <c r="D634" s="70"/>
      <c r="E634" s="70"/>
      <c r="F634" s="68"/>
      <c r="G634" s="68"/>
      <c r="H634" s="68"/>
      <c r="I634" s="71"/>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8"/>
      <c r="AU634" s="68"/>
      <c r="AV634" s="68"/>
      <c r="AW634" s="68"/>
      <c r="AX634" s="68"/>
      <c r="AY634" s="68"/>
      <c r="AZ634" s="68"/>
      <c r="BA634" s="68"/>
      <c r="BB634" s="68"/>
      <c r="BC634" s="68"/>
      <c r="BD634" s="68"/>
      <c r="BE634" s="68"/>
      <c r="BF634" s="68"/>
      <c r="BG634" s="68"/>
    </row>
    <row r="635" spans="1:59" ht="16.5" customHeight="1" x14ac:dyDescent="0.3">
      <c r="A635" s="70"/>
      <c r="B635" s="70"/>
      <c r="C635" s="70"/>
      <c r="D635" s="70"/>
      <c r="E635" s="70"/>
      <c r="F635" s="68"/>
      <c r="G635" s="68"/>
      <c r="H635" s="68"/>
      <c r="I635" s="71"/>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8"/>
      <c r="AW635" s="68"/>
      <c r="AX635" s="68"/>
      <c r="AY635" s="68"/>
      <c r="AZ635" s="68"/>
      <c r="BA635" s="68"/>
      <c r="BB635" s="68"/>
      <c r="BC635" s="68"/>
      <c r="BD635" s="68"/>
      <c r="BE635" s="68"/>
      <c r="BF635" s="68"/>
      <c r="BG635" s="68"/>
    </row>
    <row r="636" spans="1:59" ht="16.5" customHeight="1" x14ac:dyDescent="0.3">
      <c r="A636" s="70"/>
      <c r="B636" s="70"/>
      <c r="C636" s="70"/>
      <c r="D636" s="70"/>
      <c r="E636" s="70"/>
      <c r="F636" s="68"/>
      <c r="G636" s="68"/>
      <c r="H636" s="68"/>
      <c r="I636" s="71"/>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8"/>
      <c r="AW636" s="68"/>
      <c r="AX636" s="68"/>
      <c r="AY636" s="68"/>
      <c r="AZ636" s="68"/>
      <c r="BA636" s="68"/>
      <c r="BB636" s="68"/>
      <c r="BC636" s="68"/>
      <c r="BD636" s="68"/>
      <c r="BE636" s="68"/>
      <c r="BF636" s="68"/>
      <c r="BG636" s="68"/>
    </row>
    <row r="637" spans="1:59" ht="16.5" customHeight="1" x14ac:dyDescent="0.3">
      <c r="A637" s="70"/>
      <c r="B637" s="70"/>
      <c r="C637" s="70"/>
      <c r="D637" s="70"/>
      <c r="E637" s="70"/>
      <c r="F637" s="68"/>
      <c r="G637" s="68"/>
      <c r="H637" s="68"/>
      <c r="I637" s="71"/>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8"/>
      <c r="AU637" s="68"/>
      <c r="AV637" s="68"/>
      <c r="AW637" s="68"/>
      <c r="AX637" s="68"/>
      <c r="AY637" s="68"/>
      <c r="AZ637" s="68"/>
      <c r="BA637" s="68"/>
      <c r="BB637" s="68"/>
      <c r="BC637" s="68"/>
      <c r="BD637" s="68"/>
      <c r="BE637" s="68"/>
      <c r="BF637" s="68"/>
      <c r="BG637" s="68"/>
    </row>
    <row r="638" spans="1:59" ht="16.5" customHeight="1" x14ac:dyDescent="0.3">
      <c r="A638" s="70"/>
      <c r="B638" s="70"/>
      <c r="C638" s="70"/>
      <c r="D638" s="70"/>
      <c r="E638" s="70"/>
      <c r="F638" s="68"/>
      <c r="G638" s="68"/>
      <c r="H638" s="68"/>
      <c r="I638" s="71"/>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8"/>
      <c r="AU638" s="68"/>
      <c r="AV638" s="68"/>
      <c r="AW638" s="68"/>
      <c r="AX638" s="68"/>
      <c r="AY638" s="68"/>
      <c r="AZ638" s="68"/>
      <c r="BA638" s="68"/>
      <c r="BB638" s="68"/>
      <c r="BC638" s="68"/>
      <c r="BD638" s="68"/>
      <c r="BE638" s="68"/>
      <c r="BF638" s="68"/>
      <c r="BG638" s="68"/>
    </row>
    <row r="639" spans="1:59" ht="16.5" customHeight="1" x14ac:dyDescent="0.3">
      <c r="A639" s="70"/>
      <c r="B639" s="70"/>
      <c r="C639" s="70"/>
      <c r="D639" s="70"/>
      <c r="E639" s="70"/>
      <c r="F639" s="68"/>
      <c r="G639" s="68"/>
      <c r="H639" s="68"/>
      <c r="I639" s="71"/>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8"/>
      <c r="AU639" s="68"/>
      <c r="AV639" s="68"/>
      <c r="AW639" s="68"/>
      <c r="AX639" s="68"/>
      <c r="AY639" s="68"/>
      <c r="AZ639" s="68"/>
      <c r="BA639" s="68"/>
      <c r="BB639" s="68"/>
      <c r="BC639" s="68"/>
      <c r="BD639" s="68"/>
      <c r="BE639" s="68"/>
      <c r="BF639" s="68"/>
      <c r="BG639" s="68"/>
    </row>
    <row r="640" spans="1:59" ht="16.5" customHeight="1" x14ac:dyDescent="0.3">
      <c r="A640" s="70"/>
      <c r="B640" s="70"/>
      <c r="C640" s="70"/>
      <c r="D640" s="70"/>
      <c r="E640" s="70"/>
      <c r="F640" s="68"/>
      <c r="G640" s="68"/>
      <c r="H640" s="68"/>
      <c r="I640" s="71"/>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8"/>
      <c r="AU640" s="68"/>
      <c r="AV640" s="68"/>
      <c r="AW640" s="68"/>
      <c r="AX640" s="68"/>
      <c r="AY640" s="68"/>
      <c r="AZ640" s="68"/>
      <c r="BA640" s="68"/>
      <c r="BB640" s="68"/>
      <c r="BC640" s="68"/>
      <c r="BD640" s="68"/>
      <c r="BE640" s="68"/>
      <c r="BF640" s="68"/>
      <c r="BG640" s="68"/>
    </row>
    <row r="641" spans="1:59" ht="16.5" customHeight="1" x14ac:dyDescent="0.3">
      <c r="A641" s="70"/>
      <c r="B641" s="70"/>
      <c r="C641" s="70"/>
      <c r="D641" s="70"/>
      <c r="E641" s="70"/>
      <c r="F641" s="68"/>
      <c r="G641" s="68"/>
      <c r="H641" s="68"/>
      <c r="I641" s="71"/>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8"/>
      <c r="AU641" s="68"/>
      <c r="AV641" s="68"/>
      <c r="AW641" s="68"/>
      <c r="AX641" s="68"/>
      <c r="AY641" s="68"/>
      <c r="AZ641" s="68"/>
      <c r="BA641" s="68"/>
      <c r="BB641" s="68"/>
      <c r="BC641" s="68"/>
      <c r="BD641" s="68"/>
      <c r="BE641" s="68"/>
      <c r="BF641" s="68"/>
      <c r="BG641" s="68"/>
    </row>
    <row r="642" spans="1:59" ht="16.5" customHeight="1" x14ac:dyDescent="0.3">
      <c r="A642" s="70"/>
      <c r="B642" s="70"/>
      <c r="C642" s="70"/>
      <c r="D642" s="70"/>
      <c r="E642" s="70"/>
      <c r="F642" s="68"/>
      <c r="G642" s="68"/>
      <c r="H642" s="68"/>
      <c r="I642" s="71"/>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8"/>
      <c r="AU642" s="68"/>
      <c r="AV642" s="68"/>
      <c r="AW642" s="68"/>
      <c r="AX642" s="68"/>
      <c r="AY642" s="68"/>
      <c r="AZ642" s="68"/>
      <c r="BA642" s="68"/>
      <c r="BB642" s="68"/>
      <c r="BC642" s="68"/>
      <c r="BD642" s="68"/>
      <c r="BE642" s="68"/>
      <c r="BF642" s="68"/>
      <c r="BG642" s="68"/>
    </row>
    <row r="643" spans="1:59" ht="16.5" customHeight="1" x14ac:dyDescent="0.3">
      <c r="A643" s="70"/>
      <c r="B643" s="70"/>
      <c r="C643" s="70"/>
      <c r="D643" s="70"/>
      <c r="E643" s="70"/>
      <c r="F643" s="68"/>
      <c r="G643" s="68"/>
      <c r="H643" s="68"/>
      <c r="I643" s="71"/>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8"/>
      <c r="AU643" s="68"/>
      <c r="AV643" s="68"/>
      <c r="AW643" s="68"/>
      <c r="AX643" s="68"/>
      <c r="AY643" s="68"/>
      <c r="AZ643" s="68"/>
      <c r="BA643" s="68"/>
      <c r="BB643" s="68"/>
      <c r="BC643" s="68"/>
      <c r="BD643" s="68"/>
      <c r="BE643" s="68"/>
      <c r="BF643" s="68"/>
      <c r="BG643" s="68"/>
    </row>
    <row r="644" spans="1:59" ht="16.5" customHeight="1" x14ac:dyDescent="0.3">
      <c r="A644" s="70"/>
      <c r="B644" s="70"/>
      <c r="C644" s="70"/>
      <c r="D644" s="70"/>
      <c r="E644" s="70"/>
      <c r="F644" s="68"/>
      <c r="G644" s="68"/>
      <c r="H644" s="68"/>
      <c r="I644" s="71"/>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8"/>
      <c r="AU644" s="68"/>
      <c r="AV644" s="68"/>
      <c r="AW644" s="68"/>
      <c r="AX644" s="68"/>
      <c r="AY644" s="68"/>
      <c r="AZ644" s="68"/>
      <c r="BA644" s="68"/>
      <c r="BB644" s="68"/>
      <c r="BC644" s="68"/>
      <c r="BD644" s="68"/>
      <c r="BE644" s="68"/>
      <c r="BF644" s="68"/>
      <c r="BG644" s="68"/>
    </row>
    <row r="645" spans="1:59" ht="16.5" customHeight="1" x14ac:dyDescent="0.3">
      <c r="A645" s="70"/>
      <c r="B645" s="70"/>
      <c r="C645" s="70"/>
      <c r="D645" s="70"/>
      <c r="E645" s="70"/>
      <c r="F645" s="68"/>
      <c r="G645" s="68"/>
      <c r="H645" s="68"/>
      <c r="I645" s="71"/>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8"/>
      <c r="AU645" s="68"/>
      <c r="AV645" s="68"/>
      <c r="AW645" s="68"/>
      <c r="AX645" s="68"/>
      <c r="AY645" s="68"/>
      <c r="AZ645" s="68"/>
      <c r="BA645" s="68"/>
      <c r="BB645" s="68"/>
      <c r="BC645" s="68"/>
      <c r="BD645" s="68"/>
      <c r="BE645" s="68"/>
      <c r="BF645" s="68"/>
      <c r="BG645" s="68"/>
    </row>
    <row r="646" spans="1:59" ht="16.5" customHeight="1" x14ac:dyDescent="0.3">
      <c r="A646" s="70"/>
      <c r="B646" s="70"/>
      <c r="C646" s="70"/>
      <c r="D646" s="70"/>
      <c r="E646" s="70"/>
      <c r="F646" s="68"/>
      <c r="G646" s="68"/>
      <c r="H646" s="68"/>
      <c r="I646" s="71"/>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8"/>
      <c r="AU646" s="68"/>
      <c r="AV646" s="68"/>
      <c r="AW646" s="68"/>
      <c r="AX646" s="68"/>
      <c r="AY646" s="68"/>
      <c r="AZ646" s="68"/>
      <c r="BA646" s="68"/>
      <c r="BB646" s="68"/>
      <c r="BC646" s="68"/>
      <c r="BD646" s="68"/>
      <c r="BE646" s="68"/>
      <c r="BF646" s="68"/>
      <c r="BG646" s="68"/>
    </row>
    <row r="647" spans="1:59" ht="16.5" customHeight="1" x14ac:dyDescent="0.3">
      <c r="A647" s="70"/>
      <c r="B647" s="70"/>
      <c r="C647" s="70"/>
      <c r="D647" s="70"/>
      <c r="E647" s="70"/>
      <c r="F647" s="68"/>
      <c r="G647" s="68"/>
      <c r="H647" s="68"/>
      <c r="I647" s="71"/>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8"/>
      <c r="AU647" s="68"/>
      <c r="AV647" s="68"/>
      <c r="AW647" s="68"/>
      <c r="AX647" s="68"/>
      <c r="AY647" s="68"/>
      <c r="AZ647" s="68"/>
      <c r="BA647" s="68"/>
      <c r="BB647" s="68"/>
      <c r="BC647" s="68"/>
      <c r="BD647" s="68"/>
      <c r="BE647" s="68"/>
      <c r="BF647" s="68"/>
      <c r="BG647" s="68"/>
    </row>
    <row r="648" spans="1:59" ht="16.5" customHeight="1" x14ac:dyDescent="0.3">
      <c r="A648" s="70"/>
      <c r="B648" s="70"/>
      <c r="C648" s="70"/>
      <c r="D648" s="70"/>
      <c r="E648" s="70"/>
      <c r="F648" s="68"/>
      <c r="G648" s="68"/>
      <c r="H648" s="68"/>
      <c r="I648" s="71"/>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8"/>
      <c r="AU648" s="68"/>
      <c r="AV648" s="68"/>
      <c r="AW648" s="68"/>
      <c r="AX648" s="68"/>
      <c r="AY648" s="68"/>
      <c r="AZ648" s="68"/>
      <c r="BA648" s="68"/>
      <c r="BB648" s="68"/>
      <c r="BC648" s="68"/>
      <c r="BD648" s="68"/>
      <c r="BE648" s="68"/>
      <c r="BF648" s="68"/>
      <c r="BG648" s="68"/>
    </row>
    <row r="649" spans="1:59" ht="16.5" customHeight="1" x14ac:dyDescent="0.3">
      <c r="A649" s="70"/>
      <c r="B649" s="70"/>
      <c r="C649" s="70"/>
      <c r="D649" s="70"/>
      <c r="E649" s="70"/>
      <c r="F649" s="68"/>
      <c r="G649" s="68"/>
      <c r="H649" s="68"/>
      <c r="I649" s="71"/>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8"/>
      <c r="AY649" s="68"/>
      <c r="AZ649" s="68"/>
      <c r="BA649" s="68"/>
      <c r="BB649" s="68"/>
      <c r="BC649" s="68"/>
      <c r="BD649" s="68"/>
      <c r="BE649" s="68"/>
      <c r="BF649" s="68"/>
      <c r="BG649" s="68"/>
    </row>
    <row r="650" spans="1:59" ht="16.5" customHeight="1" x14ac:dyDescent="0.3">
      <c r="A650" s="70"/>
      <c r="B650" s="70"/>
      <c r="C650" s="70"/>
      <c r="D650" s="70"/>
      <c r="E650" s="70"/>
      <c r="F650" s="68"/>
      <c r="G650" s="68"/>
      <c r="H650" s="68"/>
      <c r="I650" s="71"/>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8"/>
      <c r="BA650" s="68"/>
      <c r="BB650" s="68"/>
      <c r="BC650" s="68"/>
      <c r="BD650" s="68"/>
      <c r="BE650" s="68"/>
      <c r="BF650" s="68"/>
      <c r="BG650" s="68"/>
    </row>
    <row r="651" spans="1:59" ht="16.5" customHeight="1" x14ac:dyDescent="0.3">
      <c r="A651" s="70"/>
      <c r="B651" s="70"/>
      <c r="C651" s="70"/>
      <c r="D651" s="70"/>
      <c r="E651" s="70"/>
      <c r="F651" s="68"/>
      <c r="G651" s="68"/>
      <c r="H651" s="68"/>
      <c r="I651" s="71"/>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8"/>
      <c r="BA651" s="68"/>
      <c r="BB651" s="68"/>
      <c r="BC651" s="68"/>
      <c r="BD651" s="68"/>
      <c r="BE651" s="68"/>
      <c r="BF651" s="68"/>
      <c r="BG651" s="68"/>
    </row>
    <row r="652" spans="1:59" ht="16.5" customHeight="1" x14ac:dyDescent="0.3">
      <c r="A652" s="70"/>
      <c r="B652" s="70"/>
      <c r="C652" s="70"/>
      <c r="D652" s="70"/>
      <c r="E652" s="70"/>
      <c r="F652" s="68"/>
      <c r="G652" s="68"/>
      <c r="H652" s="68"/>
      <c r="I652" s="71"/>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8"/>
      <c r="AU652" s="68"/>
      <c r="AV652" s="68"/>
      <c r="AW652" s="68"/>
      <c r="AX652" s="68"/>
      <c r="AY652" s="68"/>
      <c r="AZ652" s="68"/>
      <c r="BA652" s="68"/>
      <c r="BB652" s="68"/>
      <c r="BC652" s="68"/>
      <c r="BD652" s="68"/>
      <c r="BE652" s="68"/>
      <c r="BF652" s="68"/>
      <c r="BG652" s="68"/>
    </row>
    <row r="653" spans="1:59" ht="16.5" customHeight="1" x14ac:dyDescent="0.3">
      <c r="A653" s="70"/>
      <c r="B653" s="70"/>
      <c r="C653" s="70"/>
      <c r="D653" s="70"/>
      <c r="E653" s="70"/>
      <c r="F653" s="68"/>
      <c r="G653" s="68"/>
      <c r="H653" s="68"/>
      <c r="I653" s="71"/>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c r="AY653" s="68"/>
      <c r="AZ653" s="68"/>
      <c r="BA653" s="68"/>
      <c r="BB653" s="68"/>
      <c r="BC653" s="68"/>
      <c r="BD653" s="68"/>
      <c r="BE653" s="68"/>
      <c r="BF653" s="68"/>
      <c r="BG653" s="68"/>
    </row>
    <row r="654" spans="1:59" ht="16.5" customHeight="1" x14ac:dyDescent="0.3">
      <c r="A654" s="70"/>
      <c r="B654" s="70"/>
      <c r="C654" s="70"/>
      <c r="D654" s="70"/>
      <c r="E654" s="70"/>
      <c r="F654" s="68"/>
      <c r="G654" s="68"/>
      <c r="H654" s="68"/>
      <c r="I654" s="71"/>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8"/>
      <c r="AU654" s="68"/>
      <c r="AV654" s="68"/>
      <c r="AW654" s="68"/>
      <c r="AX654" s="68"/>
      <c r="AY654" s="68"/>
      <c r="AZ654" s="68"/>
      <c r="BA654" s="68"/>
      <c r="BB654" s="68"/>
      <c r="BC654" s="68"/>
      <c r="BD654" s="68"/>
      <c r="BE654" s="68"/>
      <c r="BF654" s="68"/>
      <c r="BG654" s="68"/>
    </row>
    <row r="655" spans="1:59" ht="16.5" customHeight="1" x14ac:dyDescent="0.3">
      <c r="A655" s="70"/>
      <c r="B655" s="70"/>
      <c r="C655" s="70"/>
      <c r="D655" s="70"/>
      <c r="E655" s="70"/>
      <c r="F655" s="68"/>
      <c r="G655" s="68"/>
      <c r="H655" s="68"/>
      <c r="I655" s="71"/>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c r="AN655" s="68"/>
      <c r="AO655" s="68"/>
      <c r="AP655" s="68"/>
      <c r="AQ655" s="68"/>
      <c r="AR655" s="68"/>
      <c r="AS655" s="68"/>
      <c r="AT655" s="68"/>
      <c r="AU655" s="68"/>
      <c r="AV655" s="68"/>
      <c r="AW655" s="68"/>
      <c r="AX655" s="68"/>
      <c r="AY655" s="68"/>
      <c r="AZ655" s="68"/>
      <c r="BA655" s="68"/>
      <c r="BB655" s="68"/>
      <c r="BC655" s="68"/>
      <c r="BD655" s="68"/>
      <c r="BE655" s="68"/>
      <c r="BF655" s="68"/>
      <c r="BG655" s="68"/>
    </row>
    <row r="656" spans="1:59" ht="16.5" customHeight="1" x14ac:dyDescent="0.3">
      <c r="A656" s="70"/>
      <c r="B656" s="70"/>
      <c r="C656" s="70"/>
      <c r="D656" s="70"/>
      <c r="E656" s="70"/>
      <c r="F656" s="68"/>
      <c r="G656" s="68"/>
      <c r="H656" s="68"/>
      <c r="I656" s="71"/>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c r="AN656" s="68"/>
      <c r="AO656" s="68"/>
      <c r="AP656" s="68"/>
      <c r="AQ656" s="68"/>
      <c r="AR656" s="68"/>
      <c r="AS656" s="68"/>
      <c r="AT656" s="68"/>
      <c r="AU656" s="68"/>
      <c r="AV656" s="68"/>
      <c r="AW656" s="68"/>
      <c r="AX656" s="68"/>
      <c r="AY656" s="68"/>
      <c r="AZ656" s="68"/>
      <c r="BA656" s="68"/>
      <c r="BB656" s="68"/>
      <c r="BC656" s="68"/>
      <c r="BD656" s="68"/>
      <c r="BE656" s="68"/>
      <c r="BF656" s="68"/>
      <c r="BG656" s="68"/>
    </row>
    <row r="657" spans="1:59" ht="16.5" customHeight="1" x14ac:dyDescent="0.3">
      <c r="A657" s="70"/>
      <c r="B657" s="70"/>
      <c r="C657" s="70"/>
      <c r="D657" s="70"/>
      <c r="E657" s="70"/>
      <c r="F657" s="68"/>
      <c r="G657" s="68"/>
      <c r="H657" s="68"/>
      <c r="I657" s="71"/>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c r="AN657" s="68"/>
      <c r="AO657" s="68"/>
      <c r="AP657" s="68"/>
      <c r="AQ657" s="68"/>
      <c r="AR657" s="68"/>
      <c r="AS657" s="68"/>
      <c r="AT657" s="68"/>
      <c r="AU657" s="68"/>
      <c r="AV657" s="68"/>
      <c r="AW657" s="68"/>
      <c r="AX657" s="68"/>
      <c r="AY657" s="68"/>
      <c r="AZ657" s="68"/>
      <c r="BA657" s="68"/>
      <c r="BB657" s="68"/>
      <c r="BC657" s="68"/>
      <c r="BD657" s="68"/>
      <c r="BE657" s="68"/>
      <c r="BF657" s="68"/>
      <c r="BG657" s="68"/>
    </row>
    <row r="658" spans="1:59" ht="16.5" customHeight="1" x14ac:dyDescent="0.3">
      <c r="A658" s="70"/>
      <c r="B658" s="70"/>
      <c r="C658" s="70"/>
      <c r="D658" s="70"/>
      <c r="E658" s="70"/>
      <c r="F658" s="68"/>
      <c r="G658" s="68"/>
      <c r="H658" s="68"/>
      <c r="I658" s="71"/>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c r="AN658" s="68"/>
      <c r="AO658" s="68"/>
      <c r="AP658" s="68"/>
      <c r="AQ658" s="68"/>
      <c r="AR658" s="68"/>
      <c r="AS658" s="68"/>
      <c r="AT658" s="68"/>
      <c r="AU658" s="68"/>
      <c r="AV658" s="68"/>
      <c r="AW658" s="68"/>
      <c r="AX658" s="68"/>
      <c r="AY658" s="68"/>
      <c r="AZ658" s="68"/>
      <c r="BA658" s="68"/>
      <c r="BB658" s="68"/>
      <c r="BC658" s="68"/>
      <c r="BD658" s="68"/>
      <c r="BE658" s="68"/>
      <c r="BF658" s="68"/>
      <c r="BG658" s="68"/>
    </row>
    <row r="659" spans="1:59" ht="16.5" customHeight="1" x14ac:dyDescent="0.3">
      <c r="A659" s="70"/>
      <c r="B659" s="70"/>
      <c r="C659" s="70"/>
      <c r="D659" s="70"/>
      <c r="E659" s="70"/>
      <c r="F659" s="68"/>
      <c r="G659" s="68"/>
      <c r="H659" s="68"/>
      <c r="I659" s="71"/>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c r="AN659" s="68"/>
      <c r="AO659" s="68"/>
      <c r="AP659" s="68"/>
      <c r="AQ659" s="68"/>
      <c r="AR659" s="68"/>
      <c r="AS659" s="68"/>
      <c r="AT659" s="68"/>
      <c r="AU659" s="68"/>
      <c r="AV659" s="68"/>
      <c r="AW659" s="68"/>
      <c r="AX659" s="68"/>
      <c r="AY659" s="68"/>
      <c r="AZ659" s="68"/>
      <c r="BA659" s="68"/>
      <c r="BB659" s="68"/>
      <c r="BC659" s="68"/>
      <c r="BD659" s="68"/>
      <c r="BE659" s="68"/>
      <c r="BF659" s="68"/>
      <c r="BG659" s="68"/>
    </row>
    <row r="660" spans="1:59" ht="16.5" customHeight="1" x14ac:dyDescent="0.3">
      <c r="A660" s="70"/>
      <c r="B660" s="70"/>
      <c r="C660" s="70"/>
      <c r="D660" s="70"/>
      <c r="E660" s="70"/>
      <c r="F660" s="68"/>
      <c r="G660" s="68"/>
      <c r="H660" s="68"/>
      <c r="I660" s="71"/>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c r="AY660" s="68"/>
      <c r="AZ660" s="68"/>
      <c r="BA660" s="68"/>
      <c r="BB660" s="68"/>
      <c r="BC660" s="68"/>
      <c r="BD660" s="68"/>
      <c r="BE660" s="68"/>
      <c r="BF660" s="68"/>
      <c r="BG660" s="68"/>
    </row>
    <row r="661" spans="1:59" ht="16.5" customHeight="1" x14ac:dyDescent="0.3">
      <c r="A661" s="70"/>
      <c r="B661" s="70"/>
      <c r="C661" s="70"/>
      <c r="D661" s="70"/>
      <c r="E661" s="70"/>
      <c r="F661" s="68"/>
      <c r="G661" s="68"/>
      <c r="H661" s="68"/>
      <c r="I661" s="71"/>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c r="AN661" s="68"/>
      <c r="AO661" s="68"/>
      <c r="AP661" s="68"/>
      <c r="AQ661" s="68"/>
      <c r="AR661" s="68"/>
      <c r="AS661" s="68"/>
      <c r="AT661" s="68"/>
      <c r="AU661" s="68"/>
      <c r="AV661" s="68"/>
      <c r="AW661" s="68"/>
      <c r="AX661" s="68"/>
      <c r="AY661" s="68"/>
      <c r="AZ661" s="68"/>
      <c r="BA661" s="68"/>
      <c r="BB661" s="68"/>
      <c r="BC661" s="68"/>
      <c r="BD661" s="68"/>
      <c r="BE661" s="68"/>
      <c r="BF661" s="68"/>
      <c r="BG661" s="68"/>
    </row>
    <row r="662" spans="1:59" ht="16.5" customHeight="1" x14ac:dyDescent="0.3">
      <c r="A662" s="70"/>
      <c r="B662" s="70"/>
      <c r="C662" s="70"/>
      <c r="D662" s="70"/>
      <c r="E662" s="70"/>
      <c r="F662" s="68"/>
      <c r="G662" s="68"/>
      <c r="H662" s="68"/>
      <c r="I662" s="71"/>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8"/>
      <c r="AU662" s="68"/>
      <c r="AV662" s="68"/>
      <c r="AW662" s="68"/>
      <c r="AX662" s="68"/>
      <c r="AY662" s="68"/>
      <c r="AZ662" s="68"/>
      <c r="BA662" s="68"/>
      <c r="BB662" s="68"/>
      <c r="BC662" s="68"/>
      <c r="BD662" s="68"/>
      <c r="BE662" s="68"/>
      <c r="BF662" s="68"/>
      <c r="BG662" s="68"/>
    </row>
    <row r="663" spans="1:59" ht="16.5" customHeight="1" x14ac:dyDescent="0.3">
      <c r="A663" s="70"/>
      <c r="B663" s="70"/>
      <c r="C663" s="70"/>
      <c r="D663" s="70"/>
      <c r="E663" s="70"/>
      <c r="F663" s="68"/>
      <c r="G663" s="68"/>
      <c r="H663" s="68"/>
      <c r="I663" s="71"/>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8"/>
      <c r="AU663" s="68"/>
      <c r="AV663" s="68"/>
      <c r="AW663" s="68"/>
      <c r="AX663" s="68"/>
      <c r="AY663" s="68"/>
      <c r="AZ663" s="68"/>
      <c r="BA663" s="68"/>
      <c r="BB663" s="68"/>
      <c r="BC663" s="68"/>
      <c r="BD663" s="68"/>
      <c r="BE663" s="68"/>
      <c r="BF663" s="68"/>
      <c r="BG663" s="68"/>
    </row>
    <row r="664" spans="1:59" ht="16.5" customHeight="1" x14ac:dyDescent="0.3">
      <c r="A664" s="70"/>
      <c r="B664" s="70"/>
      <c r="C664" s="70"/>
      <c r="D664" s="70"/>
      <c r="E664" s="70"/>
      <c r="F664" s="68"/>
      <c r="G664" s="68"/>
      <c r="H664" s="68"/>
      <c r="I664" s="71"/>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8"/>
      <c r="AU664" s="68"/>
      <c r="AV664" s="68"/>
      <c r="AW664" s="68"/>
      <c r="AX664" s="68"/>
      <c r="AY664" s="68"/>
      <c r="AZ664" s="68"/>
      <c r="BA664" s="68"/>
      <c r="BB664" s="68"/>
      <c r="BC664" s="68"/>
      <c r="BD664" s="68"/>
      <c r="BE664" s="68"/>
      <c r="BF664" s="68"/>
      <c r="BG664" s="68"/>
    </row>
    <row r="665" spans="1:59" ht="16.5" customHeight="1" x14ac:dyDescent="0.3">
      <c r="A665" s="70"/>
      <c r="B665" s="70"/>
      <c r="C665" s="70"/>
      <c r="D665" s="70"/>
      <c r="E665" s="70"/>
      <c r="F665" s="68"/>
      <c r="G665" s="68"/>
      <c r="H665" s="68"/>
      <c r="I665" s="71"/>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8"/>
      <c r="AU665" s="68"/>
      <c r="AV665" s="68"/>
      <c r="AW665" s="68"/>
      <c r="AX665" s="68"/>
      <c r="AY665" s="68"/>
      <c r="AZ665" s="68"/>
      <c r="BA665" s="68"/>
      <c r="BB665" s="68"/>
      <c r="BC665" s="68"/>
      <c r="BD665" s="68"/>
      <c r="BE665" s="68"/>
      <c r="BF665" s="68"/>
      <c r="BG665" s="68"/>
    </row>
    <row r="666" spans="1:59" ht="16.5" customHeight="1" x14ac:dyDescent="0.3">
      <c r="A666" s="70"/>
      <c r="B666" s="70"/>
      <c r="C666" s="70"/>
      <c r="D666" s="70"/>
      <c r="E666" s="70"/>
      <c r="F666" s="68"/>
      <c r="G666" s="68"/>
      <c r="H666" s="68"/>
      <c r="I666" s="71"/>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8"/>
      <c r="AU666" s="68"/>
      <c r="AV666" s="68"/>
      <c r="AW666" s="68"/>
      <c r="AX666" s="68"/>
      <c r="AY666" s="68"/>
      <c r="AZ666" s="68"/>
      <c r="BA666" s="68"/>
      <c r="BB666" s="68"/>
      <c r="BC666" s="68"/>
      <c r="BD666" s="68"/>
      <c r="BE666" s="68"/>
      <c r="BF666" s="68"/>
      <c r="BG666" s="68"/>
    </row>
    <row r="667" spans="1:59" ht="16.5" customHeight="1" x14ac:dyDescent="0.3">
      <c r="A667" s="70"/>
      <c r="B667" s="70"/>
      <c r="C667" s="70"/>
      <c r="D667" s="70"/>
      <c r="E667" s="70"/>
      <c r="F667" s="68"/>
      <c r="G667" s="68"/>
      <c r="H667" s="68"/>
      <c r="I667" s="71"/>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8"/>
      <c r="AU667" s="68"/>
      <c r="AV667" s="68"/>
      <c r="AW667" s="68"/>
      <c r="AX667" s="68"/>
      <c r="AY667" s="68"/>
      <c r="AZ667" s="68"/>
      <c r="BA667" s="68"/>
      <c r="BB667" s="68"/>
      <c r="BC667" s="68"/>
      <c r="BD667" s="68"/>
      <c r="BE667" s="68"/>
      <c r="BF667" s="68"/>
      <c r="BG667" s="68"/>
    </row>
    <row r="668" spans="1:59" ht="16.5" customHeight="1" x14ac:dyDescent="0.3">
      <c r="A668" s="70"/>
      <c r="B668" s="70"/>
      <c r="C668" s="70"/>
      <c r="D668" s="70"/>
      <c r="E668" s="70"/>
      <c r="F668" s="68"/>
      <c r="G668" s="68"/>
      <c r="H668" s="68"/>
      <c r="I668" s="71"/>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8"/>
      <c r="AU668" s="68"/>
      <c r="AV668" s="68"/>
      <c r="AW668" s="68"/>
      <c r="AX668" s="68"/>
      <c r="AY668" s="68"/>
      <c r="AZ668" s="68"/>
      <c r="BA668" s="68"/>
      <c r="BB668" s="68"/>
      <c r="BC668" s="68"/>
      <c r="BD668" s="68"/>
      <c r="BE668" s="68"/>
      <c r="BF668" s="68"/>
      <c r="BG668" s="68"/>
    </row>
    <row r="669" spans="1:59" ht="16.5" customHeight="1" x14ac:dyDescent="0.3">
      <c r="A669" s="70"/>
      <c r="B669" s="70"/>
      <c r="C669" s="70"/>
      <c r="D669" s="70"/>
      <c r="E669" s="70"/>
      <c r="F669" s="68"/>
      <c r="G669" s="68"/>
      <c r="H669" s="68"/>
      <c r="I669" s="71"/>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8"/>
      <c r="AU669" s="68"/>
      <c r="AV669" s="68"/>
      <c r="AW669" s="68"/>
      <c r="AX669" s="68"/>
      <c r="AY669" s="68"/>
      <c r="AZ669" s="68"/>
      <c r="BA669" s="68"/>
      <c r="BB669" s="68"/>
      <c r="BC669" s="68"/>
      <c r="BD669" s="68"/>
      <c r="BE669" s="68"/>
      <c r="BF669" s="68"/>
      <c r="BG669" s="68"/>
    </row>
    <row r="670" spans="1:59" ht="16.5" customHeight="1" x14ac:dyDescent="0.3">
      <c r="A670" s="70"/>
      <c r="B670" s="70"/>
      <c r="C670" s="70"/>
      <c r="D670" s="70"/>
      <c r="E670" s="70"/>
      <c r="F670" s="68"/>
      <c r="G670" s="68"/>
      <c r="H670" s="68"/>
      <c r="I670" s="71"/>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8"/>
      <c r="AU670" s="68"/>
      <c r="AV670" s="68"/>
      <c r="AW670" s="68"/>
      <c r="AX670" s="68"/>
      <c r="AY670" s="68"/>
      <c r="AZ670" s="68"/>
      <c r="BA670" s="68"/>
      <c r="BB670" s="68"/>
      <c r="BC670" s="68"/>
      <c r="BD670" s="68"/>
      <c r="BE670" s="68"/>
      <c r="BF670" s="68"/>
      <c r="BG670" s="68"/>
    </row>
    <row r="671" spans="1:59" ht="16.5" customHeight="1" x14ac:dyDescent="0.3">
      <c r="A671" s="70"/>
      <c r="B671" s="70"/>
      <c r="C671" s="70"/>
      <c r="D671" s="70"/>
      <c r="E671" s="70"/>
      <c r="F671" s="68"/>
      <c r="G671" s="68"/>
      <c r="H671" s="68"/>
      <c r="I671" s="71"/>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8"/>
      <c r="AU671" s="68"/>
      <c r="AV671" s="68"/>
      <c r="AW671" s="68"/>
      <c r="AX671" s="68"/>
      <c r="AY671" s="68"/>
      <c r="AZ671" s="68"/>
      <c r="BA671" s="68"/>
      <c r="BB671" s="68"/>
      <c r="BC671" s="68"/>
      <c r="BD671" s="68"/>
      <c r="BE671" s="68"/>
      <c r="BF671" s="68"/>
      <c r="BG671" s="68"/>
    </row>
    <row r="672" spans="1:59" ht="16.5" customHeight="1" x14ac:dyDescent="0.3">
      <c r="A672" s="70"/>
      <c r="B672" s="70"/>
      <c r="C672" s="70"/>
      <c r="D672" s="70"/>
      <c r="E672" s="70"/>
      <c r="F672" s="68"/>
      <c r="G672" s="68"/>
      <c r="H672" s="68"/>
      <c r="I672" s="71"/>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8"/>
      <c r="AU672" s="68"/>
      <c r="AV672" s="68"/>
      <c r="AW672" s="68"/>
      <c r="AX672" s="68"/>
      <c r="AY672" s="68"/>
      <c r="AZ672" s="68"/>
      <c r="BA672" s="68"/>
      <c r="BB672" s="68"/>
      <c r="BC672" s="68"/>
      <c r="BD672" s="68"/>
      <c r="BE672" s="68"/>
      <c r="BF672" s="68"/>
      <c r="BG672" s="68"/>
    </row>
    <row r="673" spans="1:59" ht="16.5" customHeight="1" x14ac:dyDescent="0.3">
      <c r="A673" s="70"/>
      <c r="B673" s="70"/>
      <c r="C673" s="70"/>
      <c r="D673" s="70"/>
      <c r="E673" s="70"/>
      <c r="F673" s="68"/>
      <c r="G673" s="68"/>
      <c r="H673" s="68"/>
      <c r="I673" s="71"/>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8"/>
      <c r="AU673" s="68"/>
      <c r="AV673" s="68"/>
      <c r="AW673" s="68"/>
      <c r="AX673" s="68"/>
      <c r="AY673" s="68"/>
      <c r="AZ673" s="68"/>
      <c r="BA673" s="68"/>
      <c r="BB673" s="68"/>
      <c r="BC673" s="68"/>
      <c r="BD673" s="68"/>
      <c r="BE673" s="68"/>
      <c r="BF673" s="68"/>
      <c r="BG673" s="68"/>
    </row>
    <row r="674" spans="1:59" ht="16.5" customHeight="1" x14ac:dyDescent="0.3">
      <c r="A674" s="70"/>
      <c r="B674" s="70"/>
      <c r="C674" s="70"/>
      <c r="D674" s="70"/>
      <c r="E674" s="70"/>
      <c r="F674" s="68"/>
      <c r="G674" s="68"/>
      <c r="H674" s="68"/>
      <c r="I674" s="71"/>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8"/>
      <c r="AY674" s="68"/>
      <c r="AZ674" s="68"/>
      <c r="BA674" s="68"/>
      <c r="BB674" s="68"/>
      <c r="BC674" s="68"/>
      <c r="BD674" s="68"/>
      <c r="BE674" s="68"/>
      <c r="BF674" s="68"/>
      <c r="BG674" s="68"/>
    </row>
    <row r="675" spans="1:59" ht="16.5" customHeight="1" x14ac:dyDescent="0.3">
      <c r="A675" s="70"/>
      <c r="B675" s="70"/>
      <c r="C675" s="70"/>
      <c r="D675" s="70"/>
      <c r="E675" s="70"/>
      <c r="F675" s="68"/>
      <c r="G675" s="68"/>
      <c r="H675" s="68"/>
      <c r="I675" s="71"/>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8"/>
      <c r="AY675" s="68"/>
      <c r="AZ675" s="68"/>
      <c r="BA675" s="68"/>
      <c r="BB675" s="68"/>
      <c r="BC675" s="68"/>
      <c r="BD675" s="68"/>
      <c r="BE675" s="68"/>
      <c r="BF675" s="68"/>
      <c r="BG675" s="68"/>
    </row>
    <row r="676" spans="1:59" ht="16.5" customHeight="1" x14ac:dyDescent="0.3">
      <c r="A676" s="70"/>
      <c r="B676" s="70"/>
      <c r="C676" s="70"/>
      <c r="D676" s="70"/>
      <c r="E676" s="70"/>
      <c r="F676" s="68"/>
      <c r="G676" s="68"/>
      <c r="H676" s="68"/>
      <c r="I676" s="71"/>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c r="AQ676" s="68"/>
      <c r="AR676" s="68"/>
      <c r="AS676" s="68"/>
      <c r="AT676" s="68"/>
      <c r="AU676" s="68"/>
      <c r="AV676" s="68"/>
      <c r="AW676" s="68"/>
      <c r="AX676" s="68"/>
      <c r="AY676" s="68"/>
      <c r="AZ676" s="68"/>
      <c r="BA676" s="68"/>
      <c r="BB676" s="68"/>
      <c r="BC676" s="68"/>
      <c r="BD676" s="68"/>
      <c r="BE676" s="68"/>
      <c r="BF676" s="68"/>
      <c r="BG676" s="68"/>
    </row>
    <row r="677" spans="1:59" ht="16.5" customHeight="1" x14ac:dyDescent="0.3">
      <c r="A677" s="70"/>
      <c r="B677" s="70"/>
      <c r="C677" s="70"/>
      <c r="D677" s="70"/>
      <c r="E677" s="70"/>
      <c r="F677" s="68"/>
      <c r="G677" s="68"/>
      <c r="H677" s="68"/>
      <c r="I677" s="71"/>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c r="AQ677" s="68"/>
      <c r="AR677" s="68"/>
      <c r="AS677" s="68"/>
      <c r="AT677" s="68"/>
      <c r="AU677" s="68"/>
      <c r="AV677" s="68"/>
      <c r="AW677" s="68"/>
      <c r="AX677" s="68"/>
      <c r="AY677" s="68"/>
      <c r="AZ677" s="68"/>
      <c r="BA677" s="68"/>
      <c r="BB677" s="68"/>
      <c r="BC677" s="68"/>
      <c r="BD677" s="68"/>
      <c r="BE677" s="68"/>
      <c r="BF677" s="68"/>
      <c r="BG677" s="68"/>
    </row>
    <row r="678" spans="1:59" ht="16.5" customHeight="1" x14ac:dyDescent="0.3">
      <c r="A678" s="70"/>
      <c r="B678" s="70"/>
      <c r="C678" s="70"/>
      <c r="D678" s="70"/>
      <c r="E678" s="70"/>
      <c r="F678" s="68"/>
      <c r="G678" s="68"/>
      <c r="H678" s="68"/>
      <c r="I678" s="71"/>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8"/>
      <c r="AR678" s="68"/>
      <c r="AS678" s="68"/>
      <c r="AT678" s="68"/>
      <c r="AU678" s="68"/>
      <c r="AV678" s="68"/>
      <c r="AW678" s="68"/>
      <c r="AX678" s="68"/>
      <c r="AY678" s="68"/>
      <c r="AZ678" s="68"/>
      <c r="BA678" s="68"/>
      <c r="BB678" s="68"/>
      <c r="BC678" s="68"/>
      <c r="BD678" s="68"/>
      <c r="BE678" s="68"/>
      <c r="BF678" s="68"/>
      <c r="BG678" s="68"/>
    </row>
    <row r="679" spans="1:59" ht="16.5" customHeight="1" x14ac:dyDescent="0.3">
      <c r="A679" s="70"/>
      <c r="B679" s="70"/>
      <c r="C679" s="70"/>
      <c r="D679" s="70"/>
      <c r="E679" s="70"/>
      <c r="F679" s="68"/>
      <c r="G679" s="68"/>
      <c r="H679" s="68"/>
      <c r="I679" s="71"/>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c r="AQ679" s="68"/>
      <c r="AR679" s="68"/>
      <c r="AS679" s="68"/>
      <c r="AT679" s="68"/>
      <c r="AU679" s="68"/>
      <c r="AV679" s="68"/>
      <c r="AW679" s="68"/>
      <c r="AX679" s="68"/>
      <c r="AY679" s="68"/>
      <c r="AZ679" s="68"/>
      <c r="BA679" s="68"/>
      <c r="BB679" s="68"/>
      <c r="BC679" s="68"/>
      <c r="BD679" s="68"/>
      <c r="BE679" s="68"/>
      <c r="BF679" s="68"/>
      <c r="BG679" s="68"/>
    </row>
    <row r="680" spans="1:59" ht="16.5" customHeight="1" x14ac:dyDescent="0.3">
      <c r="A680" s="70"/>
      <c r="B680" s="70"/>
      <c r="C680" s="70"/>
      <c r="D680" s="70"/>
      <c r="E680" s="70"/>
      <c r="F680" s="68"/>
      <c r="G680" s="68"/>
      <c r="H680" s="68"/>
      <c r="I680" s="71"/>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c r="AQ680" s="68"/>
      <c r="AR680" s="68"/>
      <c r="AS680" s="68"/>
      <c r="AT680" s="68"/>
      <c r="AU680" s="68"/>
      <c r="AV680" s="68"/>
      <c r="AW680" s="68"/>
      <c r="AX680" s="68"/>
      <c r="AY680" s="68"/>
      <c r="AZ680" s="68"/>
      <c r="BA680" s="68"/>
      <c r="BB680" s="68"/>
      <c r="BC680" s="68"/>
      <c r="BD680" s="68"/>
      <c r="BE680" s="68"/>
      <c r="BF680" s="68"/>
      <c r="BG680" s="68"/>
    </row>
    <row r="681" spans="1:59" ht="16.5" customHeight="1" x14ac:dyDescent="0.3">
      <c r="A681" s="70"/>
      <c r="B681" s="70"/>
      <c r="C681" s="70"/>
      <c r="D681" s="70"/>
      <c r="E681" s="70"/>
      <c r="F681" s="68"/>
      <c r="G681" s="68"/>
      <c r="H681" s="68"/>
      <c r="I681" s="71"/>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c r="AQ681" s="68"/>
      <c r="AR681" s="68"/>
      <c r="AS681" s="68"/>
      <c r="AT681" s="68"/>
      <c r="AU681" s="68"/>
      <c r="AV681" s="68"/>
      <c r="AW681" s="68"/>
      <c r="AX681" s="68"/>
      <c r="AY681" s="68"/>
      <c r="AZ681" s="68"/>
      <c r="BA681" s="68"/>
      <c r="BB681" s="68"/>
      <c r="BC681" s="68"/>
      <c r="BD681" s="68"/>
      <c r="BE681" s="68"/>
      <c r="BF681" s="68"/>
      <c r="BG681" s="68"/>
    </row>
    <row r="682" spans="1:59" ht="16.5" customHeight="1" x14ac:dyDescent="0.3">
      <c r="A682" s="70"/>
      <c r="B682" s="70"/>
      <c r="C682" s="70"/>
      <c r="D682" s="70"/>
      <c r="E682" s="70"/>
      <c r="F682" s="68"/>
      <c r="G682" s="68"/>
      <c r="H682" s="68"/>
      <c r="I682" s="71"/>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c r="AQ682" s="68"/>
      <c r="AR682" s="68"/>
      <c r="AS682" s="68"/>
      <c r="AT682" s="68"/>
      <c r="AU682" s="68"/>
      <c r="AV682" s="68"/>
      <c r="AW682" s="68"/>
      <c r="AX682" s="68"/>
      <c r="AY682" s="68"/>
      <c r="AZ682" s="68"/>
      <c r="BA682" s="68"/>
      <c r="BB682" s="68"/>
      <c r="BC682" s="68"/>
      <c r="BD682" s="68"/>
      <c r="BE682" s="68"/>
      <c r="BF682" s="68"/>
      <c r="BG682" s="68"/>
    </row>
    <row r="683" spans="1:59" ht="16.5" customHeight="1" x14ac:dyDescent="0.3">
      <c r="A683" s="70"/>
      <c r="B683" s="70"/>
      <c r="C683" s="70"/>
      <c r="D683" s="70"/>
      <c r="E683" s="70"/>
      <c r="F683" s="68"/>
      <c r="G683" s="68"/>
      <c r="H683" s="68"/>
      <c r="I683" s="71"/>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c r="AQ683" s="68"/>
      <c r="AR683" s="68"/>
      <c r="AS683" s="68"/>
      <c r="AT683" s="68"/>
      <c r="AU683" s="68"/>
      <c r="AV683" s="68"/>
      <c r="AW683" s="68"/>
      <c r="AX683" s="68"/>
      <c r="AY683" s="68"/>
      <c r="AZ683" s="68"/>
      <c r="BA683" s="68"/>
      <c r="BB683" s="68"/>
      <c r="BC683" s="68"/>
      <c r="BD683" s="68"/>
      <c r="BE683" s="68"/>
      <c r="BF683" s="68"/>
      <c r="BG683" s="68"/>
    </row>
    <row r="684" spans="1:59" ht="16.5" customHeight="1" x14ac:dyDescent="0.3">
      <c r="A684" s="70"/>
      <c r="B684" s="70"/>
      <c r="C684" s="70"/>
      <c r="D684" s="70"/>
      <c r="E684" s="70"/>
      <c r="F684" s="68"/>
      <c r="G684" s="68"/>
      <c r="H684" s="68"/>
      <c r="I684" s="71"/>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c r="AQ684" s="68"/>
      <c r="AR684" s="68"/>
      <c r="AS684" s="68"/>
      <c r="AT684" s="68"/>
      <c r="AU684" s="68"/>
      <c r="AV684" s="68"/>
      <c r="AW684" s="68"/>
      <c r="AX684" s="68"/>
      <c r="AY684" s="68"/>
      <c r="AZ684" s="68"/>
      <c r="BA684" s="68"/>
      <c r="BB684" s="68"/>
      <c r="BC684" s="68"/>
      <c r="BD684" s="68"/>
      <c r="BE684" s="68"/>
      <c r="BF684" s="68"/>
      <c r="BG684" s="68"/>
    </row>
    <row r="685" spans="1:59" ht="16.5" customHeight="1" x14ac:dyDescent="0.3">
      <c r="A685" s="70"/>
      <c r="B685" s="70"/>
      <c r="C685" s="70"/>
      <c r="D685" s="70"/>
      <c r="E685" s="70"/>
      <c r="F685" s="68"/>
      <c r="G685" s="68"/>
      <c r="H685" s="68"/>
      <c r="I685" s="71"/>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c r="AQ685" s="68"/>
      <c r="AR685" s="68"/>
      <c r="AS685" s="68"/>
      <c r="AT685" s="68"/>
      <c r="AU685" s="68"/>
      <c r="AV685" s="68"/>
      <c r="AW685" s="68"/>
      <c r="AX685" s="68"/>
      <c r="AY685" s="68"/>
      <c r="AZ685" s="68"/>
      <c r="BA685" s="68"/>
      <c r="BB685" s="68"/>
      <c r="BC685" s="68"/>
      <c r="BD685" s="68"/>
      <c r="BE685" s="68"/>
      <c r="BF685" s="68"/>
      <c r="BG685" s="68"/>
    </row>
    <row r="686" spans="1:59" ht="16.5" customHeight="1" x14ac:dyDescent="0.3">
      <c r="A686" s="70"/>
      <c r="B686" s="70"/>
      <c r="C686" s="70"/>
      <c r="D686" s="70"/>
      <c r="E686" s="70"/>
      <c r="F686" s="68"/>
      <c r="G686" s="68"/>
      <c r="H686" s="68"/>
      <c r="I686" s="71"/>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8"/>
      <c r="AU686" s="68"/>
      <c r="AV686" s="68"/>
      <c r="AW686" s="68"/>
      <c r="AX686" s="68"/>
      <c r="AY686" s="68"/>
      <c r="AZ686" s="68"/>
      <c r="BA686" s="68"/>
      <c r="BB686" s="68"/>
      <c r="BC686" s="68"/>
      <c r="BD686" s="68"/>
      <c r="BE686" s="68"/>
      <c r="BF686" s="68"/>
      <c r="BG686" s="68"/>
    </row>
    <row r="687" spans="1:59" ht="16.5" customHeight="1" x14ac:dyDescent="0.3">
      <c r="A687" s="70"/>
      <c r="B687" s="70"/>
      <c r="C687" s="70"/>
      <c r="D687" s="70"/>
      <c r="E687" s="70"/>
      <c r="F687" s="68"/>
      <c r="G687" s="68"/>
      <c r="H687" s="68"/>
      <c r="I687" s="71"/>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c r="AQ687" s="68"/>
      <c r="AR687" s="68"/>
      <c r="AS687" s="68"/>
      <c r="AT687" s="68"/>
      <c r="AU687" s="68"/>
      <c r="AV687" s="68"/>
      <c r="AW687" s="68"/>
      <c r="AX687" s="68"/>
      <c r="AY687" s="68"/>
      <c r="AZ687" s="68"/>
      <c r="BA687" s="68"/>
      <c r="BB687" s="68"/>
      <c r="BC687" s="68"/>
      <c r="BD687" s="68"/>
      <c r="BE687" s="68"/>
      <c r="BF687" s="68"/>
      <c r="BG687" s="68"/>
    </row>
    <row r="688" spans="1:59" ht="16.5" customHeight="1" x14ac:dyDescent="0.3">
      <c r="A688" s="70"/>
      <c r="B688" s="70"/>
      <c r="C688" s="70"/>
      <c r="D688" s="70"/>
      <c r="E688" s="70"/>
      <c r="F688" s="68"/>
      <c r="G688" s="68"/>
      <c r="H688" s="68"/>
      <c r="I688" s="71"/>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c r="AQ688" s="68"/>
      <c r="AR688" s="68"/>
      <c r="AS688" s="68"/>
      <c r="AT688" s="68"/>
      <c r="AU688" s="68"/>
      <c r="AV688" s="68"/>
      <c r="AW688" s="68"/>
      <c r="AX688" s="68"/>
      <c r="AY688" s="68"/>
      <c r="AZ688" s="68"/>
      <c r="BA688" s="68"/>
      <c r="BB688" s="68"/>
      <c r="BC688" s="68"/>
      <c r="BD688" s="68"/>
      <c r="BE688" s="68"/>
      <c r="BF688" s="68"/>
      <c r="BG688" s="68"/>
    </row>
    <row r="689" spans="1:59" ht="16.5" customHeight="1" x14ac:dyDescent="0.3">
      <c r="A689" s="70"/>
      <c r="B689" s="70"/>
      <c r="C689" s="70"/>
      <c r="D689" s="70"/>
      <c r="E689" s="70"/>
      <c r="F689" s="68"/>
      <c r="G689" s="68"/>
      <c r="H689" s="68"/>
      <c r="I689" s="71"/>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c r="AQ689" s="68"/>
      <c r="AR689" s="68"/>
      <c r="AS689" s="68"/>
      <c r="AT689" s="68"/>
      <c r="AU689" s="68"/>
      <c r="AV689" s="68"/>
      <c r="AW689" s="68"/>
      <c r="AX689" s="68"/>
      <c r="AY689" s="68"/>
      <c r="AZ689" s="68"/>
      <c r="BA689" s="68"/>
      <c r="BB689" s="68"/>
      <c r="BC689" s="68"/>
      <c r="BD689" s="68"/>
      <c r="BE689" s="68"/>
      <c r="BF689" s="68"/>
      <c r="BG689" s="68"/>
    </row>
    <row r="690" spans="1:59" ht="16.5" customHeight="1" x14ac:dyDescent="0.3">
      <c r="A690" s="70"/>
      <c r="B690" s="70"/>
      <c r="C690" s="70"/>
      <c r="D690" s="70"/>
      <c r="E690" s="70"/>
      <c r="F690" s="68"/>
      <c r="G690" s="68"/>
      <c r="H690" s="68"/>
      <c r="I690" s="71"/>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c r="AQ690" s="68"/>
      <c r="AR690" s="68"/>
      <c r="AS690" s="68"/>
      <c r="AT690" s="68"/>
      <c r="AU690" s="68"/>
      <c r="AV690" s="68"/>
      <c r="AW690" s="68"/>
      <c r="AX690" s="68"/>
      <c r="AY690" s="68"/>
      <c r="AZ690" s="68"/>
      <c r="BA690" s="68"/>
      <c r="BB690" s="68"/>
      <c r="BC690" s="68"/>
      <c r="BD690" s="68"/>
      <c r="BE690" s="68"/>
      <c r="BF690" s="68"/>
      <c r="BG690" s="68"/>
    </row>
    <row r="691" spans="1:59" ht="16.5" customHeight="1" x14ac:dyDescent="0.3">
      <c r="A691" s="70"/>
      <c r="B691" s="70"/>
      <c r="C691" s="70"/>
      <c r="D691" s="70"/>
      <c r="E691" s="70"/>
      <c r="F691" s="68"/>
      <c r="G691" s="68"/>
      <c r="H691" s="68"/>
      <c r="I691" s="71"/>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8"/>
      <c r="AU691" s="68"/>
      <c r="AV691" s="68"/>
      <c r="AW691" s="68"/>
      <c r="AX691" s="68"/>
      <c r="AY691" s="68"/>
      <c r="AZ691" s="68"/>
      <c r="BA691" s="68"/>
      <c r="BB691" s="68"/>
      <c r="BC691" s="68"/>
      <c r="BD691" s="68"/>
      <c r="BE691" s="68"/>
      <c r="BF691" s="68"/>
      <c r="BG691" s="68"/>
    </row>
    <row r="692" spans="1:59" ht="16.5" customHeight="1" x14ac:dyDescent="0.3">
      <c r="A692" s="70"/>
      <c r="B692" s="70"/>
      <c r="C692" s="70"/>
      <c r="D692" s="70"/>
      <c r="E692" s="70"/>
      <c r="F692" s="68"/>
      <c r="G692" s="68"/>
      <c r="H692" s="68"/>
      <c r="I692" s="71"/>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8"/>
      <c r="AU692" s="68"/>
      <c r="AV692" s="68"/>
      <c r="AW692" s="68"/>
      <c r="AX692" s="68"/>
      <c r="AY692" s="68"/>
      <c r="AZ692" s="68"/>
      <c r="BA692" s="68"/>
      <c r="BB692" s="68"/>
      <c r="BC692" s="68"/>
      <c r="BD692" s="68"/>
      <c r="BE692" s="68"/>
      <c r="BF692" s="68"/>
      <c r="BG692" s="68"/>
    </row>
    <row r="693" spans="1:59" ht="16.5" customHeight="1" x14ac:dyDescent="0.3">
      <c r="A693" s="70"/>
      <c r="B693" s="70"/>
      <c r="C693" s="70"/>
      <c r="D693" s="70"/>
      <c r="E693" s="70"/>
      <c r="F693" s="68"/>
      <c r="G693" s="68"/>
      <c r="H693" s="68"/>
      <c r="I693" s="71"/>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8"/>
      <c r="AU693" s="68"/>
      <c r="AV693" s="68"/>
      <c r="AW693" s="68"/>
      <c r="AX693" s="68"/>
      <c r="AY693" s="68"/>
      <c r="AZ693" s="68"/>
      <c r="BA693" s="68"/>
      <c r="BB693" s="68"/>
      <c r="BC693" s="68"/>
      <c r="BD693" s="68"/>
      <c r="BE693" s="68"/>
      <c r="BF693" s="68"/>
      <c r="BG693" s="68"/>
    </row>
    <row r="694" spans="1:59" ht="16.5" customHeight="1" x14ac:dyDescent="0.3">
      <c r="A694" s="70"/>
      <c r="B694" s="70"/>
      <c r="C694" s="70"/>
      <c r="D694" s="70"/>
      <c r="E694" s="70"/>
      <c r="F694" s="68"/>
      <c r="G694" s="68"/>
      <c r="H694" s="68"/>
      <c r="I694" s="71"/>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8"/>
      <c r="AU694" s="68"/>
      <c r="AV694" s="68"/>
      <c r="AW694" s="68"/>
      <c r="AX694" s="68"/>
      <c r="AY694" s="68"/>
      <c r="AZ694" s="68"/>
      <c r="BA694" s="68"/>
      <c r="BB694" s="68"/>
      <c r="BC694" s="68"/>
      <c r="BD694" s="68"/>
      <c r="BE694" s="68"/>
      <c r="BF694" s="68"/>
      <c r="BG694" s="68"/>
    </row>
    <row r="695" spans="1:59" ht="16.5" customHeight="1" x14ac:dyDescent="0.3">
      <c r="A695" s="70"/>
      <c r="B695" s="70"/>
      <c r="C695" s="70"/>
      <c r="D695" s="70"/>
      <c r="E695" s="70"/>
      <c r="F695" s="68"/>
      <c r="G695" s="68"/>
      <c r="H695" s="68"/>
      <c r="I695" s="71"/>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8"/>
      <c r="AU695" s="68"/>
      <c r="AV695" s="68"/>
      <c r="AW695" s="68"/>
      <c r="AX695" s="68"/>
      <c r="AY695" s="68"/>
      <c r="AZ695" s="68"/>
      <c r="BA695" s="68"/>
      <c r="BB695" s="68"/>
      <c r="BC695" s="68"/>
      <c r="BD695" s="68"/>
      <c r="BE695" s="68"/>
      <c r="BF695" s="68"/>
      <c r="BG695" s="68"/>
    </row>
    <row r="696" spans="1:59" ht="16.5" customHeight="1" x14ac:dyDescent="0.3">
      <c r="A696" s="70"/>
      <c r="B696" s="70"/>
      <c r="C696" s="70"/>
      <c r="D696" s="70"/>
      <c r="E696" s="70"/>
      <c r="F696" s="68"/>
      <c r="G696" s="68"/>
      <c r="H696" s="68"/>
      <c r="I696" s="71"/>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8"/>
      <c r="AU696" s="68"/>
      <c r="AV696" s="68"/>
      <c r="AW696" s="68"/>
      <c r="AX696" s="68"/>
      <c r="AY696" s="68"/>
      <c r="AZ696" s="68"/>
      <c r="BA696" s="68"/>
      <c r="BB696" s="68"/>
      <c r="BC696" s="68"/>
      <c r="BD696" s="68"/>
      <c r="BE696" s="68"/>
      <c r="BF696" s="68"/>
      <c r="BG696" s="68"/>
    </row>
    <row r="697" spans="1:59" ht="16.5" customHeight="1" x14ac:dyDescent="0.3">
      <c r="A697" s="70"/>
      <c r="B697" s="70"/>
      <c r="C697" s="70"/>
      <c r="D697" s="70"/>
      <c r="E697" s="70"/>
      <c r="F697" s="68"/>
      <c r="G697" s="68"/>
      <c r="H697" s="68"/>
      <c r="I697" s="71"/>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8"/>
      <c r="AU697" s="68"/>
      <c r="AV697" s="68"/>
      <c r="AW697" s="68"/>
      <c r="AX697" s="68"/>
      <c r="AY697" s="68"/>
      <c r="AZ697" s="68"/>
      <c r="BA697" s="68"/>
      <c r="BB697" s="68"/>
      <c r="BC697" s="68"/>
      <c r="BD697" s="68"/>
      <c r="BE697" s="68"/>
      <c r="BF697" s="68"/>
      <c r="BG697" s="68"/>
    </row>
    <row r="698" spans="1:59" ht="16.5" customHeight="1" x14ac:dyDescent="0.3">
      <c r="A698" s="70"/>
      <c r="B698" s="70"/>
      <c r="C698" s="70"/>
      <c r="D698" s="70"/>
      <c r="E698" s="70"/>
      <c r="F698" s="68"/>
      <c r="G698" s="68"/>
      <c r="H698" s="68"/>
      <c r="I698" s="71"/>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row>
    <row r="699" spans="1:59" ht="16.5" customHeight="1" x14ac:dyDescent="0.3">
      <c r="A699" s="70"/>
      <c r="B699" s="70"/>
      <c r="C699" s="70"/>
      <c r="D699" s="70"/>
      <c r="E699" s="70"/>
      <c r="F699" s="68"/>
      <c r="G699" s="68"/>
      <c r="H699" s="68"/>
      <c r="I699" s="71"/>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row>
    <row r="700" spans="1:59" ht="16.5" customHeight="1" x14ac:dyDescent="0.3">
      <c r="A700" s="70"/>
      <c r="B700" s="70"/>
      <c r="C700" s="70"/>
      <c r="D700" s="70"/>
      <c r="E700" s="70"/>
      <c r="F700" s="68"/>
      <c r="G700" s="68"/>
      <c r="H700" s="68"/>
      <c r="I700" s="71"/>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c r="AY700" s="68"/>
      <c r="AZ700" s="68"/>
      <c r="BA700" s="68"/>
      <c r="BB700" s="68"/>
      <c r="BC700" s="68"/>
      <c r="BD700" s="68"/>
      <c r="BE700" s="68"/>
      <c r="BF700" s="68"/>
      <c r="BG700" s="68"/>
    </row>
    <row r="701" spans="1:59" ht="16.5" customHeight="1" x14ac:dyDescent="0.3">
      <c r="A701" s="70"/>
      <c r="B701" s="70"/>
      <c r="C701" s="70"/>
      <c r="D701" s="70"/>
      <c r="E701" s="70"/>
      <c r="F701" s="68"/>
      <c r="G701" s="68"/>
      <c r="H701" s="68"/>
      <c r="I701" s="71"/>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8"/>
      <c r="BA701" s="68"/>
      <c r="BB701" s="68"/>
      <c r="BC701" s="68"/>
      <c r="BD701" s="68"/>
      <c r="BE701" s="68"/>
      <c r="BF701" s="68"/>
      <c r="BG701" s="68"/>
    </row>
    <row r="702" spans="1:59" ht="16.5" customHeight="1" x14ac:dyDescent="0.3">
      <c r="A702" s="70"/>
      <c r="B702" s="70"/>
      <c r="C702" s="70"/>
      <c r="D702" s="70"/>
      <c r="E702" s="70"/>
      <c r="F702" s="68"/>
      <c r="G702" s="68"/>
      <c r="H702" s="68"/>
      <c r="I702" s="71"/>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8"/>
      <c r="AU702" s="68"/>
      <c r="AV702" s="68"/>
      <c r="AW702" s="68"/>
      <c r="AX702" s="68"/>
      <c r="AY702" s="68"/>
      <c r="AZ702" s="68"/>
      <c r="BA702" s="68"/>
      <c r="BB702" s="68"/>
      <c r="BC702" s="68"/>
      <c r="BD702" s="68"/>
      <c r="BE702" s="68"/>
      <c r="BF702" s="68"/>
      <c r="BG702" s="68"/>
    </row>
    <row r="703" spans="1:59" ht="16.5" customHeight="1" x14ac:dyDescent="0.3">
      <c r="A703" s="70"/>
      <c r="B703" s="70"/>
      <c r="C703" s="70"/>
      <c r="D703" s="70"/>
      <c r="E703" s="70"/>
      <c r="F703" s="68"/>
      <c r="G703" s="68"/>
      <c r="H703" s="68"/>
      <c r="I703" s="71"/>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8"/>
      <c r="AU703" s="68"/>
      <c r="AV703" s="68"/>
      <c r="AW703" s="68"/>
      <c r="AX703" s="68"/>
      <c r="AY703" s="68"/>
      <c r="AZ703" s="68"/>
      <c r="BA703" s="68"/>
      <c r="BB703" s="68"/>
      <c r="BC703" s="68"/>
      <c r="BD703" s="68"/>
      <c r="BE703" s="68"/>
      <c r="BF703" s="68"/>
      <c r="BG703" s="68"/>
    </row>
    <row r="704" spans="1:59" ht="16.5" customHeight="1" x14ac:dyDescent="0.3">
      <c r="A704" s="70"/>
      <c r="B704" s="70"/>
      <c r="C704" s="70"/>
      <c r="D704" s="70"/>
      <c r="E704" s="70"/>
      <c r="F704" s="68"/>
      <c r="G704" s="68"/>
      <c r="H704" s="68"/>
      <c r="I704" s="71"/>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c r="AQ704" s="68"/>
      <c r="AR704" s="68"/>
      <c r="AS704" s="68"/>
      <c r="AT704" s="68"/>
      <c r="AU704" s="68"/>
      <c r="AV704" s="68"/>
      <c r="AW704" s="68"/>
      <c r="AX704" s="68"/>
      <c r="AY704" s="68"/>
      <c r="AZ704" s="68"/>
      <c r="BA704" s="68"/>
      <c r="BB704" s="68"/>
      <c r="BC704" s="68"/>
      <c r="BD704" s="68"/>
      <c r="BE704" s="68"/>
      <c r="BF704" s="68"/>
      <c r="BG704" s="68"/>
    </row>
    <row r="705" spans="1:59" ht="16.5" customHeight="1" x14ac:dyDescent="0.3">
      <c r="A705" s="70"/>
      <c r="B705" s="70"/>
      <c r="C705" s="70"/>
      <c r="D705" s="70"/>
      <c r="E705" s="70"/>
      <c r="F705" s="68"/>
      <c r="G705" s="68"/>
      <c r="H705" s="68"/>
      <c r="I705" s="71"/>
      <c r="J705" s="68"/>
      <c r="K705" s="68"/>
      <c r="L705" s="68"/>
      <c r="M705" s="68"/>
      <c r="N705" s="68"/>
      <c r="O705" s="68"/>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c r="AN705" s="68"/>
      <c r="AO705" s="68"/>
      <c r="AP705" s="68"/>
      <c r="AQ705" s="68"/>
      <c r="AR705" s="68"/>
      <c r="AS705" s="68"/>
      <c r="AT705" s="68"/>
      <c r="AU705" s="68"/>
      <c r="AV705" s="68"/>
      <c r="AW705" s="68"/>
      <c r="AX705" s="68"/>
      <c r="AY705" s="68"/>
      <c r="AZ705" s="68"/>
      <c r="BA705" s="68"/>
      <c r="BB705" s="68"/>
      <c r="BC705" s="68"/>
      <c r="BD705" s="68"/>
      <c r="BE705" s="68"/>
      <c r="BF705" s="68"/>
      <c r="BG705" s="68"/>
    </row>
    <row r="706" spans="1:59" ht="16.5" customHeight="1" x14ac:dyDescent="0.3">
      <c r="A706" s="70"/>
      <c r="B706" s="70"/>
      <c r="C706" s="70"/>
      <c r="D706" s="70"/>
      <c r="E706" s="70"/>
      <c r="F706" s="68"/>
      <c r="G706" s="68"/>
      <c r="H706" s="68"/>
      <c r="I706" s="71"/>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c r="AN706" s="68"/>
      <c r="AO706" s="68"/>
      <c r="AP706" s="68"/>
      <c r="AQ706" s="68"/>
      <c r="AR706" s="68"/>
      <c r="AS706" s="68"/>
      <c r="AT706" s="68"/>
      <c r="AU706" s="68"/>
      <c r="AV706" s="68"/>
      <c r="AW706" s="68"/>
      <c r="AX706" s="68"/>
      <c r="AY706" s="68"/>
      <c r="AZ706" s="68"/>
      <c r="BA706" s="68"/>
      <c r="BB706" s="68"/>
      <c r="BC706" s="68"/>
      <c r="BD706" s="68"/>
      <c r="BE706" s="68"/>
      <c r="BF706" s="68"/>
      <c r="BG706" s="68"/>
    </row>
    <row r="707" spans="1:59" ht="16.5" customHeight="1" x14ac:dyDescent="0.3">
      <c r="A707" s="70"/>
      <c r="B707" s="70"/>
      <c r="C707" s="70"/>
      <c r="D707" s="70"/>
      <c r="E707" s="70"/>
      <c r="F707" s="68"/>
      <c r="G707" s="68"/>
      <c r="H707" s="68"/>
      <c r="I707" s="71"/>
      <c r="J707" s="68"/>
      <c r="K707" s="68"/>
      <c r="L707" s="68"/>
      <c r="M707" s="68"/>
      <c r="N707" s="68"/>
      <c r="O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c r="AN707" s="68"/>
      <c r="AO707" s="68"/>
      <c r="AP707" s="68"/>
      <c r="AQ707" s="68"/>
      <c r="AR707" s="68"/>
      <c r="AS707" s="68"/>
      <c r="AT707" s="68"/>
      <c r="AU707" s="68"/>
      <c r="AV707" s="68"/>
      <c r="AW707" s="68"/>
      <c r="AX707" s="68"/>
      <c r="AY707" s="68"/>
      <c r="AZ707" s="68"/>
      <c r="BA707" s="68"/>
      <c r="BB707" s="68"/>
      <c r="BC707" s="68"/>
      <c r="BD707" s="68"/>
      <c r="BE707" s="68"/>
      <c r="BF707" s="68"/>
      <c r="BG707" s="68"/>
    </row>
    <row r="708" spans="1:59" ht="16.5" customHeight="1" x14ac:dyDescent="0.3">
      <c r="A708" s="70"/>
      <c r="B708" s="70"/>
      <c r="C708" s="70"/>
      <c r="D708" s="70"/>
      <c r="E708" s="70"/>
      <c r="F708" s="68"/>
      <c r="G708" s="68"/>
      <c r="H708" s="68"/>
      <c r="I708" s="71"/>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c r="AN708" s="68"/>
      <c r="AO708" s="68"/>
      <c r="AP708" s="68"/>
      <c r="AQ708" s="68"/>
      <c r="AR708" s="68"/>
      <c r="AS708" s="68"/>
      <c r="AT708" s="68"/>
      <c r="AU708" s="68"/>
      <c r="AV708" s="68"/>
      <c r="AW708" s="68"/>
      <c r="AX708" s="68"/>
      <c r="AY708" s="68"/>
      <c r="AZ708" s="68"/>
      <c r="BA708" s="68"/>
      <c r="BB708" s="68"/>
      <c r="BC708" s="68"/>
      <c r="BD708" s="68"/>
      <c r="BE708" s="68"/>
      <c r="BF708" s="68"/>
      <c r="BG708" s="68"/>
    </row>
    <row r="709" spans="1:59" ht="16.5" customHeight="1" x14ac:dyDescent="0.3">
      <c r="A709" s="70"/>
      <c r="B709" s="70"/>
      <c r="C709" s="70"/>
      <c r="D709" s="70"/>
      <c r="E709" s="70"/>
      <c r="F709" s="68"/>
      <c r="G709" s="68"/>
      <c r="H709" s="68"/>
      <c r="I709" s="71"/>
      <c r="J709" s="68"/>
      <c r="K709" s="68"/>
      <c r="L709" s="68"/>
      <c r="M709" s="68"/>
      <c r="N709" s="68"/>
      <c r="O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c r="AN709" s="68"/>
      <c r="AO709" s="68"/>
      <c r="AP709" s="68"/>
      <c r="AQ709" s="68"/>
      <c r="AR709" s="68"/>
      <c r="AS709" s="68"/>
      <c r="AT709" s="68"/>
      <c r="AU709" s="68"/>
      <c r="AV709" s="68"/>
      <c r="AW709" s="68"/>
      <c r="AX709" s="68"/>
      <c r="AY709" s="68"/>
      <c r="AZ709" s="68"/>
      <c r="BA709" s="68"/>
      <c r="BB709" s="68"/>
      <c r="BC709" s="68"/>
      <c r="BD709" s="68"/>
      <c r="BE709" s="68"/>
      <c r="BF709" s="68"/>
      <c r="BG709" s="68"/>
    </row>
    <row r="710" spans="1:59" ht="16.5" customHeight="1" x14ac:dyDescent="0.3">
      <c r="A710" s="70"/>
      <c r="B710" s="70"/>
      <c r="C710" s="70"/>
      <c r="D710" s="70"/>
      <c r="E710" s="70"/>
      <c r="F710" s="68"/>
      <c r="G710" s="68"/>
      <c r="H710" s="68"/>
      <c r="I710" s="71"/>
      <c r="J710" s="68"/>
      <c r="K710" s="68"/>
      <c r="L710" s="68"/>
      <c r="M710" s="68"/>
      <c r="N710" s="68"/>
      <c r="O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c r="AN710" s="68"/>
      <c r="AO710" s="68"/>
      <c r="AP710" s="68"/>
      <c r="AQ710" s="68"/>
      <c r="AR710" s="68"/>
      <c r="AS710" s="68"/>
      <c r="AT710" s="68"/>
      <c r="AU710" s="68"/>
      <c r="AV710" s="68"/>
      <c r="AW710" s="68"/>
      <c r="AX710" s="68"/>
      <c r="AY710" s="68"/>
      <c r="AZ710" s="68"/>
      <c r="BA710" s="68"/>
      <c r="BB710" s="68"/>
      <c r="BC710" s="68"/>
      <c r="BD710" s="68"/>
      <c r="BE710" s="68"/>
      <c r="BF710" s="68"/>
      <c r="BG710" s="68"/>
    </row>
    <row r="711" spans="1:59" ht="16.5" customHeight="1" x14ac:dyDescent="0.3">
      <c r="A711" s="70"/>
      <c r="B711" s="70"/>
      <c r="C711" s="70"/>
      <c r="D711" s="70"/>
      <c r="E711" s="70"/>
      <c r="F711" s="68"/>
      <c r="G711" s="68"/>
      <c r="H711" s="68"/>
      <c r="I711" s="71"/>
      <c r="J711" s="68"/>
      <c r="K711" s="68"/>
      <c r="L711" s="68"/>
      <c r="M711" s="68"/>
      <c r="N711" s="68"/>
      <c r="O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c r="AN711" s="68"/>
      <c r="AO711" s="68"/>
      <c r="AP711" s="68"/>
      <c r="AQ711" s="68"/>
      <c r="AR711" s="68"/>
      <c r="AS711" s="68"/>
      <c r="AT711" s="68"/>
      <c r="AU711" s="68"/>
      <c r="AV711" s="68"/>
      <c r="AW711" s="68"/>
      <c r="AX711" s="68"/>
      <c r="AY711" s="68"/>
      <c r="AZ711" s="68"/>
      <c r="BA711" s="68"/>
      <c r="BB711" s="68"/>
      <c r="BC711" s="68"/>
      <c r="BD711" s="68"/>
      <c r="BE711" s="68"/>
      <c r="BF711" s="68"/>
      <c r="BG711" s="68"/>
    </row>
    <row r="712" spans="1:59" ht="16.5" customHeight="1" x14ac:dyDescent="0.3">
      <c r="A712" s="70"/>
      <c r="B712" s="70"/>
      <c r="C712" s="70"/>
      <c r="D712" s="70"/>
      <c r="E712" s="70"/>
      <c r="F712" s="68"/>
      <c r="G712" s="68"/>
      <c r="H712" s="68"/>
      <c r="I712" s="71"/>
      <c r="J712" s="68"/>
      <c r="K712" s="68"/>
      <c r="L712" s="68"/>
      <c r="M712" s="68"/>
      <c r="N712" s="68"/>
      <c r="O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c r="AN712" s="68"/>
      <c r="AO712" s="68"/>
      <c r="AP712" s="68"/>
      <c r="AQ712" s="68"/>
      <c r="AR712" s="68"/>
      <c r="AS712" s="68"/>
      <c r="AT712" s="68"/>
      <c r="AU712" s="68"/>
      <c r="AV712" s="68"/>
      <c r="AW712" s="68"/>
      <c r="AX712" s="68"/>
      <c r="AY712" s="68"/>
      <c r="AZ712" s="68"/>
      <c r="BA712" s="68"/>
      <c r="BB712" s="68"/>
      <c r="BC712" s="68"/>
      <c r="BD712" s="68"/>
      <c r="BE712" s="68"/>
      <c r="BF712" s="68"/>
      <c r="BG712" s="68"/>
    </row>
    <row r="713" spans="1:59" ht="16.5" customHeight="1" x14ac:dyDescent="0.3">
      <c r="A713" s="70"/>
      <c r="B713" s="70"/>
      <c r="C713" s="70"/>
      <c r="D713" s="70"/>
      <c r="E713" s="70"/>
      <c r="F713" s="68"/>
      <c r="G713" s="68"/>
      <c r="H713" s="68"/>
      <c r="I713" s="71"/>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c r="AN713" s="68"/>
      <c r="AO713" s="68"/>
      <c r="AP713" s="68"/>
      <c r="AQ713" s="68"/>
      <c r="AR713" s="68"/>
      <c r="AS713" s="68"/>
      <c r="AT713" s="68"/>
      <c r="AU713" s="68"/>
      <c r="AV713" s="68"/>
      <c r="AW713" s="68"/>
      <c r="AX713" s="68"/>
      <c r="AY713" s="68"/>
      <c r="AZ713" s="68"/>
      <c r="BA713" s="68"/>
      <c r="BB713" s="68"/>
      <c r="BC713" s="68"/>
      <c r="BD713" s="68"/>
      <c r="BE713" s="68"/>
      <c r="BF713" s="68"/>
      <c r="BG713" s="68"/>
    </row>
    <row r="714" spans="1:59" ht="16.5" customHeight="1" x14ac:dyDescent="0.3">
      <c r="A714" s="70"/>
      <c r="B714" s="70"/>
      <c r="C714" s="70"/>
      <c r="D714" s="70"/>
      <c r="E714" s="70"/>
      <c r="F714" s="68"/>
      <c r="G714" s="68"/>
      <c r="H714" s="68"/>
      <c r="I714" s="71"/>
      <c r="J714" s="68"/>
      <c r="K714" s="68"/>
      <c r="L714" s="68"/>
      <c r="M714" s="68"/>
      <c r="N714" s="68"/>
      <c r="O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c r="AN714" s="68"/>
      <c r="AO714" s="68"/>
      <c r="AP714" s="68"/>
      <c r="AQ714" s="68"/>
      <c r="AR714" s="68"/>
      <c r="AS714" s="68"/>
      <c r="AT714" s="68"/>
      <c r="AU714" s="68"/>
      <c r="AV714" s="68"/>
      <c r="AW714" s="68"/>
      <c r="AX714" s="68"/>
      <c r="AY714" s="68"/>
      <c r="AZ714" s="68"/>
      <c r="BA714" s="68"/>
      <c r="BB714" s="68"/>
      <c r="BC714" s="68"/>
      <c r="BD714" s="68"/>
      <c r="BE714" s="68"/>
      <c r="BF714" s="68"/>
      <c r="BG714" s="68"/>
    </row>
    <row r="715" spans="1:59" ht="16.5" customHeight="1" x14ac:dyDescent="0.3">
      <c r="A715" s="70"/>
      <c r="B715" s="70"/>
      <c r="C715" s="70"/>
      <c r="D715" s="70"/>
      <c r="E715" s="70"/>
      <c r="F715" s="68"/>
      <c r="G715" s="68"/>
      <c r="H715" s="68"/>
      <c r="I715" s="71"/>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c r="AN715" s="68"/>
      <c r="AO715" s="68"/>
      <c r="AP715" s="68"/>
      <c r="AQ715" s="68"/>
      <c r="AR715" s="68"/>
      <c r="AS715" s="68"/>
      <c r="AT715" s="68"/>
      <c r="AU715" s="68"/>
      <c r="AV715" s="68"/>
      <c r="AW715" s="68"/>
      <c r="AX715" s="68"/>
      <c r="AY715" s="68"/>
      <c r="AZ715" s="68"/>
      <c r="BA715" s="68"/>
      <c r="BB715" s="68"/>
      <c r="BC715" s="68"/>
      <c r="BD715" s="68"/>
      <c r="BE715" s="68"/>
      <c r="BF715" s="68"/>
      <c r="BG715" s="68"/>
    </row>
    <row r="716" spans="1:59" ht="16.5" customHeight="1" x14ac:dyDescent="0.3">
      <c r="A716" s="70"/>
      <c r="B716" s="70"/>
      <c r="C716" s="70"/>
      <c r="D716" s="70"/>
      <c r="E716" s="70"/>
      <c r="F716" s="68"/>
      <c r="G716" s="68"/>
      <c r="H716" s="68"/>
      <c r="I716" s="71"/>
      <c r="J716" s="68"/>
      <c r="K716" s="68"/>
      <c r="L716" s="68"/>
      <c r="M716" s="68"/>
      <c r="N716" s="68"/>
      <c r="O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c r="AN716" s="68"/>
      <c r="AO716" s="68"/>
      <c r="AP716" s="68"/>
      <c r="AQ716" s="68"/>
      <c r="AR716" s="68"/>
      <c r="AS716" s="68"/>
      <c r="AT716" s="68"/>
      <c r="AU716" s="68"/>
      <c r="AV716" s="68"/>
      <c r="AW716" s="68"/>
      <c r="AX716" s="68"/>
      <c r="AY716" s="68"/>
      <c r="AZ716" s="68"/>
      <c r="BA716" s="68"/>
      <c r="BB716" s="68"/>
      <c r="BC716" s="68"/>
      <c r="BD716" s="68"/>
      <c r="BE716" s="68"/>
      <c r="BF716" s="68"/>
      <c r="BG716" s="68"/>
    </row>
    <row r="717" spans="1:59" ht="16.5" customHeight="1" x14ac:dyDescent="0.3">
      <c r="A717" s="70"/>
      <c r="B717" s="70"/>
      <c r="C717" s="70"/>
      <c r="D717" s="70"/>
      <c r="E717" s="70"/>
      <c r="F717" s="68"/>
      <c r="G717" s="68"/>
      <c r="H717" s="68"/>
      <c r="I717" s="71"/>
      <c r="J717" s="68"/>
      <c r="K717" s="68"/>
      <c r="L717" s="68"/>
      <c r="M717" s="68"/>
      <c r="N717" s="68"/>
      <c r="O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c r="AN717" s="68"/>
      <c r="AO717" s="68"/>
      <c r="AP717" s="68"/>
      <c r="AQ717" s="68"/>
      <c r="AR717" s="68"/>
      <c r="AS717" s="68"/>
      <c r="AT717" s="68"/>
      <c r="AU717" s="68"/>
      <c r="AV717" s="68"/>
      <c r="AW717" s="68"/>
      <c r="AX717" s="68"/>
      <c r="AY717" s="68"/>
      <c r="AZ717" s="68"/>
      <c r="BA717" s="68"/>
      <c r="BB717" s="68"/>
      <c r="BC717" s="68"/>
      <c r="BD717" s="68"/>
      <c r="BE717" s="68"/>
      <c r="BF717" s="68"/>
      <c r="BG717" s="68"/>
    </row>
    <row r="718" spans="1:59" ht="16.5" customHeight="1" x14ac:dyDescent="0.3">
      <c r="A718" s="70"/>
      <c r="B718" s="70"/>
      <c r="C718" s="70"/>
      <c r="D718" s="70"/>
      <c r="E718" s="70"/>
      <c r="F718" s="68"/>
      <c r="G718" s="68"/>
      <c r="H718" s="68"/>
      <c r="I718" s="71"/>
      <c r="J718" s="68"/>
      <c r="K718" s="68"/>
      <c r="L718" s="68"/>
      <c r="M718" s="68"/>
      <c r="N718" s="68"/>
      <c r="O718" s="68"/>
      <c r="P718" s="68"/>
      <c r="Q718" s="68"/>
      <c r="R718" s="68"/>
      <c r="S718" s="68"/>
      <c r="T718" s="68"/>
      <c r="U718" s="68"/>
      <c r="V718" s="68"/>
      <c r="W718" s="68"/>
      <c r="X718" s="68"/>
      <c r="Y718" s="68"/>
      <c r="Z718" s="68"/>
      <c r="AA718" s="68"/>
      <c r="AB718" s="68"/>
      <c r="AC718" s="68"/>
      <c r="AD718" s="68"/>
      <c r="AE718" s="68"/>
      <c r="AF718" s="68"/>
      <c r="AG718" s="68"/>
      <c r="AH718" s="68"/>
      <c r="AI718" s="68"/>
      <c r="AJ718" s="68"/>
      <c r="AK718" s="68"/>
      <c r="AL718" s="68"/>
      <c r="AM718" s="68"/>
      <c r="AN718" s="68"/>
      <c r="AO718" s="68"/>
      <c r="AP718" s="68"/>
      <c r="AQ718" s="68"/>
      <c r="AR718" s="68"/>
      <c r="AS718" s="68"/>
      <c r="AT718" s="68"/>
      <c r="AU718" s="68"/>
      <c r="AV718" s="68"/>
      <c r="AW718" s="68"/>
      <c r="AX718" s="68"/>
      <c r="AY718" s="68"/>
      <c r="AZ718" s="68"/>
      <c r="BA718" s="68"/>
      <c r="BB718" s="68"/>
      <c r="BC718" s="68"/>
      <c r="BD718" s="68"/>
      <c r="BE718" s="68"/>
      <c r="BF718" s="68"/>
      <c r="BG718" s="68"/>
    </row>
    <row r="719" spans="1:59" ht="16.5" customHeight="1" x14ac:dyDescent="0.3">
      <c r="A719" s="70"/>
      <c r="B719" s="70"/>
      <c r="C719" s="70"/>
      <c r="D719" s="70"/>
      <c r="E719" s="70"/>
      <c r="F719" s="68"/>
      <c r="G719" s="68"/>
      <c r="H719" s="68"/>
      <c r="I719" s="71"/>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8"/>
      <c r="AY719" s="68"/>
      <c r="AZ719" s="68"/>
      <c r="BA719" s="68"/>
      <c r="BB719" s="68"/>
      <c r="BC719" s="68"/>
      <c r="BD719" s="68"/>
      <c r="BE719" s="68"/>
      <c r="BF719" s="68"/>
      <c r="BG719" s="68"/>
    </row>
    <row r="720" spans="1:59" ht="16.5" customHeight="1" x14ac:dyDescent="0.3">
      <c r="A720" s="70"/>
      <c r="B720" s="70"/>
      <c r="C720" s="70"/>
      <c r="D720" s="70"/>
      <c r="E720" s="70"/>
      <c r="F720" s="68"/>
      <c r="G720" s="68"/>
      <c r="H720" s="68"/>
      <c r="I720" s="71"/>
      <c r="J720" s="68"/>
      <c r="K720" s="68"/>
      <c r="L720" s="68"/>
      <c r="M720" s="68"/>
      <c r="N720" s="68"/>
      <c r="O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68"/>
      <c r="AM720" s="68"/>
      <c r="AN720" s="68"/>
      <c r="AO720" s="68"/>
      <c r="AP720" s="68"/>
      <c r="AQ720" s="68"/>
      <c r="AR720" s="68"/>
      <c r="AS720" s="68"/>
      <c r="AT720" s="68"/>
      <c r="AU720" s="68"/>
      <c r="AV720" s="68"/>
      <c r="AW720" s="68"/>
      <c r="AX720" s="68"/>
      <c r="AY720" s="68"/>
      <c r="AZ720" s="68"/>
      <c r="BA720" s="68"/>
      <c r="BB720" s="68"/>
      <c r="BC720" s="68"/>
      <c r="BD720" s="68"/>
      <c r="BE720" s="68"/>
      <c r="BF720" s="68"/>
      <c r="BG720" s="68"/>
    </row>
    <row r="721" spans="1:59" ht="16.5" customHeight="1" x14ac:dyDescent="0.3">
      <c r="A721" s="70"/>
      <c r="B721" s="70"/>
      <c r="C721" s="70"/>
      <c r="D721" s="70"/>
      <c r="E721" s="70"/>
      <c r="F721" s="68"/>
      <c r="G721" s="68"/>
      <c r="H721" s="68"/>
      <c r="I721" s="71"/>
      <c r="J721" s="68"/>
      <c r="K721" s="68"/>
      <c r="L721" s="68"/>
      <c r="M721" s="68"/>
      <c r="N721" s="68"/>
      <c r="O721" s="68"/>
      <c r="P721" s="68"/>
      <c r="Q721" s="68"/>
      <c r="R721" s="68"/>
      <c r="S721" s="68"/>
      <c r="T721" s="68"/>
      <c r="U721" s="68"/>
      <c r="V721" s="68"/>
      <c r="W721" s="68"/>
      <c r="X721" s="68"/>
      <c r="Y721" s="68"/>
      <c r="Z721" s="68"/>
      <c r="AA721" s="68"/>
      <c r="AB721" s="68"/>
      <c r="AC721" s="68"/>
      <c r="AD721" s="68"/>
      <c r="AE721" s="68"/>
      <c r="AF721" s="68"/>
      <c r="AG721" s="68"/>
      <c r="AH721" s="68"/>
      <c r="AI721" s="68"/>
      <c r="AJ721" s="68"/>
      <c r="AK721" s="68"/>
      <c r="AL721" s="68"/>
      <c r="AM721" s="68"/>
      <c r="AN721" s="68"/>
      <c r="AO721" s="68"/>
      <c r="AP721" s="68"/>
      <c r="AQ721" s="68"/>
      <c r="AR721" s="68"/>
      <c r="AS721" s="68"/>
      <c r="AT721" s="68"/>
      <c r="AU721" s="68"/>
      <c r="AV721" s="68"/>
      <c r="AW721" s="68"/>
      <c r="AX721" s="68"/>
      <c r="AY721" s="68"/>
      <c r="AZ721" s="68"/>
      <c r="BA721" s="68"/>
      <c r="BB721" s="68"/>
      <c r="BC721" s="68"/>
      <c r="BD721" s="68"/>
      <c r="BE721" s="68"/>
      <c r="BF721" s="68"/>
      <c r="BG721" s="68"/>
    </row>
    <row r="722" spans="1:59" ht="16.5" customHeight="1" x14ac:dyDescent="0.3">
      <c r="A722" s="70"/>
      <c r="B722" s="70"/>
      <c r="C722" s="70"/>
      <c r="D722" s="70"/>
      <c r="E722" s="70"/>
      <c r="F722" s="68"/>
      <c r="G722" s="68"/>
      <c r="H722" s="68"/>
      <c r="I722" s="71"/>
      <c r="J722" s="68"/>
      <c r="K722" s="68"/>
      <c r="L722" s="68"/>
      <c r="M722" s="68"/>
      <c r="N722" s="68"/>
      <c r="O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c r="AQ722" s="68"/>
      <c r="AR722" s="68"/>
      <c r="AS722" s="68"/>
      <c r="AT722" s="68"/>
      <c r="AU722" s="68"/>
      <c r="AV722" s="68"/>
      <c r="AW722" s="68"/>
      <c r="AX722" s="68"/>
      <c r="AY722" s="68"/>
      <c r="AZ722" s="68"/>
      <c r="BA722" s="68"/>
      <c r="BB722" s="68"/>
      <c r="BC722" s="68"/>
      <c r="BD722" s="68"/>
      <c r="BE722" s="68"/>
      <c r="BF722" s="68"/>
      <c r="BG722" s="68"/>
    </row>
    <row r="723" spans="1:59" ht="16.5" customHeight="1" x14ac:dyDescent="0.3">
      <c r="A723" s="70"/>
      <c r="B723" s="70"/>
      <c r="C723" s="70"/>
      <c r="D723" s="70"/>
      <c r="E723" s="70"/>
      <c r="F723" s="68"/>
      <c r="G723" s="68"/>
      <c r="H723" s="68"/>
      <c r="I723" s="71"/>
      <c r="J723" s="68"/>
      <c r="K723" s="68"/>
      <c r="L723" s="68"/>
      <c r="M723" s="68"/>
      <c r="N723" s="68"/>
      <c r="O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c r="AN723" s="68"/>
      <c r="AO723" s="68"/>
      <c r="AP723" s="68"/>
      <c r="AQ723" s="68"/>
      <c r="AR723" s="68"/>
      <c r="AS723" s="68"/>
      <c r="AT723" s="68"/>
      <c r="AU723" s="68"/>
      <c r="AV723" s="68"/>
      <c r="AW723" s="68"/>
      <c r="AX723" s="68"/>
      <c r="AY723" s="68"/>
      <c r="AZ723" s="68"/>
      <c r="BA723" s="68"/>
      <c r="BB723" s="68"/>
      <c r="BC723" s="68"/>
      <c r="BD723" s="68"/>
      <c r="BE723" s="68"/>
      <c r="BF723" s="68"/>
      <c r="BG723" s="68"/>
    </row>
    <row r="724" spans="1:59" ht="16.5" customHeight="1" x14ac:dyDescent="0.3">
      <c r="A724" s="70"/>
      <c r="B724" s="70"/>
      <c r="C724" s="70"/>
      <c r="D724" s="70"/>
      <c r="E724" s="70"/>
      <c r="F724" s="68"/>
      <c r="G724" s="68"/>
      <c r="H724" s="68"/>
      <c r="I724" s="71"/>
      <c r="J724" s="68"/>
      <c r="K724" s="68"/>
      <c r="L724" s="68"/>
      <c r="M724" s="68"/>
      <c r="N724" s="68"/>
      <c r="O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68"/>
      <c r="AL724" s="68"/>
      <c r="AM724" s="68"/>
      <c r="AN724" s="68"/>
      <c r="AO724" s="68"/>
      <c r="AP724" s="68"/>
      <c r="AQ724" s="68"/>
      <c r="AR724" s="68"/>
      <c r="AS724" s="68"/>
      <c r="AT724" s="68"/>
      <c r="AU724" s="68"/>
      <c r="AV724" s="68"/>
      <c r="AW724" s="68"/>
      <c r="AX724" s="68"/>
      <c r="AY724" s="68"/>
      <c r="AZ724" s="68"/>
      <c r="BA724" s="68"/>
      <c r="BB724" s="68"/>
      <c r="BC724" s="68"/>
      <c r="BD724" s="68"/>
      <c r="BE724" s="68"/>
      <c r="BF724" s="68"/>
      <c r="BG724" s="68"/>
    </row>
    <row r="725" spans="1:59" ht="16.5" customHeight="1" x14ac:dyDescent="0.3">
      <c r="A725" s="70"/>
      <c r="B725" s="70"/>
      <c r="C725" s="70"/>
      <c r="D725" s="70"/>
      <c r="E725" s="70"/>
      <c r="F725" s="68"/>
      <c r="G725" s="68"/>
      <c r="H725" s="68"/>
      <c r="I725" s="71"/>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c r="AG725" s="68"/>
      <c r="AH725" s="68"/>
      <c r="AI725" s="68"/>
      <c r="AJ725" s="68"/>
      <c r="AK725" s="68"/>
      <c r="AL725" s="68"/>
      <c r="AM725" s="68"/>
      <c r="AN725" s="68"/>
      <c r="AO725" s="68"/>
      <c r="AP725" s="68"/>
      <c r="AQ725" s="68"/>
      <c r="AR725" s="68"/>
      <c r="AS725" s="68"/>
      <c r="AT725" s="68"/>
      <c r="AU725" s="68"/>
      <c r="AV725" s="68"/>
      <c r="AW725" s="68"/>
      <c r="AX725" s="68"/>
      <c r="AY725" s="68"/>
      <c r="AZ725" s="68"/>
      <c r="BA725" s="68"/>
      <c r="BB725" s="68"/>
      <c r="BC725" s="68"/>
      <c r="BD725" s="68"/>
      <c r="BE725" s="68"/>
      <c r="BF725" s="68"/>
      <c r="BG725" s="68"/>
    </row>
    <row r="726" spans="1:59" ht="16.5" customHeight="1" x14ac:dyDescent="0.3">
      <c r="A726" s="70"/>
      <c r="B726" s="70"/>
      <c r="C726" s="70"/>
      <c r="D726" s="70"/>
      <c r="E726" s="70"/>
      <c r="F726" s="68"/>
      <c r="G726" s="68"/>
      <c r="H726" s="68"/>
      <c r="I726" s="71"/>
      <c r="J726" s="68"/>
      <c r="K726" s="68"/>
      <c r="L726" s="68"/>
      <c r="M726" s="68"/>
      <c r="N726" s="68"/>
      <c r="O726" s="68"/>
      <c r="P726" s="68"/>
      <c r="Q726" s="68"/>
      <c r="R726" s="68"/>
      <c r="S726" s="68"/>
      <c r="T726" s="68"/>
      <c r="U726" s="68"/>
      <c r="V726" s="68"/>
      <c r="W726" s="68"/>
      <c r="X726" s="68"/>
      <c r="Y726" s="68"/>
      <c r="Z726" s="68"/>
      <c r="AA726" s="68"/>
      <c r="AB726" s="68"/>
      <c r="AC726" s="68"/>
      <c r="AD726" s="68"/>
      <c r="AE726" s="68"/>
      <c r="AF726" s="68"/>
      <c r="AG726" s="68"/>
      <c r="AH726" s="68"/>
      <c r="AI726" s="68"/>
      <c r="AJ726" s="68"/>
      <c r="AK726" s="68"/>
      <c r="AL726" s="68"/>
      <c r="AM726" s="68"/>
      <c r="AN726" s="68"/>
      <c r="AO726" s="68"/>
      <c r="AP726" s="68"/>
      <c r="AQ726" s="68"/>
      <c r="AR726" s="68"/>
      <c r="AS726" s="68"/>
      <c r="AT726" s="68"/>
      <c r="AU726" s="68"/>
      <c r="AV726" s="68"/>
      <c r="AW726" s="68"/>
      <c r="AX726" s="68"/>
      <c r="AY726" s="68"/>
      <c r="AZ726" s="68"/>
      <c r="BA726" s="68"/>
      <c r="BB726" s="68"/>
      <c r="BC726" s="68"/>
      <c r="BD726" s="68"/>
      <c r="BE726" s="68"/>
      <c r="BF726" s="68"/>
      <c r="BG726" s="68"/>
    </row>
    <row r="727" spans="1:59" ht="16.5" customHeight="1" x14ac:dyDescent="0.3">
      <c r="A727" s="70"/>
      <c r="B727" s="70"/>
      <c r="C727" s="70"/>
      <c r="D727" s="70"/>
      <c r="E727" s="70"/>
      <c r="F727" s="68"/>
      <c r="G727" s="68"/>
      <c r="H727" s="68"/>
      <c r="I727" s="71"/>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c r="AG727" s="68"/>
      <c r="AH727" s="68"/>
      <c r="AI727" s="68"/>
      <c r="AJ727" s="68"/>
      <c r="AK727" s="68"/>
      <c r="AL727" s="68"/>
      <c r="AM727" s="68"/>
      <c r="AN727" s="68"/>
      <c r="AO727" s="68"/>
      <c r="AP727" s="68"/>
      <c r="AQ727" s="68"/>
      <c r="AR727" s="68"/>
      <c r="AS727" s="68"/>
      <c r="AT727" s="68"/>
      <c r="AU727" s="68"/>
      <c r="AV727" s="68"/>
      <c r="AW727" s="68"/>
      <c r="AX727" s="68"/>
      <c r="AY727" s="68"/>
      <c r="AZ727" s="68"/>
      <c r="BA727" s="68"/>
      <c r="BB727" s="68"/>
      <c r="BC727" s="68"/>
      <c r="BD727" s="68"/>
      <c r="BE727" s="68"/>
      <c r="BF727" s="68"/>
      <c r="BG727" s="68"/>
    </row>
    <row r="728" spans="1:59" ht="16.5" customHeight="1" x14ac:dyDescent="0.3">
      <c r="A728" s="70"/>
      <c r="B728" s="70"/>
      <c r="C728" s="70"/>
      <c r="D728" s="70"/>
      <c r="E728" s="70"/>
      <c r="F728" s="68"/>
      <c r="G728" s="68"/>
      <c r="H728" s="68"/>
      <c r="I728" s="71"/>
      <c r="J728" s="68"/>
      <c r="K728" s="68"/>
      <c r="L728" s="68"/>
      <c r="M728" s="68"/>
      <c r="N728" s="68"/>
      <c r="O728" s="68"/>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728" s="68"/>
      <c r="AN728" s="68"/>
      <c r="AO728" s="68"/>
      <c r="AP728" s="68"/>
      <c r="AQ728" s="68"/>
      <c r="AR728" s="68"/>
      <c r="AS728" s="68"/>
      <c r="AT728" s="68"/>
      <c r="AU728" s="68"/>
      <c r="AV728" s="68"/>
      <c r="AW728" s="68"/>
      <c r="AX728" s="68"/>
      <c r="AY728" s="68"/>
      <c r="AZ728" s="68"/>
      <c r="BA728" s="68"/>
      <c r="BB728" s="68"/>
      <c r="BC728" s="68"/>
      <c r="BD728" s="68"/>
      <c r="BE728" s="68"/>
      <c r="BF728" s="68"/>
      <c r="BG728" s="68"/>
    </row>
    <row r="729" spans="1:59" ht="16.5" customHeight="1" x14ac:dyDescent="0.3">
      <c r="A729" s="70"/>
      <c r="B729" s="70"/>
      <c r="C729" s="70"/>
      <c r="D729" s="70"/>
      <c r="E729" s="70"/>
      <c r="F729" s="68"/>
      <c r="G729" s="68"/>
      <c r="H729" s="68"/>
      <c r="I729" s="71"/>
      <c r="J729" s="68"/>
      <c r="K729" s="68"/>
      <c r="L729" s="68"/>
      <c r="M729" s="68"/>
      <c r="N729" s="68"/>
      <c r="O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c r="AN729" s="68"/>
      <c r="AO729" s="68"/>
      <c r="AP729" s="68"/>
      <c r="AQ729" s="68"/>
      <c r="AR729" s="68"/>
      <c r="AS729" s="68"/>
      <c r="AT729" s="68"/>
      <c r="AU729" s="68"/>
      <c r="AV729" s="68"/>
      <c r="AW729" s="68"/>
      <c r="AX729" s="68"/>
      <c r="AY729" s="68"/>
      <c r="AZ729" s="68"/>
      <c r="BA729" s="68"/>
      <c r="BB729" s="68"/>
      <c r="BC729" s="68"/>
      <c r="BD729" s="68"/>
      <c r="BE729" s="68"/>
      <c r="BF729" s="68"/>
      <c r="BG729" s="68"/>
    </row>
    <row r="730" spans="1:59" ht="16.5" customHeight="1" x14ac:dyDescent="0.3">
      <c r="A730" s="70"/>
      <c r="B730" s="70"/>
      <c r="C730" s="70"/>
      <c r="D730" s="70"/>
      <c r="E730" s="70"/>
      <c r="F730" s="68"/>
      <c r="G730" s="68"/>
      <c r="H730" s="68"/>
      <c r="I730" s="71"/>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730" s="68"/>
      <c r="AN730" s="68"/>
      <c r="AO730" s="68"/>
      <c r="AP730" s="68"/>
      <c r="AQ730" s="68"/>
      <c r="AR730" s="68"/>
      <c r="AS730" s="68"/>
      <c r="AT730" s="68"/>
      <c r="AU730" s="68"/>
      <c r="AV730" s="68"/>
      <c r="AW730" s="68"/>
      <c r="AX730" s="68"/>
      <c r="AY730" s="68"/>
      <c r="AZ730" s="68"/>
      <c r="BA730" s="68"/>
      <c r="BB730" s="68"/>
      <c r="BC730" s="68"/>
      <c r="BD730" s="68"/>
      <c r="BE730" s="68"/>
      <c r="BF730" s="68"/>
      <c r="BG730" s="68"/>
    </row>
    <row r="731" spans="1:59" ht="16.5" customHeight="1" x14ac:dyDescent="0.3">
      <c r="A731" s="70"/>
      <c r="B731" s="70"/>
      <c r="C731" s="70"/>
      <c r="D731" s="70"/>
      <c r="E731" s="70"/>
      <c r="F731" s="68"/>
      <c r="G731" s="68"/>
      <c r="H731" s="68"/>
      <c r="I731" s="71"/>
      <c r="J731" s="68"/>
      <c r="K731" s="68"/>
      <c r="L731" s="68"/>
      <c r="M731" s="68"/>
      <c r="N731" s="68"/>
      <c r="O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731" s="68"/>
      <c r="AN731" s="68"/>
      <c r="AO731" s="68"/>
      <c r="AP731" s="68"/>
      <c r="AQ731" s="68"/>
      <c r="AR731" s="68"/>
      <c r="AS731" s="68"/>
      <c r="AT731" s="68"/>
      <c r="AU731" s="68"/>
      <c r="AV731" s="68"/>
      <c r="AW731" s="68"/>
      <c r="AX731" s="68"/>
      <c r="AY731" s="68"/>
      <c r="AZ731" s="68"/>
      <c r="BA731" s="68"/>
      <c r="BB731" s="68"/>
      <c r="BC731" s="68"/>
      <c r="BD731" s="68"/>
      <c r="BE731" s="68"/>
      <c r="BF731" s="68"/>
      <c r="BG731" s="68"/>
    </row>
    <row r="732" spans="1:59" ht="16.5" customHeight="1" x14ac:dyDescent="0.3">
      <c r="A732" s="70"/>
      <c r="B732" s="70"/>
      <c r="C732" s="70"/>
      <c r="D732" s="70"/>
      <c r="E732" s="70"/>
      <c r="F732" s="68"/>
      <c r="G732" s="68"/>
      <c r="H732" s="68"/>
      <c r="I732" s="71"/>
      <c r="J732" s="68"/>
      <c r="K732" s="68"/>
      <c r="L732" s="68"/>
      <c r="M732" s="68"/>
      <c r="N732" s="68"/>
      <c r="O732" s="68"/>
      <c r="P732" s="68"/>
      <c r="Q732" s="68"/>
      <c r="R732" s="68"/>
      <c r="S732" s="68"/>
      <c r="T732" s="68"/>
      <c r="U732" s="68"/>
      <c r="V732" s="68"/>
      <c r="W732" s="68"/>
      <c r="X732" s="68"/>
      <c r="Y732" s="68"/>
      <c r="Z732" s="68"/>
      <c r="AA732" s="68"/>
      <c r="AB732" s="68"/>
      <c r="AC732" s="68"/>
      <c r="AD732" s="68"/>
      <c r="AE732" s="68"/>
      <c r="AF732" s="68"/>
      <c r="AG732" s="68"/>
      <c r="AH732" s="68"/>
      <c r="AI732" s="68"/>
      <c r="AJ732" s="68"/>
      <c r="AK732" s="68"/>
      <c r="AL732" s="68"/>
      <c r="AM732" s="68"/>
      <c r="AN732" s="68"/>
      <c r="AO732" s="68"/>
      <c r="AP732" s="68"/>
      <c r="AQ732" s="68"/>
      <c r="AR732" s="68"/>
      <c r="AS732" s="68"/>
      <c r="AT732" s="68"/>
      <c r="AU732" s="68"/>
      <c r="AV732" s="68"/>
      <c r="AW732" s="68"/>
      <c r="AX732" s="68"/>
      <c r="AY732" s="68"/>
      <c r="AZ732" s="68"/>
      <c r="BA732" s="68"/>
      <c r="BB732" s="68"/>
      <c r="BC732" s="68"/>
      <c r="BD732" s="68"/>
      <c r="BE732" s="68"/>
      <c r="BF732" s="68"/>
      <c r="BG732" s="68"/>
    </row>
    <row r="733" spans="1:59" ht="16.5" customHeight="1" x14ac:dyDescent="0.3">
      <c r="A733" s="70"/>
      <c r="B733" s="70"/>
      <c r="C733" s="70"/>
      <c r="D733" s="70"/>
      <c r="E733" s="70"/>
      <c r="F733" s="68"/>
      <c r="G733" s="68"/>
      <c r="H733" s="68"/>
      <c r="I733" s="71"/>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c r="AN733" s="68"/>
      <c r="AO733" s="68"/>
      <c r="AP733" s="68"/>
      <c r="AQ733" s="68"/>
      <c r="AR733" s="68"/>
      <c r="AS733" s="68"/>
      <c r="AT733" s="68"/>
      <c r="AU733" s="68"/>
      <c r="AV733" s="68"/>
      <c r="AW733" s="68"/>
      <c r="AX733" s="68"/>
      <c r="AY733" s="68"/>
      <c r="AZ733" s="68"/>
      <c r="BA733" s="68"/>
      <c r="BB733" s="68"/>
      <c r="BC733" s="68"/>
      <c r="BD733" s="68"/>
      <c r="BE733" s="68"/>
      <c r="BF733" s="68"/>
      <c r="BG733" s="68"/>
    </row>
    <row r="734" spans="1:59" ht="16.5" customHeight="1" x14ac:dyDescent="0.3">
      <c r="A734" s="70"/>
      <c r="B734" s="70"/>
      <c r="C734" s="70"/>
      <c r="D734" s="70"/>
      <c r="E734" s="70"/>
      <c r="F734" s="68"/>
      <c r="G734" s="68"/>
      <c r="H734" s="68"/>
      <c r="I734" s="71"/>
      <c r="J734" s="68"/>
      <c r="K734" s="68"/>
      <c r="L734" s="68"/>
      <c r="M734" s="68"/>
      <c r="N734" s="68"/>
      <c r="O734" s="68"/>
      <c r="P734" s="68"/>
      <c r="Q734" s="68"/>
      <c r="R734" s="68"/>
      <c r="S734" s="68"/>
      <c r="T734" s="68"/>
      <c r="U734" s="68"/>
      <c r="V734" s="68"/>
      <c r="W734" s="68"/>
      <c r="X734" s="68"/>
      <c r="Y734" s="68"/>
      <c r="Z734" s="68"/>
      <c r="AA734" s="68"/>
      <c r="AB734" s="68"/>
      <c r="AC734" s="68"/>
      <c r="AD734" s="68"/>
      <c r="AE734" s="68"/>
      <c r="AF734" s="68"/>
      <c r="AG734" s="68"/>
      <c r="AH734" s="68"/>
      <c r="AI734" s="68"/>
      <c r="AJ734" s="68"/>
      <c r="AK734" s="68"/>
      <c r="AL734" s="68"/>
      <c r="AM734" s="68"/>
      <c r="AN734" s="68"/>
      <c r="AO734" s="68"/>
      <c r="AP734" s="68"/>
      <c r="AQ734" s="68"/>
      <c r="AR734" s="68"/>
      <c r="AS734" s="68"/>
      <c r="AT734" s="68"/>
      <c r="AU734" s="68"/>
      <c r="AV734" s="68"/>
      <c r="AW734" s="68"/>
      <c r="AX734" s="68"/>
      <c r="AY734" s="68"/>
      <c r="AZ734" s="68"/>
      <c r="BA734" s="68"/>
      <c r="BB734" s="68"/>
      <c r="BC734" s="68"/>
      <c r="BD734" s="68"/>
      <c r="BE734" s="68"/>
      <c r="BF734" s="68"/>
      <c r="BG734" s="68"/>
    </row>
    <row r="735" spans="1:59" ht="16.5" customHeight="1" x14ac:dyDescent="0.3">
      <c r="A735" s="70"/>
      <c r="B735" s="70"/>
      <c r="C735" s="70"/>
      <c r="D735" s="70"/>
      <c r="E735" s="70"/>
      <c r="F735" s="68"/>
      <c r="G735" s="68"/>
      <c r="H735" s="68"/>
      <c r="I735" s="71"/>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735" s="68"/>
      <c r="AN735" s="68"/>
      <c r="AO735" s="68"/>
      <c r="AP735" s="68"/>
      <c r="AQ735" s="68"/>
      <c r="AR735" s="68"/>
      <c r="AS735" s="68"/>
      <c r="AT735" s="68"/>
      <c r="AU735" s="68"/>
      <c r="AV735" s="68"/>
      <c r="AW735" s="68"/>
      <c r="AX735" s="68"/>
      <c r="AY735" s="68"/>
      <c r="AZ735" s="68"/>
      <c r="BA735" s="68"/>
      <c r="BB735" s="68"/>
      <c r="BC735" s="68"/>
      <c r="BD735" s="68"/>
      <c r="BE735" s="68"/>
      <c r="BF735" s="68"/>
      <c r="BG735" s="68"/>
    </row>
    <row r="736" spans="1:59" ht="16.5" customHeight="1" x14ac:dyDescent="0.3">
      <c r="A736" s="70"/>
      <c r="B736" s="70"/>
      <c r="C736" s="70"/>
      <c r="D736" s="70"/>
      <c r="E736" s="70"/>
      <c r="F736" s="68"/>
      <c r="G736" s="68"/>
      <c r="H736" s="68"/>
      <c r="I736" s="71"/>
      <c r="J736" s="68"/>
      <c r="K736" s="68"/>
      <c r="L736" s="68"/>
      <c r="M736" s="68"/>
      <c r="N736" s="68"/>
      <c r="O736" s="68"/>
      <c r="P736" s="68"/>
      <c r="Q736" s="68"/>
      <c r="R736" s="68"/>
      <c r="S736" s="68"/>
      <c r="T736" s="68"/>
      <c r="U736" s="68"/>
      <c r="V736" s="68"/>
      <c r="W736" s="68"/>
      <c r="X736" s="68"/>
      <c r="Y736" s="68"/>
      <c r="Z736" s="68"/>
      <c r="AA736" s="68"/>
      <c r="AB736" s="68"/>
      <c r="AC736" s="68"/>
      <c r="AD736" s="68"/>
      <c r="AE736" s="68"/>
      <c r="AF736" s="68"/>
      <c r="AG736" s="68"/>
      <c r="AH736" s="68"/>
      <c r="AI736" s="68"/>
      <c r="AJ736" s="68"/>
      <c r="AK736" s="68"/>
      <c r="AL736" s="68"/>
      <c r="AM736" s="68"/>
      <c r="AN736" s="68"/>
      <c r="AO736" s="68"/>
      <c r="AP736" s="68"/>
      <c r="AQ736" s="68"/>
      <c r="AR736" s="68"/>
      <c r="AS736" s="68"/>
      <c r="AT736" s="68"/>
      <c r="AU736" s="68"/>
      <c r="AV736" s="68"/>
      <c r="AW736" s="68"/>
      <c r="AX736" s="68"/>
      <c r="AY736" s="68"/>
      <c r="AZ736" s="68"/>
      <c r="BA736" s="68"/>
      <c r="BB736" s="68"/>
      <c r="BC736" s="68"/>
      <c r="BD736" s="68"/>
      <c r="BE736" s="68"/>
      <c r="BF736" s="68"/>
      <c r="BG736" s="68"/>
    </row>
    <row r="737" spans="1:59" ht="16.5" customHeight="1" x14ac:dyDescent="0.3">
      <c r="A737" s="70"/>
      <c r="B737" s="70"/>
      <c r="C737" s="70"/>
      <c r="D737" s="70"/>
      <c r="E737" s="70"/>
      <c r="F737" s="68"/>
      <c r="G737" s="68"/>
      <c r="H737" s="68"/>
      <c r="I737" s="71"/>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c r="AG737" s="68"/>
      <c r="AH737" s="68"/>
      <c r="AI737" s="68"/>
      <c r="AJ737" s="68"/>
      <c r="AK737" s="68"/>
      <c r="AL737" s="68"/>
      <c r="AM737" s="68"/>
      <c r="AN737" s="68"/>
      <c r="AO737" s="68"/>
      <c r="AP737" s="68"/>
      <c r="AQ737" s="68"/>
      <c r="AR737" s="68"/>
      <c r="AS737" s="68"/>
      <c r="AT737" s="68"/>
      <c r="AU737" s="68"/>
      <c r="AV737" s="68"/>
      <c r="AW737" s="68"/>
      <c r="AX737" s="68"/>
      <c r="AY737" s="68"/>
      <c r="AZ737" s="68"/>
      <c r="BA737" s="68"/>
      <c r="BB737" s="68"/>
      <c r="BC737" s="68"/>
      <c r="BD737" s="68"/>
      <c r="BE737" s="68"/>
      <c r="BF737" s="68"/>
      <c r="BG737" s="68"/>
    </row>
    <row r="738" spans="1:59" ht="16.5" customHeight="1" x14ac:dyDescent="0.3">
      <c r="A738" s="70"/>
      <c r="B738" s="70"/>
      <c r="C738" s="70"/>
      <c r="D738" s="70"/>
      <c r="E738" s="70"/>
      <c r="F738" s="68"/>
      <c r="G738" s="68"/>
      <c r="H738" s="68"/>
      <c r="I738" s="71"/>
      <c r="J738" s="68"/>
      <c r="K738" s="68"/>
      <c r="L738" s="68"/>
      <c r="M738" s="68"/>
      <c r="N738" s="68"/>
      <c r="O738" s="68"/>
      <c r="P738" s="68"/>
      <c r="Q738" s="68"/>
      <c r="R738" s="68"/>
      <c r="S738" s="68"/>
      <c r="T738" s="68"/>
      <c r="U738" s="68"/>
      <c r="V738" s="68"/>
      <c r="W738" s="68"/>
      <c r="X738" s="68"/>
      <c r="Y738" s="68"/>
      <c r="Z738" s="68"/>
      <c r="AA738" s="68"/>
      <c r="AB738" s="68"/>
      <c r="AC738" s="68"/>
      <c r="AD738" s="68"/>
      <c r="AE738" s="68"/>
      <c r="AF738" s="68"/>
      <c r="AG738" s="68"/>
      <c r="AH738" s="68"/>
      <c r="AI738" s="68"/>
      <c r="AJ738" s="68"/>
      <c r="AK738" s="68"/>
      <c r="AL738" s="68"/>
      <c r="AM738" s="68"/>
      <c r="AN738" s="68"/>
      <c r="AO738" s="68"/>
      <c r="AP738" s="68"/>
      <c r="AQ738" s="68"/>
      <c r="AR738" s="68"/>
      <c r="AS738" s="68"/>
      <c r="AT738" s="68"/>
      <c r="AU738" s="68"/>
      <c r="AV738" s="68"/>
      <c r="AW738" s="68"/>
      <c r="AX738" s="68"/>
      <c r="AY738" s="68"/>
      <c r="AZ738" s="68"/>
      <c r="BA738" s="68"/>
      <c r="BB738" s="68"/>
      <c r="BC738" s="68"/>
      <c r="BD738" s="68"/>
      <c r="BE738" s="68"/>
      <c r="BF738" s="68"/>
      <c r="BG738" s="68"/>
    </row>
    <row r="739" spans="1:59" ht="16.5" customHeight="1" x14ac:dyDescent="0.3">
      <c r="A739" s="70"/>
      <c r="B739" s="70"/>
      <c r="C739" s="70"/>
      <c r="D739" s="70"/>
      <c r="E739" s="70"/>
      <c r="F739" s="68"/>
      <c r="G739" s="68"/>
      <c r="H739" s="68"/>
      <c r="I739" s="71"/>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c r="AN739" s="68"/>
      <c r="AO739" s="68"/>
      <c r="AP739" s="68"/>
      <c r="AQ739" s="68"/>
      <c r="AR739" s="68"/>
      <c r="AS739" s="68"/>
      <c r="AT739" s="68"/>
      <c r="AU739" s="68"/>
      <c r="AV739" s="68"/>
      <c r="AW739" s="68"/>
      <c r="AX739" s="68"/>
      <c r="AY739" s="68"/>
      <c r="AZ739" s="68"/>
      <c r="BA739" s="68"/>
      <c r="BB739" s="68"/>
      <c r="BC739" s="68"/>
      <c r="BD739" s="68"/>
      <c r="BE739" s="68"/>
      <c r="BF739" s="68"/>
      <c r="BG739" s="68"/>
    </row>
    <row r="740" spans="1:59" ht="16.5" customHeight="1" x14ac:dyDescent="0.3">
      <c r="A740" s="70"/>
      <c r="B740" s="70"/>
      <c r="C740" s="70"/>
      <c r="D740" s="70"/>
      <c r="E740" s="70"/>
      <c r="F740" s="68"/>
      <c r="G740" s="68"/>
      <c r="H740" s="68"/>
      <c r="I740" s="71"/>
      <c r="J740" s="68"/>
      <c r="K740" s="68"/>
      <c r="L740" s="68"/>
      <c r="M740" s="68"/>
      <c r="N740" s="68"/>
      <c r="O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c r="AQ740" s="68"/>
      <c r="AR740" s="68"/>
      <c r="AS740" s="68"/>
      <c r="AT740" s="68"/>
      <c r="AU740" s="68"/>
      <c r="AV740" s="68"/>
      <c r="AW740" s="68"/>
      <c r="AX740" s="68"/>
      <c r="AY740" s="68"/>
      <c r="AZ740" s="68"/>
      <c r="BA740" s="68"/>
      <c r="BB740" s="68"/>
      <c r="BC740" s="68"/>
      <c r="BD740" s="68"/>
      <c r="BE740" s="68"/>
      <c r="BF740" s="68"/>
      <c r="BG740" s="68"/>
    </row>
    <row r="741" spans="1:59" ht="16.5" customHeight="1" x14ac:dyDescent="0.3">
      <c r="A741" s="70"/>
      <c r="B741" s="70"/>
      <c r="C741" s="70"/>
      <c r="D741" s="70"/>
      <c r="E741" s="70"/>
      <c r="F741" s="68"/>
      <c r="G741" s="68"/>
      <c r="H741" s="68"/>
      <c r="I741" s="71"/>
      <c r="J741" s="68"/>
      <c r="K741" s="68"/>
      <c r="L741" s="68"/>
      <c r="M741" s="68"/>
      <c r="N741" s="68"/>
      <c r="O741" s="68"/>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c r="AN741" s="68"/>
      <c r="AO741" s="68"/>
      <c r="AP741" s="68"/>
      <c r="AQ741" s="68"/>
      <c r="AR741" s="68"/>
      <c r="AS741" s="68"/>
      <c r="AT741" s="68"/>
      <c r="AU741" s="68"/>
      <c r="AV741" s="68"/>
      <c r="AW741" s="68"/>
      <c r="AX741" s="68"/>
      <c r="AY741" s="68"/>
      <c r="AZ741" s="68"/>
      <c r="BA741" s="68"/>
      <c r="BB741" s="68"/>
      <c r="BC741" s="68"/>
      <c r="BD741" s="68"/>
      <c r="BE741" s="68"/>
      <c r="BF741" s="68"/>
      <c r="BG741" s="68"/>
    </row>
    <row r="742" spans="1:59" ht="16.5" customHeight="1" x14ac:dyDescent="0.3">
      <c r="A742" s="70"/>
      <c r="B742" s="70"/>
      <c r="C742" s="70"/>
      <c r="D742" s="70"/>
      <c r="E742" s="70"/>
      <c r="F742" s="68"/>
      <c r="G742" s="68"/>
      <c r="H742" s="68"/>
      <c r="I742" s="71"/>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68"/>
      <c r="AY742" s="68"/>
      <c r="AZ742" s="68"/>
      <c r="BA742" s="68"/>
      <c r="BB742" s="68"/>
      <c r="BC742" s="68"/>
      <c r="BD742" s="68"/>
      <c r="BE742" s="68"/>
      <c r="BF742" s="68"/>
      <c r="BG742" s="68"/>
    </row>
    <row r="743" spans="1:59" ht="16.5" customHeight="1" x14ac:dyDescent="0.3">
      <c r="A743" s="70"/>
      <c r="B743" s="70"/>
      <c r="C743" s="70"/>
      <c r="D743" s="70"/>
      <c r="E743" s="70"/>
      <c r="F743" s="68"/>
      <c r="G743" s="68"/>
      <c r="H743" s="68"/>
      <c r="I743" s="71"/>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8"/>
      <c r="AU743" s="68"/>
      <c r="AV743" s="68"/>
      <c r="AW743" s="68"/>
      <c r="AX743" s="68"/>
      <c r="AY743" s="68"/>
      <c r="AZ743" s="68"/>
      <c r="BA743" s="68"/>
      <c r="BB743" s="68"/>
      <c r="BC743" s="68"/>
      <c r="BD743" s="68"/>
      <c r="BE743" s="68"/>
      <c r="BF743" s="68"/>
      <c r="BG743" s="68"/>
    </row>
    <row r="744" spans="1:59" ht="16.5" customHeight="1" x14ac:dyDescent="0.3">
      <c r="A744" s="70"/>
      <c r="B744" s="70"/>
      <c r="C744" s="70"/>
      <c r="D744" s="70"/>
      <c r="E744" s="70"/>
      <c r="F744" s="68"/>
      <c r="G744" s="68"/>
      <c r="H744" s="68"/>
      <c r="I744" s="71"/>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8"/>
      <c r="AU744" s="68"/>
      <c r="AV744" s="68"/>
      <c r="AW744" s="68"/>
      <c r="AX744" s="68"/>
      <c r="AY744" s="68"/>
      <c r="AZ744" s="68"/>
      <c r="BA744" s="68"/>
      <c r="BB744" s="68"/>
      <c r="BC744" s="68"/>
      <c r="BD744" s="68"/>
      <c r="BE744" s="68"/>
      <c r="BF744" s="68"/>
      <c r="BG744" s="68"/>
    </row>
    <row r="745" spans="1:59" ht="16.5" customHeight="1" x14ac:dyDescent="0.3">
      <c r="A745" s="70"/>
      <c r="B745" s="70"/>
      <c r="C745" s="70"/>
      <c r="D745" s="70"/>
      <c r="E745" s="70"/>
      <c r="F745" s="68"/>
      <c r="G745" s="68"/>
      <c r="H745" s="68"/>
      <c r="I745" s="71"/>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8"/>
      <c r="AU745" s="68"/>
      <c r="AV745" s="68"/>
      <c r="AW745" s="68"/>
      <c r="AX745" s="68"/>
      <c r="AY745" s="68"/>
      <c r="AZ745" s="68"/>
      <c r="BA745" s="68"/>
      <c r="BB745" s="68"/>
      <c r="BC745" s="68"/>
      <c r="BD745" s="68"/>
      <c r="BE745" s="68"/>
      <c r="BF745" s="68"/>
      <c r="BG745" s="68"/>
    </row>
    <row r="746" spans="1:59" ht="16.5" customHeight="1" x14ac:dyDescent="0.3">
      <c r="A746" s="70"/>
      <c r="B746" s="70"/>
      <c r="C746" s="70"/>
      <c r="D746" s="70"/>
      <c r="E746" s="70"/>
      <c r="F746" s="68"/>
      <c r="G746" s="68"/>
      <c r="H746" s="68"/>
      <c r="I746" s="71"/>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68"/>
      <c r="AY746" s="68"/>
      <c r="AZ746" s="68"/>
      <c r="BA746" s="68"/>
      <c r="BB746" s="68"/>
      <c r="BC746" s="68"/>
      <c r="BD746" s="68"/>
      <c r="BE746" s="68"/>
      <c r="BF746" s="68"/>
      <c r="BG746" s="68"/>
    </row>
    <row r="747" spans="1:59" ht="16.5" customHeight="1" x14ac:dyDescent="0.3">
      <c r="A747" s="70"/>
      <c r="B747" s="70"/>
      <c r="C747" s="70"/>
      <c r="D747" s="70"/>
      <c r="E747" s="70"/>
      <c r="F747" s="68"/>
      <c r="G747" s="68"/>
      <c r="H747" s="68"/>
      <c r="I747" s="71"/>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68"/>
      <c r="AY747" s="68"/>
      <c r="AZ747" s="68"/>
      <c r="BA747" s="68"/>
      <c r="BB747" s="68"/>
      <c r="BC747" s="68"/>
      <c r="BD747" s="68"/>
      <c r="BE747" s="68"/>
      <c r="BF747" s="68"/>
      <c r="BG747" s="68"/>
    </row>
    <row r="748" spans="1:59" ht="16.5" customHeight="1" x14ac:dyDescent="0.3">
      <c r="A748" s="70"/>
      <c r="B748" s="70"/>
      <c r="C748" s="70"/>
      <c r="D748" s="70"/>
      <c r="E748" s="70"/>
      <c r="F748" s="68"/>
      <c r="G748" s="68"/>
      <c r="H748" s="68"/>
      <c r="I748" s="71"/>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68"/>
      <c r="AY748" s="68"/>
      <c r="AZ748" s="68"/>
      <c r="BA748" s="68"/>
      <c r="BB748" s="68"/>
      <c r="BC748" s="68"/>
      <c r="BD748" s="68"/>
      <c r="BE748" s="68"/>
      <c r="BF748" s="68"/>
      <c r="BG748" s="68"/>
    </row>
    <row r="749" spans="1:59" ht="16.5" customHeight="1" x14ac:dyDescent="0.3">
      <c r="A749" s="70"/>
      <c r="B749" s="70"/>
      <c r="C749" s="70"/>
      <c r="D749" s="70"/>
      <c r="E749" s="70"/>
      <c r="F749" s="68"/>
      <c r="G749" s="68"/>
      <c r="H749" s="68"/>
      <c r="I749" s="71"/>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68"/>
      <c r="AY749" s="68"/>
      <c r="AZ749" s="68"/>
      <c r="BA749" s="68"/>
      <c r="BB749" s="68"/>
      <c r="BC749" s="68"/>
      <c r="BD749" s="68"/>
      <c r="BE749" s="68"/>
      <c r="BF749" s="68"/>
      <c r="BG749" s="68"/>
    </row>
    <row r="750" spans="1:59" ht="16.5" customHeight="1" x14ac:dyDescent="0.3">
      <c r="A750" s="70"/>
      <c r="B750" s="70"/>
      <c r="C750" s="70"/>
      <c r="D750" s="70"/>
      <c r="E750" s="70"/>
      <c r="F750" s="68"/>
      <c r="G750" s="68"/>
      <c r="H750" s="68"/>
      <c r="I750" s="71"/>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8"/>
      <c r="AU750" s="68"/>
      <c r="AV750" s="68"/>
      <c r="AW750" s="68"/>
      <c r="AX750" s="68"/>
      <c r="AY750" s="68"/>
      <c r="AZ750" s="68"/>
      <c r="BA750" s="68"/>
      <c r="BB750" s="68"/>
      <c r="BC750" s="68"/>
      <c r="BD750" s="68"/>
      <c r="BE750" s="68"/>
      <c r="BF750" s="68"/>
      <c r="BG750" s="68"/>
    </row>
    <row r="751" spans="1:59" ht="16.5" customHeight="1" x14ac:dyDescent="0.3">
      <c r="A751" s="70"/>
      <c r="B751" s="70"/>
      <c r="C751" s="70"/>
      <c r="D751" s="70"/>
      <c r="E751" s="70"/>
      <c r="F751" s="68"/>
      <c r="G751" s="68"/>
      <c r="H751" s="68"/>
      <c r="I751" s="71"/>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8"/>
      <c r="AU751" s="68"/>
      <c r="AV751" s="68"/>
      <c r="AW751" s="68"/>
      <c r="AX751" s="68"/>
      <c r="AY751" s="68"/>
      <c r="AZ751" s="68"/>
      <c r="BA751" s="68"/>
      <c r="BB751" s="68"/>
      <c r="BC751" s="68"/>
      <c r="BD751" s="68"/>
      <c r="BE751" s="68"/>
      <c r="BF751" s="68"/>
      <c r="BG751" s="68"/>
    </row>
    <row r="752" spans="1:59" ht="16.5" customHeight="1" x14ac:dyDescent="0.3">
      <c r="A752" s="70"/>
      <c r="B752" s="70"/>
      <c r="C752" s="70"/>
      <c r="D752" s="70"/>
      <c r="E752" s="70"/>
      <c r="F752" s="68"/>
      <c r="G752" s="68"/>
      <c r="H752" s="68"/>
      <c r="I752" s="71"/>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68"/>
      <c r="AY752" s="68"/>
      <c r="AZ752" s="68"/>
      <c r="BA752" s="68"/>
      <c r="BB752" s="68"/>
      <c r="BC752" s="68"/>
      <c r="BD752" s="68"/>
      <c r="BE752" s="68"/>
      <c r="BF752" s="68"/>
      <c r="BG752" s="68"/>
    </row>
    <row r="753" spans="1:59" ht="16.5" customHeight="1" x14ac:dyDescent="0.3">
      <c r="A753" s="70"/>
      <c r="B753" s="70"/>
      <c r="C753" s="70"/>
      <c r="D753" s="70"/>
      <c r="E753" s="70"/>
      <c r="F753" s="68"/>
      <c r="G753" s="68"/>
      <c r="H753" s="68"/>
      <c r="I753" s="71"/>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68"/>
      <c r="AY753" s="68"/>
      <c r="AZ753" s="68"/>
      <c r="BA753" s="68"/>
      <c r="BB753" s="68"/>
      <c r="BC753" s="68"/>
      <c r="BD753" s="68"/>
      <c r="BE753" s="68"/>
      <c r="BF753" s="68"/>
      <c r="BG753" s="68"/>
    </row>
    <row r="754" spans="1:59" ht="16.5" customHeight="1" x14ac:dyDescent="0.3">
      <c r="A754" s="70"/>
      <c r="B754" s="70"/>
      <c r="C754" s="70"/>
      <c r="D754" s="70"/>
      <c r="E754" s="70"/>
      <c r="F754" s="68"/>
      <c r="G754" s="68"/>
      <c r="H754" s="68"/>
      <c r="I754" s="71"/>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c r="AQ754" s="68"/>
      <c r="AR754" s="68"/>
      <c r="AS754" s="68"/>
      <c r="AT754" s="68"/>
      <c r="AU754" s="68"/>
      <c r="AV754" s="68"/>
      <c r="AW754" s="68"/>
      <c r="AX754" s="68"/>
      <c r="AY754" s="68"/>
      <c r="AZ754" s="68"/>
      <c r="BA754" s="68"/>
      <c r="BB754" s="68"/>
      <c r="BC754" s="68"/>
      <c r="BD754" s="68"/>
      <c r="BE754" s="68"/>
      <c r="BF754" s="68"/>
      <c r="BG754" s="68"/>
    </row>
    <row r="755" spans="1:59" ht="16.5" customHeight="1" x14ac:dyDescent="0.3">
      <c r="A755" s="70"/>
      <c r="B755" s="70"/>
      <c r="C755" s="70"/>
      <c r="D755" s="70"/>
      <c r="E755" s="70"/>
      <c r="F755" s="68"/>
      <c r="G755" s="68"/>
      <c r="H755" s="68"/>
      <c r="I755" s="71"/>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68"/>
      <c r="AY755" s="68"/>
      <c r="AZ755" s="68"/>
      <c r="BA755" s="68"/>
      <c r="BB755" s="68"/>
      <c r="BC755" s="68"/>
      <c r="BD755" s="68"/>
      <c r="BE755" s="68"/>
      <c r="BF755" s="68"/>
      <c r="BG755" s="68"/>
    </row>
    <row r="756" spans="1:59" ht="16.5" customHeight="1" x14ac:dyDescent="0.3">
      <c r="A756" s="70"/>
      <c r="B756" s="70"/>
      <c r="C756" s="70"/>
      <c r="D756" s="70"/>
      <c r="E756" s="70"/>
      <c r="F756" s="68"/>
      <c r="G756" s="68"/>
      <c r="H756" s="68"/>
      <c r="I756" s="71"/>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8"/>
      <c r="AU756" s="68"/>
      <c r="AV756" s="68"/>
      <c r="AW756" s="68"/>
      <c r="AX756" s="68"/>
      <c r="AY756" s="68"/>
      <c r="AZ756" s="68"/>
      <c r="BA756" s="68"/>
      <c r="BB756" s="68"/>
      <c r="BC756" s="68"/>
      <c r="BD756" s="68"/>
      <c r="BE756" s="68"/>
      <c r="BF756" s="68"/>
      <c r="BG756" s="68"/>
    </row>
    <row r="757" spans="1:59" ht="16.5" customHeight="1" x14ac:dyDescent="0.3">
      <c r="A757" s="70"/>
      <c r="B757" s="70"/>
      <c r="C757" s="70"/>
      <c r="D757" s="70"/>
      <c r="E757" s="70"/>
      <c r="F757" s="68"/>
      <c r="G757" s="68"/>
      <c r="H757" s="68"/>
      <c r="I757" s="71"/>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68"/>
      <c r="AY757" s="68"/>
      <c r="AZ757" s="68"/>
      <c r="BA757" s="68"/>
      <c r="BB757" s="68"/>
      <c r="BC757" s="68"/>
      <c r="BD757" s="68"/>
      <c r="BE757" s="68"/>
      <c r="BF757" s="68"/>
      <c r="BG757" s="68"/>
    </row>
    <row r="758" spans="1:59" ht="16.5" customHeight="1" x14ac:dyDescent="0.3">
      <c r="A758" s="70"/>
      <c r="B758" s="70"/>
      <c r="C758" s="70"/>
      <c r="D758" s="70"/>
      <c r="E758" s="70"/>
      <c r="F758" s="68"/>
      <c r="G758" s="68"/>
      <c r="H758" s="68"/>
      <c r="I758" s="71"/>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68"/>
      <c r="AY758" s="68"/>
      <c r="AZ758" s="68"/>
      <c r="BA758" s="68"/>
      <c r="BB758" s="68"/>
      <c r="BC758" s="68"/>
      <c r="BD758" s="68"/>
      <c r="BE758" s="68"/>
      <c r="BF758" s="68"/>
      <c r="BG758" s="68"/>
    </row>
    <row r="759" spans="1:59" ht="16.5" customHeight="1" x14ac:dyDescent="0.3">
      <c r="A759" s="70"/>
      <c r="B759" s="70"/>
      <c r="C759" s="70"/>
      <c r="D759" s="70"/>
      <c r="E759" s="70"/>
      <c r="F759" s="68"/>
      <c r="G759" s="68"/>
      <c r="H759" s="68"/>
      <c r="I759" s="71"/>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8"/>
      <c r="AU759" s="68"/>
      <c r="AV759" s="68"/>
      <c r="AW759" s="68"/>
      <c r="AX759" s="68"/>
      <c r="AY759" s="68"/>
      <c r="AZ759" s="68"/>
      <c r="BA759" s="68"/>
      <c r="BB759" s="68"/>
      <c r="BC759" s="68"/>
      <c r="BD759" s="68"/>
      <c r="BE759" s="68"/>
      <c r="BF759" s="68"/>
      <c r="BG759" s="68"/>
    </row>
    <row r="760" spans="1:59" ht="16.5" customHeight="1" x14ac:dyDescent="0.3">
      <c r="A760" s="70"/>
      <c r="B760" s="70"/>
      <c r="C760" s="70"/>
      <c r="D760" s="70"/>
      <c r="E760" s="70"/>
      <c r="F760" s="68"/>
      <c r="G760" s="68"/>
      <c r="H760" s="68"/>
      <c r="I760" s="71"/>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8"/>
      <c r="AU760" s="68"/>
      <c r="AV760" s="68"/>
      <c r="AW760" s="68"/>
      <c r="AX760" s="68"/>
      <c r="AY760" s="68"/>
      <c r="AZ760" s="68"/>
      <c r="BA760" s="68"/>
      <c r="BB760" s="68"/>
      <c r="BC760" s="68"/>
      <c r="BD760" s="68"/>
      <c r="BE760" s="68"/>
      <c r="BF760" s="68"/>
      <c r="BG760" s="68"/>
    </row>
    <row r="761" spans="1:59" ht="16.5" customHeight="1" x14ac:dyDescent="0.3">
      <c r="A761" s="70"/>
      <c r="B761" s="70"/>
      <c r="C761" s="70"/>
      <c r="D761" s="70"/>
      <c r="E761" s="70"/>
      <c r="F761" s="68"/>
      <c r="G761" s="68"/>
      <c r="H761" s="68"/>
      <c r="I761" s="71"/>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c r="AQ761" s="68"/>
      <c r="AR761" s="68"/>
      <c r="AS761" s="68"/>
      <c r="AT761" s="68"/>
      <c r="AU761" s="68"/>
      <c r="AV761" s="68"/>
      <c r="AW761" s="68"/>
      <c r="AX761" s="68"/>
      <c r="AY761" s="68"/>
      <c r="AZ761" s="68"/>
      <c r="BA761" s="68"/>
      <c r="BB761" s="68"/>
      <c r="BC761" s="68"/>
      <c r="BD761" s="68"/>
      <c r="BE761" s="68"/>
      <c r="BF761" s="68"/>
      <c r="BG761" s="68"/>
    </row>
    <row r="762" spans="1:59" ht="16.5" customHeight="1" x14ac:dyDescent="0.3">
      <c r="A762" s="70"/>
      <c r="B762" s="70"/>
      <c r="C762" s="70"/>
      <c r="D762" s="70"/>
      <c r="E762" s="70"/>
      <c r="F762" s="68"/>
      <c r="G762" s="68"/>
      <c r="H762" s="68"/>
      <c r="I762" s="71"/>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c r="AQ762" s="68"/>
      <c r="AR762" s="68"/>
      <c r="AS762" s="68"/>
      <c r="AT762" s="68"/>
      <c r="AU762" s="68"/>
      <c r="AV762" s="68"/>
      <c r="AW762" s="68"/>
      <c r="AX762" s="68"/>
      <c r="AY762" s="68"/>
      <c r="AZ762" s="68"/>
      <c r="BA762" s="68"/>
      <c r="BB762" s="68"/>
      <c r="BC762" s="68"/>
      <c r="BD762" s="68"/>
      <c r="BE762" s="68"/>
      <c r="BF762" s="68"/>
      <c r="BG762" s="68"/>
    </row>
    <row r="763" spans="1:59" ht="16.5" customHeight="1" x14ac:dyDescent="0.3">
      <c r="A763" s="70"/>
      <c r="B763" s="70"/>
      <c r="C763" s="70"/>
      <c r="D763" s="70"/>
      <c r="E763" s="70"/>
      <c r="F763" s="68"/>
      <c r="G763" s="68"/>
      <c r="H763" s="68"/>
      <c r="I763" s="71"/>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8"/>
      <c r="AU763" s="68"/>
      <c r="AV763" s="68"/>
      <c r="AW763" s="68"/>
      <c r="AX763" s="68"/>
      <c r="AY763" s="68"/>
      <c r="AZ763" s="68"/>
      <c r="BA763" s="68"/>
      <c r="BB763" s="68"/>
      <c r="BC763" s="68"/>
      <c r="BD763" s="68"/>
      <c r="BE763" s="68"/>
      <c r="BF763" s="68"/>
      <c r="BG763" s="68"/>
    </row>
    <row r="764" spans="1:59" ht="16.5" customHeight="1" x14ac:dyDescent="0.3">
      <c r="A764" s="70"/>
      <c r="B764" s="70"/>
      <c r="C764" s="70"/>
      <c r="D764" s="70"/>
      <c r="E764" s="70"/>
      <c r="F764" s="68"/>
      <c r="G764" s="68"/>
      <c r="H764" s="68"/>
      <c r="I764" s="71"/>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c r="AQ764" s="68"/>
      <c r="AR764" s="68"/>
      <c r="AS764" s="68"/>
      <c r="AT764" s="68"/>
      <c r="AU764" s="68"/>
      <c r="AV764" s="68"/>
      <c r="AW764" s="68"/>
      <c r="AX764" s="68"/>
      <c r="AY764" s="68"/>
      <c r="AZ764" s="68"/>
      <c r="BA764" s="68"/>
      <c r="BB764" s="68"/>
      <c r="BC764" s="68"/>
      <c r="BD764" s="68"/>
      <c r="BE764" s="68"/>
      <c r="BF764" s="68"/>
      <c r="BG764" s="68"/>
    </row>
    <row r="765" spans="1:59" ht="16.5" customHeight="1" x14ac:dyDescent="0.3">
      <c r="A765" s="70"/>
      <c r="B765" s="70"/>
      <c r="C765" s="70"/>
      <c r="D765" s="70"/>
      <c r="E765" s="70"/>
      <c r="F765" s="68"/>
      <c r="G765" s="68"/>
      <c r="H765" s="68"/>
      <c r="I765" s="71"/>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8"/>
      <c r="AU765" s="68"/>
      <c r="AV765" s="68"/>
      <c r="AW765" s="68"/>
      <c r="AX765" s="68"/>
      <c r="AY765" s="68"/>
      <c r="AZ765" s="68"/>
      <c r="BA765" s="68"/>
      <c r="BB765" s="68"/>
      <c r="BC765" s="68"/>
      <c r="BD765" s="68"/>
      <c r="BE765" s="68"/>
      <c r="BF765" s="68"/>
      <c r="BG765" s="68"/>
    </row>
    <row r="766" spans="1:59" ht="16.5" customHeight="1" x14ac:dyDescent="0.3">
      <c r="A766" s="70"/>
      <c r="B766" s="70"/>
      <c r="C766" s="70"/>
      <c r="D766" s="70"/>
      <c r="E766" s="70"/>
      <c r="F766" s="68"/>
      <c r="G766" s="68"/>
      <c r="H766" s="68"/>
      <c r="I766" s="71"/>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c r="AQ766" s="68"/>
      <c r="AR766" s="68"/>
      <c r="AS766" s="68"/>
      <c r="AT766" s="68"/>
      <c r="AU766" s="68"/>
      <c r="AV766" s="68"/>
      <c r="AW766" s="68"/>
      <c r="AX766" s="68"/>
      <c r="AY766" s="68"/>
      <c r="AZ766" s="68"/>
      <c r="BA766" s="68"/>
      <c r="BB766" s="68"/>
      <c r="BC766" s="68"/>
      <c r="BD766" s="68"/>
      <c r="BE766" s="68"/>
      <c r="BF766" s="68"/>
      <c r="BG766" s="68"/>
    </row>
    <row r="767" spans="1:59" ht="16.5" customHeight="1" x14ac:dyDescent="0.3">
      <c r="A767" s="70"/>
      <c r="B767" s="70"/>
      <c r="C767" s="70"/>
      <c r="D767" s="70"/>
      <c r="E767" s="70"/>
      <c r="F767" s="68"/>
      <c r="G767" s="68"/>
      <c r="H767" s="68"/>
      <c r="I767" s="71"/>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c r="AQ767" s="68"/>
      <c r="AR767" s="68"/>
      <c r="AS767" s="68"/>
      <c r="AT767" s="68"/>
      <c r="AU767" s="68"/>
      <c r="AV767" s="68"/>
      <c r="AW767" s="68"/>
      <c r="AX767" s="68"/>
      <c r="AY767" s="68"/>
      <c r="AZ767" s="68"/>
      <c r="BA767" s="68"/>
      <c r="BB767" s="68"/>
      <c r="BC767" s="68"/>
      <c r="BD767" s="68"/>
      <c r="BE767" s="68"/>
      <c r="BF767" s="68"/>
      <c r="BG767" s="68"/>
    </row>
    <row r="768" spans="1:59" ht="16.5" customHeight="1" x14ac:dyDescent="0.3">
      <c r="A768" s="70"/>
      <c r="B768" s="70"/>
      <c r="C768" s="70"/>
      <c r="D768" s="70"/>
      <c r="E768" s="70"/>
      <c r="F768" s="68"/>
      <c r="G768" s="68"/>
      <c r="H768" s="68"/>
      <c r="I768" s="71"/>
      <c r="J768" s="68"/>
      <c r="K768" s="68"/>
      <c r="L768" s="68"/>
      <c r="M768" s="68"/>
      <c r="N768" s="68"/>
      <c r="O768" s="68"/>
      <c r="P768" s="68"/>
      <c r="Q768" s="68"/>
      <c r="R768" s="68"/>
      <c r="S768" s="68"/>
      <c r="T768" s="68"/>
      <c r="U768" s="68"/>
      <c r="V768" s="68"/>
      <c r="W768" s="68"/>
      <c r="X768" s="68"/>
      <c r="Y768" s="68"/>
      <c r="Z768" s="68"/>
      <c r="AA768" s="68"/>
      <c r="AB768" s="68"/>
      <c r="AC768" s="68"/>
      <c r="AD768" s="68"/>
      <c r="AE768" s="68"/>
      <c r="AF768" s="68"/>
      <c r="AG768" s="68"/>
      <c r="AH768" s="68"/>
      <c r="AI768" s="68"/>
      <c r="AJ768" s="68"/>
      <c r="AK768" s="68"/>
      <c r="AL768" s="68"/>
      <c r="AM768" s="68"/>
      <c r="AN768" s="68"/>
      <c r="AO768" s="68"/>
      <c r="AP768" s="68"/>
      <c r="AQ768" s="68"/>
      <c r="AR768" s="68"/>
      <c r="AS768" s="68"/>
      <c r="AT768" s="68"/>
      <c r="AU768" s="68"/>
      <c r="AV768" s="68"/>
      <c r="AW768" s="68"/>
      <c r="AX768" s="68"/>
      <c r="AY768" s="68"/>
      <c r="AZ768" s="68"/>
      <c r="BA768" s="68"/>
      <c r="BB768" s="68"/>
      <c r="BC768" s="68"/>
      <c r="BD768" s="68"/>
      <c r="BE768" s="68"/>
      <c r="BF768" s="68"/>
      <c r="BG768" s="68"/>
    </row>
    <row r="769" spans="1:59" ht="16.5" customHeight="1" x14ac:dyDescent="0.3">
      <c r="A769" s="70"/>
      <c r="B769" s="70"/>
      <c r="C769" s="70"/>
      <c r="D769" s="70"/>
      <c r="E769" s="70"/>
      <c r="F769" s="68"/>
      <c r="G769" s="68"/>
      <c r="H769" s="68"/>
      <c r="I769" s="71"/>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c r="AQ769" s="68"/>
      <c r="AR769" s="68"/>
      <c r="AS769" s="68"/>
      <c r="AT769" s="68"/>
      <c r="AU769" s="68"/>
      <c r="AV769" s="68"/>
      <c r="AW769" s="68"/>
      <c r="AX769" s="68"/>
      <c r="AY769" s="68"/>
      <c r="AZ769" s="68"/>
      <c r="BA769" s="68"/>
      <c r="BB769" s="68"/>
      <c r="BC769" s="68"/>
      <c r="BD769" s="68"/>
      <c r="BE769" s="68"/>
      <c r="BF769" s="68"/>
      <c r="BG769" s="68"/>
    </row>
    <row r="770" spans="1:59" ht="16.5" customHeight="1" x14ac:dyDescent="0.3">
      <c r="A770" s="70"/>
      <c r="B770" s="70"/>
      <c r="C770" s="70"/>
      <c r="D770" s="70"/>
      <c r="E770" s="70"/>
      <c r="F770" s="68"/>
      <c r="G770" s="68"/>
      <c r="H770" s="68"/>
      <c r="I770" s="71"/>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c r="AQ770" s="68"/>
      <c r="AR770" s="68"/>
      <c r="AS770" s="68"/>
      <c r="AT770" s="68"/>
      <c r="AU770" s="68"/>
      <c r="AV770" s="68"/>
      <c r="AW770" s="68"/>
      <c r="AX770" s="68"/>
      <c r="AY770" s="68"/>
      <c r="AZ770" s="68"/>
      <c r="BA770" s="68"/>
      <c r="BB770" s="68"/>
      <c r="BC770" s="68"/>
      <c r="BD770" s="68"/>
      <c r="BE770" s="68"/>
      <c r="BF770" s="68"/>
      <c r="BG770" s="68"/>
    </row>
    <row r="771" spans="1:59" ht="16.5" customHeight="1" x14ac:dyDescent="0.3">
      <c r="A771" s="70"/>
      <c r="B771" s="70"/>
      <c r="C771" s="70"/>
      <c r="D771" s="70"/>
      <c r="E771" s="70"/>
      <c r="F771" s="68"/>
      <c r="G771" s="68"/>
      <c r="H771" s="68"/>
      <c r="I771" s="71"/>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c r="AQ771" s="68"/>
      <c r="AR771" s="68"/>
      <c r="AS771" s="68"/>
      <c r="AT771" s="68"/>
      <c r="AU771" s="68"/>
      <c r="AV771" s="68"/>
      <c r="AW771" s="68"/>
      <c r="AX771" s="68"/>
      <c r="AY771" s="68"/>
      <c r="AZ771" s="68"/>
      <c r="BA771" s="68"/>
      <c r="BB771" s="68"/>
      <c r="BC771" s="68"/>
      <c r="BD771" s="68"/>
      <c r="BE771" s="68"/>
      <c r="BF771" s="68"/>
      <c r="BG771" s="68"/>
    </row>
    <row r="772" spans="1:59" ht="16.5" customHeight="1" x14ac:dyDescent="0.3">
      <c r="A772" s="70"/>
      <c r="B772" s="70"/>
      <c r="C772" s="70"/>
      <c r="D772" s="70"/>
      <c r="E772" s="70"/>
      <c r="F772" s="68"/>
      <c r="G772" s="68"/>
      <c r="H772" s="68"/>
      <c r="I772" s="71"/>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c r="AQ772" s="68"/>
      <c r="AR772" s="68"/>
      <c r="AS772" s="68"/>
      <c r="AT772" s="68"/>
      <c r="AU772" s="68"/>
      <c r="AV772" s="68"/>
      <c r="AW772" s="68"/>
      <c r="AX772" s="68"/>
      <c r="AY772" s="68"/>
      <c r="AZ772" s="68"/>
      <c r="BA772" s="68"/>
      <c r="BB772" s="68"/>
      <c r="BC772" s="68"/>
      <c r="BD772" s="68"/>
      <c r="BE772" s="68"/>
      <c r="BF772" s="68"/>
      <c r="BG772" s="68"/>
    </row>
    <row r="773" spans="1:59" ht="16.5" customHeight="1" x14ac:dyDescent="0.3">
      <c r="A773" s="70"/>
      <c r="B773" s="70"/>
      <c r="C773" s="70"/>
      <c r="D773" s="70"/>
      <c r="E773" s="70"/>
      <c r="F773" s="68"/>
      <c r="G773" s="68"/>
      <c r="H773" s="68"/>
      <c r="I773" s="71"/>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c r="AQ773" s="68"/>
      <c r="AR773" s="68"/>
      <c r="AS773" s="68"/>
      <c r="AT773" s="68"/>
      <c r="AU773" s="68"/>
      <c r="AV773" s="68"/>
      <c r="AW773" s="68"/>
      <c r="AX773" s="68"/>
      <c r="AY773" s="68"/>
      <c r="AZ773" s="68"/>
      <c r="BA773" s="68"/>
      <c r="BB773" s="68"/>
      <c r="BC773" s="68"/>
      <c r="BD773" s="68"/>
      <c r="BE773" s="68"/>
      <c r="BF773" s="68"/>
      <c r="BG773" s="68"/>
    </row>
    <row r="774" spans="1:59" ht="16.5" customHeight="1" x14ac:dyDescent="0.3">
      <c r="A774" s="70"/>
      <c r="B774" s="70"/>
      <c r="C774" s="70"/>
      <c r="D774" s="70"/>
      <c r="E774" s="70"/>
      <c r="F774" s="68"/>
      <c r="G774" s="68"/>
      <c r="H774" s="68"/>
      <c r="I774" s="71"/>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c r="AQ774" s="68"/>
      <c r="AR774" s="68"/>
      <c r="AS774" s="68"/>
      <c r="AT774" s="68"/>
      <c r="AU774" s="68"/>
      <c r="AV774" s="68"/>
      <c r="AW774" s="68"/>
      <c r="AX774" s="68"/>
      <c r="AY774" s="68"/>
      <c r="AZ774" s="68"/>
      <c r="BA774" s="68"/>
      <c r="BB774" s="68"/>
      <c r="BC774" s="68"/>
      <c r="BD774" s="68"/>
      <c r="BE774" s="68"/>
      <c r="BF774" s="68"/>
      <c r="BG774" s="68"/>
    </row>
    <row r="775" spans="1:59" ht="16.5" customHeight="1" x14ac:dyDescent="0.3">
      <c r="A775" s="70"/>
      <c r="B775" s="70"/>
      <c r="C775" s="70"/>
      <c r="D775" s="70"/>
      <c r="E775" s="70"/>
      <c r="F775" s="68"/>
      <c r="G775" s="68"/>
      <c r="H775" s="68"/>
      <c r="I775" s="71"/>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c r="AQ775" s="68"/>
      <c r="AR775" s="68"/>
      <c r="AS775" s="68"/>
      <c r="AT775" s="68"/>
      <c r="AU775" s="68"/>
      <c r="AV775" s="68"/>
      <c r="AW775" s="68"/>
      <c r="AX775" s="68"/>
      <c r="AY775" s="68"/>
      <c r="AZ775" s="68"/>
      <c r="BA775" s="68"/>
      <c r="BB775" s="68"/>
      <c r="BC775" s="68"/>
      <c r="BD775" s="68"/>
      <c r="BE775" s="68"/>
      <c r="BF775" s="68"/>
      <c r="BG775" s="68"/>
    </row>
    <row r="776" spans="1:59" ht="16.5" customHeight="1" x14ac:dyDescent="0.3">
      <c r="A776" s="70"/>
      <c r="B776" s="70"/>
      <c r="C776" s="70"/>
      <c r="D776" s="70"/>
      <c r="E776" s="70"/>
      <c r="F776" s="68"/>
      <c r="G776" s="68"/>
      <c r="H776" s="68"/>
      <c r="I776" s="71"/>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c r="AQ776" s="68"/>
      <c r="AR776" s="68"/>
      <c r="AS776" s="68"/>
      <c r="AT776" s="68"/>
      <c r="AU776" s="68"/>
      <c r="AV776" s="68"/>
      <c r="AW776" s="68"/>
      <c r="AX776" s="68"/>
      <c r="AY776" s="68"/>
      <c r="AZ776" s="68"/>
      <c r="BA776" s="68"/>
      <c r="BB776" s="68"/>
      <c r="BC776" s="68"/>
      <c r="BD776" s="68"/>
      <c r="BE776" s="68"/>
      <c r="BF776" s="68"/>
      <c r="BG776" s="68"/>
    </row>
    <row r="777" spans="1:59" ht="16.5" customHeight="1" x14ac:dyDescent="0.3">
      <c r="A777" s="70"/>
      <c r="B777" s="70"/>
      <c r="C777" s="70"/>
      <c r="D777" s="70"/>
      <c r="E777" s="70"/>
      <c r="F777" s="68"/>
      <c r="G777" s="68"/>
      <c r="H777" s="68"/>
      <c r="I777" s="71"/>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c r="AQ777" s="68"/>
      <c r="AR777" s="68"/>
      <c r="AS777" s="68"/>
      <c r="AT777" s="68"/>
      <c r="AU777" s="68"/>
      <c r="AV777" s="68"/>
      <c r="AW777" s="68"/>
      <c r="AX777" s="68"/>
      <c r="AY777" s="68"/>
      <c r="AZ777" s="68"/>
      <c r="BA777" s="68"/>
      <c r="BB777" s="68"/>
      <c r="BC777" s="68"/>
      <c r="BD777" s="68"/>
      <c r="BE777" s="68"/>
      <c r="BF777" s="68"/>
      <c r="BG777" s="68"/>
    </row>
    <row r="778" spans="1:59" ht="16.5" customHeight="1" x14ac:dyDescent="0.3">
      <c r="A778" s="70"/>
      <c r="B778" s="70"/>
      <c r="C778" s="70"/>
      <c r="D778" s="70"/>
      <c r="E778" s="70"/>
      <c r="F778" s="68"/>
      <c r="G778" s="68"/>
      <c r="H778" s="68"/>
      <c r="I778" s="71"/>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c r="AQ778" s="68"/>
      <c r="AR778" s="68"/>
      <c r="AS778" s="68"/>
      <c r="AT778" s="68"/>
      <c r="AU778" s="68"/>
      <c r="AV778" s="68"/>
      <c r="AW778" s="68"/>
      <c r="AX778" s="68"/>
      <c r="AY778" s="68"/>
      <c r="AZ778" s="68"/>
      <c r="BA778" s="68"/>
      <c r="BB778" s="68"/>
      <c r="BC778" s="68"/>
      <c r="BD778" s="68"/>
      <c r="BE778" s="68"/>
      <c r="BF778" s="68"/>
      <c r="BG778" s="68"/>
    </row>
    <row r="779" spans="1:59" ht="16.5" customHeight="1" x14ac:dyDescent="0.3">
      <c r="A779" s="70"/>
      <c r="B779" s="70"/>
      <c r="C779" s="70"/>
      <c r="D779" s="70"/>
      <c r="E779" s="70"/>
      <c r="F779" s="68"/>
      <c r="G779" s="68"/>
      <c r="H779" s="68"/>
      <c r="I779" s="71"/>
      <c r="J779" s="68"/>
      <c r="K779" s="68"/>
      <c r="L779" s="68"/>
      <c r="M779" s="68"/>
      <c r="N779" s="68"/>
      <c r="O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c r="AN779" s="68"/>
      <c r="AO779" s="68"/>
      <c r="AP779" s="68"/>
      <c r="AQ779" s="68"/>
      <c r="AR779" s="68"/>
      <c r="AS779" s="68"/>
      <c r="AT779" s="68"/>
      <c r="AU779" s="68"/>
      <c r="AV779" s="68"/>
      <c r="AW779" s="68"/>
      <c r="AX779" s="68"/>
      <c r="AY779" s="68"/>
      <c r="AZ779" s="68"/>
      <c r="BA779" s="68"/>
      <c r="BB779" s="68"/>
      <c r="BC779" s="68"/>
      <c r="BD779" s="68"/>
      <c r="BE779" s="68"/>
      <c r="BF779" s="68"/>
      <c r="BG779" s="68"/>
    </row>
    <row r="780" spans="1:59" ht="16.5" customHeight="1" x14ac:dyDescent="0.3">
      <c r="A780" s="70"/>
      <c r="B780" s="70"/>
      <c r="C780" s="70"/>
      <c r="D780" s="70"/>
      <c r="E780" s="70"/>
      <c r="F780" s="68"/>
      <c r="G780" s="68"/>
      <c r="H780" s="68"/>
      <c r="I780" s="71"/>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c r="AN780" s="68"/>
      <c r="AO780" s="68"/>
      <c r="AP780" s="68"/>
      <c r="AQ780" s="68"/>
      <c r="AR780" s="68"/>
      <c r="AS780" s="68"/>
      <c r="AT780" s="68"/>
      <c r="AU780" s="68"/>
      <c r="AV780" s="68"/>
      <c r="AW780" s="68"/>
      <c r="AX780" s="68"/>
      <c r="AY780" s="68"/>
      <c r="AZ780" s="68"/>
      <c r="BA780" s="68"/>
      <c r="BB780" s="68"/>
      <c r="BC780" s="68"/>
      <c r="BD780" s="68"/>
      <c r="BE780" s="68"/>
      <c r="BF780" s="68"/>
      <c r="BG780" s="68"/>
    </row>
    <row r="781" spans="1:59" ht="16.5" customHeight="1" x14ac:dyDescent="0.3">
      <c r="A781" s="70"/>
      <c r="B781" s="70"/>
      <c r="C781" s="70"/>
      <c r="D781" s="70"/>
      <c r="E781" s="70"/>
      <c r="F781" s="68"/>
      <c r="G781" s="68"/>
      <c r="H781" s="68"/>
      <c r="I781" s="71"/>
      <c r="J781" s="68"/>
      <c r="K781" s="68"/>
      <c r="L781" s="68"/>
      <c r="M781" s="68"/>
      <c r="N781" s="68"/>
      <c r="O781" s="68"/>
      <c r="P781" s="68"/>
      <c r="Q781" s="68"/>
      <c r="R781" s="68"/>
      <c r="S781" s="68"/>
      <c r="T781" s="68"/>
      <c r="U781" s="68"/>
      <c r="V781" s="68"/>
      <c r="W781" s="68"/>
      <c r="X781" s="68"/>
      <c r="Y781" s="68"/>
      <c r="Z781" s="68"/>
      <c r="AA781" s="68"/>
      <c r="AB781" s="68"/>
      <c r="AC781" s="68"/>
      <c r="AD781" s="68"/>
      <c r="AE781" s="68"/>
      <c r="AF781" s="68"/>
      <c r="AG781" s="68"/>
      <c r="AH781" s="68"/>
      <c r="AI781" s="68"/>
      <c r="AJ781" s="68"/>
      <c r="AK781" s="68"/>
      <c r="AL781" s="68"/>
      <c r="AM781" s="68"/>
      <c r="AN781" s="68"/>
      <c r="AO781" s="68"/>
      <c r="AP781" s="68"/>
      <c r="AQ781" s="68"/>
      <c r="AR781" s="68"/>
      <c r="AS781" s="68"/>
      <c r="AT781" s="68"/>
      <c r="AU781" s="68"/>
      <c r="AV781" s="68"/>
      <c r="AW781" s="68"/>
      <c r="AX781" s="68"/>
      <c r="AY781" s="68"/>
      <c r="AZ781" s="68"/>
      <c r="BA781" s="68"/>
      <c r="BB781" s="68"/>
      <c r="BC781" s="68"/>
      <c r="BD781" s="68"/>
      <c r="BE781" s="68"/>
      <c r="BF781" s="68"/>
      <c r="BG781" s="68"/>
    </row>
    <row r="782" spans="1:59" ht="16.5" customHeight="1" x14ac:dyDescent="0.3">
      <c r="A782" s="70"/>
      <c r="B782" s="70"/>
      <c r="C782" s="70"/>
      <c r="D782" s="70"/>
      <c r="E782" s="70"/>
      <c r="F782" s="68"/>
      <c r="G782" s="68"/>
      <c r="H782" s="68"/>
      <c r="I782" s="71"/>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c r="AG782" s="68"/>
      <c r="AH782" s="68"/>
      <c r="AI782" s="68"/>
      <c r="AJ782" s="68"/>
      <c r="AK782" s="68"/>
      <c r="AL782" s="68"/>
      <c r="AM782" s="68"/>
      <c r="AN782" s="68"/>
      <c r="AO782" s="68"/>
      <c r="AP782" s="68"/>
      <c r="AQ782" s="68"/>
      <c r="AR782" s="68"/>
      <c r="AS782" s="68"/>
      <c r="AT782" s="68"/>
      <c r="AU782" s="68"/>
      <c r="AV782" s="68"/>
      <c r="AW782" s="68"/>
      <c r="AX782" s="68"/>
      <c r="AY782" s="68"/>
      <c r="AZ782" s="68"/>
      <c r="BA782" s="68"/>
      <c r="BB782" s="68"/>
      <c r="BC782" s="68"/>
      <c r="BD782" s="68"/>
      <c r="BE782" s="68"/>
      <c r="BF782" s="68"/>
      <c r="BG782" s="68"/>
    </row>
    <row r="783" spans="1:59" ht="16.5" customHeight="1" x14ac:dyDescent="0.3">
      <c r="A783" s="70"/>
      <c r="B783" s="70"/>
      <c r="C783" s="70"/>
      <c r="D783" s="70"/>
      <c r="E783" s="70"/>
      <c r="F783" s="68"/>
      <c r="G783" s="68"/>
      <c r="H783" s="68"/>
      <c r="I783" s="71"/>
      <c r="J783" s="68"/>
      <c r="K783" s="68"/>
      <c r="L783" s="68"/>
      <c r="M783" s="68"/>
      <c r="N783" s="68"/>
      <c r="O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c r="AN783" s="68"/>
      <c r="AO783" s="68"/>
      <c r="AP783" s="68"/>
      <c r="AQ783" s="68"/>
      <c r="AR783" s="68"/>
      <c r="AS783" s="68"/>
      <c r="AT783" s="68"/>
      <c r="AU783" s="68"/>
      <c r="AV783" s="68"/>
      <c r="AW783" s="68"/>
      <c r="AX783" s="68"/>
      <c r="AY783" s="68"/>
      <c r="AZ783" s="68"/>
      <c r="BA783" s="68"/>
      <c r="BB783" s="68"/>
      <c r="BC783" s="68"/>
      <c r="BD783" s="68"/>
      <c r="BE783" s="68"/>
      <c r="BF783" s="68"/>
      <c r="BG783" s="68"/>
    </row>
    <row r="784" spans="1:59" ht="16.5" customHeight="1" x14ac:dyDescent="0.3">
      <c r="A784" s="70"/>
      <c r="B784" s="70"/>
      <c r="C784" s="70"/>
      <c r="D784" s="70"/>
      <c r="E784" s="70"/>
      <c r="F784" s="68"/>
      <c r="G784" s="68"/>
      <c r="H784" s="68"/>
      <c r="I784" s="71"/>
      <c r="J784" s="68"/>
      <c r="K784" s="68"/>
      <c r="L784" s="68"/>
      <c r="M784" s="68"/>
      <c r="N784" s="68"/>
      <c r="O784" s="68"/>
      <c r="P784" s="68"/>
      <c r="Q784" s="68"/>
      <c r="R784" s="68"/>
      <c r="S784" s="68"/>
      <c r="T784" s="68"/>
      <c r="U784" s="68"/>
      <c r="V784" s="68"/>
      <c r="W784" s="68"/>
      <c r="X784" s="68"/>
      <c r="Y784" s="68"/>
      <c r="Z784" s="68"/>
      <c r="AA784" s="68"/>
      <c r="AB784" s="68"/>
      <c r="AC784" s="68"/>
      <c r="AD784" s="68"/>
      <c r="AE784" s="68"/>
      <c r="AF784" s="68"/>
      <c r="AG784" s="68"/>
      <c r="AH784" s="68"/>
      <c r="AI784" s="68"/>
      <c r="AJ784" s="68"/>
      <c r="AK784" s="68"/>
      <c r="AL784" s="68"/>
      <c r="AM784" s="68"/>
      <c r="AN784" s="68"/>
      <c r="AO784" s="68"/>
      <c r="AP784" s="68"/>
      <c r="AQ784" s="68"/>
      <c r="AR784" s="68"/>
      <c r="AS784" s="68"/>
      <c r="AT784" s="68"/>
      <c r="AU784" s="68"/>
      <c r="AV784" s="68"/>
      <c r="AW784" s="68"/>
      <c r="AX784" s="68"/>
      <c r="AY784" s="68"/>
      <c r="AZ784" s="68"/>
      <c r="BA784" s="68"/>
      <c r="BB784" s="68"/>
      <c r="BC784" s="68"/>
      <c r="BD784" s="68"/>
      <c r="BE784" s="68"/>
      <c r="BF784" s="68"/>
      <c r="BG784" s="68"/>
    </row>
    <row r="785" spans="1:59" ht="16.5" customHeight="1" x14ac:dyDescent="0.3">
      <c r="A785" s="70"/>
      <c r="B785" s="70"/>
      <c r="C785" s="70"/>
      <c r="D785" s="70"/>
      <c r="E785" s="70"/>
      <c r="F785" s="68"/>
      <c r="G785" s="68"/>
      <c r="H785" s="68"/>
      <c r="I785" s="71"/>
      <c r="J785" s="68"/>
      <c r="K785" s="68"/>
      <c r="L785" s="68"/>
      <c r="M785" s="68"/>
      <c r="N785" s="68"/>
      <c r="O785" s="68"/>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c r="AN785" s="68"/>
      <c r="AO785" s="68"/>
      <c r="AP785" s="68"/>
      <c r="AQ785" s="68"/>
      <c r="AR785" s="68"/>
      <c r="AS785" s="68"/>
      <c r="AT785" s="68"/>
      <c r="AU785" s="68"/>
      <c r="AV785" s="68"/>
      <c r="AW785" s="68"/>
      <c r="AX785" s="68"/>
      <c r="AY785" s="68"/>
      <c r="AZ785" s="68"/>
      <c r="BA785" s="68"/>
      <c r="BB785" s="68"/>
      <c r="BC785" s="68"/>
      <c r="BD785" s="68"/>
      <c r="BE785" s="68"/>
      <c r="BF785" s="68"/>
      <c r="BG785" s="68"/>
    </row>
    <row r="786" spans="1:59" ht="16.5" customHeight="1" x14ac:dyDescent="0.3">
      <c r="A786" s="70"/>
      <c r="B786" s="70"/>
      <c r="C786" s="70"/>
      <c r="D786" s="70"/>
      <c r="E786" s="70"/>
      <c r="F786" s="68"/>
      <c r="G786" s="68"/>
      <c r="H786" s="68"/>
      <c r="I786" s="71"/>
      <c r="J786" s="68"/>
      <c r="K786" s="68"/>
      <c r="L786" s="68"/>
      <c r="M786" s="68"/>
      <c r="N786" s="68"/>
      <c r="O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8"/>
      <c r="AU786" s="68"/>
      <c r="AV786" s="68"/>
      <c r="AW786" s="68"/>
      <c r="AX786" s="68"/>
      <c r="AY786" s="68"/>
      <c r="AZ786" s="68"/>
      <c r="BA786" s="68"/>
      <c r="BB786" s="68"/>
      <c r="BC786" s="68"/>
      <c r="BD786" s="68"/>
      <c r="BE786" s="68"/>
      <c r="BF786" s="68"/>
      <c r="BG786" s="68"/>
    </row>
    <row r="787" spans="1:59" ht="16.5" customHeight="1" x14ac:dyDescent="0.3">
      <c r="A787" s="70"/>
      <c r="B787" s="70"/>
      <c r="C787" s="70"/>
      <c r="D787" s="70"/>
      <c r="E787" s="70"/>
      <c r="F787" s="68"/>
      <c r="G787" s="68"/>
      <c r="H787" s="68"/>
      <c r="I787" s="71"/>
      <c r="J787" s="68"/>
      <c r="K787" s="68"/>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c r="AN787" s="68"/>
      <c r="AO787" s="68"/>
      <c r="AP787" s="68"/>
      <c r="AQ787" s="68"/>
      <c r="AR787" s="68"/>
      <c r="AS787" s="68"/>
      <c r="AT787" s="68"/>
      <c r="AU787" s="68"/>
      <c r="AV787" s="68"/>
      <c r="AW787" s="68"/>
      <c r="AX787" s="68"/>
      <c r="AY787" s="68"/>
      <c r="AZ787" s="68"/>
      <c r="BA787" s="68"/>
      <c r="BB787" s="68"/>
      <c r="BC787" s="68"/>
      <c r="BD787" s="68"/>
      <c r="BE787" s="68"/>
      <c r="BF787" s="68"/>
      <c r="BG787" s="68"/>
    </row>
    <row r="788" spans="1:59" ht="16.5" customHeight="1" x14ac:dyDescent="0.3">
      <c r="A788" s="70"/>
      <c r="B788" s="70"/>
      <c r="C788" s="70"/>
      <c r="D788" s="70"/>
      <c r="E788" s="70"/>
      <c r="F788" s="68"/>
      <c r="G788" s="68"/>
      <c r="H788" s="68"/>
      <c r="I788" s="71"/>
      <c r="J788" s="68"/>
      <c r="K788" s="68"/>
      <c r="L788" s="68"/>
      <c r="M788" s="68"/>
      <c r="N788" s="68"/>
      <c r="O788" s="68"/>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c r="AN788" s="68"/>
      <c r="AO788" s="68"/>
      <c r="AP788" s="68"/>
      <c r="AQ788" s="68"/>
      <c r="AR788" s="68"/>
      <c r="AS788" s="68"/>
      <c r="AT788" s="68"/>
      <c r="AU788" s="68"/>
      <c r="AV788" s="68"/>
      <c r="AW788" s="68"/>
      <c r="AX788" s="68"/>
      <c r="AY788" s="68"/>
      <c r="AZ788" s="68"/>
      <c r="BA788" s="68"/>
      <c r="BB788" s="68"/>
      <c r="BC788" s="68"/>
      <c r="BD788" s="68"/>
      <c r="BE788" s="68"/>
      <c r="BF788" s="68"/>
      <c r="BG788" s="68"/>
    </row>
    <row r="789" spans="1:59" ht="16.5" customHeight="1" x14ac:dyDescent="0.3">
      <c r="A789" s="70"/>
      <c r="B789" s="70"/>
      <c r="C789" s="70"/>
      <c r="D789" s="70"/>
      <c r="E789" s="70"/>
      <c r="F789" s="68"/>
      <c r="G789" s="68"/>
      <c r="H789" s="68"/>
      <c r="I789" s="71"/>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c r="AG789" s="68"/>
      <c r="AH789" s="68"/>
      <c r="AI789" s="68"/>
      <c r="AJ789" s="68"/>
      <c r="AK789" s="68"/>
      <c r="AL789" s="68"/>
      <c r="AM789" s="68"/>
      <c r="AN789" s="68"/>
      <c r="AO789" s="68"/>
      <c r="AP789" s="68"/>
      <c r="AQ789" s="68"/>
      <c r="AR789" s="68"/>
      <c r="AS789" s="68"/>
      <c r="AT789" s="68"/>
      <c r="AU789" s="68"/>
      <c r="AV789" s="68"/>
      <c r="AW789" s="68"/>
      <c r="AX789" s="68"/>
      <c r="AY789" s="68"/>
      <c r="AZ789" s="68"/>
      <c r="BA789" s="68"/>
      <c r="BB789" s="68"/>
      <c r="BC789" s="68"/>
      <c r="BD789" s="68"/>
      <c r="BE789" s="68"/>
      <c r="BF789" s="68"/>
      <c r="BG789" s="68"/>
    </row>
    <row r="790" spans="1:59" ht="16.5" customHeight="1" x14ac:dyDescent="0.3">
      <c r="A790" s="70"/>
      <c r="B790" s="70"/>
      <c r="C790" s="70"/>
      <c r="D790" s="70"/>
      <c r="E790" s="70"/>
      <c r="F790" s="68"/>
      <c r="G790" s="68"/>
      <c r="H790" s="68"/>
      <c r="I790" s="71"/>
      <c r="J790" s="68"/>
      <c r="K790" s="68"/>
      <c r="L790" s="68"/>
      <c r="M790" s="68"/>
      <c r="N790" s="68"/>
      <c r="O790" s="68"/>
      <c r="P790" s="68"/>
      <c r="Q790" s="68"/>
      <c r="R790" s="68"/>
      <c r="S790" s="68"/>
      <c r="T790" s="68"/>
      <c r="U790" s="68"/>
      <c r="V790" s="68"/>
      <c r="W790" s="68"/>
      <c r="X790" s="68"/>
      <c r="Y790" s="68"/>
      <c r="Z790" s="68"/>
      <c r="AA790" s="68"/>
      <c r="AB790" s="68"/>
      <c r="AC790" s="68"/>
      <c r="AD790" s="68"/>
      <c r="AE790" s="68"/>
      <c r="AF790" s="68"/>
      <c r="AG790" s="68"/>
      <c r="AH790" s="68"/>
      <c r="AI790" s="68"/>
      <c r="AJ790" s="68"/>
      <c r="AK790" s="68"/>
      <c r="AL790" s="68"/>
      <c r="AM790" s="68"/>
      <c r="AN790" s="68"/>
      <c r="AO790" s="68"/>
      <c r="AP790" s="68"/>
      <c r="AQ790" s="68"/>
      <c r="AR790" s="68"/>
      <c r="AS790" s="68"/>
      <c r="AT790" s="68"/>
      <c r="AU790" s="68"/>
      <c r="AV790" s="68"/>
      <c r="AW790" s="68"/>
      <c r="AX790" s="68"/>
      <c r="AY790" s="68"/>
      <c r="AZ790" s="68"/>
      <c r="BA790" s="68"/>
      <c r="BB790" s="68"/>
      <c r="BC790" s="68"/>
      <c r="BD790" s="68"/>
      <c r="BE790" s="68"/>
      <c r="BF790" s="68"/>
      <c r="BG790" s="68"/>
    </row>
    <row r="791" spans="1:59" ht="16.5" customHeight="1" x14ac:dyDescent="0.3">
      <c r="A791" s="70"/>
      <c r="B791" s="70"/>
      <c r="C791" s="70"/>
      <c r="D791" s="70"/>
      <c r="E791" s="70"/>
      <c r="F791" s="68"/>
      <c r="G791" s="68"/>
      <c r="H791" s="68"/>
      <c r="I791" s="71"/>
      <c r="J791" s="68"/>
      <c r="K791" s="68"/>
      <c r="L791" s="68"/>
      <c r="M791" s="68"/>
      <c r="N791" s="68"/>
      <c r="O791" s="68"/>
      <c r="P791" s="68"/>
      <c r="Q791" s="68"/>
      <c r="R791" s="68"/>
      <c r="S791" s="68"/>
      <c r="T791" s="68"/>
      <c r="U791" s="68"/>
      <c r="V791" s="68"/>
      <c r="W791" s="68"/>
      <c r="X791" s="68"/>
      <c r="Y791" s="68"/>
      <c r="Z791" s="68"/>
      <c r="AA791" s="68"/>
      <c r="AB791" s="68"/>
      <c r="AC791" s="68"/>
      <c r="AD791" s="68"/>
      <c r="AE791" s="68"/>
      <c r="AF791" s="68"/>
      <c r="AG791" s="68"/>
      <c r="AH791" s="68"/>
      <c r="AI791" s="68"/>
      <c r="AJ791" s="68"/>
      <c r="AK791" s="68"/>
      <c r="AL791" s="68"/>
      <c r="AM791" s="68"/>
      <c r="AN791" s="68"/>
      <c r="AO791" s="68"/>
      <c r="AP791" s="68"/>
      <c r="AQ791" s="68"/>
      <c r="AR791" s="68"/>
      <c r="AS791" s="68"/>
      <c r="AT791" s="68"/>
      <c r="AU791" s="68"/>
      <c r="AV791" s="68"/>
      <c r="AW791" s="68"/>
      <c r="AX791" s="68"/>
      <c r="AY791" s="68"/>
      <c r="AZ791" s="68"/>
      <c r="BA791" s="68"/>
      <c r="BB791" s="68"/>
      <c r="BC791" s="68"/>
      <c r="BD791" s="68"/>
      <c r="BE791" s="68"/>
      <c r="BF791" s="68"/>
      <c r="BG791" s="68"/>
    </row>
    <row r="792" spans="1:59" ht="16.5" customHeight="1" x14ac:dyDescent="0.3">
      <c r="A792" s="70"/>
      <c r="B792" s="70"/>
      <c r="C792" s="70"/>
      <c r="D792" s="70"/>
      <c r="E792" s="70"/>
      <c r="F792" s="68"/>
      <c r="G792" s="68"/>
      <c r="H792" s="68"/>
      <c r="I792" s="71"/>
      <c r="J792" s="68"/>
      <c r="K792" s="68"/>
      <c r="L792" s="68"/>
      <c r="M792" s="68"/>
      <c r="N792" s="68"/>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792" s="68"/>
      <c r="AN792" s="68"/>
      <c r="AO792" s="68"/>
      <c r="AP792" s="68"/>
      <c r="AQ792" s="68"/>
      <c r="AR792" s="68"/>
      <c r="AS792" s="68"/>
      <c r="AT792" s="68"/>
      <c r="AU792" s="68"/>
      <c r="AV792" s="68"/>
      <c r="AW792" s="68"/>
      <c r="AX792" s="68"/>
      <c r="AY792" s="68"/>
      <c r="AZ792" s="68"/>
      <c r="BA792" s="68"/>
      <c r="BB792" s="68"/>
      <c r="BC792" s="68"/>
      <c r="BD792" s="68"/>
      <c r="BE792" s="68"/>
      <c r="BF792" s="68"/>
      <c r="BG792" s="68"/>
    </row>
    <row r="793" spans="1:59" ht="16.5" customHeight="1" x14ac:dyDescent="0.3">
      <c r="A793" s="70"/>
      <c r="B793" s="70"/>
      <c r="C793" s="70"/>
      <c r="D793" s="70"/>
      <c r="E793" s="70"/>
      <c r="F793" s="68"/>
      <c r="G793" s="68"/>
      <c r="H793" s="68"/>
      <c r="I793" s="71"/>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c r="AG793" s="68"/>
      <c r="AH793" s="68"/>
      <c r="AI793" s="68"/>
      <c r="AJ793" s="68"/>
      <c r="AK793" s="68"/>
      <c r="AL793" s="68"/>
      <c r="AM793" s="68"/>
      <c r="AN793" s="68"/>
      <c r="AO793" s="68"/>
      <c r="AP793" s="68"/>
      <c r="AQ793" s="68"/>
      <c r="AR793" s="68"/>
      <c r="AS793" s="68"/>
      <c r="AT793" s="68"/>
      <c r="AU793" s="68"/>
      <c r="AV793" s="68"/>
      <c r="AW793" s="68"/>
      <c r="AX793" s="68"/>
      <c r="AY793" s="68"/>
      <c r="AZ793" s="68"/>
      <c r="BA793" s="68"/>
      <c r="BB793" s="68"/>
      <c r="BC793" s="68"/>
      <c r="BD793" s="68"/>
      <c r="BE793" s="68"/>
      <c r="BF793" s="68"/>
      <c r="BG793" s="68"/>
    </row>
    <row r="794" spans="1:59" ht="16.5" customHeight="1" x14ac:dyDescent="0.3">
      <c r="A794" s="70"/>
      <c r="B794" s="70"/>
      <c r="C794" s="70"/>
      <c r="D794" s="70"/>
      <c r="E794" s="70"/>
      <c r="F794" s="68"/>
      <c r="G794" s="68"/>
      <c r="H794" s="68"/>
      <c r="I794" s="71"/>
      <c r="J794" s="68"/>
      <c r="K794" s="68"/>
      <c r="L794" s="68"/>
      <c r="M794" s="68"/>
      <c r="N794" s="68"/>
      <c r="O794" s="68"/>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c r="AQ794" s="68"/>
      <c r="AR794" s="68"/>
      <c r="AS794" s="68"/>
      <c r="AT794" s="68"/>
      <c r="AU794" s="68"/>
      <c r="AV794" s="68"/>
      <c r="AW794" s="68"/>
      <c r="AX794" s="68"/>
      <c r="AY794" s="68"/>
      <c r="AZ794" s="68"/>
      <c r="BA794" s="68"/>
      <c r="BB794" s="68"/>
      <c r="BC794" s="68"/>
      <c r="BD794" s="68"/>
      <c r="BE794" s="68"/>
      <c r="BF794" s="68"/>
      <c r="BG794" s="68"/>
    </row>
    <row r="795" spans="1:59" ht="16.5" customHeight="1" x14ac:dyDescent="0.3">
      <c r="A795" s="70"/>
      <c r="B795" s="70"/>
      <c r="C795" s="70"/>
      <c r="D795" s="70"/>
      <c r="E795" s="70"/>
      <c r="F795" s="68"/>
      <c r="G795" s="68"/>
      <c r="H795" s="68"/>
      <c r="I795" s="71"/>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c r="AQ795" s="68"/>
      <c r="AR795" s="68"/>
      <c r="AS795" s="68"/>
      <c r="AT795" s="68"/>
      <c r="AU795" s="68"/>
      <c r="AV795" s="68"/>
      <c r="AW795" s="68"/>
      <c r="AX795" s="68"/>
      <c r="AY795" s="68"/>
      <c r="AZ795" s="68"/>
      <c r="BA795" s="68"/>
      <c r="BB795" s="68"/>
      <c r="BC795" s="68"/>
      <c r="BD795" s="68"/>
      <c r="BE795" s="68"/>
      <c r="BF795" s="68"/>
      <c r="BG795" s="68"/>
    </row>
    <row r="796" spans="1:59" ht="16.5" customHeight="1" x14ac:dyDescent="0.3">
      <c r="A796" s="70"/>
      <c r="B796" s="70"/>
      <c r="C796" s="70"/>
      <c r="D796" s="70"/>
      <c r="E796" s="70"/>
      <c r="F796" s="68"/>
      <c r="G796" s="68"/>
      <c r="H796" s="68"/>
      <c r="I796" s="71"/>
      <c r="J796" s="68"/>
      <c r="K796" s="68"/>
      <c r="L796" s="68"/>
      <c r="M796" s="68"/>
      <c r="N796" s="68"/>
      <c r="O796" s="68"/>
      <c r="P796" s="68"/>
      <c r="Q796" s="68"/>
      <c r="R796" s="68"/>
      <c r="S796" s="68"/>
      <c r="T796" s="68"/>
      <c r="U796" s="68"/>
      <c r="V796" s="68"/>
      <c r="W796" s="68"/>
      <c r="X796" s="68"/>
      <c r="Y796" s="68"/>
      <c r="Z796" s="68"/>
      <c r="AA796" s="68"/>
      <c r="AB796" s="68"/>
      <c r="AC796" s="68"/>
      <c r="AD796" s="68"/>
      <c r="AE796" s="68"/>
      <c r="AF796" s="68"/>
      <c r="AG796" s="68"/>
      <c r="AH796" s="68"/>
      <c r="AI796" s="68"/>
      <c r="AJ796" s="68"/>
      <c r="AK796" s="68"/>
      <c r="AL796" s="68"/>
      <c r="AM796" s="68"/>
      <c r="AN796" s="68"/>
      <c r="AO796" s="68"/>
      <c r="AP796" s="68"/>
      <c r="AQ796" s="68"/>
      <c r="AR796" s="68"/>
      <c r="AS796" s="68"/>
      <c r="AT796" s="68"/>
      <c r="AU796" s="68"/>
      <c r="AV796" s="68"/>
      <c r="AW796" s="68"/>
      <c r="AX796" s="68"/>
      <c r="AY796" s="68"/>
      <c r="AZ796" s="68"/>
      <c r="BA796" s="68"/>
      <c r="BB796" s="68"/>
      <c r="BC796" s="68"/>
      <c r="BD796" s="68"/>
      <c r="BE796" s="68"/>
      <c r="BF796" s="68"/>
      <c r="BG796" s="68"/>
    </row>
    <row r="797" spans="1:59" ht="16.5" customHeight="1" x14ac:dyDescent="0.3">
      <c r="A797" s="70"/>
      <c r="B797" s="70"/>
      <c r="C797" s="70"/>
      <c r="D797" s="70"/>
      <c r="E797" s="70"/>
      <c r="F797" s="68"/>
      <c r="G797" s="68"/>
      <c r="H797" s="68"/>
      <c r="I797" s="71"/>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797" s="68"/>
      <c r="AN797" s="68"/>
      <c r="AO797" s="68"/>
      <c r="AP797" s="68"/>
      <c r="AQ797" s="68"/>
      <c r="AR797" s="68"/>
      <c r="AS797" s="68"/>
      <c r="AT797" s="68"/>
      <c r="AU797" s="68"/>
      <c r="AV797" s="68"/>
      <c r="AW797" s="68"/>
      <c r="AX797" s="68"/>
      <c r="AY797" s="68"/>
      <c r="AZ797" s="68"/>
      <c r="BA797" s="68"/>
      <c r="BB797" s="68"/>
      <c r="BC797" s="68"/>
      <c r="BD797" s="68"/>
      <c r="BE797" s="68"/>
      <c r="BF797" s="68"/>
      <c r="BG797" s="68"/>
    </row>
    <row r="798" spans="1:59" ht="16.5" customHeight="1" x14ac:dyDescent="0.3">
      <c r="A798" s="70"/>
      <c r="B798" s="70"/>
      <c r="C798" s="70"/>
      <c r="D798" s="70"/>
      <c r="E798" s="70"/>
      <c r="F798" s="68"/>
      <c r="G798" s="68"/>
      <c r="H798" s="68"/>
      <c r="I798" s="71"/>
      <c r="J798" s="68"/>
      <c r="K798" s="68"/>
      <c r="L798" s="68"/>
      <c r="M798" s="68"/>
      <c r="N798" s="68"/>
      <c r="O798" s="68"/>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c r="AQ798" s="68"/>
      <c r="AR798" s="68"/>
      <c r="AS798" s="68"/>
      <c r="AT798" s="68"/>
      <c r="AU798" s="68"/>
      <c r="AV798" s="68"/>
      <c r="AW798" s="68"/>
      <c r="AX798" s="68"/>
      <c r="AY798" s="68"/>
      <c r="AZ798" s="68"/>
      <c r="BA798" s="68"/>
      <c r="BB798" s="68"/>
      <c r="BC798" s="68"/>
      <c r="BD798" s="68"/>
      <c r="BE798" s="68"/>
      <c r="BF798" s="68"/>
      <c r="BG798" s="68"/>
    </row>
    <row r="799" spans="1:59" ht="16.5" customHeight="1" x14ac:dyDescent="0.3">
      <c r="A799" s="70"/>
      <c r="B799" s="70"/>
      <c r="C799" s="70"/>
      <c r="D799" s="70"/>
      <c r="E799" s="70"/>
      <c r="F799" s="68"/>
      <c r="G799" s="68"/>
      <c r="H799" s="68"/>
      <c r="I799" s="71"/>
      <c r="J799" s="68"/>
      <c r="K799" s="68"/>
      <c r="L799" s="68"/>
      <c r="M799" s="68"/>
      <c r="N799" s="68"/>
      <c r="O799" s="68"/>
      <c r="P799" s="68"/>
      <c r="Q799" s="68"/>
      <c r="R799" s="68"/>
      <c r="S799" s="68"/>
      <c r="T799" s="68"/>
      <c r="U799" s="68"/>
      <c r="V799" s="68"/>
      <c r="W799" s="68"/>
      <c r="X799" s="68"/>
      <c r="Y799" s="68"/>
      <c r="Z799" s="68"/>
      <c r="AA799" s="68"/>
      <c r="AB799" s="68"/>
      <c r="AC799" s="68"/>
      <c r="AD799" s="68"/>
      <c r="AE799" s="68"/>
      <c r="AF799" s="68"/>
      <c r="AG799" s="68"/>
      <c r="AH799" s="68"/>
      <c r="AI799" s="68"/>
      <c r="AJ799" s="68"/>
      <c r="AK799" s="68"/>
      <c r="AL799" s="68"/>
      <c r="AM799" s="68"/>
      <c r="AN799" s="68"/>
      <c r="AO799" s="68"/>
      <c r="AP799" s="68"/>
      <c r="AQ799" s="68"/>
      <c r="AR799" s="68"/>
      <c r="AS799" s="68"/>
      <c r="AT799" s="68"/>
      <c r="AU799" s="68"/>
      <c r="AV799" s="68"/>
      <c r="AW799" s="68"/>
      <c r="AX799" s="68"/>
      <c r="AY799" s="68"/>
      <c r="AZ799" s="68"/>
      <c r="BA799" s="68"/>
      <c r="BB799" s="68"/>
      <c r="BC799" s="68"/>
      <c r="BD799" s="68"/>
      <c r="BE799" s="68"/>
      <c r="BF799" s="68"/>
      <c r="BG799" s="68"/>
    </row>
    <row r="800" spans="1:59" ht="16.5" customHeight="1" x14ac:dyDescent="0.3">
      <c r="A800" s="70"/>
      <c r="B800" s="70"/>
      <c r="C800" s="70"/>
      <c r="D800" s="70"/>
      <c r="E800" s="70"/>
      <c r="F800" s="68"/>
      <c r="G800" s="68"/>
      <c r="H800" s="68"/>
      <c r="I800" s="71"/>
      <c r="J800" s="68"/>
      <c r="K800" s="68"/>
      <c r="L800" s="68"/>
      <c r="M800" s="68"/>
      <c r="N800" s="68"/>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800" s="68"/>
      <c r="AN800" s="68"/>
      <c r="AO800" s="68"/>
      <c r="AP800" s="68"/>
      <c r="AQ800" s="68"/>
      <c r="AR800" s="68"/>
      <c r="AS800" s="68"/>
      <c r="AT800" s="68"/>
      <c r="AU800" s="68"/>
      <c r="AV800" s="68"/>
      <c r="AW800" s="68"/>
      <c r="AX800" s="68"/>
      <c r="AY800" s="68"/>
      <c r="AZ800" s="68"/>
      <c r="BA800" s="68"/>
      <c r="BB800" s="68"/>
      <c r="BC800" s="68"/>
      <c r="BD800" s="68"/>
      <c r="BE800" s="68"/>
      <c r="BF800" s="68"/>
      <c r="BG800" s="68"/>
    </row>
    <row r="801" spans="1:59" ht="16.5" customHeight="1" x14ac:dyDescent="0.3">
      <c r="A801" s="70"/>
      <c r="B801" s="70"/>
      <c r="C801" s="70"/>
      <c r="D801" s="70"/>
      <c r="E801" s="70"/>
      <c r="F801" s="68"/>
      <c r="G801" s="68"/>
      <c r="H801" s="68"/>
      <c r="I801" s="71"/>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801" s="68"/>
      <c r="AN801" s="68"/>
      <c r="AO801" s="68"/>
      <c r="AP801" s="68"/>
      <c r="AQ801" s="68"/>
      <c r="AR801" s="68"/>
      <c r="AS801" s="68"/>
      <c r="AT801" s="68"/>
      <c r="AU801" s="68"/>
      <c r="AV801" s="68"/>
      <c r="AW801" s="68"/>
      <c r="AX801" s="68"/>
      <c r="AY801" s="68"/>
      <c r="AZ801" s="68"/>
      <c r="BA801" s="68"/>
      <c r="BB801" s="68"/>
      <c r="BC801" s="68"/>
      <c r="BD801" s="68"/>
      <c r="BE801" s="68"/>
      <c r="BF801" s="68"/>
      <c r="BG801" s="68"/>
    </row>
    <row r="802" spans="1:59" ht="16.5" customHeight="1" x14ac:dyDescent="0.3">
      <c r="A802" s="70"/>
      <c r="B802" s="70"/>
      <c r="C802" s="70"/>
      <c r="D802" s="70"/>
      <c r="E802" s="70"/>
      <c r="F802" s="68"/>
      <c r="G802" s="68"/>
      <c r="H802" s="68"/>
      <c r="I802" s="71"/>
      <c r="J802" s="68"/>
      <c r="K802" s="68"/>
      <c r="L802" s="68"/>
      <c r="M802" s="68"/>
      <c r="N802" s="68"/>
      <c r="O802" s="68"/>
      <c r="P802" s="68"/>
      <c r="Q802" s="68"/>
      <c r="R802" s="68"/>
      <c r="S802" s="68"/>
      <c r="T802" s="68"/>
      <c r="U802" s="68"/>
      <c r="V802" s="68"/>
      <c r="W802" s="68"/>
      <c r="X802" s="68"/>
      <c r="Y802" s="68"/>
      <c r="Z802" s="68"/>
      <c r="AA802" s="68"/>
      <c r="AB802" s="68"/>
      <c r="AC802" s="68"/>
      <c r="AD802" s="68"/>
      <c r="AE802" s="68"/>
      <c r="AF802" s="68"/>
      <c r="AG802" s="68"/>
      <c r="AH802" s="68"/>
      <c r="AI802" s="68"/>
      <c r="AJ802" s="68"/>
      <c r="AK802" s="68"/>
      <c r="AL802" s="68"/>
      <c r="AM802" s="68"/>
      <c r="AN802" s="68"/>
      <c r="AO802" s="68"/>
      <c r="AP802" s="68"/>
      <c r="AQ802" s="68"/>
      <c r="AR802" s="68"/>
      <c r="AS802" s="68"/>
      <c r="AT802" s="68"/>
      <c r="AU802" s="68"/>
      <c r="AV802" s="68"/>
      <c r="AW802" s="68"/>
      <c r="AX802" s="68"/>
      <c r="AY802" s="68"/>
      <c r="AZ802" s="68"/>
      <c r="BA802" s="68"/>
      <c r="BB802" s="68"/>
      <c r="BC802" s="68"/>
      <c r="BD802" s="68"/>
      <c r="BE802" s="68"/>
      <c r="BF802" s="68"/>
      <c r="BG802" s="68"/>
    </row>
    <row r="803" spans="1:59" ht="16.5" customHeight="1" x14ac:dyDescent="0.3">
      <c r="A803" s="70"/>
      <c r="B803" s="70"/>
      <c r="C803" s="70"/>
      <c r="D803" s="70"/>
      <c r="E803" s="70"/>
      <c r="F803" s="68"/>
      <c r="G803" s="68"/>
      <c r="H803" s="68"/>
      <c r="I803" s="71"/>
      <c r="J803" s="68"/>
      <c r="K803" s="68"/>
      <c r="L803" s="68"/>
      <c r="M803" s="68"/>
      <c r="N803" s="68"/>
      <c r="O803" s="68"/>
      <c r="P803" s="68"/>
      <c r="Q803" s="68"/>
      <c r="R803" s="68"/>
      <c r="S803" s="68"/>
      <c r="T803" s="68"/>
      <c r="U803" s="68"/>
      <c r="V803" s="68"/>
      <c r="W803" s="68"/>
      <c r="X803" s="68"/>
      <c r="Y803" s="68"/>
      <c r="Z803" s="68"/>
      <c r="AA803" s="68"/>
      <c r="AB803" s="68"/>
      <c r="AC803" s="68"/>
      <c r="AD803" s="68"/>
      <c r="AE803" s="68"/>
      <c r="AF803" s="68"/>
      <c r="AG803" s="68"/>
      <c r="AH803" s="68"/>
      <c r="AI803" s="68"/>
      <c r="AJ803" s="68"/>
      <c r="AK803" s="68"/>
      <c r="AL803" s="68"/>
      <c r="AM803" s="68"/>
      <c r="AN803" s="68"/>
      <c r="AO803" s="68"/>
      <c r="AP803" s="68"/>
      <c r="AQ803" s="68"/>
      <c r="AR803" s="68"/>
      <c r="AS803" s="68"/>
      <c r="AT803" s="68"/>
      <c r="AU803" s="68"/>
      <c r="AV803" s="68"/>
      <c r="AW803" s="68"/>
      <c r="AX803" s="68"/>
      <c r="AY803" s="68"/>
      <c r="AZ803" s="68"/>
      <c r="BA803" s="68"/>
      <c r="BB803" s="68"/>
      <c r="BC803" s="68"/>
      <c r="BD803" s="68"/>
      <c r="BE803" s="68"/>
      <c r="BF803" s="68"/>
      <c r="BG803" s="68"/>
    </row>
    <row r="804" spans="1:59" ht="16.5" customHeight="1" x14ac:dyDescent="0.3">
      <c r="A804" s="70"/>
      <c r="B804" s="70"/>
      <c r="C804" s="70"/>
      <c r="D804" s="70"/>
      <c r="E804" s="70"/>
      <c r="F804" s="68"/>
      <c r="G804" s="68"/>
      <c r="H804" s="68"/>
      <c r="I804" s="71"/>
      <c r="J804" s="68"/>
      <c r="K804" s="68"/>
      <c r="L804" s="68"/>
      <c r="M804" s="68"/>
      <c r="N804" s="68"/>
      <c r="O804" s="68"/>
      <c r="P804" s="68"/>
      <c r="Q804" s="68"/>
      <c r="R804" s="68"/>
      <c r="S804" s="68"/>
      <c r="T804" s="68"/>
      <c r="U804" s="68"/>
      <c r="V804" s="68"/>
      <c r="W804" s="68"/>
      <c r="X804" s="68"/>
      <c r="Y804" s="68"/>
      <c r="Z804" s="68"/>
      <c r="AA804" s="68"/>
      <c r="AB804" s="68"/>
      <c r="AC804" s="68"/>
      <c r="AD804" s="68"/>
      <c r="AE804" s="68"/>
      <c r="AF804" s="68"/>
      <c r="AG804" s="68"/>
      <c r="AH804" s="68"/>
      <c r="AI804" s="68"/>
      <c r="AJ804" s="68"/>
      <c r="AK804" s="68"/>
      <c r="AL804" s="68"/>
      <c r="AM804" s="68"/>
      <c r="AN804" s="68"/>
      <c r="AO804" s="68"/>
      <c r="AP804" s="68"/>
      <c r="AQ804" s="68"/>
      <c r="AR804" s="68"/>
      <c r="AS804" s="68"/>
      <c r="AT804" s="68"/>
      <c r="AU804" s="68"/>
      <c r="AV804" s="68"/>
      <c r="AW804" s="68"/>
      <c r="AX804" s="68"/>
      <c r="AY804" s="68"/>
      <c r="AZ804" s="68"/>
      <c r="BA804" s="68"/>
      <c r="BB804" s="68"/>
      <c r="BC804" s="68"/>
      <c r="BD804" s="68"/>
      <c r="BE804" s="68"/>
      <c r="BF804" s="68"/>
      <c r="BG804" s="68"/>
    </row>
    <row r="805" spans="1:59" ht="16.5" customHeight="1" x14ac:dyDescent="0.3">
      <c r="A805" s="70"/>
      <c r="B805" s="70"/>
      <c r="C805" s="70"/>
      <c r="D805" s="70"/>
      <c r="E805" s="70"/>
      <c r="F805" s="68"/>
      <c r="G805" s="68"/>
      <c r="H805" s="68"/>
      <c r="I805" s="71"/>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805" s="68"/>
      <c r="AN805" s="68"/>
      <c r="AO805" s="68"/>
      <c r="AP805" s="68"/>
      <c r="AQ805" s="68"/>
      <c r="AR805" s="68"/>
      <c r="AS805" s="68"/>
      <c r="AT805" s="68"/>
      <c r="AU805" s="68"/>
      <c r="AV805" s="68"/>
      <c r="AW805" s="68"/>
      <c r="AX805" s="68"/>
      <c r="AY805" s="68"/>
      <c r="AZ805" s="68"/>
      <c r="BA805" s="68"/>
      <c r="BB805" s="68"/>
      <c r="BC805" s="68"/>
      <c r="BD805" s="68"/>
      <c r="BE805" s="68"/>
      <c r="BF805" s="68"/>
      <c r="BG805" s="68"/>
    </row>
    <row r="806" spans="1:59" ht="16.5" customHeight="1" x14ac:dyDescent="0.3">
      <c r="A806" s="70"/>
      <c r="B806" s="70"/>
      <c r="C806" s="70"/>
      <c r="D806" s="70"/>
      <c r="E806" s="70"/>
      <c r="F806" s="68"/>
      <c r="G806" s="68"/>
      <c r="H806" s="68"/>
      <c r="I806" s="71"/>
      <c r="J806" s="68"/>
      <c r="K806" s="68"/>
      <c r="L806" s="68"/>
      <c r="M806" s="68"/>
      <c r="N806" s="68"/>
      <c r="O806" s="68"/>
      <c r="P806" s="68"/>
      <c r="Q806" s="68"/>
      <c r="R806" s="68"/>
      <c r="S806" s="68"/>
      <c r="T806" s="68"/>
      <c r="U806" s="68"/>
      <c r="V806" s="68"/>
      <c r="W806" s="68"/>
      <c r="X806" s="68"/>
      <c r="Y806" s="68"/>
      <c r="Z806" s="68"/>
      <c r="AA806" s="68"/>
      <c r="AB806" s="68"/>
      <c r="AC806" s="68"/>
      <c r="AD806" s="68"/>
      <c r="AE806" s="68"/>
      <c r="AF806" s="68"/>
      <c r="AG806" s="68"/>
      <c r="AH806" s="68"/>
      <c r="AI806" s="68"/>
      <c r="AJ806" s="68"/>
      <c r="AK806" s="68"/>
      <c r="AL806" s="68"/>
      <c r="AM806" s="68"/>
      <c r="AN806" s="68"/>
      <c r="AO806" s="68"/>
      <c r="AP806" s="68"/>
      <c r="AQ806" s="68"/>
      <c r="AR806" s="68"/>
      <c r="AS806" s="68"/>
      <c r="AT806" s="68"/>
      <c r="AU806" s="68"/>
      <c r="AV806" s="68"/>
      <c r="AW806" s="68"/>
      <c r="AX806" s="68"/>
      <c r="AY806" s="68"/>
      <c r="AZ806" s="68"/>
      <c r="BA806" s="68"/>
      <c r="BB806" s="68"/>
      <c r="BC806" s="68"/>
      <c r="BD806" s="68"/>
      <c r="BE806" s="68"/>
      <c r="BF806" s="68"/>
      <c r="BG806" s="68"/>
    </row>
    <row r="807" spans="1:59" ht="16.5" customHeight="1" x14ac:dyDescent="0.3">
      <c r="A807" s="70"/>
      <c r="B807" s="70"/>
      <c r="C807" s="70"/>
      <c r="D807" s="70"/>
      <c r="E807" s="70"/>
      <c r="F807" s="68"/>
      <c r="G807" s="68"/>
      <c r="H807" s="68"/>
      <c r="I807" s="71"/>
      <c r="J807" s="68"/>
      <c r="K807" s="68"/>
      <c r="L807" s="68"/>
      <c r="M807" s="68"/>
      <c r="N807" s="68"/>
      <c r="O807" s="68"/>
      <c r="P807" s="68"/>
      <c r="Q807" s="68"/>
      <c r="R807" s="68"/>
      <c r="S807" s="68"/>
      <c r="T807" s="68"/>
      <c r="U807" s="68"/>
      <c r="V807" s="68"/>
      <c r="W807" s="68"/>
      <c r="X807" s="68"/>
      <c r="Y807" s="68"/>
      <c r="Z807" s="68"/>
      <c r="AA807" s="68"/>
      <c r="AB807" s="68"/>
      <c r="AC807" s="68"/>
      <c r="AD807" s="68"/>
      <c r="AE807" s="68"/>
      <c r="AF807" s="68"/>
      <c r="AG807" s="68"/>
      <c r="AH807" s="68"/>
      <c r="AI807" s="68"/>
      <c r="AJ807" s="68"/>
      <c r="AK807" s="68"/>
      <c r="AL807" s="68"/>
      <c r="AM807" s="68"/>
      <c r="AN807" s="68"/>
      <c r="AO807" s="68"/>
      <c r="AP807" s="68"/>
      <c r="AQ807" s="68"/>
      <c r="AR807" s="68"/>
      <c r="AS807" s="68"/>
      <c r="AT807" s="68"/>
      <c r="AU807" s="68"/>
      <c r="AV807" s="68"/>
      <c r="AW807" s="68"/>
      <c r="AX807" s="68"/>
      <c r="AY807" s="68"/>
      <c r="AZ807" s="68"/>
      <c r="BA807" s="68"/>
      <c r="BB807" s="68"/>
      <c r="BC807" s="68"/>
      <c r="BD807" s="68"/>
      <c r="BE807" s="68"/>
      <c r="BF807" s="68"/>
      <c r="BG807" s="68"/>
    </row>
    <row r="808" spans="1:59" ht="16.5" customHeight="1" x14ac:dyDescent="0.3">
      <c r="A808" s="70"/>
      <c r="B808" s="70"/>
      <c r="C808" s="70"/>
      <c r="D808" s="70"/>
      <c r="E808" s="70"/>
      <c r="F808" s="68"/>
      <c r="G808" s="68"/>
      <c r="H808" s="68"/>
      <c r="I808" s="71"/>
      <c r="J808" s="68"/>
      <c r="K808" s="68"/>
      <c r="L808" s="68"/>
      <c r="M808" s="68"/>
      <c r="N808" s="68"/>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808" s="68"/>
      <c r="AN808" s="68"/>
      <c r="AO808" s="68"/>
      <c r="AP808" s="68"/>
      <c r="AQ808" s="68"/>
      <c r="AR808" s="68"/>
      <c r="AS808" s="68"/>
      <c r="AT808" s="68"/>
      <c r="AU808" s="68"/>
      <c r="AV808" s="68"/>
      <c r="AW808" s="68"/>
      <c r="AX808" s="68"/>
      <c r="AY808" s="68"/>
      <c r="AZ808" s="68"/>
      <c r="BA808" s="68"/>
      <c r="BB808" s="68"/>
      <c r="BC808" s="68"/>
      <c r="BD808" s="68"/>
      <c r="BE808" s="68"/>
      <c r="BF808" s="68"/>
      <c r="BG808" s="68"/>
    </row>
    <row r="809" spans="1:59" ht="16.5" customHeight="1" x14ac:dyDescent="0.3">
      <c r="A809" s="70"/>
      <c r="B809" s="70"/>
      <c r="C809" s="70"/>
      <c r="D809" s="70"/>
      <c r="E809" s="70"/>
      <c r="F809" s="68"/>
      <c r="G809" s="68"/>
      <c r="H809" s="68"/>
      <c r="I809" s="71"/>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c r="AG809" s="68"/>
      <c r="AH809" s="68"/>
      <c r="AI809" s="68"/>
      <c r="AJ809" s="68"/>
      <c r="AK809" s="68"/>
      <c r="AL809" s="68"/>
      <c r="AM809" s="68"/>
      <c r="AN809" s="68"/>
      <c r="AO809" s="68"/>
      <c r="AP809" s="68"/>
      <c r="AQ809" s="68"/>
      <c r="AR809" s="68"/>
      <c r="AS809" s="68"/>
      <c r="AT809" s="68"/>
      <c r="AU809" s="68"/>
      <c r="AV809" s="68"/>
      <c r="AW809" s="68"/>
      <c r="AX809" s="68"/>
      <c r="AY809" s="68"/>
      <c r="AZ809" s="68"/>
      <c r="BA809" s="68"/>
      <c r="BB809" s="68"/>
      <c r="BC809" s="68"/>
      <c r="BD809" s="68"/>
      <c r="BE809" s="68"/>
      <c r="BF809" s="68"/>
      <c r="BG809" s="68"/>
    </row>
    <row r="810" spans="1:59" ht="16.5" customHeight="1" x14ac:dyDescent="0.3">
      <c r="A810" s="70"/>
      <c r="B810" s="70"/>
      <c r="C810" s="70"/>
      <c r="D810" s="70"/>
      <c r="E810" s="70"/>
      <c r="F810" s="68"/>
      <c r="G810" s="68"/>
      <c r="H810" s="68"/>
      <c r="I810" s="71"/>
      <c r="J810" s="68"/>
      <c r="K810" s="68"/>
      <c r="L810" s="68"/>
      <c r="M810" s="68"/>
      <c r="N810" s="68"/>
      <c r="O810" s="68"/>
      <c r="P810" s="68"/>
      <c r="Q810" s="68"/>
      <c r="R810" s="68"/>
      <c r="S810" s="68"/>
      <c r="T810" s="68"/>
      <c r="U810" s="68"/>
      <c r="V810" s="68"/>
      <c r="W810" s="68"/>
      <c r="X810" s="68"/>
      <c r="Y810" s="68"/>
      <c r="Z810" s="68"/>
      <c r="AA810" s="68"/>
      <c r="AB810" s="68"/>
      <c r="AC810" s="68"/>
      <c r="AD810" s="68"/>
      <c r="AE810" s="68"/>
      <c r="AF810" s="68"/>
      <c r="AG810" s="68"/>
      <c r="AH810" s="68"/>
      <c r="AI810" s="68"/>
      <c r="AJ810" s="68"/>
      <c r="AK810" s="68"/>
      <c r="AL810" s="68"/>
      <c r="AM810" s="68"/>
      <c r="AN810" s="68"/>
      <c r="AO810" s="68"/>
      <c r="AP810" s="68"/>
      <c r="AQ810" s="68"/>
      <c r="AR810" s="68"/>
      <c r="AS810" s="68"/>
      <c r="AT810" s="68"/>
      <c r="AU810" s="68"/>
      <c r="AV810" s="68"/>
      <c r="AW810" s="68"/>
      <c r="AX810" s="68"/>
      <c r="AY810" s="68"/>
      <c r="AZ810" s="68"/>
      <c r="BA810" s="68"/>
      <c r="BB810" s="68"/>
      <c r="BC810" s="68"/>
      <c r="BD810" s="68"/>
      <c r="BE810" s="68"/>
      <c r="BF810" s="68"/>
      <c r="BG810" s="68"/>
    </row>
    <row r="811" spans="1:59" ht="16.5" customHeight="1" x14ac:dyDescent="0.3">
      <c r="A811" s="70"/>
      <c r="B811" s="70"/>
      <c r="C811" s="70"/>
      <c r="D811" s="70"/>
      <c r="E811" s="70"/>
      <c r="F811" s="68"/>
      <c r="G811" s="68"/>
      <c r="H811" s="68"/>
      <c r="I811" s="71"/>
      <c r="J811" s="68"/>
      <c r="K811" s="68"/>
      <c r="L811" s="68"/>
      <c r="M811" s="68"/>
      <c r="N811" s="68"/>
      <c r="O811" s="68"/>
      <c r="P811" s="68"/>
      <c r="Q811" s="68"/>
      <c r="R811" s="68"/>
      <c r="S811" s="68"/>
      <c r="T811" s="68"/>
      <c r="U811" s="68"/>
      <c r="V811" s="68"/>
      <c r="W811" s="68"/>
      <c r="X811" s="68"/>
      <c r="Y811" s="68"/>
      <c r="Z811" s="68"/>
      <c r="AA811" s="68"/>
      <c r="AB811" s="68"/>
      <c r="AC811" s="68"/>
      <c r="AD811" s="68"/>
      <c r="AE811" s="68"/>
      <c r="AF811" s="68"/>
      <c r="AG811" s="68"/>
      <c r="AH811" s="68"/>
      <c r="AI811" s="68"/>
      <c r="AJ811" s="68"/>
      <c r="AK811" s="68"/>
      <c r="AL811" s="68"/>
      <c r="AM811" s="68"/>
      <c r="AN811" s="68"/>
      <c r="AO811" s="68"/>
      <c r="AP811" s="68"/>
      <c r="AQ811" s="68"/>
      <c r="AR811" s="68"/>
      <c r="AS811" s="68"/>
      <c r="AT811" s="68"/>
      <c r="AU811" s="68"/>
      <c r="AV811" s="68"/>
      <c r="AW811" s="68"/>
      <c r="AX811" s="68"/>
      <c r="AY811" s="68"/>
      <c r="AZ811" s="68"/>
      <c r="BA811" s="68"/>
      <c r="BB811" s="68"/>
      <c r="BC811" s="68"/>
      <c r="BD811" s="68"/>
      <c r="BE811" s="68"/>
      <c r="BF811" s="68"/>
      <c r="BG811" s="68"/>
    </row>
    <row r="812" spans="1:59" ht="16.5" customHeight="1" x14ac:dyDescent="0.3">
      <c r="A812" s="70"/>
      <c r="B812" s="70"/>
      <c r="C812" s="70"/>
      <c r="D812" s="70"/>
      <c r="E812" s="70"/>
      <c r="F812" s="68"/>
      <c r="G812" s="68"/>
      <c r="H812" s="68"/>
      <c r="I812" s="71"/>
      <c r="J812" s="68"/>
      <c r="K812" s="68"/>
      <c r="L812" s="68"/>
      <c r="M812" s="68"/>
      <c r="N812" s="68"/>
      <c r="O812" s="68"/>
      <c r="P812" s="68"/>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c r="AQ812" s="68"/>
      <c r="AR812" s="68"/>
      <c r="AS812" s="68"/>
      <c r="AT812" s="68"/>
      <c r="AU812" s="68"/>
      <c r="AV812" s="68"/>
      <c r="AW812" s="68"/>
      <c r="AX812" s="68"/>
      <c r="AY812" s="68"/>
      <c r="AZ812" s="68"/>
      <c r="BA812" s="68"/>
      <c r="BB812" s="68"/>
      <c r="BC812" s="68"/>
      <c r="BD812" s="68"/>
      <c r="BE812" s="68"/>
      <c r="BF812" s="68"/>
      <c r="BG812" s="68"/>
    </row>
    <row r="813" spans="1:59" ht="16.5" customHeight="1" x14ac:dyDescent="0.3">
      <c r="A813" s="70"/>
      <c r="B813" s="70"/>
      <c r="C813" s="70"/>
      <c r="D813" s="70"/>
      <c r="E813" s="70"/>
      <c r="F813" s="68"/>
      <c r="G813" s="68"/>
      <c r="H813" s="68"/>
      <c r="I813" s="71"/>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813" s="68"/>
      <c r="AN813" s="68"/>
      <c r="AO813" s="68"/>
      <c r="AP813" s="68"/>
      <c r="AQ813" s="68"/>
      <c r="AR813" s="68"/>
      <c r="AS813" s="68"/>
      <c r="AT813" s="68"/>
      <c r="AU813" s="68"/>
      <c r="AV813" s="68"/>
      <c r="AW813" s="68"/>
      <c r="AX813" s="68"/>
      <c r="AY813" s="68"/>
      <c r="AZ813" s="68"/>
      <c r="BA813" s="68"/>
      <c r="BB813" s="68"/>
      <c r="BC813" s="68"/>
      <c r="BD813" s="68"/>
      <c r="BE813" s="68"/>
      <c r="BF813" s="68"/>
      <c r="BG813" s="68"/>
    </row>
    <row r="814" spans="1:59" ht="16.5" customHeight="1" x14ac:dyDescent="0.3">
      <c r="A814" s="70"/>
      <c r="B814" s="70"/>
      <c r="C814" s="70"/>
      <c r="D814" s="70"/>
      <c r="E814" s="70"/>
      <c r="F814" s="68"/>
      <c r="G814" s="68"/>
      <c r="H814" s="68"/>
      <c r="I814" s="71"/>
      <c r="J814" s="68"/>
      <c r="K814" s="68"/>
      <c r="L814" s="68"/>
      <c r="M814" s="68"/>
      <c r="N814" s="68"/>
      <c r="O814" s="68"/>
      <c r="P814" s="68"/>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814" s="68"/>
      <c r="AN814" s="68"/>
      <c r="AO814" s="68"/>
      <c r="AP814" s="68"/>
      <c r="AQ814" s="68"/>
      <c r="AR814" s="68"/>
      <c r="AS814" s="68"/>
      <c r="AT814" s="68"/>
      <c r="AU814" s="68"/>
      <c r="AV814" s="68"/>
      <c r="AW814" s="68"/>
      <c r="AX814" s="68"/>
      <c r="AY814" s="68"/>
      <c r="AZ814" s="68"/>
      <c r="BA814" s="68"/>
      <c r="BB814" s="68"/>
      <c r="BC814" s="68"/>
      <c r="BD814" s="68"/>
      <c r="BE814" s="68"/>
      <c r="BF814" s="68"/>
      <c r="BG814" s="68"/>
    </row>
    <row r="815" spans="1:59" ht="16.5" customHeight="1" x14ac:dyDescent="0.3">
      <c r="A815" s="70"/>
      <c r="B815" s="70"/>
      <c r="C815" s="70"/>
      <c r="D815" s="70"/>
      <c r="E815" s="70"/>
      <c r="F815" s="68"/>
      <c r="G815" s="68"/>
      <c r="H815" s="68"/>
      <c r="I815" s="71"/>
      <c r="J815" s="68"/>
      <c r="K815" s="68"/>
      <c r="L815" s="68"/>
      <c r="M815" s="68"/>
      <c r="N815" s="68"/>
      <c r="O815" s="68"/>
      <c r="P815" s="68"/>
      <c r="Q815" s="68"/>
      <c r="R815" s="68"/>
      <c r="S815" s="68"/>
      <c r="T815" s="68"/>
      <c r="U815" s="68"/>
      <c r="V815" s="68"/>
      <c r="W815" s="68"/>
      <c r="X815" s="68"/>
      <c r="Y815" s="68"/>
      <c r="Z815" s="68"/>
      <c r="AA815" s="68"/>
      <c r="AB815" s="68"/>
      <c r="AC815" s="68"/>
      <c r="AD815" s="68"/>
      <c r="AE815" s="68"/>
      <c r="AF815" s="68"/>
      <c r="AG815" s="68"/>
      <c r="AH815" s="68"/>
      <c r="AI815" s="68"/>
      <c r="AJ815" s="68"/>
      <c r="AK815" s="68"/>
      <c r="AL815" s="68"/>
      <c r="AM815" s="68"/>
      <c r="AN815" s="68"/>
      <c r="AO815" s="68"/>
      <c r="AP815" s="68"/>
      <c r="AQ815" s="68"/>
      <c r="AR815" s="68"/>
      <c r="AS815" s="68"/>
      <c r="AT815" s="68"/>
      <c r="AU815" s="68"/>
      <c r="AV815" s="68"/>
      <c r="AW815" s="68"/>
      <c r="AX815" s="68"/>
      <c r="AY815" s="68"/>
      <c r="AZ815" s="68"/>
      <c r="BA815" s="68"/>
      <c r="BB815" s="68"/>
      <c r="BC815" s="68"/>
      <c r="BD815" s="68"/>
      <c r="BE815" s="68"/>
      <c r="BF815" s="68"/>
      <c r="BG815" s="68"/>
    </row>
    <row r="816" spans="1:59" ht="16.5" customHeight="1" x14ac:dyDescent="0.3">
      <c r="A816" s="70"/>
      <c r="B816" s="70"/>
      <c r="C816" s="70"/>
      <c r="D816" s="70"/>
      <c r="E816" s="70"/>
      <c r="F816" s="68"/>
      <c r="G816" s="68"/>
      <c r="H816" s="68"/>
      <c r="I816" s="71"/>
      <c r="J816" s="68"/>
      <c r="K816" s="68"/>
      <c r="L816" s="68"/>
      <c r="M816" s="68"/>
      <c r="N816" s="68"/>
      <c r="O816" s="68"/>
      <c r="P816" s="68"/>
      <c r="Q816" s="68"/>
      <c r="R816" s="68"/>
      <c r="S816" s="68"/>
      <c r="T816" s="68"/>
      <c r="U816" s="68"/>
      <c r="V816" s="68"/>
      <c r="W816" s="68"/>
      <c r="X816" s="68"/>
      <c r="Y816" s="68"/>
      <c r="Z816" s="68"/>
      <c r="AA816" s="68"/>
      <c r="AB816" s="68"/>
      <c r="AC816" s="68"/>
      <c r="AD816" s="68"/>
      <c r="AE816" s="68"/>
      <c r="AF816" s="68"/>
      <c r="AG816" s="68"/>
      <c r="AH816" s="68"/>
      <c r="AI816" s="68"/>
      <c r="AJ816" s="68"/>
      <c r="AK816" s="68"/>
      <c r="AL816" s="68"/>
      <c r="AM816" s="68"/>
      <c r="AN816" s="68"/>
      <c r="AO816" s="68"/>
      <c r="AP816" s="68"/>
      <c r="AQ816" s="68"/>
      <c r="AR816" s="68"/>
      <c r="AS816" s="68"/>
      <c r="AT816" s="68"/>
      <c r="AU816" s="68"/>
      <c r="AV816" s="68"/>
      <c r="AW816" s="68"/>
      <c r="AX816" s="68"/>
      <c r="AY816" s="68"/>
      <c r="AZ816" s="68"/>
      <c r="BA816" s="68"/>
      <c r="BB816" s="68"/>
      <c r="BC816" s="68"/>
      <c r="BD816" s="68"/>
      <c r="BE816" s="68"/>
      <c r="BF816" s="68"/>
      <c r="BG816" s="68"/>
    </row>
    <row r="817" spans="1:59" ht="16.5" customHeight="1" x14ac:dyDescent="0.3">
      <c r="A817" s="70"/>
      <c r="B817" s="70"/>
      <c r="C817" s="70"/>
      <c r="D817" s="70"/>
      <c r="E817" s="70"/>
      <c r="F817" s="68"/>
      <c r="G817" s="68"/>
      <c r="H817" s="68"/>
      <c r="I817" s="71"/>
      <c r="J817" s="68"/>
      <c r="K817" s="68"/>
      <c r="L817" s="68"/>
      <c r="M817" s="68"/>
      <c r="N817" s="68"/>
      <c r="O817" s="68"/>
      <c r="P817" s="68"/>
      <c r="Q817" s="68"/>
      <c r="R817" s="68"/>
      <c r="S817" s="68"/>
      <c r="T817" s="68"/>
      <c r="U817" s="68"/>
      <c r="V817" s="68"/>
      <c r="W817" s="68"/>
      <c r="X817" s="68"/>
      <c r="Y817" s="68"/>
      <c r="Z817" s="68"/>
      <c r="AA817" s="68"/>
      <c r="AB817" s="68"/>
      <c r="AC817" s="68"/>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68"/>
      <c r="BD817" s="68"/>
      <c r="BE817" s="68"/>
      <c r="BF817" s="68"/>
      <c r="BG817" s="68"/>
    </row>
    <row r="818" spans="1:59" ht="16.5" customHeight="1" x14ac:dyDescent="0.3">
      <c r="A818" s="70"/>
      <c r="B818" s="70"/>
      <c r="C818" s="70"/>
      <c r="D818" s="70"/>
      <c r="E818" s="70"/>
      <c r="F818" s="68"/>
      <c r="G818" s="68"/>
      <c r="H818" s="68"/>
      <c r="I818" s="71"/>
      <c r="J818" s="68"/>
      <c r="K818" s="68"/>
      <c r="L818" s="68"/>
      <c r="M818" s="68"/>
      <c r="N818" s="68"/>
      <c r="O818" s="68"/>
      <c r="P818" s="68"/>
      <c r="Q818" s="68"/>
      <c r="R818" s="68"/>
      <c r="S818" s="68"/>
      <c r="T818" s="68"/>
      <c r="U818" s="68"/>
      <c r="V818" s="68"/>
      <c r="W818" s="68"/>
      <c r="X818" s="68"/>
      <c r="Y818" s="68"/>
      <c r="Z818" s="68"/>
      <c r="AA818" s="68"/>
      <c r="AB818" s="68"/>
      <c r="AC818" s="68"/>
      <c r="AD818" s="68"/>
      <c r="AE818" s="68"/>
      <c r="AF818" s="68"/>
      <c r="AG818" s="68"/>
      <c r="AH818" s="68"/>
      <c r="AI818" s="68"/>
      <c r="AJ818" s="68"/>
      <c r="AK818" s="68"/>
      <c r="AL818" s="68"/>
      <c r="AM818" s="68"/>
      <c r="AN818" s="68"/>
      <c r="AO818" s="68"/>
      <c r="AP818" s="68"/>
      <c r="AQ818" s="68"/>
      <c r="AR818" s="68"/>
      <c r="AS818" s="68"/>
      <c r="AT818" s="68"/>
      <c r="AU818" s="68"/>
      <c r="AV818" s="68"/>
      <c r="AW818" s="68"/>
      <c r="AX818" s="68"/>
      <c r="AY818" s="68"/>
      <c r="AZ818" s="68"/>
      <c r="BA818" s="68"/>
      <c r="BB818" s="68"/>
      <c r="BC818" s="68"/>
      <c r="BD818" s="68"/>
      <c r="BE818" s="68"/>
      <c r="BF818" s="68"/>
      <c r="BG818" s="68"/>
    </row>
    <row r="819" spans="1:59" ht="16.5" customHeight="1" x14ac:dyDescent="0.3">
      <c r="A819" s="70"/>
      <c r="B819" s="70"/>
      <c r="C819" s="70"/>
      <c r="D819" s="70"/>
      <c r="E819" s="70"/>
      <c r="F819" s="68"/>
      <c r="G819" s="68"/>
      <c r="H819" s="68"/>
      <c r="I819" s="71"/>
      <c r="J819" s="68"/>
      <c r="K819" s="68"/>
      <c r="L819" s="68"/>
      <c r="M819" s="68"/>
      <c r="N819" s="68"/>
      <c r="O819" s="68"/>
      <c r="P819" s="68"/>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68"/>
      <c r="BD819" s="68"/>
      <c r="BE819" s="68"/>
      <c r="BF819" s="68"/>
      <c r="BG819" s="68"/>
    </row>
    <row r="820" spans="1:59" ht="16.5" customHeight="1" x14ac:dyDescent="0.3">
      <c r="A820" s="70"/>
      <c r="B820" s="70"/>
      <c r="C820" s="70"/>
      <c r="D820" s="70"/>
      <c r="E820" s="70"/>
      <c r="F820" s="68"/>
      <c r="G820" s="68"/>
      <c r="H820" s="68"/>
      <c r="I820" s="71"/>
      <c r="J820" s="68"/>
      <c r="K820" s="68"/>
      <c r="L820" s="68"/>
      <c r="M820" s="68"/>
      <c r="N820" s="68"/>
      <c r="O820" s="68"/>
      <c r="P820" s="68"/>
      <c r="Q820" s="68"/>
      <c r="R820" s="68"/>
      <c r="S820" s="68"/>
      <c r="T820" s="68"/>
      <c r="U820" s="68"/>
      <c r="V820" s="68"/>
      <c r="W820" s="68"/>
      <c r="X820" s="68"/>
      <c r="Y820" s="68"/>
      <c r="Z820" s="68"/>
      <c r="AA820" s="68"/>
      <c r="AB820" s="68"/>
      <c r="AC820" s="68"/>
      <c r="AD820" s="68"/>
      <c r="AE820" s="68"/>
      <c r="AF820" s="68"/>
      <c r="AG820" s="68"/>
      <c r="AH820" s="68"/>
      <c r="AI820" s="68"/>
      <c r="AJ820" s="68"/>
      <c r="AK820" s="68"/>
      <c r="AL820" s="68"/>
      <c r="AM820" s="68"/>
      <c r="AN820" s="68"/>
      <c r="AO820" s="68"/>
      <c r="AP820" s="68"/>
      <c r="AQ820" s="68"/>
      <c r="AR820" s="68"/>
      <c r="AS820" s="68"/>
      <c r="AT820" s="68"/>
      <c r="AU820" s="68"/>
      <c r="AV820" s="68"/>
      <c r="AW820" s="68"/>
      <c r="AX820" s="68"/>
      <c r="AY820" s="68"/>
      <c r="AZ820" s="68"/>
      <c r="BA820" s="68"/>
      <c r="BB820" s="68"/>
      <c r="BC820" s="68"/>
      <c r="BD820" s="68"/>
      <c r="BE820" s="68"/>
      <c r="BF820" s="68"/>
      <c r="BG820" s="68"/>
    </row>
    <row r="821" spans="1:59" ht="16.5" customHeight="1" x14ac:dyDescent="0.3">
      <c r="A821" s="70"/>
      <c r="B821" s="70"/>
      <c r="C821" s="70"/>
      <c r="D821" s="70"/>
      <c r="E821" s="70"/>
      <c r="F821" s="68"/>
      <c r="G821" s="68"/>
      <c r="H821" s="68"/>
      <c r="I821" s="71"/>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c r="AG821" s="68"/>
      <c r="AH821" s="68"/>
      <c r="AI821" s="68"/>
      <c r="AJ821" s="68"/>
      <c r="AK821" s="68"/>
      <c r="AL821" s="68"/>
      <c r="AM821" s="68"/>
      <c r="AN821" s="68"/>
      <c r="AO821" s="68"/>
      <c r="AP821" s="68"/>
      <c r="AQ821" s="68"/>
      <c r="AR821" s="68"/>
      <c r="AS821" s="68"/>
      <c r="AT821" s="68"/>
      <c r="AU821" s="68"/>
      <c r="AV821" s="68"/>
      <c r="AW821" s="68"/>
      <c r="AX821" s="68"/>
      <c r="AY821" s="68"/>
      <c r="AZ821" s="68"/>
      <c r="BA821" s="68"/>
      <c r="BB821" s="68"/>
      <c r="BC821" s="68"/>
      <c r="BD821" s="68"/>
      <c r="BE821" s="68"/>
      <c r="BF821" s="68"/>
      <c r="BG821" s="68"/>
    </row>
    <row r="822" spans="1:59" ht="16.5" customHeight="1" x14ac:dyDescent="0.3">
      <c r="A822" s="70"/>
      <c r="B822" s="70"/>
      <c r="C822" s="70"/>
      <c r="D822" s="70"/>
      <c r="E822" s="70"/>
      <c r="F822" s="68"/>
      <c r="G822" s="68"/>
      <c r="H822" s="68"/>
      <c r="I822" s="71"/>
      <c r="J822" s="68"/>
      <c r="K822" s="68"/>
      <c r="L822" s="68"/>
      <c r="M822" s="68"/>
      <c r="N822" s="68"/>
      <c r="O822" s="68"/>
      <c r="P822" s="68"/>
      <c r="Q822" s="68"/>
      <c r="R822" s="68"/>
      <c r="S822" s="68"/>
      <c r="T822" s="68"/>
      <c r="U822" s="68"/>
      <c r="V822" s="68"/>
      <c r="W822" s="68"/>
      <c r="X822" s="68"/>
      <c r="Y822" s="68"/>
      <c r="Z822" s="68"/>
      <c r="AA822" s="68"/>
      <c r="AB822" s="68"/>
      <c r="AC822" s="68"/>
      <c r="AD822" s="68"/>
      <c r="AE822" s="68"/>
      <c r="AF822" s="68"/>
      <c r="AG822" s="68"/>
      <c r="AH822" s="68"/>
      <c r="AI822" s="68"/>
      <c r="AJ822" s="68"/>
      <c r="AK822" s="68"/>
      <c r="AL822" s="68"/>
      <c r="AM822" s="68"/>
      <c r="AN822" s="68"/>
      <c r="AO822" s="68"/>
      <c r="AP822" s="68"/>
      <c r="AQ822" s="68"/>
      <c r="AR822" s="68"/>
      <c r="AS822" s="68"/>
      <c r="AT822" s="68"/>
      <c r="AU822" s="68"/>
      <c r="AV822" s="68"/>
      <c r="AW822" s="68"/>
      <c r="AX822" s="68"/>
      <c r="AY822" s="68"/>
      <c r="AZ822" s="68"/>
      <c r="BA822" s="68"/>
      <c r="BB822" s="68"/>
      <c r="BC822" s="68"/>
      <c r="BD822" s="68"/>
      <c r="BE822" s="68"/>
      <c r="BF822" s="68"/>
      <c r="BG822" s="68"/>
    </row>
    <row r="823" spans="1:59" ht="16.5" customHeight="1" x14ac:dyDescent="0.3">
      <c r="A823" s="70"/>
      <c r="B823" s="70"/>
      <c r="C823" s="70"/>
      <c r="D823" s="70"/>
      <c r="E823" s="70"/>
      <c r="F823" s="68"/>
      <c r="G823" s="68"/>
      <c r="H823" s="68"/>
      <c r="I823" s="71"/>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c r="AG823" s="68"/>
      <c r="AH823" s="68"/>
      <c r="AI823" s="68"/>
      <c r="AJ823" s="68"/>
      <c r="AK823" s="68"/>
      <c r="AL823" s="68"/>
      <c r="AM823" s="68"/>
      <c r="AN823" s="68"/>
      <c r="AO823" s="68"/>
      <c r="AP823" s="68"/>
      <c r="AQ823" s="68"/>
      <c r="AR823" s="68"/>
      <c r="AS823" s="68"/>
      <c r="AT823" s="68"/>
      <c r="AU823" s="68"/>
      <c r="AV823" s="68"/>
      <c r="AW823" s="68"/>
      <c r="AX823" s="68"/>
      <c r="AY823" s="68"/>
      <c r="AZ823" s="68"/>
      <c r="BA823" s="68"/>
      <c r="BB823" s="68"/>
      <c r="BC823" s="68"/>
      <c r="BD823" s="68"/>
      <c r="BE823" s="68"/>
      <c r="BF823" s="68"/>
      <c r="BG823" s="68"/>
    </row>
    <row r="824" spans="1:59" ht="16.5" customHeight="1" x14ac:dyDescent="0.3">
      <c r="A824" s="70"/>
      <c r="B824" s="70"/>
      <c r="C824" s="70"/>
      <c r="D824" s="70"/>
      <c r="E824" s="70"/>
      <c r="F824" s="68"/>
      <c r="G824" s="68"/>
      <c r="H824" s="68"/>
      <c r="I824" s="71"/>
      <c r="J824" s="68"/>
      <c r="K824" s="68"/>
      <c r="L824" s="68"/>
      <c r="M824" s="68"/>
      <c r="N824" s="68"/>
      <c r="O824" s="68"/>
      <c r="P824" s="68"/>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c r="AQ824" s="68"/>
      <c r="AR824" s="68"/>
      <c r="AS824" s="68"/>
      <c r="AT824" s="68"/>
      <c r="AU824" s="68"/>
      <c r="AV824" s="68"/>
      <c r="AW824" s="68"/>
      <c r="AX824" s="68"/>
      <c r="AY824" s="68"/>
      <c r="AZ824" s="68"/>
      <c r="BA824" s="68"/>
      <c r="BB824" s="68"/>
      <c r="BC824" s="68"/>
      <c r="BD824" s="68"/>
      <c r="BE824" s="68"/>
      <c r="BF824" s="68"/>
      <c r="BG824" s="68"/>
    </row>
    <row r="825" spans="1:59" ht="16.5" customHeight="1" x14ac:dyDescent="0.3">
      <c r="A825" s="70"/>
      <c r="B825" s="70"/>
      <c r="C825" s="70"/>
      <c r="D825" s="70"/>
      <c r="E825" s="70"/>
      <c r="F825" s="68"/>
      <c r="G825" s="68"/>
      <c r="H825" s="68"/>
      <c r="I825" s="71"/>
      <c r="J825" s="68"/>
      <c r="K825" s="68"/>
      <c r="L825" s="68"/>
      <c r="M825" s="68"/>
      <c r="N825" s="68"/>
      <c r="O825" s="68"/>
      <c r="P825" s="68"/>
      <c r="Q825" s="68"/>
      <c r="R825" s="68"/>
      <c r="S825" s="68"/>
      <c r="T825" s="68"/>
      <c r="U825" s="68"/>
      <c r="V825" s="68"/>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68"/>
      <c r="BD825" s="68"/>
      <c r="BE825" s="68"/>
      <c r="BF825" s="68"/>
      <c r="BG825" s="68"/>
    </row>
    <row r="826" spans="1:59" ht="16.5" customHeight="1" x14ac:dyDescent="0.3">
      <c r="A826" s="70"/>
      <c r="B826" s="70"/>
      <c r="C826" s="70"/>
      <c r="D826" s="70"/>
      <c r="E826" s="70"/>
      <c r="F826" s="68"/>
      <c r="G826" s="68"/>
      <c r="H826" s="68"/>
      <c r="I826" s="71"/>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c r="AG826" s="68"/>
      <c r="AH826" s="68"/>
      <c r="AI826" s="68"/>
      <c r="AJ826" s="68"/>
      <c r="AK826" s="68"/>
      <c r="AL826" s="68"/>
      <c r="AM826" s="68"/>
      <c r="AN826" s="68"/>
      <c r="AO826" s="68"/>
      <c r="AP826" s="68"/>
      <c r="AQ826" s="68"/>
      <c r="AR826" s="68"/>
      <c r="AS826" s="68"/>
      <c r="AT826" s="68"/>
      <c r="AU826" s="68"/>
      <c r="AV826" s="68"/>
      <c r="AW826" s="68"/>
      <c r="AX826" s="68"/>
      <c r="AY826" s="68"/>
      <c r="AZ826" s="68"/>
      <c r="BA826" s="68"/>
      <c r="BB826" s="68"/>
      <c r="BC826" s="68"/>
      <c r="BD826" s="68"/>
      <c r="BE826" s="68"/>
      <c r="BF826" s="68"/>
      <c r="BG826" s="68"/>
    </row>
    <row r="827" spans="1:59" ht="16.5" customHeight="1" x14ac:dyDescent="0.3">
      <c r="A827" s="70"/>
      <c r="B827" s="70"/>
      <c r="C827" s="70"/>
      <c r="D827" s="70"/>
      <c r="E827" s="70"/>
      <c r="F827" s="68"/>
      <c r="G827" s="68"/>
      <c r="H827" s="68"/>
      <c r="I827" s="71"/>
      <c r="J827" s="68"/>
      <c r="K827" s="68"/>
      <c r="L827" s="68"/>
      <c r="M827" s="68"/>
      <c r="N827" s="68"/>
      <c r="O827" s="68"/>
      <c r="P827" s="68"/>
      <c r="Q827" s="68"/>
      <c r="R827" s="68"/>
      <c r="S827" s="68"/>
      <c r="T827" s="68"/>
      <c r="U827" s="68"/>
      <c r="V827" s="68"/>
      <c r="W827" s="68"/>
      <c r="X827" s="68"/>
      <c r="Y827" s="68"/>
      <c r="Z827" s="68"/>
      <c r="AA827" s="68"/>
      <c r="AB827" s="68"/>
      <c r="AC827" s="68"/>
      <c r="AD827" s="68"/>
      <c r="AE827" s="68"/>
      <c r="AF827" s="68"/>
      <c r="AG827" s="68"/>
      <c r="AH827" s="68"/>
      <c r="AI827" s="68"/>
      <c r="AJ827" s="68"/>
      <c r="AK827" s="68"/>
      <c r="AL827" s="68"/>
      <c r="AM827" s="68"/>
      <c r="AN827" s="68"/>
      <c r="AO827" s="68"/>
      <c r="AP827" s="68"/>
      <c r="AQ827" s="68"/>
      <c r="AR827" s="68"/>
      <c r="AS827" s="68"/>
      <c r="AT827" s="68"/>
      <c r="AU827" s="68"/>
      <c r="AV827" s="68"/>
      <c r="AW827" s="68"/>
      <c r="AX827" s="68"/>
      <c r="AY827" s="68"/>
      <c r="AZ827" s="68"/>
      <c r="BA827" s="68"/>
      <c r="BB827" s="68"/>
      <c r="BC827" s="68"/>
      <c r="BD827" s="68"/>
      <c r="BE827" s="68"/>
      <c r="BF827" s="68"/>
      <c r="BG827" s="68"/>
    </row>
    <row r="828" spans="1:59" ht="16.5" customHeight="1" x14ac:dyDescent="0.3">
      <c r="A828" s="70"/>
      <c r="B828" s="70"/>
      <c r="C828" s="70"/>
      <c r="D828" s="70"/>
      <c r="E828" s="70"/>
      <c r="F828" s="68"/>
      <c r="G828" s="68"/>
      <c r="H828" s="68"/>
      <c r="I828" s="71"/>
      <c r="J828" s="68"/>
      <c r="K828" s="68"/>
      <c r="L828" s="68"/>
      <c r="M828" s="68"/>
      <c r="N828" s="68"/>
      <c r="O828" s="68"/>
      <c r="P828" s="68"/>
      <c r="Q828" s="68"/>
      <c r="R828" s="68"/>
      <c r="S828" s="68"/>
      <c r="T828" s="68"/>
      <c r="U828" s="68"/>
      <c r="V828" s="68"/>
      <c r="W828" s="68"/>
      <c r="X828" s="68"/>
      <c r="Y828" s="68"/>
      <c r="Z828" s="68"/>
      <c r="AA828" s="68"/>
      <c r="AB828" s="68"/>
      <c r="AC828" s="68"/>
      <c r="AD828" s="68"/>
      <c r="AE828" s="68"/>
      <c r="AF828" s="68"/>
      <c r="AG828" s="68"/>
      <c r="AH828" s="68"/>
      <c r="AI828" s="68"/>
      <c r="AJ828" s="68"/>
      <c r="AK828" s="68"/>
      <c r="AL828" s="68"/>
      <c r="AM828" s="68"/>
      <c r="AN828" s="68"/>
      <c r="AO828" s="68"/>
      <c r="AP828" s="68"/>
      <c r="AQ828" s="68"/>
      <c r="AR828" s="68"/>
      <c r="AS828" s="68"/>
      <c r="AT828" s="68"/>
      <c r="AU828" s="68"/>
      <c r="AV828" s="68"/>
      <c r="AW828" s="68"/>
      <c r="AX828" s="68"/>
      <c r="AY828" s="68"/>
      <c r="AZ828" s="68"/>
      <c r="BA828" s="68"/>
      <c r="BB828" s="68"/>
      <c r="BC828" s="68"/>
      <c r="BD828" s="68"/>
      <c r="BE828" s="68"/>
      <c r="BF828" s="68"/>
      <c r="BG828" s="68"/>
    </row>
    <row r="829" spans="1:59" ht="16.5" customHeight="1" x14ac:dyDescent="0.3">
      <c r="A829" s="70"/>
      <c r="B829" s="70"/>
      <c r="C829" s="70"/>
      <c r="D829" s="70"/>
      <c r="E829" s="70"/>
      <c r="F829" s="68"/>
      <c r="G829" s="68"/>
      <c r="H829" s="68"/>
      <c r="I829" s="71"/>
      <c r="J829" s="68"/>
      <c r="K829" s="68"/>
      <c r="L829" s="68"/>
      <c r="M829" s="68"/>
      <c r="N829" s="68"/>
      <c r="O829" s="68"/>
      <c r="P829" s="68"/>
      <c r="Q829" s="68"/>
      <c r="R829" s="68"/>
      <c r="S829" s="68"/>
      <c r="T829" s="68"/>
      <c r="U829" s="68"/>
      <c r="V829" s="68"/>
      <c r="W829" s="68"/>
      <c r="X829" s="68"/>
      <c r="Y829" s="68"/>
      <c r="Z829" s="68"/>
      <c r="AA829" s="68"/>
      <c r="AB829" s="68"/>
      <c r="AC829" s="68"/>
      <c r="AD829" s="68"/>
      <c r="AE829" s="68"/>
      <c r="AF829" s="68"/>
      <c r="AG829" s="68"/>
      <c r="AH829" s="68"/>
      <c r="AI829" s="68"/>
      <c r="AJ829" s="68"/>
      <c r="AK829" s="68"/>
      <c r="AL829" s="68"/>
      <c r="AM829" s="68"/>
      <c r="AN829" s="68"/>
      <c r="AO829" s="68"/>
      <c r="AP829" s="68"/>
      <c r="AQ829" s="68"/>
      <c r="AR829" s="68"/>
      <c r="AS829" s="68"/>
      <c r="AT829" s="68"/>
      <c r="AU829" s="68"/>
      <c r="AV829" s="68"/>
      <c r="AW829" s="68"/>
      <c r="AX829" s="68"/>
      <c r="AY829" s="68"/>
      <c r="AZ829" s="68"/>
      <c r="BA829" s="68"/>
      <c r="BB829" s="68"/>
      <c r="BC829" s="68"/>
      <c r="BD829" s="68"/>
      <c r="BE829" s="68"/>
      <c r="BF829" s="68"/>
      <c r="BG829" s="68"/>
    </row>
    <row r="830" spans="1:59" ht="16.5" customHeight="1" x14ac:dyDescent="0.3">
      <c r="A830" s="70"/>
      <c r="B830" s="70"/>
      <c r="C830" s="70"/>
      <c r="D830" s="70"/>
      <c r="E830" s="70"/>
      <c r="F830" s="68"/>
      <c r="G830" s="68"/>
      <c r="H830" s="68"/>
      <c r="I830" s="71"/>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c r="AG830" s="68"/>
      <c r="AH830" s="68"/>
      <c r="AI830" s="68"/>
      <c r="AJ830" s="68"/>
      <c r="AK830" s="68"/>
      <c r="AL830" s="68"/>
      <c r="AM830" s="68"/>
      <c r="AN830" s="68"/>
      <c r="AO830" s="68"/>
      <c r="AP830" s="68"/>
      <c r="AQ830" s="68"/>
      <c r="AR830" s="68"/>
      <c r="AS830" s="68"/>
      <c r="AT830" s="68"/>
      <c r="AU830" s="68"/>
      <c r="AV830" s="68"/>
      <c r="AW830" s="68"/>
      <c r="AX830" s="68"/>
      <c r="AY830" s="68"/>
      <c r="AZ830" s="68"/>
      <c r="BA830" s="68"/>
      <c r="BB830" s="68"/>
      <c r="BC830" s="68"/>
      <c r="BD830" s="68"/>
      <c r="BE830" s="68"/>
      <c r="BF830" s="68"/>
      <c r="BG830" s="68"/>
    </row>
    <row r="831" spans="1:59" ht="16.5" customHeight="1" x14ac:dyDescent="0.3">
      <c r="A831" s="70"/>
      <c r="B831" s="70"/>
      <c r="C831" s="70"/>
      <c r="D831" s="70"/>
      <c r="E831" s="70"/>
      <c r="F831" s="68"/>
      <c r="G831" s="68"/>
      <c r="H831" s="68"/>
      <c r="I831" s="71"/>
      <c r="J831" s="68"/>
      <c r="K831" s="68"/>
      <c r="L831" s="68"/>
      <c r="M831" s="68"/>
      <c r="N831" s="68"/>
      <c r="O831" s="68"/>
      <c r="P831" s="68"/>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68"/>
      <c r="BD831" s="68"/>
      <c r="BE831" s="68"/>
      <c r="BF831" s="68"/>
      <c r="BG831" s="68"/>
    </row>
    <row r="832" spans="1:59" ht="16.5" customHeight="1" x14ac:dyDescent="0.3">
      <c r="A832" s="70"/>
      <c r="B832" s="70"/>
      <c r="C832" s="70"/>
      <c r="D832" s="70"/>
      <c r="E832" s="70"/>
      <c r="F832" s="68"/>
      <c r="G832" s="68"/>
      <c r="H832" s="68"/>
      <c r="I832" s="71"/>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c r="AG832" s="68"/>
      <c r="AH832" s="68"/>
      <c r="AI832" s="68"/>
      <c r="AJ832" s="68"/>
      <c r="AK832" s="68"/>
      <c r="AL832" s="68"/>
      <c r="AM832" s="68"/>
      <c r="AN832" s="68"/>
      <c r="AO832" s="68"/>
      <c r="AP832" s="68"/>
      <c r="AQ832" s="68"/>
      <c r="AR832" s="68"/>
      <c r="AS832" s="68"/>
      <c r="AT832" s="68"/>
      <c r="AU832" s="68"/>
      <c r="AV832" s="68"/>
      <c r="AW832" s="68"/>
      <c r="AX832" s="68"/>
      <c r="AY832" s="68"/>
      <c r="AZ832" s="68"/>
      <c r="BA832" s="68"/>
      <c r="BB832" s="68"/>
      <c r="BC832" s="68"/>
      <c r="BD832" s="68"/>
      <c r="BE832" s="68"/>
      <c r="BF832" s="68"/>
      <c r="BG832" s="68"/>
    </row>
    <row r="833" spans="1:59" ht="16.5" customHeight="1" x14ac:dyDescent="0.3">
      <c r="A833" s="70"/>
      <c r="B833" s="70"/>
      <c r="C833" s="70"/>
      <c r="D833" s="70"/>
      <c r="E833" s="70"/>
      <c r="F833" s="68"/>
      <c r="G833" s="68"/>
      <c r="H833" s="68"/>
      <c r="I833" s="71"/>
      <c r="J833" s="68"/>
      <c r="K833" s="68"/>
      <c r="L833" s="68"/>
      <c r="M833" s="68"/>
      <c r="N833" s="68"/>
      <c r="O833" s="68"/>
      <c r="P833" s="68"/>
      <c r="Q833" s="68"/>
      <c r="R833" s="68"/>
      <c r="S833" s="68"/>
      <c r="T833" s="68"/>
      <c r="U833" s="68"/>
      <c r="V833" s="68"/>
      <c r="W833" s="68"/>
      <c r="X833" s="68"/>
      <c r="Y833" s="68"/>
      <c r="Z833" s="68"/>
      <c r="AA833" s="68"/>
      <c r="AB833" s="68"/>
      <c r="AC833" s="68"/>
      <c r="AD833" s="68"/>
      <c r="AE833" s="68"/>
      <c r="AF833" s="68"/>
      <c r="AG833" s="68"/>
      <c r="AH833" s="68"/>
      <c r="AI833" s="68"/>
      <c r="AJ833" s="68"/>
      <c r="AK833" s="68"/>
      <c r="AL833" s="68"/>
      <c r="AM833" s="68"/>
      <c r="AN833" s="68"/>
      <c r="AO833" s="68"/>
      <c r="AP833" s="68"/>
      <c r="AQ833" s="68"/>
      <c r="AR833" s="68"/>
      <c r="AS833" s="68"/>
      <c r="AT833" s="68"/>
      <c r="AU833" s="68"/>
      <c r="AV833" s="68"/>
      <c r="AW833" s="68"/>
      <c r="AX833" s="68"/>
      <c r="AY833" s="68"/>
      <c r="AZ833" s="68"/>
      <c r="BA833" s="68"/>
      <c r="BB833" s="68"/>
      <c r="BC833" s="68"/>
      <c r="BD833" s="68"/>
      <c r="BE833" s="68"/>
      <c r="BF833" s="68"/>
      <c r="BG833" s="68"/>
    </row>
    <row r="834" spans="1:59" ht="16.5" customHeight="1" x14ac:dyDescent="0.3">
      <c r="A834" s="70"/>
      <c r="B834" s="70"/>
      <c r="C834" s="70"/>
      <c r="D834" s="70"/>
      <c r="E834" s="70"/>
      <c r="F834" s="68"/>
      <c r="G834" s="68"/>
      <c r="H834" s="68"/>
      <c r="I834" s="71"/>
      <c r="J834" s="68"/>
      <c r="K834" s="68"/>
      <c r="L834" s="68"/>
      <c r="M834" s="68"/>
      <c r="N834" s="68"/>
      <c r="O834" s="68"/>
      <c r="P834" s="68"/>
      <c r="Q834" s="68"/>
      <c r="R834" s="68"/>
      <c r="S834" s="68"/>
      <c r="T834" s="68"/>
      <c r="U834" s="68"/>
      <c r="V834" s="68"/>
      <c r="W834" s="68"/>
      <c r="X834" s="68"/>
      <c r="Y834" s="68"/>
      <c r="Z834" s="68"/>
      <c r="AA834" s="68"/>
      <c r="AB834" s="68"/>
      <c r="AC834" s="68"/>
      <c r="AD834" s="68"/>
      <c r="AE834" s="68"/>
      <c r="AF834" s="68"/>
      <c r="AG834" s="68"/>
      <c r="AH834" s="68"/>
      <c r="AI834" s="68"/>
      <c r="AJ834" s="68"/>
      <c r="AK834" s="68"/>
      <c r="AL834" s="68"/>
      <c r="AM834" s="68"/>
      <c r="AN834" s="68"/>
      <c r="AO834" s="68"/>
      <c r="AP834" s="68"/>
      <c r="AQ834" s="68"/>
      <c r="AR834" s="68"/>
      <c r="AS834" s="68"/>
      <c r="AT834" s="68"/>
      <c r="AU834" s="68"/>
      <c r="AV834" s="68"/>
      <c r="AW834" s="68"/>
      <c r="AX834" s="68"/>
      <c r="AY834" s="68"/>
      <c r="AZ834" s="68"/>
      <c r="BA834" s="68"/>
      <c r="BB834" s="68"/>
      <c r="BC834" s="68"/>
      <c r="BD834" s="68"/>
      <c r="BE834" s="68"/>
      <c r="BF834" s="68"/>
      <c r="BG834" s="68"/>
    </row>
    <row r="835" spans="1:59" ht="16.5" customHeight="1" x14ac:dyDescent="0.3">
      <c r="A835" s="70"/>
      <c r="B835" s="70"/>
      <c r="C835" s="70"/>
      <c r="D835" s="70"/>
      <c r="E835" s="70"/>
      <c r="F835" s="68"/>
      <c r="G835" s="68"/>
      <c r="H835" s="68"/>
      <c r="I835" s="71"/>
      <c r="J835" s="68"/>
      <c r="K835" s="68"/>
      <c r="L835" s="68"/>
      <c r="M835" s="68"/>
      <c r="N835" s="68"/>
      <c r="O835" s="68"/>
      <c r="P835" s="68"/>
      <c r="Q835" s="68"/>
      <c r="R835" s="68"/>
      <c r="S835" s="68"/>
      <c r="T835" s="68"/>
      <c r="U835" s="68"/>
      <c r="V835" s="68"/>
      <c r="W835" s="68"/>
      <c r="X835" s="68"/>
      <c r="Y835" s="68"/>
      <c r="Z835" s="68"/>
      <c r="AA835" s="68"/>
      <c r="AB835" s="68"/>
      <c r="AC835" s="68"/>
      <c r="AD835" s="68"/>
      <c r="AE835" s="68"/>
      <c r="AF835" s="68"/>
      <c r="AG835" s="68"/>
      <c r="AH835" s="68"/>
      <c r="AI835" s="68"/>
      <c r="AJ835" s="68"/>
      <c r="AK835" s="68"/>
      <c r="AL835" s="68"/>
      <c r="AM835" s="68"/>
      <c r="AN835" s="68"/>
      <c r="AO835" s="68"/>
      <c r="AP835" s="68"/>
      <c r="AQ835" s="68"/>
      <c r="AR835" s="68"/>
      <c r="AS835" s="68"/>
      <c r="AT835" s="68"/>
      <c r="AU835" s="68"/>
      <c r="AV835" s="68"/>
      <c r="AW835" s="68"/>
      <c r="AX835" s="68"/>
      <c r="AY835" s="68"/>
      <c r="AZ835" s="68"/>
      <c r="BA835" s="68"/>
      <c r="BB835" s="68"/>
      <c r="BC835" s="68"/>
      <c r="BD835" s="68"/>
      <c r="BE835" s="68"/>
      <c r="BF835" s="68"/>
      <c r="BG835" s="68"/>
    </row>
    <row r="836" spans="1:59" ht="16.5" customHeight="1" x14ac:dyDescent="0.3">
      <c r="A836" s="70"/>
      <c r="B836" s="70"/>
      <c r="C836" s="70"/>
      <c r="D836" s="70"/>
      <c r="E836" s="70"/>
      <c r="F836" s="68"/>
      <c r="G836" s="68"/>
      <c r="H836" s="68"/>
      <c r="I836" s="71"/>
      <c r="J836" s="68"/>
      <c r="K836" s="68"/>
      <c r="L836" s="68"/>
      <c r="M836" s="68"/>
      <c r="N836" s="68"/>
      <c r="O836" s="68"/>
      <c r="P836" s="68"/>
      <c r="Q836" s="68"/>
      <c r="R836" s="68"/>
      <c r="S836" s="68"/>
      <c r="T836" s="68"/>
      <c r="U836" s="68"/>
      <c r="V836" s="68"/>
      <c r="W836" s="68"/>
      <c r="X836" s="68"/>
      <c r="Y836" s="68"/>
      <c r="Z836" s="68"/>
      <c r="AA836" s="68"/>
      <c r="AB836" s="68"/>
      <c r="AC836" s="68"/>
      <c r="AD836" s="68"/>
      <c r="AE836" s="68"/>
      <c r="AF836" s="68"/>
      <c r="AG836" s="68"/>
      <c r="AH836" s="68"/>
      <c r="AI836" s="68"/>
      <c r="AJ836" s="68"/>
      <c r="AK836" s="68"/>
      <c r="AL836" s="68"/>
      <c r="AM836" s="68"/>
      <c r="AN836" s="68"/>
      <c r="AO836" s="68"/>
      <c r="AP836" s="68"/>
      <c r="AQ836" s="68"/>
      <c r="AR836" s="68"/>
      <c r="AS836" s="68"/>
      <c r="AT836" s="68"/>
      <c r="AU836" s="68"/>
      <c r="AV836" s="68"/>
      <c r="AW836" s="68"/>
      <c r="AX836" s="68"/>
      <c r="AY836" s="68"/>
      <c r="AZ836" s="68"/>
      <c r="BA836" s="68"/>
      <c r="BB836" s="68"/>
      <c r="BC836" s="68"/>
      <c r="BD836" s="68"/>
      <c r="BE836" s="68"/>
      <c r="BF836" s="68"/>
      <c r="BG836" s="68"/>
    </row>
    <row r="837" spans="1:59" ht="16.5" customHeight="1" x14ac:dyDescent="0.3">
      <c r="A837" s="70"/>
      <c r="B837" s="70"/>
      <c r="C837" s="70"/>
      <c r="D837" s="70"/>
      <c r="E837" s="70"/>
      <c r="F837" s="68"/>
      <c r="G837" s="68"/>
      <c r="H837" s="68"/>
      <c r="I837" s="71"/>
      <c r="J837" s="68"/>
      <c r="K837" s="68"/>
      <c r="L837" s="68"/>
      <c r="M837" s="68"/>
      <c r="N837" s="68"/>
      <c r="O837" s="68"/>
      <c r="P837" s="68"/>
      <c r="Q837" s="68"/>
      <c r="R837" s="68"/>
      <c r="S837" s="68"/>
      <c r="T837" s="68"/>
      <c r="U837" s="68"/>
      <c r="V837" s="68"/>
      <c r="W837" s="68"/>
      <c r="X837" s="68"/>
      <c r="Y837" s="68"/>
      <c r="Z837" s="68"/>
      <c r="AA837" s="68"/>
      <c r="AB837" s="68"/>
      <c r="AC837" s="68"/>
      <c r="AD837" s="68"/>
      <c r="AE837" s="68"/>
      <c r="AF837" s="68"/>
      <c r="AG837" s="68"/>
      <c r="AH837" s="68"/>
      <c r="AI837" s="68"/>
      <c r="AJ837" s="68"/>
      <c r="AK837" s="68"/>
      <c r="AL837" s="68"/>
      <c r="AM837" s="68"/>
      <c r="AN837" s="68"/>
      <c r="AO837" s="68"/>
      <c r="AP837" s="68"/>
      <c r="AQ837" s="68"/>
      <c r="AR837" s="68"/>
      <c r="AS837" s="68"/>
      <c r="AT837" s="68"/>
      <c r="AU837" s="68"/>
      <c r="AV837" s="68"/>
      <c r="AW837" s="68"/>
      <c r="AX837" s="68"/>
      <c r="AY837" s="68"/>
      <c r="AZ837" s="68"/>
      <c r="BA837" s="68"/>
      <c r="BB837" s="68"/>
      <c r="BC837" s="68"/>
      <c r="BD837" s="68"/>
      <c r="BE837" s="68"/>
      <c r="BF837" s="68"/>
      <c r="BG837" s="68"/>
    </row>
    <row r="838" spans="1:59" ht="16.5" customHeight="1" x14ac:dyDescent="0.3">
      <c r="A838" s="70"/>
      <c r="B838" s="70"/>
      <c r="C838" s="70"/>
      <c r="D838" s="70"/>
      <c r="E838" s="70"/>
      <c r="F838" s="68"/>
      <c r="G838" s="68"/>
      <c r="H838" s="68"/>
      <c r="I838" s="71"/>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c r="AG838" s="68"/>
      <c r="AH838" s="68"/>
      <c r="AI838" s="68"/>
      <c r="AJ838" s="68"/>
      <c r="AK838" s="68"/>
      <c r="AL838" s="68"/>
      <c r="AM838" s="68"/>
      <c r="AN838" s="68"/>
      <c r="AO838" s="68"/>
      <c r="AP838" s="68"/>
      <c r="AQ838" s="68"/>
      <c r="AR838" s="68"/>
      <c r="AS838" s="68"/>
      <c r="AT838" s="68"/>
      <c r="AU838" s="68"/>
      <c r="AV838" s="68"/>
      <c r="AW838" s="68"/>
      <c r="AX838" s="68"/>
      <c r="AY838" s="68"/>
      <c r="AZ838" s="68"/>
      <c r="BA838" s="68"/>
      <c r="BB838" s="68"/>
      <c r="BC838" s="68"/>
      <c r="BD838" s="68"/>
      <c r="BE838" s="68"/>
      <c r="BF838" s="68"/>
      <c r="BG838" s="68"/>
    </row>
    <row r="839" spans="1:59" ht="16.5" customHeight="1" x14ac:dyDescent="0.3">
      <c r="A839" s="70"/>
      <c r="B839" s="70"/>
      <c r="C839" s="70"/>
      <c r="D839" s="70"/>
      <c r="E839" s="70"/>
      <c r="F839" s="68"/>
      <c r="G839" s="68"/>
      <c r="H839" s="68"/>
      <c r="I839" s="71"/>
      <c r="J839" s="68"/>
      <c r="K839" s="68"/>
      <c r="L839" s="68"/>
      <c r="M839" s="68"/>
      <c r="N839" s="68"/>
      <c r="O839" s="68"/>
      <c r="P839" s="68"/>
      <c r="Q839" s="68"/>
      <c r="R839" s="68"/>
      <c r="S839" s="68"/>
      <c r="T839" s="68"/>
      <c r="U839" s="68"/>
      <c r="V839" s="68"/>
      <c r="W839" s="68"/>
      <c r="X839" s="68"/>
      <c r="Y839" s="68"/>
      <c r="Z839" s="68"/>
      <c r="AA839" s="68"/>
      <c r="AB839" s="68"/>
      <c r="AC839" s="68"/>
      <c r="AD839" s="68"/>
      <c r="AE839" s="68"/>
      <c r="AF839" s="68"/>
      <c r="AG839" s="68"/>
      <c r="AH839" s="68"/>
      <c r="AI839" s="68"/>
      <c r="AJ839" s="68"/>
      <c r="AK839" s="68"/>
      <c r="AL839" s="68"/>
      <c r="AM839" s="68"/>
      <c r="AN839" s="68"/>
      <c r="AO839" s="68"/>
      <c r="AP839" s="68"/>
      <c r="AQ839" s="68"/>
      <c r="AR839" s="68"/>
      <c r="AS839" s="68"/>
      <c r="AT839" s="68"/>
      <c r="AU839" s="68"/>
      <c r="AV839" s="68"/>
      <c r="AW839" s="68"/>
      <c r="AX839" s="68"/>
      <c r="AY839" s="68"/>
      <c r="AZ839" s="68"/>
      <c r="BA839" s="68"/>
      <c r="BB839" s="68"/>
      <c r="BC839" s="68"/>
      <c r="BD839" s="68"/>
      <c r="BE839" s="68"/>
      <c r="BF839" s="68"/>
      <c r="BG839" s="68"/>
    </row>
    <row r="840" spans="1:59" ht="16.5" customHeight="1" x14ac:dyDescent="0.3">
      <c r="A840" s="70"/>
      <c r="B840" s="70"/>
      <c r="C840" s="70"/>
      <c r="D840" s="70"/>
      <c r="E840" s="70"/>
      <c r="F840" s="68"/>
      <c r="G840" s="68"/>
      <c r="H840" s="68"/>
      <c r="I840" s="71"/>
      <c r="J840" s="68"/>
      <c r="K840" s="68"/>
      <c r="L840" s="68"/>
      <c r="M840" s="68"/>
      <c r="N840" s="68"/>
      <c r="O840" s="68"/>
      <c r="P840" s="68"/>
      <c r="Q840" s="68"/>
      <c r="R840" s="68"/>
      <c r="S840" s="68"/>
      <c r="T840" s="68"/>
      <c r="U840" s="68"/>
      <c r="V840" s="68"/>
      <c r="W840" s="68"/>
      <c r="X840" s="68"/>
      <c r="Y840" s="68"/>
      <c r="Z840" s="68"/>
      <c r="AA840" s="68"/>
      <c r="AB840" s="68"/>
      <c r="AC840" s="68"/>
      <c r="AD840" s="68"/>
      <c r="AE840" s="68"/>
      <c r="AF840" s="68"/>
      <c r="AG840" s="68"/>
      <c r="AH840" s="68"/>
      <c r="AI840" s="68"/>
      <c r="AJ840" s="68"/>
      <c r="AK840" s="68"/>
      <c r="AL840" s="68"/>
      <c r="AM840" s="68"/>
      <c r="AN840" s="68"/>
      <c r="AO840" s="68"/>
      <c r="AP840" s="68"/>
      <c r="AQ840" s="68"/>
      <c r="AR840" s="68"/>
      <c r="AS840" s="68"/>
      <c r="AT840" s="68"/>
      <c r="AU840" s="68"/>
      <c r="AV840" s="68"/>
      <c r="AW840" s="68"/>
      <c r="AX840" s="68"/>
      <c r="AY840" s="68"/>
      <c r="AZ840" s="68"/>
      <c r="BA840" s="68"/>
      <c r="BB840" s="68"/>
      <c r="BC840" s="68"/>
      <c r="BD840" s="68"/>
      <c r="BE840" s="68"/>
      <c r="BF840" s="68"/>
      <c r="BG840" s="68"/>
    </row>
    <row r="841" spans="1:59" ht="16.5" customHeight="1" x14ac:dyDescent="0.3">
      <c r="A841" s="70"/>
      <c r="B841" s="70"/>
      <c r="C841" s="70"/>
      <c r="D841" s="70"/>
      <c r="E841" s="70"/>
      <c r="F841" s="68"/>
      <c r="G841" s="68"/>
      <c r="H841" s="68"/>
      <c r="I841" s="71"/>
      <c r="J841" s="68"/>
      <c r="K841" s="68"/>
      <c r="L841" s="68"/>
      <c r="M841" s="68"/>
      <c r="N841" s="68"/>
      <c r="O841" s="68"/>
      <c r="P841" s="68"/>
      <c r="Q841" s="68"/>
      <c r="R841" s="68"/>
      <c r="S841" s="68"/>
      <c r="T841" s="68"/>
      <c r="U841" s="68"/>
      <c r="V841" s="68"/>
      <c r="W841" s="68"/>
      <c r="X841" s="68"/>
      <c r="Y841" s="68"/>
      <c r="Z841" s="68"/>
      <c r="AA841" s="68"/>
      <c r="AB841" s="68"/>
      <c r="AC841" s="68"/>
      <c r="AD841" s="68"/>
      <c r="AE841" s="68"/>
      <c r="AF841" s="68"/>
      <c r="AG841" s="68"/>
      <c r="AH841" s="68"/>
      <c r="AI841" s="68"/>
      <c r="AJ841" s="68"/>
      <c r="AK841" s="68"/>
      <c r="AL841" s="68"/>
      <c r="AM841" s="68"/>
      <c r="AN841" s="68"/>
      <c r="AO841" s="68"/>
      <c r="AP841" s="68"/>
      <c r="AQ841" s="68"/>
      <c r="AR841" s="68"/>
      <c r="AS841" s="68"/>
      <c r="AT841" s="68"/>
      <c r="AU841" s="68"/>
      <c r="AV841" s="68"/>
      <c r="AW841" s="68"/>
      <c r="AX841" s="68"/>
      <c r="AY841" s="68"/>
      <c r="AZ841" s="68"/>
      <c r="BA841" s="68"/>
      <c r="BB841" s="68"/>
      <c r="BC841" s="68"/>
      <c r="BD841" s="68"/>
      <c r="BE841" s="68"/>
      <c r="BF841" s="68"/>
      <c r="BG841" s="68"/>
    </row>
    <row r="842" spans="1:59" ht="16.5" customHeight="1" x14ac:dyDescent="0.3">
      <c r="A842" s="70"/>
      <c r="B842" s="70"/>
      <c r="C842" s="70"/>
      <c r="D842" s="70"/>
      <c r="E842" s="70"/>
      <c r="F842" s="68"/>
      <c r="G842" s="68"/>
      <c r="H842" s="68"/>
      <c r="I842" s="71"/>
      <c r="J842" s="68"/>
      <c r="K842" s="68"/>
      <c r="L842" s="68"/>
      <c r="M842" s="68"/>
      <c r="N842" s="68"/>
      <c r="O842" s="68"/>
      <c r="P842" s="68"/>
      <c r="Q842" s="68"/>
      <c r="R842" s="68"/>
      <c r="S842" s="68"/>
      <c r="T842" s="68"/>
      <c r="U842" s="68"/>
      <c r="V842" s="68"/>
      <c r="W842" s="68"/>
      <c r="X842" s="68"/>
      <c r="Y842" s="68"/>
      <c r="Z842" s="68"/>
      <c r="AA842" s="68"/>
      <c r="AB842" s="68"/>
      <c r="AC842" s="68"/>
      <c r="AD842" s="68"/>
      <c r="AE842" s="68"/>
      <c r="AF842" s="68"/>
      <c r="AG842" s="68"/>
      <c r="AH842" s="68"/>
      <c r="AI842" s="68"/>
      <c r="AJ842" s="68"/>
      <c r="AK842" s="68"/>
      <c r="AL842" s="68"/>
      <c r="AM842" s="68"/>
      <c r="AN842" s="68"/>
      <c r="AO842" s="68"/>
      <c r="AP842" s="68"/>
      <c r="AQ842" s="68"/>
      <c r="AR842" s="68"/>
      <c r="AS842" s="68"/>
      <c r="AT842" s="68"/>
      <c r="AU842" s="68"/>
      <c r="AV842" s="68"/>
      <c r="AW842" s="68"/>
      <c r="AX842" s="68"/>
      <c r="AY842" s="68"/>
      <c r="AZ842" s="68"/>
      <c r="BA842" s="68"/>
      <c r="BB842" s="68"/>
      <c r="BC842" s="68"/>
      <c r="BD842" s="68"/>
      <c r="BE842" s="68"/>
      <c r="BF842" s="68"/>
      <c r="BG842" s="68"/>
    </row>
    <row r="843" spans="1:59" ht="16.5" customHeight="1" x14ac:dyDescent="0.3">
      <c r="A843" s="70"/>
      <c r="B843" s="70"/>
      <c r="C843" s="70"/>
      <c r="D843" s="70"/>
      <c r="E843" s="70"/>
      <c r="F843" s="68"/>
      <c r="G843" s="68"/>
      <c r="H843" s="68"/>
      <c r="I843" s="71"/>
      <c r="J843" s="68"/>
      <c r="K843" s="68"/>
      <c r="L843" s="68"/>
      <c r="M843" s="68"/>
      <c r="N843" s="68"/>
      <c r="O843" s="68"/>
      <c r="P843" s="68"/>
      <c r="Q843" s="68"/>
      <c r="R843" s="68"/>
      <c r="S843" s="68"/>
      <c r="T843" s="68"/>
      <c r="U843" s="68"/>
      <c r="V843" s="68"/>
      <c r="W843" s="68"/>
      <c r="X843" s="68"/>
      <c r="Y843" s="68"/>
      <c r="Z843" s="68"/>
      <c r="AA843" s="68"/>
      <c r="AB843" s="68"/>
      <c r="AC843" s="68"/>
      <c r="AD843" s="68"/>
      <c r="AE843" s="68"/>
      <c r="AF843" s="68"/>
      <c r="AG843" s="68"/>
      <c r="AH843" s="68"/>
      <c r="AI843" s="68"/>
      <c r="AJ843" s="68"/>
      <c r="AK843" s="68"/>
      <c r="AL843" s="68"/>
      <c r="AM843" s="68"/>
      <c r="AN843" s="68"/>
      <c r="AO843" s="68"/>
      <c r="AP843" s="68"/>
      <c r="AQ843" s="68"/>
      <c r="AR843" s="68"/>
      <c r="AS843" s="68"/>
      <c r="AT843" s="68"/>
      <c r="AU843" s="68"/>
      <c r="AV843" s="68"/>
      <c r="AW843" s="68"/>
      <c r="AX843" s="68"/>
      <c r="AY843" s="68"/>
      <c r="AZ843" s="68"/>
      <c r="BA843" s="68"/>
      <c r="BB843" s="68"/>
      <c r="BC843" s="68"/>
      <c r="BD843" s="68"/>
      <c r="BE843" s="68"/>
      <c r="BF843" s="68"/>
      <c r="BG843" s="68"/>
    </row>
    <row r="844" spans="1:59" ht="16.5" customHeight="1" x14ac:dyDescent="0.3">
      <c r="A844" s="70"/>
      <c r="B844" s="70"/>
      <c r="C844" s="70"/>
      <c r="D844" s="70"/>
      <c r="E844" s="70"/>
      <c r="F844" s="68"/>
      <c r="G844" s="68"/>
      <c r="H844" s="68"/>
      <c r="I844" s="71"/>
      <c r="J844" s="68"/>
      <c r="K844" s="68"/>
      <c r="L844" s="68"/>
      <c r="M844" s="68"/>
      <c r="N844" s="68"/>
      <c r="O844" s="68"/>
      <c r="P844" s="68"/>
      <c r="Q844" s="68"/>
      <c r="R844" s="68"/>
      <c r="S844" s="68"/>
      <c r="T844" s="68"/>
      <c r="U844" s="68"/>
      <c r="V844" s="68"/>
      <c r="W844" s="68"/>
      <c r="X844" s="68"/>
      <c r="Y844" s="68"/>
      <c r="Z844" s="68"/>
      <c r="AA844" s="68"/>
      <c r="AB844" s="68"/>
      <c r="AC844" s="68"/>
      <c r="AD844" s="68"/>
      <c r="AE844" s="68"/>
      <c r="AF844" s="68"/>
      <c r="AG844" s="68"/>
      <c r="AH844" s="68"/>
      <c r="AI844" s="68"/>
      <c r="AJ844" s="68"/>
      <c r="AK844" s="68"/>
      <c r="AL844" s="68"/>
      <c r="AM844" s="68"/>
      <c r="AN844" s="68"/>
      <c r="AO844" s="68"/>
      <c r="AP844" s="68"/>
      <c r="AQ844" s="68"/>
      <c r="AR844" s="68"/>
      <c r="AS844" s="68"/>
      <c r="AT844" s="68"/>
      <c r="AU844" s="68"/>
      <c r="AV844" s="68"/>
      <c r="AW844" s="68"/>
      <c r="AX844" s="68"/>
      <c r="AY844" s="68"/>
      <c r="AZ844" s="68"/>
      <c r="BA844" s="68"/>
      <c r="BB844" s="68"/>
      <c r="BC844" s="68"/>
      <c r="BD844" s="68"/>
      <c r="BE844" s="68"/>
      <c r="BF844" s="68"/>
      <c r="BG844" s="68"/>
    </row>
    <row r="845" spans="1:59" ht="16.5" customHeight="1" x14ac:dyDescent="0.3">
      <c r="A845" s="70"/>
      <c r="B845" s="70"/>
      <c r="C845" s="70"/>
      <c r="D845" s="70"/>
      <c r="E845" s="70"/>
      <c r="F845" s="68"/>
      <c r="G845" s="68"/>
      <c r="H845" s="68"/>
      <c r="I845" s="71"/>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c r="AQ845" s="68"/>
      <c r="AR845" s="68"/>
      <c r="AS845" s="68"/>
      <c r="AT845" s="68"/>
      <c r="AU845" s="68"/>
      <c r="AV845" s="68"/>
      <c r="AW845" s="68"/>
      <c r="AX845" s="68"/>
      <c r="AY845" s="68"/>
      <c r="AZ845" s="68"/>
      <c r="BA845" s="68"/>
      <c r="BB845" s="68"/>
      <c r="BC845" s="68"/>
      <c r="BD845" s="68"/>
      <c r="BE845" s="68"/>
      <c r="BF845" s="68"/>
      <c r="BG845" s="68"/>
    </row>
    <row r="846" spans="1:59" ht="16.5" customHeight="1" x14ac:dyDescent="0.3">
      <c r="A846" s="70"/>
      <c r="B846" s="70"/>
      <c r="C846" s="70"/>
      <c r="D846" s="70"/>
      <c r="E846" s="70"/>
      <c r="F846" s="68"/>
      <c r="G846" s="68"/>
      <c r="H846" s="68"/>
      <c r="I846" s="71"/>
      <c r="J846" s="68"/>
      <c r="K846" s="68"/>
      <c r="L846" s="68"/>
      <c r="M846" s="68"/>
      <c r="N846" s="68"/>
      <c r="O846" s="68"/>
      <c r="P846" s="68"/>
      <c r="Q846" s="68"/>
      <c r="R846" s="68"/>
      <c r="S846" s="68"/>
      <c r="T846" s="68"/>
      <c r="U846" s="68"/>
      <c r="V846" s="68"/>
      <c r="W846" s="68"/>
      <c r="X846" s="68"/>
      <c r="Y846" s="68"/>
      <c r="Z846" s="68"/>
      <c r="AA846" s="68"/>
      <c r="AB846" s="68"/>
      <c r="AC846" s="68"/>
      <c r="AD846" s="68"/>
      <c r="AE846" s="68"/>
      <c r="AF846" s="68"/>
      <c r="AG846" s="68"/>
      <c r="AH846" s="68"/>
      <c r="AI846" s="68"/>
      <c r="AJ846" s="68"/>
      <c r="AK846" s="68"/>
      <c r="AL846" s="68"/>
      <c r="AM846" s="68"/>
      <c r="AN846" s="68"/>
      <c r="AO846" s="68"/>
      <c r="AP846" s="68"/>
      <c r="AQ846" s="68"/>
      <c r="AR846" s="68"/>
      <c r="AS846" s="68"/>
      <c r="AT846" s="68"/>
      <c r="AU846" s="68"/>
      <c r="AV846" s="68"/>
      <c r="AW846" s="68"/>
      <c r="AX846" s="68"/>
      <c r="AY846" s="68"/>
      <c r="AZ846" s="68"/>
      <c r="BA846" s="68"/>
      <c r="BB846" s="68"/>
      <c r="BC846" s="68"/>
      <c r="BD846" s="68"/>
      <c r="BE846" s="68"/>
      <c r="BF846" s="68"/>
      <c r="BG846" s="68"/>
    </row>
    <row r="847" spans="1:59" ht="16.5" customHeight="1" x14ac:dyDescent="0.3">
      <c r="A847" s="70"/>
      <c r="B847" s="70"/>
      <c r="C847" s="70"/>
      <c r="D847" s="70"/>
      <c r="E847" s="70"/>
      <c r="F847" s="68"/>
      <c r="G847" s="68"/>
      <c r="H847" s="68"/>
      <c r="I847" s="71"/>
      <c r="J847" s="68"/>
      <c r="K847" s="68"/>
      <c r="L847" s="68"/>
      <c r="M847" s="68"/>
      <c r="N847" s="68"/>
      <c r="O847" s="68"/>
      <c r="P847" s="68"/>
      <c r="Q847" s="68"/>
      <c r="R847" s="68"/>
      <c r="S847" s="68"/>
      <c r="T847" s="68"/>
      <c r="U847" s="68"/>
      <c r="V847" s="68"/>
      <c r="W847" s="68"/>
      <c r="X847" s="68"/>
      <c r="Y847" s="68"/>
      <c r="Z847" s="68"/>
      <c r="AA847" s="68"/>
      <c r="AB847" s="68"/>
      <c r="AC847" s="68"/>
      <c r="AD847" s="68"/>
      <c r="AE847" s="68"/>
      <c r="AF847" s="68"/>
      <c r="AG847" s="68"/>
      <c r="AH847" s="68"/>
      <c r="AI847" s="68"/>
      <c r="AJ847" s="68"/>
      <c r="AK847" s="68"/>
      <c r="AL847" s="68"/>
      <c r="AM847" s="68"/>
      <c r="AN847" s="68"/>
      <c r="AO847" s="68"/>
      <c r="AP847" s="68"/>
      <c r="AQ847" s="68"/>
      <c r="AR847" s="68"/>
      <c r="AS847" s="68"/>
      <c r="AT847" s="68"/>
      <c r="AU847" s="68"/>
      <c r="AV847" s="68"/>
      <c r="AW847" s="68"/>
      <c r="AX847" s="68"/>
      <c r="AY847" s="68"/>
      <c r="AZ847" s="68"/>
      <c r="BA847" s="68"/>
      <c r="BB847" s="68"/>
      <c r="BC847" s="68"/>
      <c r="BD847" s="68"/>
      <c r="BE847" s="68"/>
      <c r="BF847" s="68"/>
      <c r="BG847" s="68"/>
    </row>
    <row r="848" spans="1:59" ht="16.5" customHeight="1" x14ac:dyDescent="0.3">
      <c r="A848" s="70"/>
      <c r="B848" s="70"/>
      <c r="C848" s="70"/>
      <c r="D848" s="70"/>
      <c r="E848" s="70"/>
      <c r="F848" s="68"/>
      <c r="G848" s="68"/>
      <c r="H848" s="68"/>
      <c r="I848" s="71"/>
      <c r="J848" s="68"/>
      <c r="K848" s="68"/>
      <c r="L848" s="68"/>
      <c r="M848" s="68"/>
      <c r="N848" s="68"/>
      <c r="O848" s="68"/>
      <c r="P848" s="68"/>
      <c r="Q848" s="68"/>
      <c r="R848" s="68"/>
      <c r="S848" s="68"/>
      <c r="T848" s="68"/>
      <c r="U848" s="68"/>
      <c r="V848" s="68"/>
      <c r="W848" s="68"/>
      <c r="X848" s="68"/>
      <c r="Y848" s="68"/>
      <c r="Z848" s="68"/>
      <c r="AA848" s="68"/>
      <c r="AB848" s="68"/>
      <c r="AC848" s="68"/>
      <c r="AD848" s="68"/>
      <c r="AE848" s="68"/>
      <c r="AF848" s="68"/>
      <c r="AG848" s="68"/>
      <c r="AH848" s="68"/>
      <c r="AI848" s="68"/>
      <c r="AJ848" s="68"/>
      <c r="AK848" s="68"/>
      <c r="AL848" s="68"/>
      <c r="AM848" s="68"/>
      <c r="AN848" s="68"/>
      <c r="AO848" s="68"/>
      <c r="AP848" s="68"/>
      <c r="AQ848" s="68"/>
      <c r="AR848" s="68"/>
      <c r="AS848" s="68"/>
      <c r="AT848" s="68"/>
      <c r="AU848" s="68"/>
      <c r="AV848" s="68"/>
      <c r="AW848" s="68"/>
      <c r="AX848" s="68"/>
      <c r="AY848" s="68"/>
      <c r="AZ848" s="68"/>
      <c r="BA848" s="68"/>
      <c r="BB848" s="68"/>
      <c r="BC848" s="68"/>
      <c r="BD848" s="68"/>
      <c r="BE848" s="68"/>
      <c r="BF848" s="68"/>
      <c r="BG848" s="68"/>
    </row>
    <row r="849" spans="1:59" ht="16.5" customHeight="1" x14ac:dyDescent="0.3">
      <c r="A849" s="70"/>
      <c r="B849" s="70"/>
      <c r="C849" s="70"/>
      <c r="D849" s="70"/>
      <c r="E849" s="70"/>
      <c r="F849" s="68"/>
      <c r="G849" s="68"/>
      <c r="H849" s="68"/>
      <c r="I849" s="71"/>
      <c r="J849" s="68"/>
      <c r="K849" s="68"/>
      <c r="L849" s="68"/>
      <c r="M849" s="68"/>
      <c r="N849" s="68"/>
      <c r="O849" s="68"/>
      <c r="P849" s="68"/>
      <c r="Q849" s="68"/>
      <c r="R849" s="68"/>
      <c r="S849" s="68"/>
      <c r="T849" s="68"/>
      <c r="U849" s="68"/>
      <c r="V849" s="68"/>
      <c r="W849" s="68"/>
      <c r="X849" s="68"/>
      <c r="Y849" s="68"/>
      <c r="Z849" s="68"/>
      <c r="AA849" s="68"/>
      <c r="AB849" s="68"/>
      <c r="AC849" s="68"/>
      <c r="AD849" s="68"/>
      <c r="AE849" s="68"/>
      <c r="AF849" s="68"/>
      <c r="AG849" s="68"/>
      <c r="AH849" s="68"/>
      <c r="AI849" s="68"/>
      <c r="AJ849" s="68"/>
      <c r="AK849" s="68"/>
      <c r="AL849" s="68"/>
      <c r="AM849" s="68"/>
      <c r="AN849" s="68"/>
      <c r="AO849" s="68"/>
      <c r="AP849" s="68"/>
      <c r="AQ849" s="68"/>
      <c r="AR849" s="68"/>
      <c r="AS849" s="68"/>
      <c r="AT849" s="68"/>
      <c r="AU849" s="68"/>
      <c r="AV849" s="68"/>
      <c r="AW849" s="68"/>
      <c r="AX849" s="68"/>
      <c r="AY849" s="68"/>
      <c r="AZ849" s="68"/>
      <c r="BA849" s="68"/>
      <c r="BB849" s="68"/>
      <c r="BC849" s="68"/>
      <c r="BD849" s="68"/>
      <c r="BE849" s="68"/>
      <c r="BF849" s="68"/>
      <c r="BG849" s="68"/>
    </row>
    <row r="850" spans="1:59" ht="16.5" customHeight="1" x14ac:dyDescent="0.3">
      <c r="A850" s="70"/>
      <c r="B850" s="70"/>
      <c r="C850" s="70"/>
      <c r="D850" s="70"/>
      <c r="E850" s="70"/>
      <c r="F850" s="68"/>
      <c r="G850" s="68"/>
      <c r="H850" s="68"/>
      <c r="I850" s="71"/>
      <c r="J850" s="68"/>
      <c r="K850" s="68"/>
      <c r="L850" s="68"/>
      <c r="M850" s="68"/>
      <c r="N850" s="68"/>
      <c r="O850" s="68"/>
      <c r="P850" s="68"/>
      <c r="Q850" s="68"/>
      <c r="R850" s="68"/>
      <c r="S850" s="68"/>
      <c r="T850" s="68"/>
      <c r="U850" s="68"/>
      <c r="V850" s="68"/>
      <c r="W850" s="68"/>
      <c r="X850" s="68"/>
      <c r="Y850" s="68"/>
      <c r="Z850" s="68"/>
      <c r="AA850" s="68"/>
      <c r="AB850" s="68"/>
      <c r="AC850" s="68"/>
      <c r="AD850" s="68"/>
      <c r="AE850" s="68"/>
      <c r="AF850" s="68"/>
      <c r="AG850" s="68"/>
      <c r="AH850" s="68"/>
      <c r="AI850" s="68"/>
      <c r="AJ850" s="68"/>
      <c r="AK850" s="68"/>
      <c r="AL850" s="68"/>
      <c r="AM850" s="68"/>
      <c r="AN850" s="68"/>
      <c r="AO850" s="68"/>
      <c r="AP850" s="68"/>
      <c r="AQ850" s="68"/>
      <c r="AR850" s="68"/>
      <c r="AS850" s="68"/>
      <c r="AT850" s="68"/>
      <c r="AU850" s="68"/>
      <c r="AV850" s="68"/>
      <c r="AW850" s="68"/>
      <c r="AX850" s="68"/>
      <c r="AY850" s="68"/>
      <c r="AZ850" s="68"/>
      <c r="BA850" s="68"/>
      <c r="BB850" s="68"/>
      <c r="BC850" s="68"/>
      <c r="BD850" s="68"/>
      <c r="BE850" s="68"/>
      <c r="BF850" s="68"/>
      <c r="BG850" s="68"/>
    </row>
    <row r="851" spans="1:59" ht="16.5" customHeight="1" x14ac:dyDescent="0.3">
      <c r="A851" s="70"/>
      <c r="B851" s="70"/>
      <c r="C851" s="70"/>
      <c r="D851" s="70"/>
      <c r="E851" s="70"/>
      <c r="F851" s="68"/>
      <c r="G851" s="68"/>
      <c r="H851" s="68"/>
      <c r="I851" s="71"/>
      <c r="J851" s="68"/>
      <c r="K851" s="68"/>
      <c r="L851" s="68"/>
      <c r="M851" s="68"/>
      <c r="N851" s="68"/>
      <c r="O851" s="68"/>
      <c r="P851" s="68"/>
      <c r="Q851" s="68"/>
      <c r="R851" s="68"/>
      <c r="S851" s="68"/>
      <c r="T851" s="68"/>
      <c r="U851" s="68"/>
      <c r="V851" s="68"/>
      <c r="W851" s="68"/>
      <c r="X851" s="68"/>
      <c r="Y851" s="68"/>
      <c r="Z851" s="68"/>
      <c r="AA851" s="68"/>
      <c r="AB851" s="68"/>
      <c r="AC851" s="68"/>
      <c r="AD851" s="68"/>
      <c r="AE851" s="68"/>
      <c r="AF851" s="68"/>
      <c r="AG851" s="68"/>
      <c r="AH851" s="68"/>
      <c r="AI851" s="68"/>
      <c r="AJ851" s="68"/>
      <c r="AK851" s="68"/>
      <c r="AL851" s="68"/>
      <c r="AM851" s="68"/>
      <c r="AN851" s="68"/>
      <c r="AO851" s="68"/>
      <c r="AP851" s="68"/>
      <c r="AQ851" s="68"/>
      <c r="AR851" s="68"/>
      <c r="AS851" s="68"/>
      <c r="AT851" s="68"/>
      <c r="AU851" s="68"/>
      <c r="AV851" s="68"/>
      <c r="AW851" s="68"/>
      <c r="AX851" s="68"/>
      <c r="AY851" s="68"/>
      <c r="AZ851" s="68"/>
      <c r="BA851" s="68"/>
      <c r="BB851" s="68"/>
      <c r="BC851" s="68"/>
      <c r="BD851" s="68"/>
      <c r="BE851" s="68"/>
      <c r="BF851" s="68"/>
      <c r="BG851" s="68"/>
    </row>
    <row r="852" spans="1:59" ht="16.5" customHeight="1" x14ac:dyDescent="0.3">
      <c r="A852" s="70"/>
      <c r="B852" s="70"/>
      <c r="C852" s="70"/>
      <c r="D852" s="70"/>
      <c r="E852" s="70"/>
      <c r="F852" s="68"/>
      <c r="G852" s="68"/>
      <c r="H852" s="68"/>
      <c r="I852" s="71"/>
      <c r="J852" s="68"/>
      <c r="K852" s="68"/>
      <c r="L852" s="68"/>
      <c r="M852" s="68"/>
      <c r="N852" s="68"/>
      <c r="O852" s="68"/>
      <c r="P852" s="68"/>
      <c r="Q852" s="68"/>
      <c r="R852" s="68"/>
      <c r="S852" s="68"/>
      <c r="T852" s="68"/>
      <c r="U852" s="68"/>
      <c r="V852" s="68"/>
      <c r="W852" s="68"/>
      <c r="X852" s="68"/>
      <c r="Y852" s="68"/>
      <c r="Z852" s="68"/>
      <c r="AA852" s="68"/>
      <c r="AB852" s="68"/>
      <c r="AC852" s="68"/>
      <c r="AD852" s="68"/>
      <c r="AE852" s="68"/>
      <c r="AF852" s="68"/>
      <c r="AG852" s="68"/>
      <c r="AH852" s="68"/>
      <c r="AI852" s="68"/>
      <c r="AJ852" s="68"/>
      <c r="AK852" s="68"/>
      <c r="AL852" s="68"/>
      <c r="AM852" s="68"/>
      <c r="AN852" s="68"/>
      <c r="AO852" s="68"/>
      <c r="AP852" s="68"/>
      <c r="AQ852" s="68"/>
      <c r="AR852" s="68"/>
      <c r="AS852" s="68"/>
      <c r="AT852" s="68"/>
      <c r="AU852" s="68"/>
      <c r="AV852" s="68"/>
      <c r="AW852" s="68"/>
      <c r="AX852" s="68"/>
      <c r="AY852" s="68"/>
      <c r="AZ852" s="68"/>
      <c r="BA852" s="68"/>
      <c r="BB852" s="68"/>
      <c r="BC852" s="68"/>
      <c r="BD852" s="68"/>
      <c r="BE852" s="68"/>
      <c r="BF852" s="68"/>
      <c r="BG852" s="68"/>
    </row>
    <row r="853" spans="1:59" ht="16.5" customHeight="1" x14ac:dyDescent="0.3">
      <c r="A853" s="70"/>
      <c r="B853" s="70"/>
      <c r="C853" s="70"/>
      <c r="D853" s="70"/>
      <c r="E853" s="70"/>
      <c r="F853" s="68"/>
      <c r="G853" s="68"/>
      <c r="H853" s="68"/>
      <c r="I853" s="71"/>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c r="AG853" s="68"/>
      <c r="AH853" s="68"/>
      <c r="AI853" s="68"/>
      <c r="AJ853" s="68"/>
      <c r="AK853" s="68"/>
      <c r="AL853" s="68"/>
      <c r="AM853" s="68"/>
      <c r="AN853" s="68"/>
      <c r="AO853" s="68"/>
      <c r="AP853" s="68"/>
      <c r="AQ853" s="68"/>
      <c r="AR853" s="68"/>
      <c r="AS853" s="68"/>
      <c r="AT853" s="68"/>
      <c r="AU853" s="68"/>
      <c r="AV853" s="68"/>
      <c r="AW853" s="68"/>
      <c r="AX853" s="68"/>
      <c r="AY853" s="68"/>
      <c r="AZ853" s="68"/>
      <c r="BA853" s="68"/>
      <c r="BB853" s="68"/>
      <c r="BC853" s="68"/>
      <c r="BD853" s="68"/>
      <c r="BE853" s="68"/>
      <c r="BF853" s="68"/>
      <c r="BG853" s="68"/>
    </row>
    <row r="854" spans="1:59" ht="16.5" customHeight="1" x14ac:dyDescent="0.3">
      <c r="A854" s="70"/>
      <c r="B854" s="70"/>
      <c r="C854" s="70"/>
      <c r="D854" s="70"/>
      <c r="E854" s="70"/>
      <c r="F854" s="68"/>
      <c r="G854" s="68"/>
      <c r="H854" s="68"/>
      <c r="I854" s="71"/>
      <c r="J854" s="68"/>
      <c r="K854" s="68"/>
      <c r="L854" s="68"/>
      <c r="M854" s="68"/>
      <c r="N854" s="68"/>
      <c r="O854" s="68"/>
      <c r="P854" s="68"/>
      <c r="Q854" s="68"/>
      <c r="R854" s="68"/>
      <c r="S854" s="68"/>
      <c r="T854" s="68"/>
      <c r="U854" s="68"/>
      <c r="V854" s="68"/>
      <c r="W854" s="68"/>
      <c r="X854" s="68"/>
      <c r="Y854" s="68"/>
      <c r="Z854" s="68"/>
      <c r="AA854" s="68"/>
      <c r="AB854" s="68"/>
      <c r="AC854" s="68"/>
      <c r="AD854" s="68"/>
      <c r="AE854" s="68"/>
      <c r="AF854" s="68"/>
      <c r="AG854" s="68"/>
      <c r="AH854" s="68"/>
      <c r="AI854" s="68"/>
      <c r="AJ854" s="68"/>
      <c r="AK854" s="68"/>
      <c r="AL854" s="68"/>
      <c r="AM854" s="68"/>
      <c r="AN854" s="68"/>
      <c r="AO854" s="68"/>
      <c r="AP854" s="68"/>
      <c r="AQ854" s="68"/>
      <c r="AR854" s="68"/>
      <c r="AS854" s="68"/>
      <c r="AT854" s="68"/>
      <c r="AU854" s="68"/>
      <c r="AV854" s="68"/>
      <c r="AW854" s="68"/>
      <c r="AX854" s="68"/>
      <c r="AY854" s="68"/>
      <c r="AZ854" s="68"/>
      <c r="BA854" s="68"/>
      <c r="BB854" s="68"/>
      <c r="BC854" s="68"/>
      <c r="BD854" s="68"/>
      <c r="BE854" s="68"/>
      <c r="BF854" s="68"/>
      <c r="BG854" s="68"/>
    </row>
    <row r="855" spans="1:59" ht="16.5" customHeight="1" x14ac:dyDescent="0.3">
      <c r="A855" s="70"/>
      <c r="B855" s="70"/>
      <c r="C855" s="70"/>
      <c r="D855" s="70"/>
      <c r="E855" s="70"/>
      <c r="F855" s="68"/>
      <c r="G855" s="68"/>
      <c r="H855" s="68"/>
      <c r="I855" s="71"/>
      <c r="J855" s="68"/>
      <c r="K855" s="68"/>
      <c r="L855" s="68"/>
      <c r="M855" s="68"/>
      <c r="N855" s="68"/>
      <c r="O855" s="68"/>
      <c r="P855" s="68"/>
      <c r="Q855" s="68"/>
      <c r="R855" s="68"/>
      <c r="S855" s="68"/>
      <c r="T855" s="68"/>
      <c r="U855" s="68"/>
      <c r="V855" s="68"/>
      <c r="W855" s="68"/>
      <c r="X855" s="68"/>
      <c r="Y855" s="68"/>
      <c r="Z855" s="68"/>
      <c r="AA855" s="68"/>
      <c r="AB855" s="68"/>
      <c r="AC855" s="68"/>
      <c r="AD855" s="68"/>
      <c r="AE855" s="68"/>
      <c r="AF855" s="68"/>
      <c r="AG855" s="68"/>
      <c r="AH855" s="68"/>
      <c r="AI855" s="68"/>
      <c r="AJ855" s="68"/>
      <c r="AK855" s="68"/>
      <c r="AL855" s="68"/>
      <c r="AM855" s="68"/>
      <c r="AN855" s="68"/>
      <c r="AO855" s="68"/>
      <c r="AP855" s="68"/>
      <c r="AQ855" s="68"/>
      <c r="AR855" s="68"/>
      <c r="AS855" s="68"/>
      <c r="AT855" s="68"/>
      <c r="AU855" s="68"/>
      <c r="AV855" s="68"/>
      <c r="AW855" s="68"/>
      <c r="AX855" s="68"/>
      <c r="AY855" s="68"/>
      <c r="AZ855" s="68"/>
      <c r="BA855" s="68"/>
      <c r="BB855" s="68"/>
      <c r="BC855" s="68"/>
      <c r="BD855" s="68"/>
      <c r="BE855" s="68"/>
      <c r="BF855" s="68"/>
      <c r="BG855" s="68"/>
    </row>
    <row r="856" spans="1:59" ht="16.5" customHeight="1" x14ac:dyDescent="0.3">
      <c r="A856" s="70"/>
      <c r="B856" s="70"/>
      <c r="C856" s="70"/>
      <c r="D856" s="70"/>
      <c r="E856" s="70"/>
      <c r="F856" s="68"/>
      <c r="G856" s="68"/>
      <c r="H856" s="68"/>
      <c r="I856" s="71"/>
      <c r="J856" s="68"/>
      <c r="K856" s="68"/>
      <c r="L856" s="68"/>
      <c r="M856" s="68"/>
      <c r="N856" s="68"/>
      <c r="O856" s="68"/>
      <c r="P856" s="68"/>
      <c r="Q856" s="68"/>
      <c r="R856" s="68"/>
      <c r="S856" s="68"/>
      <c r="T856" s="68"/>
      <c r="U856" s="68"/>
      <c r="V856" s="68"/>
      <c r="W856" s="68"/>
      <c r="X856" s="68"/>
      <c r="Y856" s="68"/>
      <c r="Z856" s="68"/>
      <c r="AA856" s="68"/>
      <c r="AB856" s="68"/>
      <c r="AC856" s="68"/>
      <c r="AD856" s="68"/>
      <c r="AE856" s="68"/>
      <c r="AF856" s="68"/>
      <c r="AG856" s="68"/>
      <c r="AH856" s="68"/>
      <c r="AI856" s="68"/>
      <c r="AJ856" s="68"/>
      <c r="AK856" s="68"/>
      <c r="AL856" s="68"/>
      <c r="AM856" s="68"/>
      <c r="AN856" s="68"/>
      <c r="AO856" s="68"/>
      <c r="AP856" s="68"/>
      <c r="AQ856" s="68"/>
      <c r="AR856" s="68"/>
      <c r="AS856" s="68"/>
      <c r="AT856" s="68"/>
      <c r="AU856" s="68"/>
      <c r="AV856" s="68"/>
      <c r="AW856" s="68"/>
      <c r="AX856" s="68"/>
      <c r="AY856" s="68"/>
      <c r="AZ856" s="68"/>
      <c r="BA856" s="68"/>
      <c r="BB856" s="68"/>
      <c r="BC856" s="68"/>
      <c r="BD856" s="68"/>
      <c r="BE856" s="68"/>
      <c r="BF856" s="68"/>
      <c r="BG856" s="68"/>
    </row>
    <row r="857" spans="1:59" ht="16.5" customHeight="1" x14ac:dyDescent="0.3">
      <c r="A857" s="70"/>
      <c r="B857" s="70"/>
      <c r="C857" s="70"/>
      <c r="D857" s="70"/>
      <c r="E857" s="70"/>
      <c r="F857" s="68"/>
      <c r="G857" s="68"/>
      <c r="H857" s="68"/>
      <c r="I857" s="71"/>
      <c r="J857" s="68"/>
      <c r="K857" s="68"/>
      <c r="L857" s="68"/>
      <c r="M857" s="68"/>
      <c r="N857" s="68"/>
      <c r="O857" s="68"/>
      <c r="P857" s="68"/>
      <c r="Q857" s="68"/>
      <c r="R857" s="68"/>
      <c r="S857" s="68"/>
      <c r="T857" s="68"/>
      <c r="U857" s="68"/>
      <c r="V857" s="68"/>
      <c r="W857" s="68"/>
      <c r="X857" s="68"/>
      <c r="Y857" s="68"/>
      <c r="Z857" s="68"/>
      <c r="AA857" s="68"/>
      <c r="AB857" s="68"/>
      <c r="AC857" s="68"/>
      <c r="AD857" s="68"/>
      <c r="AE857" s="68"/>
      <c r="AF857" s="68"/>
      <c r="AG857" s="68"/>
      <c r="AH857" s="68"/>
      <c r="AI857" s="68"/>
      <c r="AJ857" s="68"/>
      <c r="AK857" s="68"/>
      <c r="AL857" s="68"/>
      <c r="AM857" s="68"/>
      <c r="AN857" s="68"/>
      <c r="AO857" s="68"/>
      <c r="AP857" s="68"/>
      <c r="AQ857" s="68"/>
      <c r="AR857" s="68"/>
      <c r="AS857" s="68"/>
      <c r="AT857" s="68"/>
      <c r="AU857" s="68"/>
      <c r="AV857" s="68"/>
      <c r="AW857" s="68"/>
      <c r="AX857" s="68"/>
      <c r="AY857" s="68"/>
      <c r="AZ857" s="68"/>
      <c r="BA857" s="68"/>
      <c r="BB857" s="68"/>
      <c r="BC857" s="68"/>
      <c r="BD857" s="68"/>
      <c r="BE857" s="68"/>
      <c r="BF857" s="68"/>
      <c r="BG857" s="68"/>
    </row>
    <row r="858" spans="1:59" ht="16.5" customHeight="1" x14ac:dyDescent="0.3">
      <c r="A858" s="70"/>
      <c r="B858" s="70"/>
      <c r="C858" s="70"/>
      <c r="D858" s="70"/>
      <c r="E858" s="70"/>
      <c r="F858" s="68"/>
      <c r="G858" s="68"/>
      <c r="H858" s="68"/>
      <c r="I858" s="71"/>
      <c r="J858" s="68"/>
      <c r="K858" s="68"/>
      <c r="L858" s="68"/>
      <c r="M858" s="68"/>
      <c r="N858" s="68"/>
      <c r="O858" s="68"/>
      <c r="P858" s="68"/>
      <c r="Q858" s="68"/>
      <c r="R858" s="68"/>
      <c r="S858" s="68"/>
      <c r="T858" s="68"/>
      <c r="U858" s="68"/>
      <c r="V858" s="68"/>
      <c r="W858" s="68"/>
      <c r="X858" s="68"/>
      <c r="Y858" s="68"/>
      <c r="Z858" s="68"/>
      <c r="AA858" s="68"/>
      <c r="AB858" s="68"/>
      <c r="AC858" s="68"/>
      <c r="AD858" s="68"/>
      <c r="AE858" s="68"/>
      <c r="AF858" s="68"/>
      <c r="AG858" s="68"/>
      <c r="AH858" s="68"/>
      <c r="AI858" s="68"/>
      <c r="AJ858" s="68"/>
      <c r="AK858" s="68"/>
      <c r="AL858" s="68"/>
      <c r="AM858" s="68"/>
      <c r="AN858" s="68"/>
      <c r="AO858" s="68"/>
      <c r="AP858" s="68"/>
      <c r="AQ858" s="68"/>
      <c r="AR858" s="68"/>
      <c r="AS858" s="68"/>
      <c r="AT858" s="68"/>
      <c r="AU858" s="68"/>
      <c r="AV858" s="68"/>
      <c r="AW858" s="68"/>
      <c r="AX858" s="68"/>
      <c r="AY858" s="68"/>
      <c r="AZ858" s="68"/>
      <c r="BA858" s="68"/>
      <c r="BB858" s="68"/>
      <c r="BC858" s="68"/>
      <c r="BD858" s="68"/>
      <c r="BE858" s="68"/>
      <c r="BF858" s="68"/>
      <c r="BG858" s="68"/>
    </row>
    <row r="859" spans="1:59" ht="16.5" customHeight="1" x14ac:dyDescent="0.3">
      <c r="A859" s="70"/>
      <c r="B859" s="70"/>
      <c r="C859" s="70"/>
      <c r="D859" s="70"/>
      <c r="E859" s="70"/>
      <c r="F859" s="68"/>
      <c r="G859" s="68"/>
      <c r="H859" s="68"/>
      <c r="I859" s="71"/>
      <c r="J859" s="68"/>
      <c r="K859" s="68"/>
      <c r="L859" s="68"/>
      <c r="M859" s="68"/>
      <c r="N859" s="68"/>
      <c r="O859" s="68"/>
      <c r="P859" s="68"/>
      <c r="Q859" s="68"/>
      <c r="R859" s="68"/>
      <c r="S859" s="68"/>
      <c r="T859" s="68"/>
      <c r="U859" s="68"/>
      <c r="V859" s="68"/>
      <c r="W859" s="68"/>
      <c r="X859" s="68"/>
      <c r="Y859" s="68"/>
      <c r="Z859" s="68"/>
      <c r="AA859" s="68"/>
      <c r="AB859" s="68"/>
      <c r="AC859" s="68"/>
      <c r="AD859" s="68"/>
      <c r="AE859" s="68"/>
      <c r="AF859" s="68"/>
      <c r="AG859" s="68"/>
      <c r="AH859" s="68"/>
      <c r="AI859" s="68"/>
      <c r="AJ859" s="68"/>
      <c r="AK859" s="68"/>
      <c r="AL859" s="68"/>
      <c r="AM859" s="68"/>
      <c r="AN859" s="68"/>
      <c r="AO859" s="68"/>
      <c r="AP859" s="68"/>
      <c r="AQ859" s="68"/>
      <c r="AR859" s="68"/>
      <c r="AS859" s="68"/>
      <c r="AT859" s="68"/>
      <c r="AU859" s="68"/>
      <c r="AV859" s="68"/>
      <c r="AW859" s="68"/>
      <c r="AX859" s="68"/>
      <c r="AY859" s="68"/>
      <c r="AZ859" s="68"/>
      <c r="BA859" s="68"/>
      <c r="BB859" s="68"/>
      <c r="BC859" s="68"/>
      <c r="BD859" s="68"/>
      <c r="BE859" s="68"/>
      <c r="BF859" s="68"/>
      <c r="BG859" s="68"/>
    </row>
    <row r="860" spans="1:59" ht="16.5" customHeight="1" x14ac:dyDescent="0.3">
      <c r="A860" s="70"/>
      <c r="B860" s="70"/>
      <c r="C860" s="70"/>
      <c r="D860" s="70"/>
      <c r="E860" s="70"/>
      <c r="F860" s="68"/>
      <c r="G860" s="68"/>
      <c r="H860" s="68"/>
      <c r="I860" s="71"/>
      <c r="J860" s="68"/>
      <c r="K860" s="68"/>
      <c r="L860" s="68"/>
      <c r="M860" s="68"/>
      <c r="N860" s="68"/>
      <c r="O860" s="68"/>
      <c r="P860" s="68"/>
      <c r="Q860" s="68"/>
      <c r="R860" s="68"/>
      <c r="S860" s="68"/>
      <c r="T860" s="68"/>
      <c r="U860" s="68"/>
      <c r="V860" s="68"/>
      <c r="W860" s="68"/>
      <c r="X860" s="68"/>
      <c r="Y860" s="68"/>
      <c r="Z860" s="68"/>
      <c r="AA860" s="68"/>
      <c r="AB860" s="68"/>
      <c r="AC860" s="68"/>
      <c r="AD860" s="68"/>
      <c r="AE860" s="68"/>
      <c r="AF860" s="68"/>
      <c r="AG860" s="68"/>
      <c r="AH860" s="68"/>
      <c r="AI860" s="68"/>
      <c r="AJ860" s="68"/>
      <c r="AK860" s="68"/>
      <c r="AL860" s="68"/>
      <c r="AM860" s="68"/>
      <c r="AN860" s="68"/>
      <c r="AO860" s="68"/>
      <c r="AP860" s="68"/>
      <c r="AQ860" s="68"/>
      <c r="AR860" s="68"/>
      <c r="AS860" s="68"/>
      <c r="AT860" s="68"/>
      <c r="AU860" s="68"/>
      <c r="AV860" s="68"/>
      <c r="AW860" s="68"/>
      <c r="AX860" s="68"/>
      <c r="AY860" s="68"/>
      <c r="AZ860" s="68"/>
      <c r="BA860" s="68"/>
      <c r="BB860" s="68"/>
      <c r="BC860" s="68"/>
      <c r="BD860" s="68"/>
      <c r="BE860" s="68"/>
      <c r="BF860" s="68"/>
      <c r="BG860" s="68"/>
    </row>
    <row r="861" spans="1:59" ht="16.5" customHeight="1" x14ac:dyDescent="0.3">
      <c r="A861" s="70"/>
      <c r="B861" s="70"/>
      <c r="C861" s="70"/>
      <c r="D861" s="70"/>
      <c r="E861" s="70"/>
      <c r="F861" s="68"/>
      <c r="G861" s="68"/>
      <c r="H861" s="68"/>
      <c r="I861" s="71"/>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c r="AG861" s="68"/>
      <c r="AH861" s="68"/>
      <c r="AI861" s="68"/>
      <c r="AJ861" s="68"/>
      <c r="AK861" s="68"/>
      <c r="AL861" s="68"/>
      <c r="AM861" s="68"/>
      <c r="AN861" s="68"/>
      <c r="AO861" s="68"/>
      <c r="AP861" s="68"/>
      <c r="AQ861" s="68"/>
      <c r="AR861" s="68"/>
      <c r="AS861" s="68"/>
      <c r="AT861" s="68"/>
      <c r="AU861" s="68"/>
      <c r="AV861" s="68"/>
      <c r="AW861" s="68"/>
      <c r="AX861" s="68"/>
      <c r="AY861" s="68"/>
      <c r="AZ861" s="68"/>
      <c r="BA861" s="68"/>
      <c r="BB861" s="68"/>
      <c r="BC861" s="68"/>
      <c r="BD861" s="68"/>
      <c r="BE861" s="68"/>
      <c r="BF861" s="68"/>
      <c r="BG861" s="68"/>
    </row>
    <row r="862" spans="1:59" ht="16.5" customHeight="1" x14ac:dyDescent="0.3">
      <c r="A862" s="70"/>
      <c r="B862" s="70"/>
      <c r="C862" s="70"/>
      <c r="D862" s="70"/>
      <c r="E862" s="70"/>
      <c r="F862" s="68"/>
      <c r="G862" s="68"/>
      <c r="H862" s="68"/>
      <c r="I862" s="71"/>
      <c r="J862" s="68"/>
      <c r="K862" s="68"/>
      <c r="L862" s="68"/>
      <c r="M862" s="68"/>
      <c r="N862" s="68"/>
      <c r="O862" s="68"/>
      <c r="P862" s="68"/>
      <c r="Q862" s="68"/>
      <c r="R862" s="68"/>
      <c r="S862" s="68"/>
      <c r="T862" s="68"/>
      <c r="U862" s="68"/>
      <c r="V862" s="68"/>
      <c r="W862" s="68"/>
      <c r="X862" s="68"/>
      <c r="Y862" s="68"/>
      <c r="Z862" s="68"/>
      <c r="AA862" s="68"/>
      <c r="AB862" s="68"/>
      <c r="AC862" s="68"/>
      <c r="AD862" s="68"/>
      <c r="AE862" s="68"/>
      <c r="AF862" s="68"/>
      <c r="AG862" s="68"/>
      <c r="AH862" s="68"/>
      <c r="AI862" s="68"/>
      <c r="AJ862" s="68"/>
      <c r="AK862" s="68"/>
      <c r="AL862" s="68"/>
      <c r="AM862" s="68"/>
      <c r="AN862" s="68"/>
      <c r="AO862" s="68"/>
      <c r="AP862" s="68"/>
      <c r="AQ862" s="68"/>
      <c r="AR862" s="68"/>
      <c r="AS862" s="68"/>
      <c r="AT862" s="68"/>
      <c r="AU862" s="68"/>
      <c r="AV862" s="68"/>
      <c r="AW862" s="68"/>
      <c r="AX862" s="68"/>
      <c r="AY862" s="68"/>
      <c r="AZ862" s="68"/>
      <c r="BA862" s="68"/>
      <c r="BB862" s="68"/>
      <c r="BC862" s="68"/>
      <c r="BD862" s="68"/>
      <c r="BE862" s="68"/>
      <c r="BF862" s="68"/>
      <c r="BG862" s="68"/>
    </row>
    <row r="863" spans="1:59" ht="16.5" customHeight="1" x14ac:dyDescent="0.3">
      <c r="A863" s="70"/>
      <c r="B863" s="70"/>
      <c r="C863" s="70"/>
      <c r="D863" s="70"/>
      <c r="E863" s="70"/>
      <c r="F863" s="68"/>
      <c r="G863" s="68"/>
      <c r="H863" s="68"/>
      <c r="I863" s="71"/>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c r="AQ863" s="68"/>
      <c r="AR863" s="68"/>
      <c r="AS863" s="68"/>
      <c r="AT863" s="68"/>
      <c r="AU863" s="68"/>
      <c r="AV863" s="68"/>
      <c r="AW863" s="68"/>
      <c r="AX863" s="68"/>
      <c r="AY863" s="68"/>
      <c r="AZ863" s="68"/>
      <c r="BA863" s="68"/>
      <c r="BB863" s="68"/>
      <c r="BC863" s="68"/>
      <c r="BD863" s="68"/>
      <c r="BE863" s="68"/>
      <c r="BF863" s="68"/>
      <c r="BG863" s="68"/>
    </row>
    <row r="864" spans="1:59" ht="16.5" customHeight="1" x14ac:dyDescent="0.3">
      <c r="A864" s="70"/>
      <c r="B864" s="70"/>
      <c r="C864" s="70"/>
      <c r="D864" s="70"/>
      <c r="E864" s="70"/>
      <c r="F864" s="68"/>
      <c r="G864" s="68"/>
      <c r="H864" s="68"/>
      <c r="I864" s="71"/>
      <c r="J864" s="68"/>
      <c r="K864" s="68"/>
      <c r="L864" s="68"/>
      <c r="M864" s="68"/>
      <c r="N864" s="68"/>
      <c r="O864" s="68"/>
      <c r="P864" s="68"/>
      <c r="Q864" s="68"/>
      <c r="R864" s="68"/>
      <c r="S864" s="68"/>
      <c r="T864" s="68"/>
      <c r="U864" s="68"/>
      <c r="V864" s="68"/>
      <c r="W864" s="68"/>
      <c r="X864" s="68"/>
      <c r="Y864" s="68"/>
      <c r="Z864" s="68"/>
      <c r="AA864" s="68"/>
      <c r="AB864" s="68"/>
      <c r="AC864" s="68"/>
      <c r="AD864" s="68"/>
      <c r="AE864" s="68"/>
      <c r="AF864" s="68"/>
      <c r="AG864" s="68"/>
      <c r="AH864" s="68"/>
      <c r="AI864" s="68"/>
      <c r="AJ864" s="68"/>
      <c r="AK864" s="68"/>
      <c r="AL864" s="68"/>
      <c r="AM864" s="68"/>
      <c r="AN864" s="68"/>
      <c r="AO864" s="68"/>
      <c r="AP864" s="68"/>
      <c r="AQ864" s="68"/>
      <c r="AR864" s="68"/>
      <c r="AS864" s="68"/>
      <c r="AT864" s="68"/>
      <c r="AU864" s="68"/>
      <c r="AV864" s="68"/>
      <c r="AW864" s="68"/>
      <c r="AX864" s="68"/>
      <c r="AY864" s="68"/>
      <c r="AZ864" s="68"/>
      <c r="BA864" s="68"/>
      <c r="BB864" s="68"/>
      <c r="BC864" s="68"/>
      <c r="BD864" s="68"/>
      <c r="BE864" s="68"/>
      <c r="BF864" s="68"/>
      <c r="BG864" s="68"/>
    </row>
    <row r="865" spans="1:59" ht="16.5" customHeight="1" x14ac:dyDescent="0.3">
      <c r="A865" s="70"/>
      <c r="B865" s="70"/>
      <c r="C865" s="70"/>
      <c r="D865" s="70"/>
      <c r="E865" s="70"/>
      <c r="F865" s="68"/>
      <c r="G865" s="68"/>
      <c r="H865" s="68"/>
      <c r="I865" s="71"/>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c r="AQ865" s="68"/>
      <c r="AR865" s="68"/>
      <c r="AS865" s="68"/>
      <c r="AT865" s="68"/>
      <c r="AU865" s="68"/>
      <c r="AV865" s="68"/>
      <c r="AW865" s="68"/>
      <c r="AX865" s="68"/>
      <c r="AY865" s="68"/>
      <c r="AZ865" s="68"/>
      <c r="BA865" s="68"/>
      <c r="BB865" s="68"/>
      <c r="BC865" s="68"/>
      <c r="BD865" s="68"/>
      <c r="BE865" s="68"/>
      <c r="BF865" s="68"/>
      <c r="BG865" s="68"/>
    </row>
    <row r="866" spans="1:59" ht="16.5" customHeight="1" x14ac:dyDescent="0.3">
      <c r="A866" s="70"/>
      <c r="B866" s="70"/>
      <c r="C866" s="70"/>
      <c r="D866" s="70"/>
      <c r="E866" s="70"/>
      <c r="F866" s="68"/>
      <c r="G866" s="68"/>
      <c r="H866" s="68"/>
      <c r="I866" s="71"/>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c r="AQ866" s="68"/>
      <c r="AR866" s="68"/>
      <c r="AS866" s="68"/>
      <c r="AT866" s="68"/>
      <c r="AU866" s="68"/>
      <c r="AV866" s="68"/>
      <c r="AW866" s="68"/>
      <c r="AX866" s="68"/>
      <c r="AY866" s="68"/>
      <c r="AZ866" s="68"/>
      <c r="BA866" s="68"/>
      <c r="BB866" s="68"/>
      <c r="BC866" s="68"/>
      <c r="BD866" s="68"/>
      <c r="BE866" s="68"/>
      <c r="BF866" s="68"/>
      <c r="BG866" s="68"/>
    </row>
    <row r="867" spans="1:59" ht="16.5" customHeight="1" x14ac:dyDescent="0.3">
      <c r="A867" s="70"/>
      <c r="B867" s="70"/>
      <c r="C867" s="70"/>
      <c r="D867" s="70"/>
      <c r="E867" s="70"/>
      <c r="F867" s="68"/>
      <c r="G867" s="68"/>
      <c r="H867" s="68"/>
      <c r="I867" s="71"/>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c r="AQ867" s="68"/>
      <c r="AR867" s="68"/>
      <c r="AS867" s="68"/>
      <c r="AT867" s="68"/>
      <c r="AU867" s="68"/>
      <c r="AV867" s="68"/>
      <c r="AW867" s="68"/>
      <c r="AX867" s="68"/>
      <c r="AY867" s="68"/>
      <c r="AZ867" s="68"/>
      <c r="BA867" s="68"/>
      <c r="BB867" s="68"/>
      <c r="BC867" s="68"/>
      <c r="BD867" s="68"/>
      <c r="BE867" s="68"/>
      <c r="BF867" s="68"/>
      <c r="BG867" s="68"/>
    </row>
    <row r="868" spans="1:59" ht="16.5" customHeight="1" x14ac:dyDescent="0.3">
      <c r="A868" s="70"/>
      <c r="B868" s="70"/>
      <c r="C868" s="70"/>
      <c r="D868" s="70"/>
      <c r="E868" s="70"/>
      <c r="F868" s="68"/>
      <c r="G868" s="68"/>
      <c r="H868" s="68"/>
      <c r="I868" s="71"/>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c r="AQ868" s="68"/>
      <c r="AR868" s="68"/>
      <c r="AS868" s="68"/>
      <c r="AT868" s="68"/>
      <c r="AU868" s="68"/>
      <c r="AV868" s="68"/>
      <c r="AW868" s="68"/>
      <c r="AX868" s="68"/>
      <c r="AY868" s="68"/>
      <c r="AZ868" s="68"/>
      <c r="BA868" s="68"/>
      <c r="BB868" s="68"/>
      <c r="BC868" s="68"/>
      <c r="BD868" s="68"/>
      <c r="BE868" s="68"/>
      <c r="BF868" s="68"/>
      <c r="BG868" s="68"/>
    </row>
    <row r="869" spans="1:59" ht="16.5" customHeight="1" x14ac:dyDescent="0.3">
      <c r="A869" s="70"/>
      <c r="B869" s="70"/>
      <c r="C869" s="70"/>
      <c r="D869" s="70"/>
      <c r="E869" s="70"/>
      <c r="F869" s="68"/>
      <c r="G869" s="68"/>
      <c r="H869" s="68"/>
      <c r="I869" s="71"/>
      <c r="J869" s="68"/>
      <c r="K869" s="68"/>
      <c r="L869" s="68"/>
      <c r="M869" s="68"/>
      <c r="N869" s="68"/>
      <c r="O869" s="68"/>
      <c r="P869" s="68"/>
      <c r="Q869" s="68"/>
      <c r="R869" s="68"/>
      <c r="S869" s="68"/>
      <c r="T869" s="68"/>
      <c r="U869" s="68"/>
      <c r="V869" s="68"/>
      <c r="W869" s="68"/>
      <c r="X869" s="68"/>
      <c r="Y869" s="68"/>
      <c r="Z869" s="68"/>
      <c r="AA869" s="68"/>
      <c r="AB869" s="68"/>
      <c r="AC869" s="68"/>
      <c r="AD869" s="68"/>
      <c r="AE869" s="68"/>
      <c r="AF869" s="68"/>
      <c r="AG869" s="68"/>
      <c r="AH869" s="68"/>
      <c r="AI869" s="68"/>
      <c r="AJ869" s="68"/>
      <c r="AK869" s="68"/>
      <c r="AL869" s="68"/>
      <c r="AM869" s="68"/>
      <c r="AN869" s="68"/>
      <c r="AO869" s="68"/>
      <c r="AP869" s="68"/>
      <c r="AQ869" s="68"/>
      <c r="AR869" s="68"/>
      <c r="AS869" s="68"/>
      <c r="AT869" s="68"/>
      <c r="AU869" s="68"/>
      <c r="AV869" s="68"/>
      <c r="AW869" s="68"/>
      <c r="AX869" s="68"/>
      <c r="AY869" s="68"/>
      <c r="AZ869" s="68"/>
      <c r="BA869" s="68"/>
      <c r="BB869" s="68"/>
      <c r="BC869" s="68"/>
      <c r="BD869" s="68"/>
      <c r="BE869" s="68"/>
      <c r="BF869" s="68"/>
      <c r="BG869" s="68"/>
    </row>
    <row r="870" spans="1:59" ht="16.5" customHeight="1" x14ac:dyDescent="0.3">
      <c r="A870" s="70"/>
      <c r="B870" s="70"/>
      <c r="C870" s="70"/>
      <c r="D870" s="70"/>
      <c r="E870" s="70"/>
      <c r="F870" s="68"/>
      <c r="G870" s="68"/>
      <c r="H870" s="68"/>
      <c r="I870" s="71"/>
      <c r="J870" s="68"/>
      <c r="K870" s="68"/>
      <c r="L870" s="68"/>
      <c r="M870" s="68"/>
      <c r="N870" s="68"/>
      <c r="O870" s="68"/>
      <c r="P870" s="68"/>
      <c r="Q870" s="68"/>
      <c r="R870" s="68"/>
      <c r="S870" s="68"/>
      <c r="T870" s="68"/>
      <c r="U870" s="68"/>
      <c r="V870" s="68"/>
      <c r="W870" s="68"/>
      <c r="X870" s="68"/>
      <c r="Y870" s="68"/>
      <c r="Z870" s="68"/>
      <c r="AA870" s="68"/>
      <c r="AB870" s="68"/>
      <c r="AC870" s="68"/>
      <c r="AD870" s="68"/>
      <c r="AE870" s="68"/>
      <c r="AF870" s="68"/>
      <c r="AG870" s="68"/>
      <c r="AH870" s="68"/>
      <c r="AI870" s="68"/>
      <c r="AJ870" s="68"/>
      <c r="AK870" s="68"/>
      <c r="AL870" s="68"/>
      <c r="AM870" s="68"/>
      <c r="AN870" s="68"/>
      <c r="AO870" s="68"/>
      <c r="AP870" s="68"/>
      <c r="AQ870" s="68"/>
      <c r="AR870" s="68"/>
      <c r="AS870" s="68"/>
      <c r="AT870" s="68"/>
      <c r="AU870" s="68"/>
      <c r="AV870" s="68"/>
      <c r="AW870" s="68"/>
      <c r="AX870" s="68"/>
      <c r="AY870" s="68"/>
      <c r="AZ870" s="68"/>
      <c r="BA870" s="68"/>
      <c r="BB870" s="68"/>
      <c r="BC870" s="68"/>
      <c r="BD870" s="68"/>
      <c r="BE870" s="68"/>
      <c r="BF870" s="68"/>
      <c r="BG870" s="68"/>
    </row>
    <row r="871" spans="1:59" ht="16.5" customHeight="1" x14ac:dyDescent="0.3">
      <c r="A871" s="70"/>
      <c r="B871" s="70"/>
      <c r="C871" s="70"/>
      <c r="D871" s="70"/>
      <c r="E871" s="70"/>
      <c r="F871" s="68"/>
      <c r="G871" s="68"/>
      <c r="H871" s="68"/>
      <c r="I871" s="71"/>
      <c r="J871" s="68"/>
      <c r="K871" s="68"/>
      <c r="L871" s="68"/>
      <c r="M871" s="68"/>
      <c r="N871" s="68"/>
      <c r="O871" s="68"/>
      <c r="P871" s="68"/>
      <c r="Q871" s="68"/>
      <c r="R871" s="68"/>
      <c r="S871" s="68"/>
      <c r="T871" s="68"/>
      <c r="U871" s="68"/>
      <c r="V871" s="68"/>
      <c r="W871" s="68"/>
      <c r="X871" s="68"/>
      <c r="Y871" s="68"/>
      <c r="Z871" s="68"/>
      <c r="AA871" s="68"/>
      <c r="AB871" s="68"/>
      <c r="AC871" s="68"/>
      <c r="AD871" s="68"/>
      <c r="AE871" s="68"/>
      <c r="AF871" s="68"/>
      <c r="AG871" s="68"/>
      <c r="AH871" s="68"/>
      <c r="AI871" s="68"/>
      <c r="AJ871" s="68"/>
      <c r="AK871" s="68"/>
      <c r="AL871" s="68"/>
      <c r="AM871" s="68"/>
      <c r="AN871" s="68"/>
      <c r="AO871" s="68"/>
      <c r="AP871" s="68"/>
      <c r="AQ871" s="68"/>
      <c r="AR871" s="68"/>
      <c r="AS871" s="68"/>
      <c r="AT871" s="68"/>
      <c r="AU871" s="68"/>
      <c r="AV871" s="68"/>
      <c r="AW871" s="68"/>
      <c r="AX871" s="68"/>
      <c r="AY871" s="68"/>
      <c r="AZ871" s="68"/>
      <c r="BA871" s="68"/>
      <c r="BB871" s="68"/>
      <c r="BC871" s="68"/>
      <c r="BD871" s="68"/>
      <c r="BE871" s="68"/>
      <c r="BF871" s="68"/>
      <c r="BG871" s="68"/>
    </row>
    <row r="872" spans="1:59" ht="16.5" customHeight="1" x14ac:dyDescent="0.3">
      <c r="A872" s="70"/>
      <c r="B872" s="70"/>
      <c r="C872" s="70"/>
      <c r="D872" s="70"/>
      <c r="E872" s="70"/>
      <c r="F872" s="68"/>
      <c r="G872" s="68"/>
      <c r="H872" s="68"/>
      <c r="I872" s="71"/>
      <c r="J872" s="68"/>
      <c r="K872" s="68"/>
      <c r="L872" s="68"/>
      <c r="M872" s="68"/>
      <c r="N872" s="68"/>
      <c r="O872" s="68"/>
      <c r="P872" s="68"/>
      <c r="Q872" s="68"/>
      <c r="R872" s="68"/>
      <c r="S872" s="68"/>
      <c r="T872" s="68"/>
      <c r="U872" s="68"/>
      <c r="V872" s="68"/>
      <c r="W872" s="68"/>
      <c r="X872" s="68"/>
      <c r="Y872" s="68"/>
      <c r="Z872" s="68"/>
      <c r="AA872" s="68"/>
      <c r="AB872" s="68"/>
      <c r="AC872" s="68"/>
      <c r="AD872" s="68"/>
      <c r="AE872" s="68"/>
      <c r="AF872" s="68"/>
      <c r="AG872" s="68"/>
      <c r="AH872" s="68"/>
      <c r="AI872" s="68"/>
      <c r="AJ872" s="68"/>
      <c r="AK872" s="68"/>
      <c r="AL872" s="68"/>
      <c r="AM872" s="68"/>
      <c r="AN872" s="68"/>
      <c r="AO872" s="68"/>
      <c r="AP872" s="68"/>
      <c r="AQ872" s="68"/>
      <c r="AR872" s="68"/>
      <c r="AS872" s="68"/>
      <c r="AT872" s="68"/>
      <c r="AU872" s="68"/>
      <c r="AV872" s="68"/>
      <c r="AW872" s="68"/>
      <c r="AX872" s="68"/>
      <c r="AY872" s="68"/>
      <c r="AZ872" s="68"/>
      <c r="BA872" s="68"/>
      <c r="BB872" s="68"/>
      <c r="BC872" s="68"/>
      <c r="BD872" s="68"/>
      <c r="BE872" s="68"/>
      <c r="BF872" s="68"/>
      <c r="BG872" s="68"/>
    </row>
    <row r="873" spans="1:59" ht="16.5" customHeight="1" x14ac:dyDescent="0.3">
      <c r="A873" s="70"/>
      <c r="B873" s="70"/>
      <c r="C873" s="70"/>
      <c r="D873" s="70"/>
      <c r="E873" s="70"/>
      <c r="F873" s="68"/>
      <c r="G873" s="68"/>
      <c r="H873" s="68"/>
      <c r="I873" s="71"/>
      <c r="J873" s="68"/>
      <c r="K873" s="68"/>
      <c r="L873" s="68"/>
      <c r="M873" s="68"/>
      <c r="N873" s="68"/>
      <c r="O873" s="68"/>
      <c r="P873" s="68"/>
      <c r="Q873" s="68"/>
      <c r="R873" s="68"/>
      <c r="S873" s="68"/>
      <c r="T873" s="68"/>
      <c r="U873" s="68"/>
      <c r="V873" s="68"/>
      <c r="W873" s="68"/>
      <c r="X873" s="68"/>
      <c r="Y873" s="68"/>
      <c r="Z873" s="68"/>
      <c r="AA873" s="68"/>
      <c r="AB873" s="68"/>
      <c r="AC873" s="68"/>
      <c r="AD873" s="68"/>
      <c r="AE873" s="68"/>
      <c r="AF873" s="68"/>
      <c r="AG873" s="68"/>
      <c r="AH873" s="68"/>
      <c r="AI873" s="68"/>
      <c r="AJ873" s="68"/>
      <c r="AK873" s="68"/>
      <c r="AL873" s="68"/>
      <c r="AM873" s="68"/>
      <c r="AN873" s="68"/>
      <c r="AO873" s="68"/>
      <c r="AP873" s="68"/>
      <c r="AQ873" s="68"/>
      <c r="AR873" s="68"/>
      <c r="AS873" s="68"/>
      <c r="AT873" s="68"/>
      <c r="AU873" s="68"/>
      <c r="AV873" s="68"/>
      <c r="AW873" s="68"/>
      <c r="AX873" s="68"/>
      <c r="AY873" s="68"/>
      <c r="AZ873" s="68"/>
      <c r="BA873" s="68"/>
      <c r="BB873" s="68"/>
      <c r="BC873" s="68"/>
      <c r="BD873" s="68"/>
      <c r="BE873" s="68"/>
      <c r="BF873" s="68"/>
      <c r="BG873" s="68"/>
    </row>
    <row r="874" spans="1:59" ht="16.5" customHeight="1" x14ac:dyDescent="0.3">
      <c r="A874" s="70"/>
      <c r="B874" s="70"/>
      <c r="C874" s="70"/>
      <c r="D874" s="70"/>
      <c r="E874" s="70"/>
      <c r="F874" s="68"/>
      <c r="G874" s="68"/>
      <c r="H874" s="68"/>
      <c r="I874" s="71"/>
      <c r="J874" s="68"/>
      <c r="K874" s="68"/>
      <c r="L874" s="68"/>
      <c r="M874" s="68"/>
      <c r="N874" s="68"/>
      <c r="O874" s="68"/>
      <c r="P874" s="68"/>
      <c r="Q874" s="68"/>
      <c r="R874" s="68"/>
      <c r="S874" s="68"/>
      <c r="T874" s="68"/>
      <c r="U874" s="68"/>
      <c r="V874" s="68"/>
      <c r="W874" s="68"/>
      <c r="X874" s="68"/>
      <c r="Y874" s="68"/>
      <c r="Z874" s="68"/>
      <c r="AA874" s="68"/>
      <c r="AB874" s="68"/>
      <c r="AC874" s="68"/>
      <c r="AD874" s="68"/>
      <c r="AE874" s="68"/>
      <c r="AF874" s="68"/>
      <c r="AG874" s="68"/>
      <c r="AH874" s="68"/>
      <c r="AI874" s="68"/>
      <c r="AJ874" s="68"/>
      <c r="AK874" s="68"/>
      <c r="AL874" s="68"/>
      <c r="AM874" s="68"/>
      <c r="AN874" s="68"/>
      <c r="AO874" s="68"/>
      <c r="AP874" s="68"/>
      <c r="AQ874" s="68"/>
      <c r="AR874" s="68"/>
      <c r="AS874" s="68"/>
      <c r="AT874" s="68"/>
      <c r="AU874" s="68"/>
      <c r="AV874" s="68"/>
      <c r="AW874" s="68"/>
      <c r="AX874" s="68"/>
      <c r="AY874" s="68"/>
      <c r="AZ874" s="68"/>
      <c r="BA874" s="68"/>
      <c r="BB874" s="68"/>
      <c r="BC874" s="68"/>
      <c r="BD874" s="68"/>
      <c r="BE874" s="68"/>
      <c r="BF874" s="68"/>
      <c r="BG874" s="68"/>
    </row>
    <row r="875" spans="1:59" ht="16.5" customHeight="1" x14ac:dyDescent="0.3">
      <c r="A875" s="70"/>
      <c r="B875" s="70"/>
      <c r="C875" s="70"/>
      <c r="D875" s="70"/>
      <c r="E875" s="70"/>
      <c r="F875" s="68"/>
      <c r="G875" s="68"/>
      <c r="H875" s="68"/>
      <c r="I875" s="71"/>
      <c r="J875" s="68"/>
      <c r="K875" s="68"/>
      <c r="L875" s="68"/>
      <c r="M875" s="68"/>
      <c r="N875" s="68"/>
      <c r="O875" s="68"/>
      <c r="P875" s="68"/>
      <c r="Q875" s="68"/>
      <c r="R875" s="68"/>
      <c r="S875" s="68"/>
      <c r="T875" s="68"/>
      <c r="U875" s="68"/>
      <c r="V875" s="68"/>
      <c r="W875" s="68"/>
      <c r="X875" s="68"/>
      <c r="Y875" s="68"/>
      <c r="Z875" s="68"/>
      <c r="AA875" s="68"/>
      <c r="AB875" s="68"/>
      <c r="AC875" s="68"/>
      <c r="AD875" s="68"/>
      <c r="AE875" s="68"/>
      <c r="AF875" s="68"/>
      <c r="AG875" s="68"/>
      <c r="AH875" s="68"/>
      <c r="AI875" s="68"/>
      <c r="AJ875" s="68"/>
      <c r="AK875" s="68"/>
      <c r="AL875" s="68"/>
      <c r="AM875" s="68"/>
      <c r="AN875" s="68"/>
      <c r="AO875" s="68"/>
      <c r="AP875" s="68"/>
      <c r="AQ875" s="68"/>
      <c r="AR875" s="68"/>
      <c r="AS875" s="68"/>
      <c r="AT875" s="68"/>
      <c r="AU875" s="68"/>
      <c r="AV875" s="68"/>
      <c r="AW875" s="68"/>
      <c r="AX875" s="68"/>
      <c r="AY875" s="68"/>
      <c r="AZ875" s="68"/>
      <c r="BA875" s="68"/>
      <c r="BB875" s="68"/>
      <c r="BC875" s="68"/>
      <c r="BD875" s="68"/>
      <c r="BE875" s="68"/>
      <c r="BF875" s="68"/>
      <c r="BG875" s="68"/>
    </row>
    <row r="876" spans="1:59" ht="16.5" customHeight="1" x14ac:dyDescent="0.3">
      <c r="A876" s="70"/>
      <c r="B876" s="70"/>
      <c r="C876" s="70"/>
      <c r="D876" s="70"/>
      <c r="E876" s="70"/>
      <c r="F876" s="68"/>
      <c r="G876" s="68"/>
      <c r="H876" s="68"/>
      <c r="I876" s="71"/>
      <c r="J876" s="68"/>
      <c r="K876" s="68"/>
      <c r="L876" s="68"/>
      <c r="M876" s="68"/>
      <c r="N876" s="68"/>
      <c r="O876" s="68"/>
      <c r="P876" s="68"/>
      <c r="Q876" s="68"/>
      <c r="R876" s="68"/>
      <c r="S876" s="68"/>
      <c r="T876" s="68"/>
      <c r="U876" s="68"/>
      <c r="V876" s="68"/>
      <c r="W876" s="68"/>
      <c r="X876" s="68"/>
      <c r="Y876" s="68"/>
      <c r="Z876" s="68"/>
      <c r="AA876" s="68"/>
      <c r="AB876" s="68"/>
      <c r="AC876" s="68"/>
      <c r="AD876" s="68"/>
      <c r="AE876" s="68"/>
      <c r="AF876" s="68"/>
      <c r="AG876" s="68"/>
      <c r="AH876" s="68"/>
      <c r="AI876" s="68"/>
      <c r="AJ876" s="68"/>
      <c r="AK876" s="68"/>
      <c r="AL876" s="68"/>
      <c r="AM876" s="68"/>
      <c r="AN876" s="68"/>
      <c r="AO876" s="68"/>
      <c r="AP876" s="68"/>
      <c r="AQ876" s="68"/>
      <c r="AR876" s="68"/>
      <c r="AS876" s="68"/>
      <c r="AT876" s="68"/>
      <c r="AU876" s="68"/>
      <c r="AV876" s="68"/>
      <c r="AW876" s="68"/>
      <c r="AX876" s="68"/>
      <c r="AY876" s="68"/>
      <c r="AZ876" s="68"/>
      <c r="BA876" s="68"/>
      <c r="BB876" s="68"/>
      <c r="BC876" s="68"/>
      <c r="BD876" s="68"/>
      <c r="BE876" s="68"/>
      <c r="BF876" s="68"/>
      <c r="BG876" s="68"/>
    </row>
    <row r="877" spans="1:59" ht="16.5" customHeight="1" x14ac:dyDescent="0.3">
      <c r="A877" s="70"/>
      <c r="B877" s="70"/>
      <c r="C877" s="70"/>
      <c r="D877" s="70"/>
      <c r="E877" s="70"/>
      <c r="F877" s="68"/>
      <c r="G877" s="68"/>
      <c r="H877" s="68"/>
      <c r="I877" s="71"/>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c r="AG877" s="68"/>
      <c r="AH877" s="68"/>
      <c r="AI877" s="68"/>
      <c r="AJ877" s="68"/>
      <c r="AK877" s="68"/>
      <c r="AL877" s="68"/>
      <c r="AM877" s="68"/>
      <c r="AN877" s="68"/>
      <c r="AO877" s="68"/>
      <c r="AP877" s="68"/>
      <c r="AQ877" s="68"/>
      <c r="AR877" s="68"/>
      <c r="AS877" s="68"/>
      <c r="AT877" s="68"/>
      <c r="AU877" s="68"/>
      <c r="AV877" s="68"/>
      <c r="AW877" s="68"/>
      <c r="AX877" s="68"/>
      <c r="AY877" s="68"/>
      <c r="AZ877" s="68"/>
      <c r="BA877" s="68"/>
      <c r="BB877" s="68"/>
      <c r="BC877" s="68"/>
      <c r="BD877" s="68"/>
      <c r="BE877" s="68"/>
      <c r="BF877" s="68"/>
      <c r="BG877" s="68"/>
    </row>
    <row r="878" spans="1:59" ht="16.5" customHeight="1" x14ac:dyDescent="0.3">
      <c r="A878" s="70"/>
      <c r="B878" s="70"/>
      <c r="C878" s="70"/>
      <c r="D878" s="70"/>
      <c r="E878" s="70"/>
      <c r="F878" s="68"/>
      <c r="G878" s="68"/>
      <c r="H878" s="68"/>
      <c r="I878" s="71"/>
      <c r="J878" s="68"/>
      <c r="K878" s="68"/>
      <c r="L878" s="68"/>
      <c r="M878" s="68"/>
      <c r="N878" s="68"/>
      <c r="O878" s="68"/>
      <c r="P878" s="68"/>
      <c r="Q878" s="68"/>
      <c r="R878" s="68"/>
      <c r="S878" s="68"/>
      <c r="T878" s="68"/>
      <c r="U878" s="68"/>
      <c r="V878" s="68"/>
      <c r="W878" s="68"/>
      <c r="X878" s="68"/>
      <c r="Y878" s="68"/>
      <c r="Z878" s="68"/>
      <c r="AA878" s="68"/>
      <c r="AB878" s="68"/>
      <c r="AC878" s="68"/>
      <c r="AD878" s="68"/>
      <c r="AE878" s="68"/>
      <c r="AF878" s="68"/>
      <c r="AG878" s="68"/>
      <c r="AH878" s="68"/>
      <c r="AI878" s="68"/>
      <c r="AJ878" s="68"/>
      <c r="AK878" s="68"/>
      <c r="AL878" s="68"/>
      <c r="AM878" s="68"/>
      <c r="AN878" s="68"/>
      <c r="AO878" s="68"/>
      <c r="AP878" s="68"/>
      <c r="AQ878" s="68"/>
      <c r="AR878" s="68"/>
      <c r="AS878" s="68"/>
      <c r="AT878" s="68"/>
      <c r="AU878" s="68"/>
      <c r="AV878" s="68"/>
      <c r="AW878" s="68"/>
      <c r="AX878" s="68"/>
      <c r="AY878" s="68"/>
      <c r="AZ878" s="68"/>
      <c r="BA878" s="68"/>
      <c r="BB878" s="68"/>
      <c r="BC878" s="68"/>
      <c r="BD878" s="68"/>
      <c r="BE878" s="68"/>
      <c r="BF878" s="68"/>
      <c r="BG878" s="68"/>
    </row>
    <row r="879" spans="1:59" ht="16.5" customHeight="1" x14ac:dyDescent="0.3">
      <c r="A879" s="70"/>
      <c r="B879" s="70"/>
      <c r="C879" s="70"/>
      <c r="D879" s="70"/>
      <c r="E879" s="70"/>
      <c r="F879" s="68"/>
      <c r="G879" s="68"/>
      <c r="H879" s="68"/>
      <c r="I879" s="71"/>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c r="AG879" s="68"/>
      <c r="AH879" s="68"/>
      <c r="AI879" s="68"/>
      <c r="AJ879" s="68"/>
      <c r="AK879" s="68"/>
      <c r="AL879" s="68"/>
      <c r="AM879" s="68"/>
      <c r="AN879" s="68"/>
      <c r="AO879" s="68"/>
      <c r="AP879" s="68"/>
      <c r="AQ879" s="68"/>
      <c r="AR879" s="68"/>
      <c r="AS879" s="68"/>
      <c r="AT879" s="68"/>
      <c r="AU879" s="68"/>
      <c r="AV879" s="68"/>
      <c r="AW879" s="68"/>
      <c r="AX879" s="68"/>
      <c r="AY879" s="68"/>
      <c r="AZ879" s="68"/>
      <c r="BA879" s="68"/>
      <c r="BB879" s="68"/>
      <c r="BC879" s="68"/>
      <c r="BD879" s="68"/>
      <c r="BE879" s="68"/>
      <c r="BF879" s="68"/>
      <c r="BG879" s="68"/>
    </row>
    <row r="880" spans="1:59" ht="16.5" customHeight="1" x14ac:dyDescent="0.3">
      <c r="A880" s="70"/>
      <c r="B880" s="70"/>
      <c r="C880" s="70"/>
      <c r="D880" s="70"/>
      <c r="E880" s="70"/>
      <c r="F880" s="68"/>
      <c r="G880" s="68"/>
      <c r="H880" s="68"/>
      <c r="I880" s="71"/>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c r="AG880" s="68"/>
      <c r="AH880" s="68"/>
      <c r="AI880" s="68"/>
      <c r="AJ880" s="68"/>
      <c r="AK880" s="68"/>
      <c r="AL880" s="68"/>
      <c r="AM880" s="68"/>
      <c r="AN880" s="68"/>
      <c r="AO880" s="68"/>
      <c r="AP880" s="68"/>
      <c r="AQ880" s="68"/>
      <c r="AR880" s="68"/>
      <c r="AS880" s="68"/>
      <c r="AT880" s="68"/>
      <c r="AU880" s="68"/>
      <c r="AV880" s="68"/>
      <c r="AW880" s="68"/>
      <c r="AX880" s="68"/>
      <c r="AY880" s="68"/>
      <c r="AZ880" s="68"/>
      <c r="BA880" s="68"/>
      <c r="BB880" s="68"/>
      <c r="BC880" s="68"/>
      <c r="BD880" s="68"/>
      <c r="BE880" s="68"/>
      <c r="BF880" s="68"/>
      <c r="BG880" s="68"/>
    </row>
    <row r="881" spans="1:59" ht="16.5" customHeight="1" x14ac:dyDescent="0.3">
      <c r="A881" s="70"/>
      <c r="B881" s="70"/>
      <c r="C881" s="70"/>
      <c r="D881" s="70"/>
      <c r="E881" s="70"/>
      <c r="F881" s="68"/>
      <c r="G881" s="68"/>
      <c r="H881" s="68"/>
      <c r="I881" s="71"/>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c r="AG881" s="68"/>
      <c r="AH881" s="68"/>
      <c r="AI881" s="68"/>
      <c r="AJ881" s="68"/>
      <c r="AK881" s="68"/>
      <c r="AL881" s="68"/>
      <c r="AM881" s="68"/>
      <c r="AN881" s="68"/>
      <c r="AO881" s="68"/>
      <c r="AP881" s="68"/>
      <c r="AQ881" s="68"/>
      <c r="AR881" s="68"/>
      <c r="AS881" s="68"/>
      <c r="AT881" s="68"/>
      <c r="AU881" s="68"/>
      <c r="AV881" s="68"/>
      <c r="AW881" s="68"/>
      <c r="AX881" s="68"/>
      <c r="AY881" s="68"/>
      <c r="AZ881" s="68"/>
      <c r="BA881" s="68"/>
      <c r="BB881" s="68"/>
      <c r="BC881" s="68"/>
      <c r="BD881" s="68"/>
      <c r="BE881" s="68"/>
      <c r="BF881" s="68"/>
      <c r="BG881" s="68"/>
    </row>
    <row r="882" spans="1:59" ht="16.5" customHeight="1" x14ac:dyDescent="0.3">
      <c r="A882" s="70"/>
      <c r="B882" s="70"/>
      <c r="C882" s="70"/>
      <c r="D882" s="70"/>
      <c r="E882" s="70"/>
      <c r="F882" s="68"/>
      <c r="G882" s="68"/>
      <c r="H882" s="68"/>
      <c r="I882" s="71"/>
      <c r="J882" s="68"/>
      <c r="K882" s="68"/>
      <c r="L882" s="68"/>
      <c r="M882" s="68"/>
      <c r="N882" s="68"/>
      <c r="O882" s="68"/>
      <c r="P882" s="68"/>
      <c r="Q882" s="68"/>
      <c r="R882" s="68"/>
      <c r="S882" s="68"/>
      <c r="T882" s="68"/>
      <c r="U882" s="68"/>
      <c r="V882" s="68"/>
      <c r="W882" s="68"/>
      <c r="X882" s="68"/>
      <c r="Y882" s="68"/>
      <c r="Z882" s="68"/>
      <c r="AA882" s="68"/>
      <c r="AB882" s="68"/>
      <c r="AC882" s="68"/>
      <c r="AD882" s="68"/>
      <c r="AE882" s="68"/>
      <c r="AF882" s="68"/>
      <c r="AG882" s="68"/>
      <c r="AH882" s="68"/>
      <c r="AI882" s="68"/>
      <c r="AJ882" s="68"/>
      <c r="AK882" s="68"/>
      <c r="AL882" s="68"/>
      <c r="AM882" s="68"/>
      <c r="AN882" s="68"/>
      <c r="AO882" s="68"/>
      <c r="AP882" s="68"/>
      <c r="AQ882" s="68"/>
      <c r="AR882" s="68"/>
      <c r="AS882" s="68"/>
      <c r="AT882" s="68"/>
      <c r="AU882" s="68"/>
      <c r="AV882" s="68"/>
      <c r="AW882" s="68"/>
      <c r="AX882" s="68"/>
      <c r="AY882" s="68"/>
      <c r="AZ882" s="68"/>
      <c r="BA882" s="68"/>
      <c r="BB882" s="68"/>
      <c r="BC882" s="68"/>
      <c r="BD882" s="68"/>
      <c r="BE882" s="68"/>
      <c r="BF882" s="68"/>
      <c r="BG882" s="68"/>
    </row>
    <row r="883" spans="1:59" ht="16.5" customHeight="1" x14ac:dyDescent="0.3">
      <c r="A883" s="70"/>
      <c r="B883" s="70"/>
      <c r="C883" s="70"/>
      <c r="D883" s="70"/>
      <c r="E883" s="70"/>
      <c r="F883" s="68"/>
      <c r="G883" s="68"/>
      <c r="H883" s="68"/>
      <c r="I883" s="71"/>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c r="AG883" s="68"/>
      <c r="AH883" s="68"/>
      <c r="AI883" s="68"/>
      <c r="AJ883" s="68"/>
      <c r="AK883" s="68"/>
      <c r="AL883" s="68"/>
      <c r="AM883" s="68"/>
      <c r="AN883" s="68"/>
      <c r="AO883" s="68"/>
      <c r="AP883" s="68"/>
      <c r="AQ883" s="68"/>
      <c r="AR883" s="68"/>
      <c r="AS883" s="68"/>
      <c r="AT883" s="68"/>
      <c r="AU883" s="68"/>
      <c r="AV883" s="68"/>
      <c r="AW883" s="68"/>
      <c r="AX883" s="68"/>
      <c r="AY883" s="68"/>
      <c r="AZ883" s="68"/>
      <c r="BA883" s="68"/>
      <c r="BB883" s="68"/>
      <c r="BC883" s="68"/>
      <c r="BD883" s="68"/>
      <c r="BE883" s="68"/>
      <c r="BF883" s="68"/>
      <c r="BG883" s="68"/>
    </row>
    <row r="884" spans="1:59" ht="16.5" customHeight="1" x14ac:dyDescent="0.3">
      <c r="A884" s="70"/>
      <c r="B884" s="70"/>
      <c r="C884" s="70"/>
      <c r="D884" s="70"/>
      <c r="E884" s="70"/>
      <c r="F884" s="68"/>
      <c r="G884" s="68"/>
      <c r="H884" s="68"/>
      <c r="I884" s="71"/>
      <c r="J884" s="68"/>
      <c r="K884" s="68"/>
      <c r="L884" s="68"/>
      <c r="M884" s="68"/>
      <c r="N884" s="68"/>
      <c r="O884" s="68"/>
      <c r="P884" s="68"/>
      <c r="Q884" s="68"/>
      <c r="R884" s="68"/>
      <c r="S884" s="68"/>
      <c r="T884" s="68"/>
      <c r="U884" s="68"/>
      <c r="V884" s="68"/>
      <c r="W884" s="68"/>
      <c r="X884" s="68"/>
      <c r="Y884" s="68"/>
      <c r="Z884" s="68"/>
      <c r="AA884" s="68"/>
      <c r="AB884" s="68"/>
      <c r="AC884" s="68"/>
      <c r="AD884" s="68"/>
      <c r="AE884" s="68"/>
      <c r="AF884" s="68"/>
      <c r="AG884" s="68"/>
      <c r="AH884" s="68"/>
      <c r="AI884" s="68"/>
      <c r="AJ884" s="68"/>
      <c r="AK884" s="68"/>
      <c r="AL884" s="68"/>
      <c r="AM884" s="68"/>
      <c r="AN884" s="68"/>
      <c r="AO884" s="68"/>
      <c r="AP884" s="68"/>
      <c r="AQ884" s="68"/>
      <c r="AR884" s="68"/>
      <c r="AS884" s="68"/>
      <c r="AT884" s="68"/>
      <c r="AU884" s="68"/>
      <c r="AV884" s="68"/>
      <c r="AW884" s="68"/>
      <c r="AX884" s="68"/>
      <c r="AY884" s="68"/>
      <c r="AZ884" s="68"/>
      <c r="BA884" s="68"/>
      <c r="BB884" s="68"/>
      <c r="BC884" s="68"/>
      <c r="BD884" s="68"/>
      <c r="BE884" s="68"/>
      <c r="BF884" s="68"/>
      <c r="BG884" s="68"/>
    </row>
    <row r="885" spans="1:59" ht="16.5" customHeight="1" x14ac:dyDescent="0.3">
      <c r="A885" s="70"/>
      <c r="B885" s="70"/>
      <c r="C885" s="70"/>
      <c r="D885" s="70"/>
      <c r="E885" s="70"/>
      <c r="F885" s="68"/>
      <c r="G885" s="68"/>
      <c r="H885" s="68"/>
      <c r="I885" s="71"/>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c r="AQ885" s="68"/>
      <c r="AR885" s="68"/>
      <c r="AS885" s="68"/>
      <c r="AT885" s="68"/>
      <c r="AU885" s="68"/>
      <c r="AV885" s="68"/>
      <c r="AW885" s="68"/>
      <c r="AX885" s="68"/>
      <c r="AY885" s="68"/>
      <c r="AZ885" s="68"/>
      <c r="BA885" s="68"/>
      <c r="BB885" s="68"/>
      <c r="BC885" s="68"/>
      <c r="BD885" s="68"/>
      <c r="BE885" s="68"/>
      <c r="BF885" s="68"/>
      <c r="BG885" s="68"/>
    </row>
    <row r="886" spans="1:59" ht="16.5" customHeight="1" x14ac:dyDescent="0.3">
      <c r="A886" s="70"/>
      <c r="B886" s="70"/>
      <c r="C886" s="70"/>
      <c r="D886" s="70"/>
      <c r="E886" s="70"/>
      <c r="F886" s="68"/>
      <c r="G886" s="68"/>
      <c r="H886" s="68"/>
      <c r="I886" s="71"/>
      <c r="J886" s="68"/>
      <c r="K886" s="68"/>
      <c r="L886" s="68"/>
      <c r="M886" s="68"/>
      <c r="N886" s="68"/>
      <c r="O886" s="68"/>
      <c r="P886" s="68"/>
      <c r="Q886" s="68"/>
      <c r="R886" s="68"/>
      <c r="S886" s="68"/>
      <c r="T886" s="68"/>
      <c r="U886" s="68"/>
      <c r="V886" s="68"/>
      <c r="W886" s="68"/>
      <c r="X886" s="68"/>
      <c r="Y886" s="68"/>
      <c r="Z886" s="68"/>
      <c r="AA886" s="68"/>
      <c r="AB886" s="68"/>
      <c r="AC886" s="68"/>
      <c r="AD886" s="68"/>
      <c r="AE886" s="68"/>
      <c r="AF886" s="68"/>
      <c r="AG886" s="68"/>
      <c r="AH886" s="68"/>
      <c r="AI886" s="68"/>
      <c r="AJ886" s="68"/>
      <c r="AK886" s="68"/>
      <c r="AL886" s="68"/>
      <c r="AM886" s="68"/>
      <c r="AN886" s="68"/>
      <c r="AO886" s="68"/>
      <c r="AP886" s="68"/>
      <c r="AQ886" s="68"/>
      <c r="AR886" s="68"/>
      <c r="AS886" s="68"/>
      <c r="AT886" s="68"/>
      <c r="AU886" s="68"/>
      <c r="AV886" s="68"/>
      <c r="AW886" s="68"/>
      <c r="AX886" s="68"/>
      <c r="AY886" s="68"/>
      <c r="AZ886" s="68"/>
      <c r="BA886" s="68"/>
      <c r="BB886" s="68"/>
      <c r="BC886" s="68"/>
      <c r="BD886" s="68"/>
      <c r="BE886" s="68"/>
      <c r="BF886" s="68"/>
      <c r="BG886" s="68"/>
    </row>
    <row r="887" spans="1:59" ht="16.5" customHeight="1" x14ac:dyDescent="0.3">
      <c r="A887" s="70"/>
      <c r="B887" s="70"/>
      <c r="C887" s="70"/>
      <c r="D887" s="70"/>
      <c r="E887" s="70"/>
      <c r="F887" s="68"/>
      <c r="G887" s="68"/>
      <c r="H887" s="68"/>
      <c r="I887" s="71"/>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8"/>
      <c r="AI887" s="68"/>
      <c r="AJ887" s="68"/>
      <c r="AK887" s="68"/>
      <c r="AL887" s="68"/>
      <c r="AM887" s="68"/>
      <c r="AN887" s="68"/>
      <c r="AO887" s="68"/>
      <c r="AP887" s="68"/>
      <c r="AQ887" s="68"/>
      <c r="AR887" s="68"/>
      <c r="AS887" s="68"/>
      <c r="AT887" s="68"/>
      <c r="AU887" s="68"/>
      <c r="AV887" s="68"/>
      <c r="AW887" s="68"/>
      <c r="AX887" s="68"/>
      <c r="AY887" s="68"/>
      <c r="AZ887" s="68"/>
      <c r="BA887" s="68"/>
      <c r="BB887" s="68"/>
      <c r="BC887" s="68"/>
      <c r="BD887" s="68"/>
      <c r="BE887" s="68"/>
      <c r="BF887" s="68"/>
      <c r="BG887" s="68"/>
    </row>
    <row r="888" spans="1:59" ht="16.5" customHeight="1" x14ac:dyDescent="0.3">
      <c r="A888" s="70"/>
      <c r="B888" s="70"/>
      <c r="C888" s="70"/>
      <c r="D888" s="70"/>
      <c r="E888" s="70"/>
      <c r="F888" s="68"/>
      <c r="G888" s="68"/>
      <c r="H888" s="68"/>
      <c r="I888" s="71"/>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68"/>
      <c r="AI888" s="68"/>
      <c r="AJ888" s="68"/>
      <c r="AK888" s="68"/>
      <c r="AL888" s="68"/>
      <c r="AM888" s="68"/>
      <c r="AN888" s="68"/>
      <c r="AO888" s="68"/>
      <c r="AP888" s="68"/>
      <c r="AQ888" s="68"/>
      <c r="AR888" s="68"/>
      <c r="AS888" s="68"/>
      <c r="AT888" s="68"/>
      <c r="AU888" s="68"/>
      <c r="AV888" s="68"/>
      <c r="AW888" s="68"/>
      <c r="AX888" s="68"/>
      <c r="AY888" s="68"/>
      <c r="AZ888" s="68"/>
      <c r="BA888" s="68"/>
      <c r="BB888" s="68"/>
      <c r="BC888" s="68"/>
      <c r="BD888" s="68"/>
      <c r="BE888" s="68"/>
      <c r="BF888" s="68"/>
      <c r="BG888" s="68"/>
    </row>
    <row r="889" spans="1:59" ht="16.5" customHeight="1" x14ac:dyDescent="0.3">
      <c r="A889" s="70"/>
      <c r="B889" s="70"/>
      <c r="C889" s="70"/>
      <c r="D889" s="70"/>
      <c r="E889" s="70"/>
      <c r="F889" s="68"/>
      <c r="G889" s="68"/>
      <c r="H889" s="68"/>
      <c r="I889" s="71"/>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8"/>
      <c r="AI889" s="68"/>
      <c r="AJ889" s="68"/>
      <c r="AK889" s="68"/>
      <c r="AL889" s="68"/>
      <c r="AM889" s="68"/>
      <c r="AN889" s="68"/>
      <c r="AO889" s="68"/>
      <c r="AP889" s="68"/>
      <c r="AQ889" s="68"/>
      <c r="AR889" s="68"/>
      <c r="AS889" s="68"/>
      <c r="AT889" s="68"/>
      <c r="AU889" s="68"/>
      <c r="AV889" s="68"/>
      <c r="AW889" s="68"/>
      <c r="AX889" s="68"/>
      <c r="AY889" s="68"/>
      <c r="AZ889" s="68"/>
      <c r="BA889" s="68"/>
      <c r="BB889" s="68"/>
      <c r="BC889" s="68"/>
      <c r="BD889" s="68"/>
      <c r="BE889" s="68"/>
      <c r="BF889" s="68"/>
      <c r="BG889" s="68"/>
    </row>
    <row r="890" spans="1:59" ht="16.5" customHeight="1" x14ac:dyDescent="0.3">
      <c r="A890" s="70"/>
      <c r="B890" s="70"/>
      <c r="C890" s="70"/>
      <c r="D890" s="70"/>
      <c r="E890" s="70"/>
      <c r="F890" s="68"/>
      <c r="G890" s="68"/>
      <c r="H890" s="68"/>
      <c r="I890" s="71"/>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row>
    <row r="891" spans="1:59" ht="16.5" customHeight="1" x14ac:dyDescent="0.3">
      <c r="A891" s="70"/>
      <c r="B891" s="70"/>
      <c r="C891" s="70"/>
      <c r="D891" s="70"/>
      <c r="E891" s="70"/>
      <c r="F891" s="68"/>
      <c r="G891" s="68"/>
      <c r="H891" s="68"/>
      <c r="I891" s="71"/>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68"/>
      <c r="AI891" s="68"/>
      <c r="AJ891" s="68"/>
      <c r="AK891" s="68"/>
      <c r="AL891" s="68"/>
      <c r="AM891" s="68"/>
      <c r="AN891" s="68"/>
      <c r="AO891" s="68"/>
      <c r="AP891" s="68"/>
      <c r="AQ891" s="68"/>
      <c r="AR891" s="68"/>
      <c r="AS891" s="68"/>
      <c r="AT891" s="68"/>
      <c r="AU891" s="68"/>
      <c r="AV891" s="68"/>
      <c r="AW891" s="68"/>
      <c r="AX891" s="68"/>
      <c r="AY891" s="68"/>
      <c r="AZ891" s="68"/>
      <c r="BA891" s="68"/>
      <c r="BB891" s="68"/>
      <c r="BC891" s="68"/>
      <c r="BD891" s="68"/>
      <c r="BE891" s="68"/>
      <c r="BF891" s="68"/>
      <c r="BG891" s="68"/>
    </row>
    <row r="892" spans="1:59" ht="16.5" customHeight="1" x14ac:dyDescent="0.3">
      <c r="A892" s="70"/>
      <c r="B892" s="70"/>
      <c r="C892" s="70"/>
      <c r="D892" s="70"/>
      <c r="E892" s="70"/>
      <c r="F892" s="68"/>
      <c r="G892" s="68"/>
      <c r="H892" s="68"/>
      <c r="I892" s="71"/>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68"/>
      <c r="AI892" s="68"/>
      <c r="AJ892" s="68"/>
      <c r="AK892" s="68"/>
      <c r="AL892" s="68"/>
      <c r="AM892" s="68"/>
      <c r="AN892" s="68"/>
      <c r="AO892" s="68"/>
      <c r="AP892" s="68"/>
      <c r="AQ892" s="68"/>
      <c r="AR892" s="68"/>
      <c r="AS892" s="68"/>
      <c r="AT892" s="68"/>
      <c r="AU892" s="68"/>
      <c r="AV892" s="68"/>
      <c r="AW892" s="68"/>
      <c r="AX892" s="68"/>
      <c r="AY892" s="68"/>
      <c r="AZ892" s="68"/>
      <c r="BA892" s="68"/>
      <c r="BB892" s="68"/>
      <c r="BC892" s="68"/>
      <c r="BD892" s="68"/>
      <c r="BE892" s="68"/>
      <c r="BF892" s="68"/>
      <c r="BG892" s="68"/>
    </row>
    <row r="893" spans="1:59" ht="16.5" customHeight="1" x14ac:dyDescent="0.3">
      <c r="A893" s="70"/>
      <c r="B893" s="70"/>
      <c r="C893" s="70"/>
      <c r="D893" s="70"/>
      <c r="E893" s="70"/>
      <c r="F893" s="68"/>
      <c r="G893" s="68"/>
      <c r="H893" s="68"/>
      <c r="I893" s="71"/>
      <c r="J893" s="68"/>
      <c r="K893" s="68"/>
      <c r="L893" s="68"/>
      <c r="M893" s="68"/>
      <c r="N893" s="68"/>
      <c r="O893" s="68"/>
      <c r="P893" s="68"/>
      <c r="Q893" s="68"/>
      <c r="R893" s="68"/>
      <c r="S893" s="68"/>
      <c r="T893" s="68"/>
      <c r="U893" s="68"/>
      <c r="V893" s="68"/>
      <c r="W893" s="68"/>
      <c r="X893" s="68"/>
      <c r="Y893" s="68"/>
      <c r="Z893" s="68"/>
      <c r="AA893" s="68"/>
      <c r="AB893" s="68"/>
      <c r="AC893" s="68"/>
      <c r="AD893" s="68"/>
      <c r="AE893" s="68"/>
      <c r="AF893" s="68"/>
      <c r="AG893" s="68"/>
      <c r="AH893" s="68"/>
      <c r="AI893" s="68"/>
      <c r="AJ893" s="68"/>
      <c r="AK893" s="68"/>
      <c r="AL893" s="68"/>
      <c r="AM893" s="68"/>
      <c r="AN893" s="68"/>
      <c r="AO893" s="68"/>
      <c r="AP893" s="68"/>
      <c r="AQ893" s="68"/>
      <c r="AR893" s="68"/>
      <c r="AS893" s="68"/>
      <c r="AT893" s="68"/>
      <c r="AU893" s="68"/>
      <c r="AV893" s="68"/>
      <c r="AW893" s="68"/>
      <c r="AX893" s="68"/>
      <c r="AY893" s="68"/>
      <c r="AZ893" s="68"/>
      <c r="BA893" s="68"/>
      <c r="BB893" s="68"/>
      <c r="BC893" s="68"/>
      <c r="BD893" s="68"/>
      <c r="BE893" s="68"/>
      <c r="BF893" s="68"/>
      <c r="BG893" s="68"/>
    </row>
    <row r="894" spans="1:59" ht="16.5" customHeight="1" x14ac:dyDescent="0.3">
      <c r="A894" s="70"/>
      <c r="B894" s="70"/>
      <c r="C894" s="70"/>
      <c r="D894" s="70"/>
      <c r="E894" s="70"/>
      <c r="F894" s="68"/>
      <c r="G894" s="68"/>
      <c r="H894" s="68"/>
      <c r="I894" s="71"/>
      <c r="J894" s="68"/>
      <c r="K894" s="68"/>
      <c r="L894" s="68"/>
      <c r="M894" s="68"/>
      <c r="N894" s="68"/>
      <c r="O894" s="68"/>
      <c r="P894" s="68"/>
      <c r="Q894" s="68"/>
      <c r="R894" s="68"/>
      <c r="S894" s="68"/>
      <c r="T894" s="68"/>
      <c r="U894" s="68"/>
      <c r="V894" s="68"/>
      <c r="W894" s="68"/>
      <c r="X894" s="68"/>
      <c r="Y894" s="68"/>
      <c r="Z894" s="68"/>
      <c r="AA894" s="68"/>
      <c r="AB894" s="68"/>
      <c r="AC894" s="68"/>
      <c r="AD894" s="68"/>
      <c r="AE894" s="68"/>
      <c r="AF894" s="68"/>
      <c r="AG894" s="68"/>
      <c r="AH894" s="68"/>
      <c r="AI894" s="68"/>
      <c r="AJ894" s="68"/>
      <c r="AK894" s="68"/>
      <c r="AL894" s="68"/>
      <c r="AM894" s="68"/>
      <c r="AN894" s="68"/>
      <c r="AO894" s="68"/>
      <c r="AP894" s="68"/>
      <c r="AQ894" s="68"/>
      <c r="AR894" s="68"/>
      <c r="AS894" s="68"/>
      <c r="AT894" s="68"/>
      <c r="AU894" s="68"/>
      <c r="AV894" s="68"/>
      <c r="AW894" s="68"/>
      <c r="AX894" s="68"/>
      <c r="AY894" s="68"/>
      <c r="AZ894" s="68"/>
      <c r="BA894" s="68"/>
      <c r="BB894" s="68"/>
      <c r="BC894" s="68"/>
      <c r="BD894" s="68"/>
      <c r="BE894" s="68"/>
      <c r="BF894" s="68"/>
      <c r="BG894" s="68"/>
    </row>
    <row r="895" spans="1:59" ht="16.5" customHeight="1" x14ac:dyDescent="0.3">
      <c r="A895" s="70"/>
      <c r="B895" s="70"/>
      <c r="C895" s="70"/>
      <c r="D895" s="70"/>
      <c r="E895" s="70"/>
      <c r="F895" s="68"/>
      <c r="G895" s="68"/>
      <c r="H895" s="68"/>
      <c r="I895" s="71"/>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68"/>
      <c r="AO895" s="68"/>
      <c r="AP895" s="68"/>
      <c r="AQ895" s="68"/>
      <c r="AR895" s="68"/>
      <c r="AS895" s="68"/>
      <c r="AT895" s="68"/>
      <c r="AU895" s="68"/>
      <c r="AV895" s="68"/>
      <c r="AW895" s="68"/>
      <c r="AX895" s="68"/>
      <c r="AY895" s="68"/>
      <c r="AZ895" s="68"/>
      <c r="BA895" s="68"/>
      <c r="BB895" s="68"/>
      <c r="BC895" s="68"/>
      <c r="BD895" s="68"/>
      <c r="BE895" s="68"/>
      <c r="BF895" s="68"/>
      <c r="BG895" s="68"/>
    </row>
    <row r="896" spans="1:59" ht="16.5" customHeight="1" x14ac:dyDescent="0.3">
      <c r="A896" s="70"/>
      <c r="B896" s="70"/>
      <c r="C896" s="70"/>
      <c r="D896" s="70"/>
      <c r="E896" s="70"/>
      <c r="F896" s="68"/>
      <c r="G896" s="68"/>
      <c r="H896" s="68"/>
      <c r="I896" s="71"/>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row>
    <row r="897" spans="1:59" ht="16.5" customHeight="1" x14ac:dyDescent="0.3">
      <c r="A897" s="70"/>
      <c r="B897" s="70"/>
      <c r="C897" s="70"/>
      <c r="D897" s="70"/>
      <c r="E897" s="70"/>
      <c r="F897" s="68"/>
      <c r="G897" s="68"/>
      <c r="H897" s="68"/>
      <c r="I897" s="71"/>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68"/>
      <c r="AO897" s="68"/>
      <c r="AP897" s="68"/>
      <c r="AQ897" s="68"/>
      <c r="AR897" s="68"/>
      <c r="AS897" s="68"/>
      <c r="AT897" s="68"/>
      <c r="AU897" s="68"/>
      <c r="AV897" s="68"/>
      <c r="AW897" s="68"/>
      <c r="AX897" s="68"/>
      <c r="AY897" s="68"/>
      <c r="AZ897" s="68"/>
      <c r="BA897" s="68"/>
      <c r="BB897" s="68"/>
      <c r="BC897" s="68"/>
      <c r="BD897" s="68"/>
      <c r="BE897" s="68"/>
      <c r="BF897" s="68"/>
      <c r="BG897" s="68"/>
    </row>
    <row r="898" spans="1:59" ht="16.5" customHeight="1" x14ac:dyDescent="0.3">
      <c r="A898" s="70"/>
      <c r="B898" s="70"/>
      <c r="C898" s="70"/>
      <c r="D898" s="70"/>
      <c r="E898" s="70"/>
      <c r="F898" s="68"/>
      <c r="G898" s="68"/>
      <c r="H898" s="68"/>
      <c r="I898" s="71"/>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68"/>
      <c r="AO898" s="68"/>
      <c r="AP898" s="68"/>
      <c r="AQ898" s="68"/>
      <c r="AR898" s="68"/>
      <c r="AS898" s="68"/>
      <c r="AT898" s="68"/>
      <c r="AU898" s="68"/>
      <c r="AV898" s="68"/>
      <c r="AW898" s="68"/>
      <c r="AX898" s="68"/>
      <c r="AY898" s="68"/>
      <c r="AZ898" s="68"/>
      <c r="BA898" s="68"/>
      <c r="BB898" s="68"/>
      <c r="BC898" s="68"/>
      <c r="BD898" s="68"/>
      <c r="BE898" s="68"/>
      <c r="BF898" s="68"/>
      <c r="BG898" s="68"/>
    </row>
    <row r="899" spans="1:59" ht="16.5" customHeight="1" x14ac:dyDescent="0.3">
      <c r="A899" s="70"/>
      <c r="B899" s="70"/>
      <c r="C899" s="70"/>
      <c r="D899" s="70"/>
      <c r="E899" s="70"/>
      <c r="F899" s="68"/>
      <c r="G899" s="68"/>
      <c r="H899" s="68"/>
      <c r="I899" s="71"/>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row>
    <row r="900" spans="1:59" ht="16.5" customHeight="1" x14ac:dyDescent="0.3">
      <c r="A900" s="70"/>
      <c r="B900" s="70"/>
      <c r="C900" s="70"/>
      <c r="D900" s="70"/>
      <c r="E900" s="70"/>
      <c r="F900" s="68"/>
      <c r="G900" s="68"/>
      <c r="H900" s="68"/>
      <c r="I900" s="71"/>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68"/>
      <c r="AO900" s="68"/>
      <c r="AP900" s="68"/>
      <c r="AQ900" s="68"/>
      <c r="AR900" s="68"/>
      <c r="AS900" s="68"/>
      <c r="AT900" s="68"/>
      <c r="AU900" s="68"/>
      <c r="AV900" s="68"/>
      <c r="AW900" s="68"/>
      <c r="AX900" s="68"/>
      <c r="AY900" s="68"/>
      <c r="AZ900" s="68"/>
      <c r="BA900" s="68"/>
      <c r="BB900" s="68"/>
      <c r="BC900" s="68"/>
      <c r="BD900" s="68"/>
      <c r="BE900" s="68"/>
      <c r="BF900" s="68"/>
      <c r="BG900" s="68"/>
    </row>
    <row r="901" spans="1:59" ht="16.5" customHeight="1" x14ac:dyDescent="0.3">
      <c r="A901" s="70"/>
      <c r="B901" s="70"/>
      <c r="C901" s="70"/>
      <c r="D901" s="70"/>
      <c r="E901" s="70"/>
      <c r="F901" s="68"/>
      <c r="G901" s="68"/>
      <c r="H901" s="68"/>
      <c r="I901" s="71"/>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68"/>
      <c r="AV901" s="68"/>
      <c r="AW901" s="68"/>
      <c r="AX901" s="68"/>
      <c r="AY901" s="68"/>
      <c r="AZ901" s="68"/>
      <c r="BA901" s="68"/>
      <c r="BB901" s="68"/>
      <c r="BC901" s="68"/>
      <c r="BD901" s="68"/>
      <c r="BE901" s="68"/>
      <c r="BF901" s="68"/>
      <c r="BG901" s="68"/>
    </row>
    <row r="902" spans="1:59" ht="16.5" customHeight="1" x14ac:dyDescent="0.3">
      <c r="A902" s="70"/>
      <c r="B902" s="70"/>
      <c r="C902" s="70"/>
      <c r="D902" s="70"/>
      <c r="E902" s="70"/>
      <c r="F902" s="68"/>
      <c r="G902" s="68"/>
      <c r="H902" s="68"/>
      <c r="I902" s="71"/>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68"/>
      <c r="AO902" s="68"/>
      <c r="AP902" s="68"/>
      <c r="AQ902" s="68"/>
      <c r="AR902" s="68"/>
      <c r="AS902" s="68"/>
      <c r="AT902" s="68"/>
      <c r="AU902" s="68"/>
      <c r="AV902" s="68"/>
      <c r="AW902" s="68"/>
      <c r="AX902" s="68"/>
      <c r="AY902" s="68"/>
      <c r="AZ902" s="68"/>
      <c r="BA902" s="68"/>
      <c r="BB902" s="68"/>
      <c r="BC902" s="68"/>
      <c r="BD902" s="68"/>
      <c r="BE902" s="68"/>
      <c r="BF902" s="68"/>
      <c r="BG902" s="68"/>
    </row>
    <row r="903" spans="1:59" ht="16.5" customHeight="1" x14ac:dyDescent="0.3">
      <c r="A903" s="70"/>
      <c r="B903" s="70"/>
      <c r="C903" s="70"/>
      <c r="D903" s="70"/>
      <c r="E903" s="70"/>
      <c r="F903" s="68"/>
      <c r="G903" s="68"/>
      <c r="H903" s="68"/>
      <c r="I903" s="71"/>
      <c r="J903" s="68"/>
      <c r="K903" s="68"/>
      <c r="L903" s="68"/>
      <c r="M903" s="68"/>
      <c r="N903" s="68"/>
      <c r="O903" s="68"/>
      <c r="P903" s="68"/>
      <c r="Q903" s="68"/>
      <c r="R903" s="68"/>
      <c r="S903" s="68"/>
      <c r="T903" s="68"/>
      <c r="U903" s="68"/>
      <c r="V903" s="68"/>
      <c r="W903" s="68"/>
      <c r="X903" s="68"/>
      <c r="Y903" s="68"/>
      <c r="Z903" s="68"/>
      <c r="AA903" s="68"/>
      <c r="AB903" s="68"/>
      <c r="AC903" s="68"/>
      <c r="AD903" s="68"/>
      <c r="AE903" s="68"/>
      <c r="AF903" s="68"/>
      <c r="AG903" s="68"/>
      <c r="AH903" s="68"/>
      <c r="AI903" s="68"/>
      <c r="AJ903" s="68"/>
      <c r="AK903" s="68"/>
      <c r="AL903" s="68"/>
      <c r="AM903" s="68"/>
      <c r="AN903" s="68"/>
      <c r="AO903" s="68"/>
      <c r="AP903" s="68"/>
      <c r="AQ903" s="68"/>
      <c r="AR903" s="68"/>
      <c r="AS903" s="68"/>
      <c r="AT903" s="68"/>
      <c r="AU903" s="68"/>
      <c r="AV903" s="68"/>
      <c r="AW903" s="68"/>
      <c r="AX903" s="68"/>
      <c r="AY903" s="68"/>
      <c r="AZ903" s="68"/>
      <c r="BA903" s="68"/>
      <c r="BB903" s="68"/>
      <c r="BC903" s="68"/>
      <c r="BD903" s="68"/>
      <c r="BE903" s="68"/>
      <c r="BF903" s="68"/>
      <c r="BG903" s="68"/>
    </row>
    <row r="904" spans="1:59" ht="16.5" customHeight="1" x14ac:dyDescent="0.3">
      <c r="A904" s="70"/>
      <c r="B904" s="70"/>
      <c r="C904" s="70"/>
      <c r="D904" s="70"/>
      <c r="E904" s="70"/>
      <c r="F904" s="68"/>
      <c r="G904" s="68"/>
      <c r="H904" s="68"/>
      <c r="I904" s="71"/>
      <c r="J904" s="68"/>
      <c r="K904" s="68"/>
      <c r="L904" s="68"/>
      <c r="M904" s="68"/>
      <c r="N904" s="68"/>
      <c r="O904" s="68"/>
      <c r="P904" s="68"/>
      <c r="Q904" s="68"/>
      <c r="R904" s="68"/>
      <c r="S904" s="68"/>
      <c r="T904" s="68"/>
      <c r="U904" s="68"/>
      <c r="V904" s="68"/>
      <c r="W904" s="68"/>
      <c r="X904" s="68"/>
      <c r="Y904" s="68"/>
      <c r="Z904" s="68"/>
      <c r="AA904" s="68"/>
      <c r="AB904" s="68"/>
      <c r="AC904" s="68"/>
      <c r="AD904" s="68"/>
      <c r="AE904" s="68"/>
      <c r="AF904" s="68"/>
      <c r="AG904" s="68"/>
      <c r="AH904" s="68"/>
      <c r="AI904" s="68"/>
      <c r="AJ904" s="68"/>
      <c r="AK904" s="68"/>
      <c r="AL904" s="68"/>
      <c r="AM904" s="68"/>
      <c r="AN904" s="68"/>
      <c r="AO904" s="68"/>
      <c r="AP904" s="68"/>
      <c r="AQ904" s="68"/>
      <c r="AR904" s="68"/>
      <c r="AS904" s="68"/>
      <c r="AT904" s="68"/>
      <c r="AU904" s="68"/>
      <c r="AV904" s="68"/>
      <c r="AW904" s="68"/>
      <c r="AX904" s="68"/>
      <c r="AY904" s="68"/>
      <c r="AZ904" s="68"/>
      <c r="BA904" s="68"/>
      <c r="BB904" s="68"/>
      <c r="BC904" s="68"/>
      <c r="BD904" s="68"/>
      <c r="BE904" s="68"/>
      <c r="BF904" s="68"/>
      <c r="BG904" s="68"/>
    </row>
    <row r="905" spans="1:59" ht="16.5" customHeight="1" x14ac:dyDescent="0.3">
      <c r="A905" s="70"/>
      <c r="B905" s="70"/>
      <c r="C905" s="70"/>
      <c r="D905" s="70"/>
      <c r="E905" s="70"/>
      <c r="F905" s="68"/>
      <c r="G905" s="68"/>
      <c r="H905" s="68"/>
      <c r="I905" s="71"/>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68"/>
      <c r="AO905" s="68"/>
      <c r="AP905" s="68"/>
      <c r="AQ905" s="68"/>
      <c r="AR905" s="68"/>
      <c r="AS905" s="68"/>
      <c r="AT905" s="68"/>
      <c r="AU905" s="68"/>
      <c r="AV905" s="68"/>
      <c r="AW905" s="68"/>
      <c r="AX905" s="68"/>
      <c r="AY905" s="68"/>
      <c r="AZ905" s="68"/>
      <c r="BA905" s="68"/>
      <c r="BB905" s="68"/>
      <c r="BC905" s="68"/>
      <c r="BD905" s="68"/>
      <c r="BE905" s="68"/>
      <c r="BF905" s="68"/>
      <c r="BG905" s="68"/>
    </row>
    <row r="906" spans="1:59" ht="16.5" customHeight="1" x14ac:dyDescent="0.3">
      <c r="A906" s="70"/>
      <c r="B906" s="70"/>
      <c r="C906" s="70"/>
      <c r="D906" s="70"/>
      <c r="E906" s="70"/>
      <c r="F906" s="68"/>
      <c r="G906" s="68"/>
      <c r="H906" s="68"/>
      <c r="I906" s="71"/>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68"/>
      <c r="AO906" s="68"/>
      <c r="AP906" s="68"/>
      <c r="AQ906" s="68"/>
      <c r="AR906" s="68"/>
      <c r="AS906" s="68"/>
      <c r="AT906" s="68"/>
      <c r="AU906" s="68"/>
      <c r="AV906" s="68"/>
      <c r="AW906" s="68"/>
      <c r="AX906" s="68"/>
      <c r="AY906" s="68"/>
      <c r="AZ906" s="68"/>
      <c r="BA906" s="68"/>
      <c r="BB906" s="68"/>
      <c r="BC906" s="68"/>
      <c r="BD906" s="68"/>
      <c r="BE906" s="68"/>
      <c r="BF906" s="68"/>
      <c r="BG906" s="68"/>
    </row>
    <row r="907" spans="1:59" ht="16.5" customHeight="1" x14ac:dyDescent="0.3">
      <c r="A907" s="70"/>
      <c r="B907" s="70"/>
      <c r="C907" s="70"/>
      <c r="D907" s="70"/>
      <c r="E907" s="70"/>
      <c r="F907" s="68"/>
      <c r="G907" s="68"/>
      <c r="H907" s="68"/>
      <c r="I907" s="71"/>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68"/>
      <c r="AO907" s="68"/>
      <c r="AP907" s="68"/>
      <c r="AQ907" s="68"/>
      <c r="AR907" s="68"/>
      <c r="AS907" s="68"/>
      <c r="AT907" s="68"/>
      <c r="AU907" s="68"/>
      <c r="AV907" s="68"/>
      <c r="AW907" s="68"/>
      <c r="AX907" s="68"/>
      <c r="AY907" s="68"/>
      <c r="AZ907" s="68"/>
      <c r="BA907" s="68"/>
      <c r="BB907" s="68"/>
      <c r="BC907" s="68"/>
      <c r="BD907" s="68"/>
      <c r="BE907" s="68"/>
      <c r="BF907" s="68"/>
      <c r="BG907" s="68"/>
    </row>
    <row r="908" spans="1:59" ht="16.5" customHeight="1" x14ac:dyDescent="0.3">
      <c r="A908" s="70"/>
      <c r="B908" s="70"/>
      <c r="C908" s="70"/>
      <c r="D908" s="70"/>
      <c r="E908" s="70"/>
      <c r="F908" s="68"/>
      <c r="G908" s="68"/>
      <c r="H908" s="68"/>
      <c r="I908" s="71"/>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68"/>
      <c r="AO908" s="68"/>
      <c r="AP908" s="68"/>
      <c r="AQ908" s="68"/>
      <c r="AR908" s="68"/>
      <c r="AS908" s="68"/>
      <c r="AT908" s="68"/>
      <c r="AU908" s="68"/>
      <c r="AV908" s="68"/>
      <c r="AW908" s="68"/>
      <c r="AX908" s="68"/>
      <c r="AY908" s="68"/>
      <c r="AZ908" s="68"/>
      <c r="BA908" s="68"/>
      <c r="BB908" s="68"/>
      <c r="BC908" s="68"/>
      <c r="BD908" s="68"/>
      <c r="BE908" s="68"/>
      <c r="BF908" s="68"/>
      <c r="BG908" s="68"/>
    </row>
    <row r="909" spans="1:59" ht="16.5" customHeight="1" x14ac:dyDescent="0.3">
      <c r="A909" s="70"/>
      <c r="B909" s="70"/>
      <c r="C909" s="70"/>
      <c r="D909" s="70"/>
      <c r="E909" s="70"/>
      <c r="F909" s="68"/>
      <c r="G909" s="68"/>
      <c r="H909" s="68"/>
      <c r="I909" s="71"/>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68"/>
      <c r="AO909" s="68"/>
      <c r="AP909" s="68"/>
      <c r="AQ909" s="68"/>
      <c r="AR909" s="68"/>
      <c r="AS909" s="68"/>
      <c r="AT909" s="68"/>
      <c r="AU909" s="68"/>
      <c r="AV909" s="68"/>
      <c r="AW909" s="68"/>
      <c r="AX909" s="68"/>
      <c r="AY909" s="68"/>
      <c r="AZ909" s="68"/>
      <c r="BA909" s="68"/>
      <c r="BB909" s="68"/>
      <c r="BC909" s="68"/>
      <c r="BD909" s="68"/>
      <c r="BE909" s="68"/>
      <c r="BF909" s="68"/>
      <c r="BG909" s="68"/>
    </row>
    <row r="910" spans="1:59" ht="16.5" customHeight="1" x14ac:dyDescent="0.3">
      <c r="A910" s="70"/>
      <c r="B910" s="70"/>
      <c r="C910" s="70"/>
      <c r="D910" s="70"/>
      <c r="E910" s="70"/>
      <c r="F910" s="68"/>
      <c r="G910" s="68"/>
      <c r="H910" s="68"/>
      <c r="I910" s="71"/>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68"/>
      <c r="AO910" s="68"/>
      <c r="AP910" s="68"/>
      <c r="AQ910" s="68"/>
      <c r="AR910" s="68"/>
      <c r="AS910" s="68"/>
      <c r="AT910" s="68"/>
      <c r="AU910" s="68"/>
      <c r="AV910" s="68"/>
      <c r="AW910" s="68"/>
      <c r="AX910" s="68"/>
      <c r="AY910" s="68"/>
      <c r="AZ910" s="68"/>
      <c r="BA910" s="68"/>
      <c r="BB910" s="68"/>
      <c r="BC910" s="68"/>
      <c r="BD910" s="68"/>
      <c r="BE910" s="68"/>
      <c r="BF910" s="68"/>
      <c r="BG910" s="68"/>
    </row>
    <row r="911" spans="1:59" ht="16.5" customHeight="1" x14ac:dyDescent="0.3">
      <c r="A911" s="70"/>
      <c r="B911" s="70"/>
      <c r="C911" s="70"/>
      <c r="D911" s="70"/>
      <c r="E911" s="70"/>
      <c r="F911" s="68"/>
      <c r="G911" s="68"/>
      <c r="H911" s="68"/>
      <c r="I911" s="71"/>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68"/>
      <c r="AO911" s="68"/>
      <c r="AP911" s="68"/>
      <c r="AQ911" s="68"/>
      <c r="AR911" s="68"/>
      <c r="AS911" s="68"/>
      <c r="AT911" s="68"/>
      <c r="AU911" s="68"/>
      <c r="AV911" s="68"/>
      <c r="AW911" s="68"/>
      <c r="AX911" s="68"/>
      <c r="AY911" s="68"/>
      <c r="AZ911" s="68"/>
      <c r="BA911" s="68"/>
      <c r="BB911" s="68"/>
      <c r="BC911" s="68"/>
      <c r="BD911" s="68"/>
      <c r="BE911" s="68"/>
      <c r="BF911" s="68"/>
      <c r="BG911" s="68"/>
    </row>
    <row r="912" spans="1:59" ht="16.5" customHeight="1" x14ac:dyDescent="0.3">
      <c r="A912" s="70"/>
      <c r="B912" s="70"/>
      <c r="C912" s="70"/>
      <c r="D912" s="70"/>
      <c r="E912" s="70"/>
      <c r="F912" s="68"/>
      <c r="G912" s="68"/>
      <c r="H912" s="68"/>
      <c r="I912" s="71"/>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68"/>
      <c r="AV912" s="68"/>
      <c r="AW912" s="68"/>
      <c r="AX912" s="68"/>
      <c r="AY912" s="68"/>
      <c r="AZ912" s="68"/>
      <c r="BA912" s="68"/>
      <c r="BB912" s="68"/>
      <c r="BC912" s="68"/>
      <c r="BD912" s="68"/>
      <c r="BE912" s="68"/>
      <c r="BF912" s="68"/>
      <c r="BG912" s="68"/>
    </row>
    <row r="913" spans="1:59" ht="16.5" customHeight="1" x14ac:dyDescent="0.3">
      <c r="A913" s="70"/>
      <c r="B913" s="70"/>
      <c r="C913" s="70"/>
      <c r="D913" s="70"/>
      <c r="E913" s="70"/>
      <c r="F913" s="68"/>
      <c r="G913" s="68"/>
      <c r="H913" s="68"/>
      <c r="I913" s="71"/>
      <c r="J913" s="68"/>
      <c r="K913" s="68"/>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913" s="68"/>
      <c r="AN913" s="68"/>
      <c r="AO913" s="68"/>
      <c r="AP913" s="68"/>
      <c r="AQ913" s="68"/>
      <c r="AR913" s="68"/>
      <c r="AS913" s="68"/>
      <c r="AT913" s="68"/>
      <c r="AU913" s="68"/>
      <c r="AV913" s="68"/>
      <c r="AW913" s="68"/>
      <c r="AX913" s="68"/>
      <c r="AY913" s="68"/>
      <c r="AZ913" s="68"/>
      <c r="BA913" s="68"/>
      <c r="BB913" s="68"/>
      <c r="BC913" s="68"/>
      <c r="BD913" s="68"/>
      <c r="BE913" s="68"/>
      <c r="BF913" s="68"/>
      <c r="BG913" s="68"/>
    </row>
    <row r="914" spans="1:59" ht="16.5" customHeight="1" x14ac:dyDescent="0.3">
      <c r="A914" s="70"/>
      <c r="B914" s="70"/>
      <c r="C914" s="70"/>
      <c r="D914" s="70"/>
      <c r="E914" s="70"/>
      <c r="F914" s="68"/>
      <c r="G914" s="68"/>
      <c r="H914" s="68"/>
      <c r="I914" s="71"/>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68"/>
      <c r="AM914" s="68"/>
      <c r="AN914" s="68"/>
      <c r="AO914" s="68"/>
      <c r="AP914" s="68"/>
      <c r="AQ914" s="68"/>
      <c r="AR914" s="68"/>
      <c r="AS914" s="68"/>
      <c r="AT914" s="68"/>
      <c r="AU914" s="68"/>
      <c r="AV914" s="68"/>
      <c r="AW914" s="68"/>
      <c r="AX914" s="68"/>
      <c r="AY914" s="68"/>
      <c r="AZ914" s="68"/>
      <c r="BA914" s="68"/>
      <c r="BB914" s="68"/>
      <c r="BC914" s="68"/>
      <c r="BD914" s="68"/>
      <c r="BE914" s="68"/>
      <c r="BF914" s="68"/>
      <c r="BG914" s="68"/>
    </row>
    <row r="915" spans="1:59" ht="16.5" customHeight="1" x14ac:dyDescent="0.3">
      <c r="A915" s="70"/>
      <c r="B915" s="70"/>
      <c r="C915" s="70"/>
      <c r="D915" s="70"/>
      <c r="E915" s="70"/>
      <c r="F915" s="68"/>
      <c r="G915" s="68"/>
      <c r="H915" s="68"/>
      <c r="I915" s="71"/>
      <c r="J915" s="68"/>
      <c r="K915" s="68"/>
      <c r="L915" s="68"/>
      <c r="M915" s="68"/>
      <c r="N915" s="68"/>
      <c r="O915" s="68"/>
      <c r="P915" s="68"/>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915" s="68"/>
      <c r="AN915" s="68"/>
      <c r="AO915" s="68"/>
      <c r="AP915" s="68"/>
      <c r="AQ915" s="68"/>
      <c r="AR915" s="68"/>
      <c r="AS915" s="68"/>
      <c r="AT915" s="68"/>
      <c r="AU915" s="68"/>
      <c r="AV915" s="68"/>
      <c r="AW915" s="68"/>
      <c r="AX915" s="68"/>
      <c r="AY915" s="68"/>
      <c r="AZ915" s="68"/>
      <c r="BA915" s="68"/>
      <c r="BB915" s="68"/>
      <c r="BC915" s="68"/>
      <c r="BD915" s="68"/>
      <c r="BE915" s="68"/>
      <c r="BF915" s="68"/>
      <c r="BG915" s="68"/>
    </row>
    <row r="916" spans="1:59" ht="16.5" customHeight="1" x14ac:dyDescent="0.3">
      <c r="A916" s="70"/>
      <c r="B916" s="70"/>
      <c r="C916" s="70"/>
      <c r="D916" s="70"/>
      <c r="E916" s="70"/>
      <c r="F916" s="68"/>
      <c r="G916" s="68"/>
      <c r="H916" s="68"/>
      <c r="I916" s="71"/>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row>
    <row r="917" spans="1:59" ht="16.5" customHeight="1" x14ac:dyDescent="0.3">
      <c r="A917" s="70"/>
      <c r="B917" s="70"/>
      <c r="C917" s="70"/>
      <c r="D917" s="70"/>
      <c r="E917" s="70"/>
      <c r="F917" s="68"/>
      <c r="G917" s="68"/>
      <c r="H917" s="68"/>
      <c r="I917" s="71"/>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row>
    <row r="918" spans="1:59" ht="16.5" customHeight="1" x14ac:dyDescent="0.3">
      <c r="A918" s="70"/>
      <c r="B918" s="70"/>
      <c r="C918" s="70"/>
      <c r="D918" s="70"/>
      <c r="E918" s="70"/>
      <c r="F918" s="68"/>
      <c r="G918" s="68"/>
      <c r="H918" s="68"/>
      <c r="I918" s="71"/>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row>
    <row r="919" spans="1:59" ht="16.5" customHeight="1" x14ac:dyDescent="0.3">
      <c r="A919" s="70"/>
      <c r="B919" s="70"/>
      <c r="C919" s="70"/>
      <c r="D919" s="70"/>
      <c r="E919" s="70"/>
      <c r="F919" s="68"/>
      <c r="G919" s="68"/>
      <c r="H919" s="68"/>
      <c r="I919" s="71"/>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919" s="68"/>
      <c r="AN919" s="68"/>
      <c r="AO919" s="68"/>
      <c r="AP919" s="68"/>
      <c r="AQ919" s="68"/>
      <c r="AR919" s="68"/>
      <c r="AS919" s="68"/>
      <c r="AT919" s="68"/>
      <c r="AU919" s="68"/>
      <c r="AV919" s="68"/>
      <c r="AW919" s="68"/>
      <c r="AX919" s="68"/>
      <c r="AY919" s="68"/>
      <c r="AZ919" s="68"/>
      <c r="BA919" s="68"/>
      <c r="BB919" s="68"/>
      <c r="BC919" s="68"/>
      <c r="BD919" s="68"/>
      <c r="BE919" s="68"/>
      <c r="BF919" s="68"/>
      <c r="BG919" s="68"/>
    </row>
    <row r="920" spans="1:59" ht="16.5" customHeight="1" x14ac:dyDescent="0.3">
      <c r="A920" s="70"/>
      <c r="B920" s="70"/>
      <c r="C920" s="70"/>
      <c r="D920" s="70"/>
      <c r="E920" s="70"/>
      <c r="F920" s="68"/>
      <c r="G920" s="68"/>
      <c r="H920" s="68"/>
      <c r="I920" s="71"/>
      <c r="J920" s="68"/>
      <c r="K920" s="68"/>
      <c r="L920" s="68"/>
      <c r="M920" s="68"/>
      <c r="N920" s="68"/>
      <c r="O920" s="68"/>
      <c r="P920" s="68"/>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920" s="68"/>
      <c r="AN920" s="68"/>
      <c r="AO920" s="68"/>
      <c r="AP920" s="68"/>
      <c r="AQ920" s="68"/>
      <c r="AR920" s="68"/>
      <c r="AS920" s="68"/>
      <c r="AT920" s="68"/>
      <c r="AU920" s="68"/>
      <c r="AV920" s="68"/>
      <c r="AW920" s="68"/>
      <c r="AX920" s="68"/>
      <c r="AY920" s="68"/>
      <c r="AZ920" s="68"/>
      <c r="BA920" s="68"/>
      <c r="BB920" s="68"/>
      <c r="BC920" s="68"/>
      <c r="BD920" s="68"/>
      <c r="BE920" s="68"/>
      <c r="BF920" s="68"/>
      <c r="BG920" s="68"/>
    </row>
    <row r="921" spans="1:59" ht="16.5" customHeight="1" x14ac:dyDescent="0.3">
      <c r="A921" s="70"/>
      <c r="B921" s="70"/>
      <c r="C921" s="70"/>
      <c r="D921" s="70"/>
      <c r="E921" s="70"/>
      <c r="F921" s="68"/>
      <c r="G921" s="68"/>
      <c r="H921" s="68"/>
      <c r="I921" s="71"/>
      <c r="J921" s="68"/>
      <c r="K921" s="68"/>
      <c r="L921" s="68"/>
      <c r="M921" s="68"/>
      <c r="N921" s="68"/>
      <c r="O921" s="68"/>
      <c r="P921" s="68"/>
      <c r="Q921" s="68"/>
      <c r="R921" s="68"/>
      <c r="S921" s="68"/>
      <c r="T921" s="68"/>
      <c r="U921" s="68"/>
      <c r="V921" s="68"/>
      <c r="W921" s="68"/>
      <c r="X921" s="68"/>
      <c r="Y921" s="68"/>
      <c r="Z921" s="68"/>
      <c r="AA921" s="68"/>
      <c r="AB921" s="68"/>
      <c r="AC921" s="68"/>
      <c r="AD921" s="68"/>
      <c r="AE921" s="68"/>
      <c r="AF921" s="68"/>
      <c r="AG921" s="68"/>
      <c r="AH921" s="68"/>
      <c r="AI921" s="68"/>
      <c r="AJ921" s="68"/>
      <c r="AK921" s="68"/>
      <c r="AL921" s="68"/>
      <c r="AM921" s="68"/>
      <c r="AN921" s="68"/>
      <c r="AO921" s="68"/>
      <c r="AP921" s="68"/>
      <c r="AQ921" s="68"/>
      <c r="AR921" s="68"/>
      <c r="AS921" s="68"/>
      <c r="AT921" s="68"/>
      <c r="AU921" s="68"/>
      <c r="AV921" s="68"/>
      <c r="AW921" s="68"/>
      <c r="AX921" s="68"/>
      <c r="AY921" s="68"/>
      <c r="AZ921" s="68"/>
      <c r="BA921" s="68"/>
      <c r="BB921" s="68"/>
      <c r="BC921" s="68"/>
      <c r="BD921" s="68"/>
      <c r="BE921" s="68"/>
      <c r="BF921" s="68"/>
      <c r="BG921" s="68"/>
    </row>
    <row r="922" spans="1:59" ht="16.5" customHeight="1" x14ac:dyDescent="0.3">
      <c r="A922" s="70"/>
      <c r="B922" s="70"/>
      <c r="C922" s="70"/>
      <c r="D922" s="70"/>
      <c r="E922" s="70"/>
      <c r="F922" s="68"/>
      <c r="G922" s="68"/>
      <c r="H922" s="68"/>
      <c r="I922" s="71"/>
      <c r="J922" s="68"/>
      <c r="K922" s="68"/>
      <c r="L922" s="68"/>
      <c r="M922" s="68"/>
      <c r="N922" s="68"/>
      <c r="O922" s="68"/>
      <c r="P922" s="68"/>
      <c r="Q922" s="68"/>
      <c r="R922" s="68"/>
      <c r="S922" s="68"/>
      <c r="T922" s="68"/>
      <c r="U922" s="68"/>
      <c r="V922" s="68"/>
      <c r="W922" s="68"/>
      <c r="X922" s="68"/>
      <c r="Y922" s="68"/>
      <c r="Z922" s="68"/>
      <c r="AA922" s="68"/>
      <c r="AB922" s="68"/>
      <c r="AC922" s="68"/>
      <c r="AD922" s="68"/>
      <c r="AE922" s="68"/>
      <c r="AF922" s="68"/>
      <c r="AG922" s="68"/>
      <c r="AH922" s="68"/>
      <c r="AI922" s="68"/>
      <c r="AJ922" s="68"/>
      <c r="AK922" s="68"/>
      <c r="AL922" s="68"/>
      <c r="AM922" s="68"/>
      <c r="AN922" s="68"/>
      <c r="AO922" s="68"/>
      <c r="AP922" s="68"/>
      <c r="AQ922" s="68"/>
      <c r="AR922" s="68"/>
      <c r="AS922" s="68"/>
      <c r="AT922" s="68"/>
      <c r="AU922" s="68"/>
      <c r="AV922" s="68"/>
      <c r="AW922" s="68"/>
      <c r="AX922" s="68"/>
      <c r="AY922" s="68"/>
      <c r="AZ922" s="68"/>
      <c r="BA922" s="68"/>
      <c r="BB922" s="68"/>
      <c r="BC922" s="68"/>
      <c r="BD922" s="68"/>
      <c r="BE922" s="68"/>
      <c r="BF922" s="68"/>
      <c r="BG922" s="68"/>
    </row>
    <row r="923" spans="1:59" ht="16.5" customHeight="1" x14ac:dyDescent="0.3">
      <c r="A923" s="70"/>
      <c r="B923" s="70"/>
      <c r="C923" s="70"/>
      <c r="D923" s="70"/>
      <c r="E923" s="70"/>
      <c r="F923" s="68"/>
      <c r="G923" s="68"/>
      <c r="H923" s="68"/>
      <c r="I923" s="71"/>
      <c r="J923" s="68"/>
      <c r="K923" s="68"/>
      <c r="L923" s="68"/>
      <c r="M923" s="68"/>
      <c r="N923" s="68"/>
      <c r="O923" s="68"/>
      <c r="P923" s="68"/>
      <c r="Q923" s="68"/>
      <c r="R923" s="68"/>
      <c r="S923" s="68"/>
      <c r="T923" s="68"/>
      <c r="U923" s="68"/>
      <c r="V923" s="68"/>
      <c r="W923" s="68"/>
      <c r="X923" s="68"/>
      <c r="Y923" s="68"/>
      <c r="Z923" s="68"/>
      <c r="AA923" s="68"/>
      <c r="AB923" s="68"/>
      <c r="AC923" s="68"/>
      <c r="AD923" s="68"/>
      <c r="AE923" s="68"/>
      <c r="AF923" s="68"/>
      <c r="AG923" s="68"/>
      <c r="AH923" s="68"/>
      <c r="AI923" s="68"/>
      <c r="AJ923" s="68"/>
      <c r="AK923" s="68"/>
      <c r="AL923" s="68"/>
      <c r="AM923" s="68"/>
      <c r="AN923" s="68"/>
      <c r="AO923" s="68"/>
      <c r="AP923" s="68"/>
      <c r="AQ923" s="68"/>
      <c r="AR923" s="68"/>
      <c r="AS923" s="68"/>
      <c r="AT923" s="68"/>
      <c r="AU923" s="68"/>
      <c r="AV923" s="68"/>
      <c r="AW923" s="68"/>
      <c r="AX923" s="68"/>
      <c r="AY923" s="68"/>
      <c r="AZ923" s="68"/>
      <c r="BA923" s="68"/>
      <c r="BB923" s="68"/>
      <c r="BC923" s="68"/>
      <c r="BD923" s="68"/>
      <c r="BE923" s="68"/>
      <c r="BF923" s="68"/>
      <c r="BG923" s="68"/>
    </row>
    <row r="924" spans="1:59" ht="16.5" customHeight="1" x14ac:dyDescent="0.3">
      <c r="A924" s="70"/>
      <c r="B924" s="70"/>
      <c r="C924" s="70"/>
      <c r="D924" s="70"/>
      <c r="E924" s="70"/>
      <c r="F924" s="68"/>
      <c r="G924" s="68"/>
      <c r="H924" s="68"/>
      <c r="I924" s="71"/>
      <c r="J924" s="68"/>
      <c r="K924" s="68"/>
      <c r="L924" s="68"/>
      <c r="M924" s="68"/>
      <c r="N924" s="68"/>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924" s="68"/>
      <c r="AN924" s="68"/>
      <c r="AO924" s="68"/>
      <c r="AP924" s="68"/>
      <c r="AQ924" s="68"/>
      <c r="AR924" s="68"/>
      <c r="AS924" s="68"/>
      <c r="AT924" s="68"/>
      <c r="AU924" s="68"/>
      <c r="AV924" s="68"/>
      <c r="AW924" s="68"/>
      <c r="AX924" s="68"/>
      <c r="AY924" s="68"/>
      <c r="AZ924" s="68"/>
      <c r="BA924" s="68"/>
      <c r="BB924" s="68"/>
      <c r="BC924" s="68"/>
      <c r="BD924" s="68"/>
      <c r="BE924" s="68"/>
      <c r="BF924" s="68"/>
      <c r="BG924" s="68"/>
    </row>
    <row r="925" spans="1:59" ht="16.5" customHeight="1" x14ac:dyDescent="0.3">
      <c r="A925" s="70"/>
      <c r="B925" s="70"/>
      <c r="C925" s="70"/>
      <c r="D925" s="70"/>
      <c r="E925" s="70"/>
      <c r="F925" s="68"/>
      <c r="G925" s="68"/>
      <c r="H925" s="68"/>
      <c r="I925" s="71"/>
      <c r="J925" s="68"/>
      <c r="K925" s="68"/>
      <c r="L925" s="68"/>
      <c r="M925" s="68"/>
      <c r="N925" s="68"/>
      <c r="O925" s="68"/>
      <c r="P925" s="68"/>
      <c r="Q925" s="68"/>
      <c r="R925" s="68"/>
      <c r="S925" s="68"/>
      <c r="T925" s="68"/>
      <c r="U925" s="68"/>
      <c r="V925" s="68"/>
      <c r="W925" s="68"/>
      <c r="X925" s="68"/>
      <c r="Y925" s="68"/>
      <c r="Z925" s="68"/>
      <c r="AA925" s="68"/>
      <c r="AB925" s="68"/>
      <c r="AC925" s="68"/>
      <c r="AD925" s="68"/>
      <c r="AE925" s="68"/>
      <c r="AF925" s="68"/>
      <c r="AG925" s="68"/>
      <c r="AH925" s="68"/>
      <c r="AI925" s="68"/>
      <c r="AJ925" s="68"/>
      <c r="AK925" s="68"/>
      <c r="AL925" s="68"/>
      <c r="AM925" s="68"/>
      <c r="AN925" s="68"/>
      <c r="AO925" s="68"/>
      <c r="AP925" s="68"/>
      <c r="AQ925" s="68"/>
      <c r="AR925" s="68"/>
      <c r="AS925" s="68"/>
      <c r="AT925" s="68"/>
      <c r="AU925" s="68"/>
      <c r="AV925" s="68"/>
      <c r="AW925" s="68"/>
      <c r="AX925" s="68"/>
      <c r="AY925" s="68"/>
      <c r="AZ925" s="68"/>
      <c r="BA925" s="68"/>
      <c r="BB925" s="68"/>
      <c r="BC925" s="68"/>
      <c r="BD925" s="68"/>
      <c r="BE925" s="68"/>
      <c r="BF925" s="68"/>
      <c r="BG925" s="68"/>
    </row>
    <row r="926" spans="1:59" ht="16.5" customHeight="1" x14ac:dyDescent="0.3">
      <c r="A926" s="70"/>
      <c r="B926" s="70"/>
      <c r="C926" s="70"/>
      <c r="D926" s="70"/>
      <c r="E926" s="70"/>
      <c r="F926" s="68"/>
      <c r="G926" s="68"/>
      <c r="H926" s="68"/>
      <c r="I926" s="71"/>
      <c r="J926" s="68"/>
      <c r="K926" s="68"/>
      <c r="L926" s="68"/>
      <c r="M926" s="68"/>
      <c r="N926" s="68"/>
      <c r="O926" s="68"/>
      <c r="P926" s="68"/>
      <c r="Q926" s="68"/>
      <c r="R926" s="68"/>
      <c r="S926" s="68"/>
      <c r="T926" s="68"/>
      <c r="U926" s="68"/>
      <c r="V926" s="68"/>
      <c r="W926" s="68"/>
      <c r="X926" s="68"/>
      <c r="Y926" s="68"/>
      <c r="Z926" s="68"/>
      <c r="AA926" s="68"/>
      <c r="AB926" s="68"/>
      <c r="AC926" s="68"/>
      <c r="AD926" s="68"/>
      <c r="AE926" s="68"/>
      <c r="AF926" s="68"/>
      <c r="AG926" s="68"/>
      <c r="AH926" s="68"/>
      <c r="AI926" s="68"/>
      <c r="AJ926" s="68"/>
      <c r="AK926" s="68"/>
      <c r="AL926" s="68"/>
      <c r="AM926" s="68"/>
      <c r="AN926" s="68"/>
      <c r="AO926" s="68"/>
      <c r="AP926" s="68"/>
      <c r="AQ926" s="68"/>
      <c r="AR926" s="68"/>
      <c r="AS926" s="68"/>
      <c r="AT926" s="68"/>
      <c r="AU926" s="68"/>
      <c r="AV926" s="68"/>
      <c r="AW926" s="68"/>
      <c r="AX926" s="68"/>
      <c r="AY926" s="68"/>
      <c r="AZ926" s="68"/>
      <c r="BA926" s="68"/>
      <c r="BB926" s="68"/>
      <c r="BC926" s="68"/>
      <c r="BD926" s="68"/>
      <c r="BE926" s="68"/>
      <c r="BF926" s="68"/>
      <c r="BG926" s="68"/>
    </row>
    <row r="927" spans="1:59" ht="16.5" customHeight="1" x14ac:dyDescent="0.3">
      <c r="A927" s="70"/>
      <c r="B927" s="70"/>
      <c r="C927" s="70"/>
      <c r="D927" s="70"/>
      <c r="E927" s="70"/>
      <c r="F927" s="68"/>
      <c r="G927" s="68"/>
      <c r="H927" s="68"/>
      <c r="I927" s="71"/>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68"/>
      <c r="AH927" s="68"/>
      <c r="AI927" s="68"/>
      <c r="AJ927" s="68"/>
      <c r="AK927" s="68"/>
      <c r="AL927" s="68"/>
      <c r="AM927" s="68"/>
      <c r="AN927" s="68"/>
      <c r="AO927" s="68"/>
      <c r="AP927" s="68"/>
      <c r="AQ927" s="68"/>
      <c r="AR927" s="68"/>
      <c r="AS927" s="68"/>
      <c r="AT927" s="68"/>
      <c r="AU927" s="68"/>
      <c r="AV927" s="68"/>
      <c r="AW927" s="68"/>
      <c r="AX927" s="68"/>
      <c r="AY927" s="68"/>
      <c r="AZ927" s="68"/>
      <c r="BA927" s="68"/>
      <c r="BB927" s="68"/>
      <c r="BC927" s="68"/>
      <c r="BD927" s="68"/>
      <c r="BE927" s="68"/>
      <c r="BF927" s="68"/>
      <c r="BG927" s="68"/>
    </row>
    <row r="928" spans="1:59" ht="16.5" customHeight="1" x14ac:dyDescent="0.3">
      <c r="A928" s="70"/>
      <c r="B928" s="70"/>
      <c r="C928" s="70"/>
      <c r="D928" s="70"/>
      <c r="E928" s="70"/>
      <c r="F928" s="68"/>
      <c r="G928" s="68"/>
      <c r="H928" s="68"/>
      <c r="I928" s="71"/>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68"/>
      <c r="BB928" s="68"/>
      <c r="BC928" s="68"/>
      <c r="BD928" s="68"/>
      <c r="BE928" s="68"/>
      <c r="BF928" s="68"/>
      <c r="BG928" s="68"/>
    </row>
    <row r="929" spans="1:59" ht="16.5" customHeight="1" x14ac:dyDescent="0.3">
      <c r="A929" s="70"/>
      <c r="B929" s="70"/>
      <c r="C929" s="70"/>
      <c r="D929" s="70"/>
      <c r="E929" s="70"/>
      <c r="F929" s="68"/>
      <c r="G929" s="68"/>
      <c r="H929" s="68"/>
      <c r="I929" s="71"/>
      <c r="J929" s="68"/>
      <c r="K929" s="68"/>
      <c r="L929" s="68"/>
      <c r="M929" s="68"/>
      <c r="N929" s="68"/>
      <c r="O929" s="68"/>
      <c r="P929" s="68"/>
      <c r="Q929" s="68"/>
      <c r="R929" s="68"/>
      <c r="S929" s="68"/>
      <c r="T929" s="68"/>
      <c r="U929" s="68"/>
      <c r="V929" s="68"/>
      <c r="W929" s="68"/>
      <c r="X929" s="68"/>
      <c r="Y929" s="68"/>
      <c r="Z929" s="68"/>
      <c r="AA929" s="68"/>
      <c r="AB929" s="68"/>
      <c r="AC929" s="68"/>
      <c r="AD929" s="68"/>
      <c r="AE929" s="68"/>
      <c r="AF929" s="68"/>
      <c r="AG929" s="68"/>
      <c r="AH929" s="68"/>
      <c r="AI929" s="68"/>
      <c r="AJ929" s="68"/>
      <c r="AK929" s="68"/>
      <c r="AL929" s="68"/>
      <c r="AM929" s="68"/>
      <c r="AN929" s="68"/>
      <c r="AO929" s="68"/>
      <c r="AP929" s="68"/>
      <c r="AQ929" s="68"/>
      <c r="AR929" s="68"/>
      <c r="AS929" s="68"/>
      <c r="AT929" s="68"/>
      <c r="AU929" s="68"/>
      <c r="AV929" s="68"/>
      <c r="AW929" s="68"/>
      <c r="AX929" s="68"/>
      <c r="AY929" s="68"/>
      <c r="AZ929" s="68"/>
      <c r="BA929" s="68"/>
      <c r="BB929" s="68"/>
      <c r="BC929" s="68"/>
      <c r="BD929" s="68"/>
      <c r="BE929" s="68"/>
      <c r="BF929" s="68"/>
      <c r="BG929" s="68"/>
    </row>
    <row r="930" spans="1:59" ht="16.5" customHeight="1" x14ac:dyDescent="0.3">
      <c r="A930" s="70"/>
      <c r="B930" s="70"/>
      <c r="C930" s="70"/>
      <c r="D930" s="70"/>
      <c r="E930" s="70"/>
      <c r="F930" s="68"/>
      <c r="G930" s="68"/>
      <c r="H930" s="68"/>
      <c r="I930" s="71"/>
      <c r="J930" s="68"/>
      <c r="K930" s="68"/>
      <c r="L930" s="68"/>
      <c r="M930" s="68"/>
      <c r="N930" s="68"/>
      <c r="O930" s="68"/>
      <c r="P930" s="68"/>
      <c r="Q930" s="68"/>
      <c r="R930" s="68"/>
      <c r="S930" s="68"/>
      <c r="T930" s="68"/>
      <c r="U930" s="68"/>
      <c r="V930" s="68"/>
      <c r="W930" s="68"/>
      <c r="X930" s="68"/>
      <c r="Y930" s="68"/>
      <c r="Z930" s="68"/>
      <c r="AA930" s="68"/>
      <c r="AB930" s="68"/>
      <c r="AC930" s="68"/>
      <c r="AD930" s="68"/>
      <c r="AE930" s="68"/>
      <c r="AF930" s="68"/>
      <c r="AG930" s="68"/>
      <c r="AH930" s="68"/>
      <c r="AI930" s="68"/>
      <c r="AJ930" s="68"/>
      <c r="AK930" s="68"/>
      <c r="AL930" s="68"/>
      <c r="AM930" s="68"/>
      <c r="AN930" s="68"/>
      <c r="AO930" s="68"/>
      <c r="AP930" s="68"/>
      <c r="AQ930" s="68"/>
      <c r="AR930" s="68"/>
      <c r="AS930" s="68"/>
      <c r="AT930" s="68"/>
      <c r="AU930" s="68"/>
      <c r="AV930" s="68"/>
      <c r="AW930" s="68"/>
      <c r="AX930" s="68"/>
      <c r="AY930" s="68"/>
      <c r="AZ930" s="68"/>
      <c r="BA930" s="68"/>
      <c r="BB930" s="68"/>
      <c r="BC930" s="68"/>
      <c r="BD930" s="68"/>
      <c r="BE930" s="68"/>
      <c r="BF930" s="68"/>
      <c r="BG930" s="68"/>
    </row>
    <row r="931" spans="1:59" ht="16.5" customHeight="1" x14ac:dyDescent="0.3">
      <c r="A931" s="70"/>
      <c r="B931" s="70"/>
      <c r="C931" s="70"/>
      <c r="D931" s="70"/>
      <c r="E931" s="70"/>
      <c r="F931" s="68"/>
      <c r="G931" s="68"/>
      <c r="H931" s="68"/>
      <c r="I931" s="71"/>
      <c r="J931" s="68"/>
      <c r="K931" s="68"/>
      <c r="L931" s="68"/>
      <c r="M931" s="68"/>
      <c r="N931" s="68"/>
      <c r="O931" s="68"/>
      <c r="P931" s="68"/>
      <c r="Q931" s="68"/>
      <c r="R931" s="68"/>
      <c r="S931" s="68"/>
      <c r="T931" s="68"/>
      <c r="U931" s="68"/>
      <c r="V931" s="68"/>
      <c r="W931" s="68"/>
      <c r="X931" s="68"/>
      <c r="Y931" s="68"/>
      <c r="Z931" s="68"/>
      <c r="AA931" s="68"/>
      <c r="AB931" s="68"/>
      <c r="AC931" s="68"/>
      <c r="AD931" s="68"/>
      <c r="AE931" s="68"/>
      <c r="AF931" s="68"/>
      <c r="AG931" s="68"/>
      <c r="AH931" s="68"/>
      <c r="AI931" s="68"/>
      <c r="AJ931" s="68"/>
      <c r="AK931" s="68"/>
      <c r="AL931" s="68"/>
      <c r="AM931" s="68"/>
      <c r="AN931" s="68"/>
      <c r="AO931" s="68"/>
      <c r="AP931" s="68"/>
      <c r="AQ931" s="68"/>
      <c r="AR931" s="68"/>
      <c r="AS931" s="68"/>
      <c r="AT931" s="68"/>
      <c r="AU931" s="68"/>
      <c r="AV931" s="68"/>
      <c r="AW931" s="68"/>
      <c r="AX931" s="68"/>
      <c r="AY931" s="68"/>
      <c r="AZ931" s="68"/>
      <c r="BA931" s="68"/>
      <c r="BB931" s="68"/>
      <c r="BC931" s="68"/>
      <c r="BD931" s="68"/>
      <c r="BE931" s="68"/>
      <c r="BF931" s="68"/>
      <c r="BG931" s="68"/>
    </row>
    <row r="932" spans="1:59" ht="16.5" customHeight="1" x14ac:dyDescent="0.3">
      <c r="A932" s="70"/>
      <c r="B932" s="70"/>
      <c r="C932" s="70"/>
      <c r="D932" s="70"/>
      <c r="E932" s="70"/>
      <c r="F932" s="68"/>
      <c r="G932" s="68"/>
      <c r="H932" s="68"/>
      <c r="I932" s="71"/>
      <c r="J932" s="68"/>
      <c r="K932" s="68"/>
      <c r="L932" s="68"/>
      <c r="M932" s="68"/>
      <c r="N932" s="68"/>
      <c r="O932" s="68"/>
      <c r="P932" s="68"/>
      <c r="Q932" s="68"/>
      <c r="R932" s="68"/>
      <c r="S932" s="68"/>
      <c r="T932" s="68"/>
      <c r="U932" s="68"/>
      <c r="V932" s="68"/>
      <c r="W932" s="68"/>
      <c r="X932" s="68"/>
      <c r="Y932" s="68"/>
      <c r="Z932" s="68"/>
      <c r="AA932" s="68"/>
      <c r="AB932" s="68"/>
      <c r="AC932" s="68"/>
      <c r="AD932" s="68"/>
      <c r="AE932" s="68"/>
      <c r="AF932" s="68"/>
      <c r="AG932" s="68"/>
      <c r="AH932" s="68"/>
      <c r="AI932" s="68"/>
      <c r="AJ932" s="68"/>
      <c r="AK932" s="68"/>
      <c r="AL932" s="68"/>
      <c r="AM932" s="68"/>
      <c r="AN932" s="68"/>
      <c r="AO932" s="68"/>
      <c r="AP932" s="68"/>
      <c r="AQ932" s="68"/>
      <c r="AR932" s="68"/>
      <c r="AS932" s="68"/>
      <c r="AT932" s="68"/>
      <c r="AU932" s="68"/>
      <c r="AV932" s="68"/>
      <c r="AW932" s="68"/>
      <c r="AX932" s="68"/>
      <c r="AY932" s="68"/>
      <c r="AZ932" s="68"/>
      <c r="BA932" s="68"/>
      <c r="BB932" s="68"/>
      <c r="BC932" s="68"/>
      <c r="BD932" s="68"/>
      <c r="BE932" s="68"/>
      <c r="BF932" s="68"/>
      <c r="BG932" s="68"/>
    </row>
    <row r="933" spans="1:59" ht="16.5" customHeight="1" x14ac:dyDescent="0.3">
      <c r="A933" s="70"/>
      <c r="B933" s="70"/>
      <c r="C933" s="70"/>
      <c r="D933" s="70"/>
      <c r="E933" s="70"/>
      <c r="F933" s="68"/>
      <c r="G933" s="68"/>
      <c r="H933" s="68"/>
      <c r="I933" s="71"/>
      <c r="J933" s="68"/>
      <c r="K933" s="68"/>
      <c r="L933" s="68"/>
      <c r="M933" s="68"/>
      <c r="N933" s="68"/>
      <c r="O933" s="68"/>
      <c r="P933" s="68"/>
      <c r="Q933" s="68"/>
      <c r="R933" s="68"/>
      <c r="S933" s="68"/>
      <c r="T933" s="68"/>
      <c r="U933" s="68"/>
      <c r="V933" s="68"/>
      <c r="W933" s="68"/>
      <c r="X933" s="68"/>
      <c r="Y933" s="68"/>
      <c r="Z933" s="68"/>
      <c r="AA933" s="68"/>
      <c r="AB933" s="68"/>
      <c r="AC933" s="68"/>
      <c r="AD933" s="68"/>
      <c r="AE933" s="68"/>
      <c r="AF933" s="68"/>
      <c r="AG933" s="68"/>
      <c r="AH933" s="68"/>
      <c r="AI933" s="68"/>
      <c r="AJ933" s="68"/>
      <c r="AK933" s="68"/>
      <c r="AL933" s="68"/>
      <c r="AM933" s="68"/>
      <c r="AN933" s="68"/>
      <c r="AO933" s="68"/>
      <c r="AP933" s="68"/>
      <c r="AQ933" s="68"/>
      <c r="AR933" s="68"/>
      <c r="AS933" s="68"/>
      <c r="AT933" s="68"/>
      <c r="AU933" s="68"/>
      <c r="AV933" s="68"/>
      <c r="AW933" s="68"/>
      <c r="AX933" s="68"/>
      <c r="AY933" s="68"/>
      <c r="AZ933" s="68"/>
      <c r="BA933" s="68"/>
      <c r="BB933" s="68"/>
      <c r="BC933" s="68"/>
      <c r="BD933" s="68"/>
      <c r="BE933" s="68"/>
      <c r="BF933" s="68"/>
      <c r="BG933" s="68"/>
    </row>
    <row r="934" spans="1:59" ht="16.5" customHeight="1" x14ac:dyDescent="0.3">
      <c r="A934" s="70"/>
      <c r="B934" s="70"/>
      <c r="C934" s="70"/>
      <c r="D934" s="70"/>
      <c r="E934" s="70"/>
      <c r="F934" s="68"/>
      <c r="G934" s="68"/>
      <c r="H934" s="68"/>
      <c r="I934" s="71"/>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8"/>
      <c r="AO934" s="68"/>
      <c r="AP934" s="68"/>
      <c r="AQ934" s="68"/>
      <c r="AR934" s="68"/>
      <c r="AS934" s="68"/>
      <c r="AT934" s="68"/>
      <c r="AU934" s="68"/>
      <c r="AV934" s="68"/>
      <c r="AW934" s="68"/>
      <c r="AX934" s="68"/>
      <c r="AY934" s="68"/>
      <c r="AZ934" s="68"/>
      <c r="BA934" s="68"/>
      <c r="BB934" s="68"/>
      <c r="BC934" s="68"/>
      <c r="BD934" s="68"/>
      <c r="BE934" s="68"/>
      <c r="BF934" s="68"/>
      <c r="BG934" s="68"/>
    </row>
    <row r="935" spans="1:59" ht="16.5" customHeight="1" x14ac:dyDescent="0.3">
      <c r="A935" s="70"/>
      <c r="B935" s="70"/>
      <c r="C935" s="70"/>
      <c r="D935" s="70"/>
      <c r="E935" s="70"/>
      <c r="F935" s="68"/>
      <c r="G935" s="68"/>
      <c r="H935" s="68"/>
      <c r="I935" s="71"/>
      <c r="J935" s="68"/>
      <c r="K935" s="68"/>
      <c r="L935" s="68"/>
      <c r="M935" s="68"/>
      <c r="N935" s="68"/>
      <c r="O935" s="68"/>
      <c r="P935" s="68"/>
      <c r="Q935" s="68"/>
      <c r="R935" s="68"/>
      <c r="S935" s="68"/>
      <c r="T935" s="68"/>
      <c r="U935" s="68"/>
      <c r="V935" s="68"/>
      <c r="W935" s="68"/>
      <c r="X935" s="68"/>
      <c r="Y935" s="68"/>
      <c r="Z935" s="68"/>
      <c r="AA935" s="68"/>
      <c r="AB935" s="68"/>
      <c r="AC935" s="68"/>
      <c r="AD935" s="68"/>
      <c r="AE935" s="68"/>
      <c r="AF935" s="68"/>
      <c r="AG935" s="68"/>
      <c r="AH935" s="68"/>
      <c r="AI935" s="68"/>
      <c r="AJ935" s="68"/>
      <c r="AK935" s="68"/>
      <c r="AL935" s="68"/>
      <c r="AM935" s="68"/>
      <c r="AN935" s="68"/>
      <c r="AO935" s="68"/>
      <c r="AP935" s="68"/>
      <c r="AQ935" s="68"/>
      <c r="AR935" s="68"/>
      <c r="AS935" s="68"/>
      <c r="AT935" s="68"/>
      <c r="AU935" s="68"/>
      <c r="AV935" s="68"/>
      <c r="AW935" s="68"/>
      <c r="AX935" s="68"/>
      <c r="AY935" s="68"/>
      <c r="AZ935" s="68"/>
      <c r="BA935" s="68"/>
      <c r="BB935" s="68"/>
      <c r="BC935" s="68"/>
      <c r="BD935" s="68"/>
      <c r="BE935" s="68"/>
      <c r="BF935" s="68"/>
      <c r="BG935" s="68"/>
    </row>
    <row r="936" spans="1:59" ht="16.5" customHeight="1" x14ac:dyDescent="0.3">
      <c r="A936" s="70"/>
      <c r="B936" s="70"/>
      <c r="C936" s="70"/>
      <c r="D936" s="70"/>
      <c r="E936" s="70"/>
      <c r="F936" s="68"/>
      <c r="G936" s="68"/>
      <c r="H936" s="68"/>
      <c r="I936" s="71"/>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c r="AQ936" s="68"/>
      <c r="AR936" s="68"/>
      <c r="AS936" s="68"/>
      <c r="AT936" s="68"/>
      <c r="AU936" s="68"/>
      <c r="AV936" s="68"/>
      <c r="AW936" s="68"/>
      <c r="AX936" s="68"/>
      <c r="AY936" s="68"/>
      <c r="AZ936" s="68"/>
      <c r="BA936" s="68"/>
      <c r="BB936" s="68"/>
      <c r="BC936" s="68"/>
      <c r="BD936" s="68"/>
      <c r="BE936" s="68"/>
      <c r="BF936" s="68"/>
      <c r="BG936" s="68"/>
    </row>
    <row r="937" spans="1:59" ht="16.5" customHeight="1" x14ac:dyDescent="0.3">
      <c r="A937" s="70"/>
      <c r="B937" s="70"/>
      <c r="C937" s="70"/>
      <c r="D937" s="70"/>
      <c r="E937" s="70"/>
      <c r="F937" s="68"/>
      <c r="G937" s="68"/>
      <c r="H937" s="68"/>
      <c r="I937" s="71"/>
      <c r="J937" s="68"/>
      <c r="K937" s="68"/>
      <c r="L937" s="68"/>
      <c r="M937" s="68"/>
      <c r="N937" s="68"/>
      <c r="O937" s="68"/>
      <c r="P937" s="68"/>
      <c r="Q937" s="68"/>
      <c r="R937" s="68"/>
      <c r="S937" s="68"/>
      <c r="T937" s="68"/>
      <c r="U937" s="68"/>
      <c r="V937" s="68"/>
      <c r="W937" s="68"/>
      <c r="X937" s="68"/>
      <c r="Y937" s="68"/>
      <c r="Z937" s="68"/>
      <c r="AA937" s="68"/>
      <c r="AB937" s="68"/>
      <c r="AC937" s="68"/>
      <c r="AD937" s="68"/>
      <c r="AE937" s="68"/>
      <c r="AF937" s="68"/>
      <c r="AG937" s="68"/>
      <c r="AH937" s="68"/>
      <c r="AI937" s="68"/>
      <c r="AJ937" s="68"/>
      <c r="AK937" s="68"/>
      <c r="AL937" s="68"/>
      <c r="AM937" s="68"/>
      <c r="AN937" s="68"/>
      <c r="AO937" s="68"/>
      <c r="AP937" s="68"/>
      <c r="AQ937" s="68"/>
      <c r="AR937" s="68"/>
      <c r="AS937" s="68"/>
      <c r="AT937" s="68"/>
      <c r="AU937" s="68"/>
      <c r="AV937" s="68"/>
      <c r="AW937" s="68"/>
      <c r="AX937" s="68"/>
      <c r="AY937" s="68"/>
      <c r="AZ937" s="68"/>
      <c r="BA937" s="68"/>
      <c r="BB937" s="68"/>
      <c r="BC937" s="68"/>
      <c r="BD937" s="68"/>
      <c r="BE937" s="68"/>
      <c r="BF937" s="68"/>
      <c r="BG937" s="68"/>
    </row>
    <row r="938" spans="1:59" ht="16.5" customHeight="1" x14ac:dyDescent="0.3">
      <c r="A938" s="70"/>
      <c r="B938" s="70"/>
      <c r="C938" s="70"/>
      <c r="D938" s="70"/>
      <c r="E938" s="70"/>
      <c r="F938" s="68"/>
      <c r="G938" s="68"/>
      <c r="H938" s="68"/>
      <c r="I938" s="71"/>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c r="AQ938" s="68"/>
      <c r="AR938" s="68"/>
      <c r="AS938" s="68"/>
      <c r="AT938" s="68"/>
      <c r="AU938" s="68"/>
      <c r="AV938" s="68"/>
      <c r="AW938" s="68"/>
      <c r="AX938" s="68"/>
      <c r="AY938" s="68"/>
      <c r="AZ938" s="68"/>
      <c r="BA938" s="68"/>
      <c r="BB938" s="68"/>
      <c r="BC938" s="68"/>
      <c r="BD938" s="68"/>
      <c r="BE938" s="68"/>
      <c r="BF938" s="68"/>
      <c r="BG938" s="68"/>
    </row>
    <row r="939" spans="1:59" ht="16.5" customHeight="1" x14ac:dyDescent="0.3">
      <c r="A939" s="70"/>
      <c r="B939" s="70"/>
      <c r="C939" s="70"/>
      <c r="D939" s="70"/>
      <c r="E939" s="70"/>
      <c r="F939" s="68"/>
      <c r="G939" s="68"/>
      <c r="H939" s="68"/>
      <c r="I939" s="71"/>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c r="AQ939" s="68"/>
      <c r="AR939" s="68"/>
      <c r="AS939" s="68"/>
      <c r="AT939" s="68"/>
      <c r="AU939" s="68"/>
      <c r="AV939" s="68"/>
      <c r="AW939" s="68"/>
      <c r="AX939" s="68"/>
      <c r="AY939" s="68"/>
      <c r="AZ939" s="68"/>
      <c r="BA939" s="68"/>
      <c r="BB939" s="68"/>
      <c r="BC939" s="68"/>
      <c r="BD939" s="68"/>
      <c r="BE939" s="68"/>
      <c r="BF939" s="68"/>
      <c r="BG939" s="68"/>
    </row>
    <row r="940" spans="1:59" ht="16.5" customHeight="1" x14ac:dyDescent="0.3">
      <c r="A940" s="70"/>
      <c r="B940" s="70"/>
      <c r="C940" s="70"/>
      <c r="D940" s="70"/>
      <c r="E940" s="70"/>
      <c r="F940" s="68"/>
      <c r="G940" s="68"/>
      <c r="H940" s="68"/>
      <c r="I940" s="71"/>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c r="AG940" s="68"/>
      <c r="AH940" s="68"/>
      <c r="AI940" s="68"/>
      <c r="AJ940" s="68"/>
      <c r="AK940" s="68"/>
      <c r="AL940" s="68"/>
      <c r="AM940" s="68"/>
      <c r="AN940" s="68"/>
      <c r="AO940" s="68"/>
      <c r="AP940" s="68"/>
      <c r="AQ940" s="68"/>
      <c r="AR940" s="68"/>
      <c r="AS940" s="68"/>
      <c r="AT940" s="68"/>
      <c r="AU940" s="68"/>
      <c r="AV940" s="68"/>
      <c r="AW940" s="68"/>
      <c r="AX940" s="68"/>
      <c r="AY940" s="68"/>
      <c r="AZ940" s="68"/>
      <c r="BA940" s="68"/>
      <c r="BB940" s="68"/>
      <c r="BC940" s="68"/>
      <c r="BD940" s="68"/>
      <c r="BE940" s="68"/>
      <c r="BF940" s="68"/>
      <c r="BG940" s="68"/>
    </row>
    <row r="941" spans="1:59" ht="16.5" customHeight="1" x14ac:dyDescent="0.3">
      <c r="A941" s="70"/>
      <c r="B941" s="70"/>
      <c r="C941" s="70"/>
      <c r="D941" s="70"/>
      <c r="E941" s="70"/>
      <c r="F941" s="68"/>
      <c r="G941" s="68"/>
      <c r="H941" s="68"/>
      <c r="I941" s="71"/>
      <c r="J941" s="68"/>
      <c r="K941" s="68"/>
      <c r="L941" s="68"/>
      <c r="M941" s="68"/>
      <c r="N941" s="68"/>
      <c r="O941" s="68"/>
      <c r="P941" s="68"/>
      <c r="Q941" s="68"/>
      <c r="R941" s="68"/>
      <c r="S941" s="68"/>
      <c r="T941" s="68"/>
      <c r="U941" s="68"/>
      <c r="V941" s="68"/>
      <c r="W941" s="68"/>
      <c r="X941" s="68"/>
      <c r="Y941" s="68"/>
      <c r="Z941" s="68"/>
      <c r="AA941" s="68"/>
      <c r="AB941" s="68"/>
      <c r="AC941" s="68"/>
      <c r="AD941" s="68"/>
      <c r="AE941" s="68"/>
      <c r="AF941" s="68"/>
      <c r="AG941" s="68"/>
      <c r="AH941" s="68"/>
      <c r="AI941" s="68"/>
      <c r="AJ941" s="68"/>
      <c r="AK941" s="68"/>
      <c r="AL941" s="68"/>
      <c r="AM941" s="68"/>
      <c r="AN941" s="68"/>
      <c r="AO941" s="68"/>
      <c r="AP941" s="68"/>
      <c r="AQ941" s="68"/>
      <c r="AR941" s="68"/>
      <c r="AS941" s="68"/>
      <c r="AT941" s="68"/>
      <c r="AU941" s="68"/>
      <c r="AV941" s="68"/>
      <c r="AW941" s="68"/>
      <c r="AX941" s="68"/>
      <c r="AY941" s="68"/>
      <c r="AZ941" s="68"/>
      <c r="BA941" s="68"/>
      <c r="BB941" s="68"/>
      <c r="BC941" s="68"/>
      <c r="BD941" s="68"/>
      <c r="BE941" s="68"/>
      <c r="BF941" s="68"/>
      <c r="BG941" s="68"/>
    </row>
    <row r="942" spans="1:59" ht="16.5" customHeight="1" x14ac:dyDescent="0.3">
      <c r="A942" s="70"/>
      <c r="B942" s="70"/>
      <c r="C942" s="70"/>
      <c r="D942" s="70"/>
      <c r="E942" s="70"/>
      <c r="F942" s="68"/>
      <c r="G942" s="68"/>
      <c r="H942" s="68"/>
      <c r="I942" s="71"/>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68"/>
      <c r="AH942" s="68"/>
      <c r="AI942" s="68"/>
      <c r="AJ942" s="68"/>
      <c r="AK942" s="68"/>
      <c r="AL942" s="68"/>
      <c r="AM942" s="68"/>
      <c r="AN942" s="68"/>
      <c r="AO942" s="68"/>
      <c r="AP942" s="68"/>
      <c r="AQ942" s="68"/>
      <c r="AR942" s="68"/>
      <c r="AS942" s="68"/>
      <c r="AT942" s="68"/>
      <c r="AU942" s="68"/>
      <c r="AV942" s="68"/>
      <c r="AW942" s="68"/>
      <c r="AX942" s="68"/>
      <c r="AY942" s="68"/>
      <c r="AZ942" s="68"/>
      <c r="BA942" s="68"/>
      <c r="BB942" s="68"/>
      <c r="BC942" s="68"/>
      <c r="BD942" s="68"/>
      <c r="BE942" s="68"/>
      <c r="BF942" s="68"/>
      <c r="BG942" s="68"/>
    </row>
    <row r="943" spans="1:59" ht="16.5" customHeight="1" x14ac:dyDescent="0.3">
      <c r="A943" s="70"/>
      <c r="B943" s="70"/>
      <c r="C943" s="70"/>
      <c r="D943" s="70"/>
      <c r="E943" s="70"/>
      <c r="F943" s="68"/>
      <c r="G943" s="68"/>
      <c r="H943" s="68"/>
      <c r="I943" s="71"/>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68"/>
      <c r="AH943" s="68"/>
      <c r="AI943" s="68"/>
      <c r="AJ943" s="68"/>
      <c r="AK943" s="68"/>
      <c r="AL943" s="68"/>
      <c r="AM943" s="68"/>
      <c r="AN943" s="68"/>
      <c r="AO943" s="68"/>
      <c r="AP943" s="68"/>
      <c r="AQ943" s="68"/>
      <c r="AR943" s="68"/>
      <c r="AS943" s="68"/>
      <c r="AT943" s="68"/>
      <c r="AU943" s="68"/>
      <c r="AV943" s="68"/>
      <c r="AW943" s="68"/>
      <c r="AX943" s="68"/>
      <c r="AY943" s="68"/>
      <c r="AZ943" s="68"/>
      <c r="BA943" s="68"/>
      <c r="BB943" s="68"/>
      <c r="BC943" s="68"/>
      <c r="BD943" s="68"/>
      <c r="BE943" s="68"/>
      <c r="BF943" s="68"/>
      <c r="BG943" s="68"/>
    </row>
    <row r="944" spans="1:59" ht="16.5" customHeight="1" x14ac:dyDescent="0.3">
      <c r="A944" s="70"/>
      <c r="B944" s="70"/>
      <c r="C944" s="70"/>
      <c r="D944" s="70"/>
      <c r="E944" s="70"/>
      <c r="F944" s="68"/>
      <c r="G944" s="68"/>
      <c r="H944" s="68"/>
      <c r="I944" s="71"/>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68"/>
      <c r="AH944" s="68"/>
      <c r="AI944" s="68"/>
      <c r="AJ944" s="68"/>
      <c r="AK944" s="68"/>
      <c r="AL944" s="68"/>
      <c r="AM944" s="68"/>
      <c r="AN944" s="68"/>
      <c r="AO944" s="68"/>
      <c r="AP944" s="68"/>
      <c r="AQ944" s="68"/>
      <c r="AR944" s="68"/>
      <c r="AS944" s="68"/>
      <c r="AT944" s="68"/>
      <c r="AU944" s="68"/>
      <c r="AV944" s="68"/>
      <c r="AW944" s="68"/>
      <c r="AX944" s="68"/>
      <c r="AY944" s="68"/>
      <c r="AZ944" s="68"/>
      <c r="BA944" s="68"/>
      <c r="BB944" s="68"/>
      <c r="BC944" s="68"/>
      <c r="BD944" s="68"/>
      <c r="BE944" s="68"/>
      <c r="BF944" s="68"/>
      <c r="BG944" s="68"/>
    </row>
    <row r="945" spans="1:59" ht="16.5" customHeight="1" x14ac:dyDescent="0.3">
      <c r="A945" s="70"/>
      <c r="B945" s="70"/>
      <c r="C945" s="70"/>
      <c r="D945" s="70"/>
      <c r="E945" s="70"/>
      <c r="F945" s="68"/>
      <c r="G945" s="68"/>
      <c r="H945" s="68"/>
      <c r="I945" s="71"/>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68"/>
      <c r="AH945" s="68"/>
      <c r="AI945" s="68"/>
      <c r="AJ945" s="68"/>
      <c r="AK945" s="68"/>
      <c r="AL945" s="68"/>
      <c r="AM945" s="68"/>
      <c r="AN945" s="68"/>
      <c r="AO945" s="68"/>
      <c r="AP945" s="68"/>
      <c r="AQ945" s="68"/>
      <c r="AR945" s="68"/>
      <c r="AS945" s="68"/>
      <c r="AT945" s="68"/>
      <c r="AU945" s="68"/>
      <c r="AV945" s="68"/>
      <c r="AW945" s="68"/>
      <c r="AX945" s="68"/>
      <c r="AY945" s="68"/>
      <c r="AZ945" s="68"/>
      <c r="BA945" s="68"/>
      <c r="BB945" s="68"/>
      <c r="BC945" s="68"/>
      <c r="BD945" s="68"/>
      <c r="BE945" s="68"/>
      <c r="BF945" s="68"/>
      <c r="BG945" s="68"/>
    </row>
    <row r="946" spans="1:59" ht="16.5" customHeight="1" x14ac:dyDescent="0.3">
      <c r="A946" s="70"/>
      <c r="B946" s="70"/>
      <c r="C946" s="70"/>
      <c r="D946" s="70"/>
      <c r="E946" s="70"/>
      <c r="F946" s="68"/>
      <c r="G946" s="68"/>
      <c r="H946" s="68"/>
      <c r="I946" s="71"/>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68"/>
      <c r="AH946" s="68"/>
      <c r="AI946" s="68"/>
      <c r="AJ946" s="68"/>
      <c r="AK946" s="68"/>
      <c r="AL946" s="68"/>
      <c r="AM946" s="68"/>
      <c r="AN946" s="68"/>
      <c r="AO946" s="68"/>
      <c r="AP946" s="68"/>
      <c r="AQ946" s="68"/>
      <c r="AR946" s="68"/>
      <c r="AS946" s="68"/>
      <c r="AT946" s="68"/>
      <c r="AU946" s="68"/>
      <c r="AV946" s="68"/>
      <c r="AW946" s="68"/>
      <c r="AX946" s="68"/>
      <c r="AY946" s="68"/>
      <c r="AZ946" s="68"/>
      <c r="BA946" s="68"/>
      <c r="BB946" s="68"/>
      <c r="BC946" s="68"/>
      <c r="BD946" s="68"/>
      <c r="BE946" s="68"/>
      <c r="BF946" s="68"/>
      <c r="BG946" s="68"/>
    </row>
    <row r="947" spans="1:59" ht="16.5" customHeight="1" x14ac:dyDescent="0.3">
      <c r="A947" s="70"/>
      <c r="B947" s="70"/>
      <c r="C947" s="70"/>
      <c r="D947" s="70"/>
      <c r="E947" s="70"/>
      <c r="F947" s="68"/>
      <c r="G947" s="68"/>
      <c r="H947" s="68"/>
      <c r="I947" s="71"/>
      <c r="J947" s="68"/>
      <c r="K947" s="68"/>
      <c r="L947" s="68"/>
      <c r="M947" s="68"/>
      <c r="N947" s="68"/>
      <c r="O947" s="68"/>
      <c r="P947" s="68"/>
      <c r="Q947" s="68"/>
      <c r="R947" s="68"/>
      <c r="S947" s="68"/>
      <c r="T947" s="68"/>
      <c r="U947" s="68"/>
      <c r="V947" s="68"/>
      <c r="W947" s="68"/>
      <c r="X947" s="68"/>
      <c r="Y947" s="68"/>
      <c r="Z947" s="68"/>
      <c r="AA947" s="68"/>
      <c r="AB947" s="68"/>
      <c r="AC947" s="68"/>
      <c r="AD947" s="68"/>
      <c r="AE947" s="68"/>
      <c r="AF947" s="68"/>
      <c r="AG947" s="68"/>
      <c r="AH947" s="68"/>
      <c r="AI947" s="68"/>
      <c r="AJ947" s="68"/>
      <c r="AK947" s="68"/>
      <c r="AL947" s="68"/>
      <c r="AM947" s="68"/>
      <c r="AN947" s="68"/>
      <c r="AO947" s="68"/>
      <c r="AP947" s="68"/>
      <c r="AQ947" s="68"/>
      <c r="AR947" s="68"/>
      <c r="AS947" s="68"/>
      <c r="AT947" s="68"/>
      <c r="AU947" s="68"/>
      <c r="AV947" s="68"/>
      <c r="AW947" s="68"/>
      <c r="AX947" s="68"/>
      <c r="AY947" s="68"/>
      <c r="AZ947" s="68"/>
      <c r="BA947" s="68"/>
      <c r="BB947" s="68"/>
      <c r="BC947" s="68"/>
      <c r="BD947" s="68"/>
      <c r="BE947" s="68"/>
      <c r="BF947" s="68"/>
      <c r="BG947" s="68"/>
    </row>
    <row r="948" spans="1:59" ht="16.5" customHeight="1" x14ac:dyDescent="0.3">
      <c r="A948" s="70"/>
      <c r="B948" s="70"/>
      <c r="C948" s="70"/>
      <c r="D948" s="70"/>
      <c r="E948" s="70"/>
      <c r="F948" s="68"/>
      <c r="G948" s="68"/>
      <c r="H948" s="68"/>
      <c r="I948" s="71"/>
      <c r="J948" s="68"/>
      <c r="K948" s="68"/>
      <c r="L948" s="68"/>
      <c r="M948" s="68"/>
      <c r="N948" s="68"/>
      <c r="O948" s="68"/>
      <c r="P948" s="68"/>
      <c r="Q948" s="68"/>
      <c r="R948" s="68"/>
      <c r="S948" s="68"/>
      <c r="T948" s="68"/>
      <c r="U948" s="68"/>
      <c r="V948" s="68"/>
      <c r="W948" s="68"/>
      <c r="X948" s="68"/>
      <c r="Y948" s="68"/>
      <c r="Z948" s="68"/>
      <c r="AA948" s="68"/>
      <c r="AB948" s="68"/>
      <c r="AC948" s="68"/>
      <c r="AD948" s="68"/>
      <c r="AE948" s="68"/>
      <c r="AF948" s="68"/>
      <c r="AG948" s="68"/>
      <c r="AH948" s="68"/>
      <c r="AI948" s="68"/>
      <c r="AJ948" s="68"/>
      <c r="AK948" s="68"/>
      <c r="AL948" s="68"/>
      <c r="AM948" s="68"/>
      <c r="AN948" s="68"/>
      <c r="AO948" s="68"/>
      <c r="AP948" s="68"/>
      <c r="AQ948" s="68"/>
      <c r="AR948" s="68"/>
      <c r="AS948" s="68"/>
      <c r="AT948" s="68"/>
      <c r="AU948" s="68"/>
      <c r="AV948" s="68"/>
      <c r="AW948" s="68"/>
      <c r="AX948" s="68"/>
      <c r="AY948" s="68"/>
      <c r="AZ948" s="68"/>
      <c r="BA948" s="68"/>
      <c r="BB948" s="68"/>
      <c r="BC948" s="68"/>
      <c r="BD948" s="68"/>
      <c r="BE948" s="68"/>
      <c r="BF948" s="68"/>
      <c r="BG948" s="68"/>
    </row>
    <row r="949" spans="1:59" ht="16.5" customHeight="1" x14ac:dyDescent="0.3">
      <c r="A949" s="70"/>
      <c r="B949" s="70"/>
      <c r="C949" s="70"/>
      <c r="D949" s="70"/>
      <c r="E949" s="70"/>
      <c r="F949" s="68"/>
      <c r="G949" s="68"/>
      <c r="H949" s="68"/>
      <c r="I949" s="71"/>
      <c r="J949" s="68"/>
      <c r="K949" s="68"/>
      <c r="L949" s="68"/>
      <c r="M949" s="68"/>
      <c r="N949" s="68"/>
      <c r="O949" s="68"/>
      <c r="P949" s="68"/>
      <c r="Q949" s="68"/>
      <c r="R949" s="68"/>
      <c r="S949" s="68"/>
      <c r="T949" s="68"/>
      <c r="U949" s="68"/>
      <c r="V949" s="68"/>
      <c r="W949" s="68"/>
      <c r="X949" s="68"/>
      <c r="Y949" s="68"/>
      <c r="Z949" s="68"/>
      <c r="AA949" s="68"/>
      <c r="AB949" s="68"/>
      <c r="AC949" s="68"/>
      <c r="AD949" s="68"/>
      <c r="AE949" s="68"/>
      <c r="AF949" s="68"/>
      <c r="AG949" s="68"/>
      <c r="AH949" s="68"/>
      <c r="AI949" s="68"/>
      <c r="AJ949" s="68"/>
      <c r="AK949" s="68"/>
      <c r="AL949" s="68"/>
      <c r="AM949" s="68"/>
      <c r="AN949" s="68"/>
      <c r="AO949" s="68"/>
      <c r="AP949" s="68"/>
      <c r="AQ949" s="68"/>
      <c r="AR949" s="68"/>
      <c r="AS949" s="68"/>
      <c r="AT949" s="68"/>
      <c r="AU949" s="68"/>
      <c r="AV949" s="68"/>
      <c r="AW949" s="68"/>
      <c r="AX949" s="68"/>
      <c r="AY949" s="68"/>
      <c r="AZ949" s="68"/>
      <c r="BA949" s="68"/>
      <c r="BB949" s="68"/>
      <c r="BC949" s="68"/>
      <c r="BD949" s="68"/>
      <c r="BE949" s="68"/>
      <c r="BF949" s="68"/>
      <c r="BG949" s="68"/>
    </row>
    <row r="950" spans="1:59" ht="16.5" customHeight="1" x14ac:dyDescent="0.3">
      <c r="A950" s="70"/>
      <c r="B950" s="70"/>
      <c r="C950" s="70"/>
      <c r="D950" s="70"/>
      <c r="E950" s="70"/>
      <c r="F950" s="68"/>
      <c r="G950" s="68"/>
      <c r="H950" s="68"/>
      <c r="I950" s="71"/>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68"/>
      <c r="AH950" s="68"/>
      <c r="AI950" s="68"/>
      <c r="AJ950" s="68"/>
      <c r="AK950" s="68"/>
      <c r="AL950" s="68"/>
      <c r="AM950" s="68"/>
      <c r="AN950" s="68"/>
      <c r="AO950" s="68"/>
      <c r="AP950" s="68"/>
      <c r="AQ950" s="68"/>
      <c r="AR950" s="68"/>
      <c r="AS950" s="68"/>
      <c r="AT950" s="68"/>
      <c r="AU950" s="68"/>
      <c r="AV950" s="68"/>
      <c r="AW950" s="68"/>
      <c r="AX950" s="68"/>
      <c r="AY950" s="68"/>
      <c r="AZ950" s="68"/>
      <c r="BA950" s="68"/>
      <c r="BB950" s="68"/>
      <c r="BC950" s="68"/>
      <c r="BD950" s="68"/>
      <c r="BE950" s="68"/>
      <c r="BF950" s="68"/>
      <c r="BG950" s="68"/>
    </row>
    <row r="951" spans="1:59" ht="16.5" customHeight="1" x14ac:dyDescent="0.3">
      <c r="A951" s="70"/>
      <c r="B951" s="70"/>
      <c r="C951" s="70"/>
      <c r="D951" s="70"/>
      <c r="E951" s="70"/>
      <c r="F951" s="68"/>
      <c r="G951" s="68"/>
      <c r="H951" s="68"/>
      <c r="I951" s="71"/>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68"/>
      <c r="AH951" s="68"/>
      <c r="AI951" s="68"/>
      <c r="AJ951" s="68"/>
      <c r="AK951" s="68"/>
      <c r="AL951" s="68"/>
      <c r="AM951" s="68"/>
      <c r="AN951" s="68"/>
      <c r="AO951" s="68"/>
      <c r="AP951" s="68"/>
      <c r="AQ951" s="68"/>
      <c r="AR951" s="68"/>
      <c r="AS951" s="68"/>
      <c r="AT951" s="68"/>
      <c r="AU951" s="68"/>
      <c r="AV951" s="68"/>
      <c r="AW951" s="68"/>
      <c r="AX951" s="68"/>
      <c r="AY951" s="68"/>
      <c r="AZ951" s="68"/>
      <c r="BA951" s="68"/>
      <c r="BB951" s="68"/>
      <c r="BC951" s="68"/>
      <c r="BD951" s="68"/>
      <c r="BE951" s="68"/>
      <c r="BF951" s="68"/>
      <c r="BG951" s="68"/>
    </row>
    <row r="952" spans="1:59" ht="16.5" customHeight="1" x14ac:dyDescent="0.3">
      <c r="A952" s="70"/>
      <c r="B952" s="70"/>
      <c r="C952" s="70"/>
      <c r="D952" s="70"/>
      <c r="E952" s="70"/>
      <c r="F952" s="68"/>
      <c r="G952" s="68"/>
      <c r="H952" s="68"/>
      <c r="I952" s="71"/>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68"/>
      <c r="AH952" s="68"/>
      <c r="AI952" s="68"/>
      <c r="AJ952" s="68"/>
      <c r="AK952" s="68"/>
      <c r="AL952" s="68"/>
      <c r="AM952" s="68"/>
      <c r="AN952" s="68"/>
      <c r="AO952" s="68"/>
      <c r="AP952" s="68"/>
      <c r="AQ952" s="68"/>
      <c r="AR952" s="68"/>
      <c r="AS952" s="68"/>
      <c r="AT952" s="68"/>
      <c r="AU952" s="68"/>
      <c r="AV952" s="68"/>
      <c r="AW952" s="68"/>
      <c r="AX952" s="68"/>
      <c r="AY952" s="68"/>
      <c r="AZ952" s="68"/>
      <c r="BA952" s="68"/>
      <c r="BB952" s="68"/>
      <c r="BC952" s="68"/>
      <c r="BD952" s="68"/>
      <c r="BE952" s="68"/>
      <c r="BF952" s="68"/>
      <c r="BG952" s="68"/>
    </row>
    <row r="953" spans="1:59" ht="16.5" customHeight="1" x14ac:dyDescent="0.3">
      <c r="A953" s="70"/>
      <c r="B953" s="70"/>
      <c r="C953" s="70"/>
      <c r="D953" s="70"/>
      <c r="E953" s="70"/>
      <c r="F953" s="68"/>
      <c r="G953" s="68"/>
      <c r="H953" s="68"/>
      <c r="I953" s="71"/>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68"/>
      <c r="AH953" s="68"/>
      <c r="AI953" s="68"/>
      <c r="AJ953" s="68"/>
      <c r="AK953" s="68"/>
      <c r="AL953" s="68"/>
      <c r="AM953" s="68"/>
      <c r="AN953" s="68"/>
      <c r="AO953" s="68"/>
      <c r="AP953" s="68"/>
      <c r="AQ953" s="68"/>
      <c r="AR953" s="68"/>
      <c r="AS953" s="68"/>
      <c r="AT953" s="68"/>
      <c r="AU953" s="68"/>
      <c r="AV953" s="68"/>
      <c r="AW953" s="68"/>
      <c r="AX953" s="68"/>
      <c r="AY953" s="68"/>
      <c r="AZ953" s="68"/>
      <c r="BA953" s="68"/>
      <c r="BB953" s="68"/>
      <c r="BC953" s="68"/>
      <c r="BD953" s="68"/>
      <c r="BE953" s="68"/>
      <c r="BF953" s="68"/>
      <c r="BG953" s="68"/>
    </row>
    <row r="954" spans="1:59" ht="16.5" customHeight="1" x14ac:dyDescent="0.3">
      <c r="A954" s="70"/>
      <c r="B954" s="70"/>
      <c r="C954" s="70"/>
      <c r="D954" s="70"/>
      <c r="E954" s="70"/>
      <c r="F954" s="68"/>
      <c r="G954" s="68"/>
      <c r="H954" s="68"/>
      <c r="I954" s="71"/>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68"/>
      <c r="AH954" s="68"/>
      <c r="AI954" s="68"/>
      <c r="AJ954" s="68"/>
      <c r="AK954" s="68"/>
      <c r="AL954" s="68"/>
      <c r="AM954" s="68"/>
      <c r="AN954" s="68"/>
      <c r="AO954" s="68"/>
      <c r="AP954" s="68"/>
      <c r="AQ954" s="68"/>
      <c r="AR954" s="68"/>
      <c r="AS954" s="68"/>
      <c r="AT954" s="68"/>
      <c r="AU954" s="68"/>
      <c r="AV954" s="68"/>
      <c r="AW954" s="68"/>
      <c r="AX954" s="68"/>
      <c r="AY954" s="68"/>
      <c r="AZ954" s="68"/>
      <c r="BA954" s="68"/>
      <c r="BB954" s="68"/>
      <c r="BC954" s="68"/>
      <c r="BD954" s="68"/>
      <c r="BE954" s="68"/>
      <c r="BF954" s="68"/>
      <c r="BG954" s="68"/>
    </row>
    <row r="955" spans="1:59" ht="16.5" customHeight="1" x14ac:dyDescent="0.3">
      <c r="A955" s="70"/>
      <c r="B955" s="70"/>
      <c r="C955" s="70"/>
      <c r="D955" s="70"/>
      <c r="E955" s="70"/>
      <c r="F955" s="68"/>
      <c r="G955" s="68"/>
      <c r="H955" s="68"/>
      <c r="I955" s="71"/>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68"/>
      <c r="AH955" s="68"/>
      <c r="AI955" s="68"/>
      <c r="AJ955" s="68"/>
      <c r="AK955" s="68"/>
      <c r="AL955" s="68"/>
      <c r="AM955" s="68"/>
      <c r="AN955" s="68"/>
      <c r="AO955" s="68"/>
      <c r="AP955" s="68"/>
      <c r="AQ955" s="68"/>
      <c r="AR955" s="68"/>
      <c r="AS955" s="68"/>
      <c r="AT955" s="68"/>
      <c r="AU955" s="68"/>
      <c r="AV955" s="68"/>
      <c r="AW955" s="68"/>
      <c r="AX955" s="68"/>
      <c r="AY955" s="68"/>
      <c r="AZ955" s="68"/>
      <c r="BA955" s="68"/>
      <c r="BB955" s="68"/>
      <c r="BC955" s="68"/>
      <c r="BD955" s="68"/>
      <c r="BE955" s="68"/>
      <c r="BF955" s="68"/>
      <c r="BG955" s="68"/>
    </row>
    <row r="956" spans="1:59" ht="16.5" customHeight="1" x14ac:dyDescent="0.3">
      <c r="A956" s="70"/>
      <c r="B956" s="70"/>
      <c r="C956" s="70"/>
      <c r="D956" s="70"/>
      <c r="E956" s="70"/>
      <c r="F956" s="68"/>
      <c r="G956" s="68"/>
      <c r="H956" s="68"/>
      <c r="I956" s="71"/>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956" s="68"/>
      <c r="AN956" s="68"/>
      <c r="AO956" s="68"/>
      <c r="AP956" s="68"/>
      <c r="AQ956" s="68"/>
      <c r="AR956" s="68"/>
      <c r="AS956" s="68"/>
      <c r="AT956" s="68"/>
      <c r="AU956" s="68"/>
      <c r="AV956" s="68"/>
      <c r="AW956" s="68"/>
      <c r="AX956" s="68"/>
      <c r="AY956" s="68"/>
      <c r="AZ956" s="68"/>
      <c r="BA956" s="68"/>
      <c r="BB956" s="68"/>
      <c r="BC956" s="68"/>
      <c r="BD956" s="68"/>
      <c r="BE956" s="68"/>
      <c r="BF956" s="68"/>
      <c r="BG956" s="68"/>
    </row>
    <row r="957" spans="1:59" ht="16.5" customHeight="1" x14ac:dyDescent="0.3">
      <c r="A957" s="70"/>
      <c r="B957" s="70"/>
      <c r="C957" s="70"/>
      <c r="D957" s="70"/>
      <c r="E957" s="70"/>
      <c r="F957" s="68"/>
      <c r="G957" s="68"/>
      <c r="H957" s="68"/>
      <c r="I957" s="71"/>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68"/>
      <c r="AH957" s="68"/>
      <c r="AI957" s="68"/>
      <c r="AJ957" s="68"/>
      <c r="AK957" s="68"/>
      <c r="AL957" s="68"/>
      <c r="AM957" s="68"/>
      <c r="AN957" s="68"/>
      <c r="AO957" s="68"/>
      <c r="AP957" s="68"/>
      <c r="AQ957" s="68"/>
      <c r="AR957" s="68"/>
      <c r="AS957" s="68"/>
      <c r="AT957" s="68"/>
      <c r="AU957" s="68"/>
      <c r="AV957" s="68"/>
      <c r="AW957" s="68"/>
      <c r="AX957" s="68"/>
      <c r="AY957" s="68"/>
      <c r="AZ957" s="68"/>
      <c r="BA957" s="68"/>
      <c r="BB957" s="68"/>
      <c r="BC957" s="68"/>
      <c r="BD957" s="68"/>
      <c r="BE957" s="68"/>
      <c r="BF957" s="68"/>
      <c r="BG957" s="68"/>
    </row>
    <row r="958" spans="1:59" ht="16.5" customHeight="1" x14ac:dyDescent="0.3">
      <c r="A958" s="70"/>
      <c r="B958" s="70"/>
      <c r="C958" s="70"/>
      <c r="D958" s="70"/>
      <c r="E958" s="70"/>
      <c r="F958" s="68"/>
      <c r="G958" s="68"/>
      <c r="H958" s="68"/>
      <c r="I958" s="71"/>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68"/>
      <c r="AH958" s="68"/>
      <c r="AI958" s="68"/>
      <c r="AJ958" s="68"/>
      <c r="AK958" s="68"/>
      <c r="AL958" s="68"/>
      <c r="AM958" s="68"/>
      <c r="AN958" s="68"/>
      <c r="AO958" s="68"/>
      <c r="AP958" s="68"/>
      <c r="AQ958" s="68"/>
      <c r="AR958" s="68"/>
      <c r="AS958" s="68"/>
      <c r="AT958" s="68"/>
      <c r="AU958" s="68"/>
      <c r="AV958" s="68"/>
      <c r="AW958" s="68"/>
      <c r="AX958" s="68"/>
      <c r="AY958" s="68"/>
      <c r="AZ958" s="68"/>
      <c r="BA958" s="68"/>
      <c r="BB958" s="68"/>
      <c r="BC958" s="68"/>
      <c r="BD958" s="68"/>
      <c r="BE958" s="68"/>
      <c r="BF958" s="68"/>
      <c r="BG958" s="68"/>
    </row>
    <row r="959" spans="1:59" ht="16.5" customHeight="1" x14ac:dyDescent="0.3">
      <c r="A959" s="70"/>
      <c r="B959" s="70"/>
      <c r="C959" s="70"/>
      <c r="D959" s="70"/>
      <c r="E959" s="70"/>
      <c r="F959" s="68"/>
      <c r="G959" s="68"/>
      <c r="H959" s="68"/>
      <c r="I959" s="71"/>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68"/>
      <c r="AH959" s="68"/>
      <c r="AI959" s="68"/>
      <c r="AJ959" s="68"/>
      <c r="AK959" s="68"/>
      <c r="AL959" s="68"/>
      <c r="AM959" s="68"/>
      <c r="AN959" s="68"/>
      <c r="AO959" s="68"/>
      <c r="AP959" s="68"/>
      <c r="AQ959" s="68"/>
      <c r="AR959" s="68"/>
      <c r="AS959" s="68"/>
      <c r="AT959" s="68"/>
      <c r="AU959" s="68"/>
      <c r="AV959" s="68"/>
      <c r="AW959" s="68"/>
      <c r="AX959" s="68"/>
      <c r="AY959" s="68"/>
      <c r="AZ959" s="68"/>
      <c r="BA959" s="68"/>
      <c r="BB959" s="68"/>
      <c r="BC959" s="68"/>
      <c r="BD959" s="68"/>
      <c r="BE959" s="68"/>
      <c r="BF959" s="68"/>
      <c r="BG959" s="68"/>
    </row>
    <row r="960" spans="1:59" ht="16.5" customHeight="1" x14ac:dyDescent="0.3">
      <c r="A960" s="70"/>
      <c r="B960" s="70"/>
      <c r="C960" s="70"/>
      <c r="D960" s="70"/>
      <c r="E960" s="70"/>
      <c r="F960" s="68"/>
      <c r="G960" s="68"/>
      <c r="H960" s="68"/>
      <c r="I960" s="71"/>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68"/>
      <c r="AH960" s="68"/>
      <c r="AI960" s="68"/>
      <c r="AJ960" s="68"/>
      <c r="AK960" s="68"/>
      <c r="AL960" s="68"/>
      <c r="AM960" s="68"/>
      <c r="AN960" s="68"/>
      <c r="AO960" s="68"/>
      <c r="AP960" s="68"/>
      <c r="AQ960" s="68"/>
      <c r="AR960" s="68"/>
      <c r="AS960" s="68"/>
      <c r="AT960" s="68"/>
      <c r="AU960" s="68"/>
      <c r="AV960" s="68"/>
      <c r="AW960" s="68"/>
      <c r="AX960" s="68"/>
      <c r="AY960" s="68"/>
      <c r="AZ960" s="68"/>
      <c r="BA960" s="68"/>
      <c r="BB960" s="68"/>
      <c r="BC960" s="68"/>
      <c r="BD960" s="68"/>
      <c r="BE960" s="68"/>
      <c r="BF960" s="68"/>
      <c r="BG960" s="68"/>
    </row>
    <row r="961" spans="1:59" ht="16.5" customHeight="1" x14ac:dyDescent="0.3">
      <c r="A961" s="70"/>
      <c r="B961" s="70"/>
      <c r="C961" s="70"/>
      <c r="D961" s="70"/>
      <c r="E961" s="70"/>
      <c r="F961" s="68"/>
      <c r="G961" s="68"/>
      <c r="H961" s="68"/>
      <c r="I961" s="71"/>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961" s="68"/>
      <c r="AN961" s="68"/>
      <c r="AO961" s="68"/>
      <c r="AP961" s="68"/>
      <c r="AQ961" s="68"/>
      <c r="AR961" s="68"/>
      <c r="AS961" s="68"/>
      <c r="AT961" s="68"/>
      <c r="AU961" s="68"/>
      <c r="AV961" s="68"/>
      <c r="AW961" s="68"/>
      <c r="AX961" s="68"/>
      <c r="AY961" s="68"/>
      <c r="AZ961" s="68"/>
      <c r="BA961" s="68"/>
      <c r="BB961" s="68"/>
      <c r="BC961" s="68"/>
      <c r="BD961" s="68"/>
      <c r="BE961" s="68"/>
      <c r="BF961" s="68"/>
      <c r="BG961" s="68"/>
    </row>
    <row r="962" spans="1:59" ht="16.5" customHeight="1" x14ac:dyDescent="0.3">
      <c r="A962" s="70"/>
      <c r="B962" s="70"/>
      <c r="C962" s="70"/>
      <c r="D962" s="70"/>
      <c r="E962" s="70"/>
      <c r="F962" s="68"/>
      <c r="G962" s="68"/>
      <c r="H962" s="68"/>
      <c r="I962" s="71"/>
      <c r="J962" s="68"/>
      <c r="K962" s="68"/>
      <c r="L962" s="68"/>
      <c r="M962" s="68"/>
      <c r="N962" s="68"/>
      <c r="O962" s="68"/>
      <c r="P962" s="68"/>
      <c r="Q962" s="68"/>
      <c r="R962" s="68"/>
      <c r="S962" s="68"/>
      <c r="T962" s="68"/>
      <c r="U962" s="68"/>
      <c r="V962" s="68"/>
      <c r="W962" s="68"/>
      <c r="X962" s="68"/>
      <c r="Y962" s="68"/>
      <c r="Z962" s="68"/>
      <c r="AA962" s="68"/>
      <c r="AB962" s="68"/>
      <c r="AC962" s="68"/>
      <c r="AD962" s="68"/>
      <c r="AE962" s="68"/>
      <c r="AF962" s="68"/>
      <c r="AG962" s="68"/>
      <c r="AH962" s="68"/>
      <c r="AI962" s="68"/>
      <c r="AJ962" s="68"/>
      <c r="AK962" s="68"/>
      <c r="AL962" s="68"/>
      <c r="AM962" s="68"/>
      <c r="AN962" s="68"/>
      <c r="AO962" s="68"/>
      <c r="AP962" s="68"/>
      <c r="AQ962" s="68"/>
      <c r="AR962" s="68"/>
      <c r="AS962" s="68"/>
      <c r="AT962" s="68"/>
      <c r="AU962" s="68"/>
      <c r="AV962" s="68"/>
      <c r="AW962" s="68"/>
      <c r="AX962" s="68"/>
      <c r="AY962" s="68"/>
      <c r="AZ962" s="68"/>
      <c r="BA962" s="68"/>
      <c r="BB962" s="68"/>
      <c r="BC962" s="68"/>
      <c r="BD962" s="68"/>
      <c r="BE962" s="68"/>
      <c r="BF962" s="68"/>
      <c r="BG962" s="68"/>
    </row>
    <row r="963" spans="1:59" ht="16.5" customHeight="1" x14ac:dyDescent="0.3">
      <c r="A963" s="70"/>
      <c r="B963" s="70"/>
      <c r="C963" s="70"/>
      <c r="D963" s="70"/>
      <c r="E963" s="70"/>
      <c r="F963" s="68"/>
      <c r="G963" s="68"/>
      <c r="H963" s="68"/>
      <c r="I963" s="71"/>
      <c r="J963" s="68"/>
      <c r="K963" s="68"/>
      <c r="L963" s="68"/>
      <c r="M963" s="68"/>
      <c r="N963" s="68"/>
      <c r="O963" s="68"/>
      <c r="P963" s="68"/>
      <c r="Q963" s="68"/>
      <c r="R963" s="68"/>
      <c r="S963" s="68"/>
      <c r="T963" s="68"/>
      <c r="U963" s="68"/>
      <c r="V963" s="68"/>
      <c r="W963" s="68"/>
      <c r="X963" s="68"/>
      <c r="Y963" s="68"/>
      <c r="Z963" s="68"/>
      <c r="AA963" s="68"/>
      <c r="AB963" s="68"/>
      <c r="AC963" s="68"/>
      <c r="AD963" s="68"/>
      <c r="AE963" s="68"/>
      <c r="AF963" s="68"/>
      <c r="AG963" s="68"/>
      <c r="AH963" s="68"/>
      <c r="AI963" s="68"/>
      <c r="AJ963" s="68"/>
      <c r="AK963" s="68"/>
      <c r="AL963" s="68"/>
      <c r="AM963" s="68"/>
      <c r="AN963" s="68"/>
      <c r="AO963" s="68"/>
      <c r="AP963" s="68"/>
      <c r="AQ963" s="68"/>
      <c r="AR963" s="68"/>
      <c r="AS963" s="68"/>
      <c r="AT963" s="68"/>
      <c r="AU963" s="68"/>
      <c r="AV963" s="68"/>
      <c r="AW963" s="68"/>
      <c r="AX963" s="68"/>
      <c r="AY963" s="68"/>
      <c r="AZ963" s="68"/>
      <c r="BA963" s="68"/>
      <c r="BB963" s="68"/>
      <c r="BC963" s="68"/>
      <c r="BD963" s="68"/>
      <c r="BE963" s="68"/>
      <c r="BF963" s="68"/>
      <c r="BG963" s="68"/>
    </row>
    <row r="964" spans="1:59" ht="16.5" customHeight="1" x14ac:dyDescent="0.3">
      <c r="A964" s="70"/>
      <c r="B964" s="70"/>
      <c r="C964" s="70"/>
      <c r="D964" s="70"/>
      <c r="E964" s="70"/>
      <c r="F964" s="68"/>
      <c r="G964" s="68"/>
      <c r="H964" s="68"/>
      <c r="I964" s="71"/>
      <c r="J964" s="68"/>
      <c r="K964" s="68"/>
      <c r="L964" s="68"/>
      <c r="M964" s="68"/>
      <c r="N964" s="68"/>
      <c r="O964" s="68"/>
      <c r="P964" s="68"/>
      <c r="Q964" s="68"/>
      <c r="R964" s="68"/>
      <c r="S964" s="68"/>
      <c r="T964" s="68"/>
      <c r="U964" s="68"/>
      <c r="V964" s="68"/>
      <c r="W964" s="68"/>
      <c r="X964" s="68"/>
      <c r="Y964" s="68"/>
      <c r="Z964" s="68"/>
      <c r="AA964" s="68"/>
      <c r="AB964" s="68"/>
      <c r="AC964" s="68"/>
      <c r="AD964" s="68"/>
      <c r="AE964" s="68"/>
      <c r="AF964" s="68"/>
      <c r="AG964" s="68"/>
      <c r="AH964" s="68"/>
      <c r="AI964" s="68"/>
      <c r="AJ964" s="68"/>
      <c r="AK964" s="68"/>
      <c r="AL964" s="68"/>
      <c r="AM964" s="68"/>
      <c r="AN964" s="68"/>
      <c r="AO964" s="68"/>
      <c r="AP964" s="68"/>
      <c r="AQ964" s="68"/>
      <c r="AR964" s="68"/>
      <c r="AS964" s="68"/>
      <c r="AT964" s="68"/>
      <c r="AU964" s="68"/>
      <c r="AV964" s="68"/>
      <c r="AW964" s="68"/>
      <c r="AX964" s="68"/>
      <c r="AY964" s="68"/>
      <c r="AZ964" s="68"/>
      <c r="BA964" s="68"/>
      <c r="BB964" s="68"/>
      <c r="BC964" s="68"/>
      <c r="BD964" s="68"/>
      <c r="BE964" s="68"/>
      <c r="BF964" s="68"/>
      <c r="BG964" s="68"/>
    </row>
    <row r="965" spans="1:59" ht="16.5" customHeight="1" x14ac:dyDescent="0.3">
      <c r="A965" s="70"/>
      <c r="B965" s="70"/>
      <c r="C965" s="70"/>
      <c r="D965" s="70"/>
      <c r="E965" s="70"/>
      <c r="F965" s="68"/>
      <c r="G965" s="68"/>
      <c r="H965" s="68"/>
      <c r="I965" s="71"/>
      <c r="J965" s="68"/>
      <c r="K965" s="68"/>
      <c r="L965" s="68"/>
      <c r="M965" s="68"/>
      <c r="N965" s="68"/>
      <c r="O965" s="68"/>
      <c r="P965" s="68"/>
      <c r="Q965" s="68"/>
      <c r="R965" s="68"/>
      <c r="S965" s="68"/>
      <c r="T965" s="68"/>
      <c r="U965" s="68"/>
      <c r="V965" s="68"/>
      <c r="W965" s="68"/>
      <c r="X965" s="68"/>
      <c r="Y965" s="68"/>
      <c r="Z965" s="68"/>
      <c r="AA965" s="68"/>
      <c r="AB965" s="68"/>
      <c r="AC965" s="68"/>
      <c r="AD965" s="68"/>
      <c r="AE965" s="68"/>
      <c r="AF965" s="68"/>
      <c r="AG965" s="68"/>
      <c r="AH965" s="68"/>
      <c r="AI965" s="68"/>
      <c r="AJ965" s="68"/>
      <c r="AK965" s="68"/>
      <c r="AL965" s="68"/>
      <c r="AM965" s="68"/>
      <c r="AN965" s="68"/>
      <c r="AO965" s="68"/>
      <c r="AP965" s="68"/>
      <c r="AQ965" s="68"/>
      <c r="AR965" s="68"/>
      <c r="AS965" s="68"/>
      <c r="AT965" s="68"/>
      <c r="AU965" s="68"/>
      <c r="AV965" s="68"/>
      <c r="AW965" s="68"/>
      <c r="AX965" s="68"/>
      <c r="AY965" s="68"/>
      <c r="AZ965" s="68"/>
      <c r="BA965" s="68"/>
      <c r="BB965" s="68"/>
      <c r="BC965" s="68"/>
      <c r="BD965" s="68"/>
      <c r="BE965" s="68"/>
      <c r="BF965" s="68"/>
      <c r="BG965" s="68"/>
    </row>
    <row r="966" spans="1:59" ht="16.5" customHeight="1" x14ac:dyDescent="0.3">
      <c r="A966" s="70"/>
      <c r="B966" s="70"/>
      <c r="C966" s="70"/>
      <c r="D966" s="70"/>
      <c r="E966" s="70"/>
      <c r="F966" s="68"/>
      <c r="G966" s="68"/>
      <c r="H966" s="68"/>
      <c r="I966" s="71"/>
      <c r="J966" s="68"/>
      <c r="K966" s="68"/>
      <c r="L966" s="68"/>
      <c r="M966" s="68"/>
      <c r="N966" s="68"/>
      <c r="O966" s="68"/>
      <c r="P966" s="68"/>
      <c r="Q966" s="68"/>
      <c r="R966" s="68"/>
      <c r="S966" s="68"/>
      <c r="T966" s="68"/>
      <c r="U966" s="68"/>
      <c r="V966" s="68"/>
      <c r="W966" s="68"/>
      <c r="X966" s="68"/>
      <c r="Y966" s="68"/>
      <c r="Z966" s="68"/>
      <c r="AA966" s="68"/>
      <c r="AB966" s="68"/>
      <c r="AC966" s="68"/>
      <c r="AD966" s="68"/>
      <c r="AE966" s="68"/>
      <c r="AF966" s="68"/>
      <c r="AG966" s="68"/>
      <c r="AH966" s="68"/>
      <c r="AI966" s="68"/>
      <c r="AJ966" s="68"/>
      <c r="AK966" s="68"/>
      <c r="AL966" s="68"/>
      <c r="AM966" s="68"/>
      <c r="AN966" s="68"/>
      <c r="AO966" s="68"/>
      <c r="AP966" s="68"/>
      <c r="AQ966" s="68"/>
      <c r="AR966" s="68"/>
      <c r="AS966" s="68"/>
      <c r="AT966" s="68"/>
      <c r="AU966" s="68"/>
      <c r="AV966" s="68"/>
      <c r="AW966" s="68"/>
      <c r="AX966" s="68"/>
      <c r="AY966" s="68"/>
      <c r="AZ966" s="68"/>
      <c r="BA966" s="68"/>
      <c r="BB966" s="68"/>
      <c r="BC966" s="68"/>
      <c r="BD966" s="68"/>
      <c r="BE966" s="68"/>
      <c r="BF966" s="68"/>
      <c r="BG966" s="68"/>
    </row>
    <row r="967" spans="1:59" ht="16.5" customHeight="1" x14ac:dyDescent="0.3">
      <c r="A967" s="70"/>
      <c r="B967" s="70"/>
      <c r="C967" s="70"/>
      <c r="D967" s="70"/>
      <c r="E967" s="70"/>
      <c r="F967" s="68"/>
      <c r="G967" s="68"/>
      <c r="H967" s="68"/>
      <c r="I967" s="71"/>
      <c r="J967" s="68"/>
      <c r="K967" s="68"/>
      <c r="L967" s="68"/>
      <c r="M967" s="68"/>
      <c r="N967" s="68"/>
      <c r="O967" s="68"/>
      <c r="P967" s="68"/>
      <c r="Q967" s="68"/>
      <c r="R967" s="68"/>
      <c r="S967" s="68"/>
      <c r="T967" s="68"/>
      <c r="U967" s="68"/>
      <c r="V967" s="68"/>
      <c r="W967" s="68"/>
      <c r="X967" s="68"/>
      <c r="Y967" s="68"/>
      <c r="Z967" s="68"/>
      <c r="AA967" s="68"/>
      <c r="AB967" s="68"/>
      <c r="AC967" s="68"/>
      <c r="AD967" s="68"/>
      <c r="AE967" s="68"/>
      <c r="AF967" s="68"/>
      <c r="AG967" s="68"/>
      <c r="AH967" s="68"/>
      <c r="AI967" s="68"/>
      <c r="AJ967" s="68"/>
      <c r="AK967" s="68"/>
      <c r="AL967" s="68"/>
      <c r="AM967" s="68"/>
      <c r="AN967" s="68"/>
      <c r="AO967" s="68"/>
      <c r="AP967" s="68"/>
      <c r="AQ967" s="68"/>
      <c r="AR967" s="68"/>
      <c r="AS967" s="68"/>
      <c r="AT967" s="68"/>
      <c r="AU967" s="68"/>
      <c r="AV967" s="68"/>
      <c r="AW967" s="68"/>
      <c r="AX967" s="68"/>
      <c r="AY967" s="68"/>
      <c r="AZ967" s="68"/>
      <c r="BA967" s="68"/>
      <c r="BB967" s="68"/>
      <c r="BC967" s="68"/>
      <c r="BD967" s="68"/>
      <c r="BE967" s="68"/>
      <c r="BF967" s="68"/>
      <c r="BG967" s="68"/>
    </row>
    <row r="968" spans="1:59" ht="16.5" customHeight="1" x14ac:dyDescent="0.3">
      <c r="A968" s="70"/>
      <c r="B968" s="70"/>
      <c r="C968" s="70"/>
      <c r="D968" s="70"/>
      <c r="E968" s="70"/>
      <c r="F968" s="68"/>
      <c r="G968" s="68"/>
      <c r="H968" s="68"/>
      <c r="I968" s="71"/>
      <c r="J968" s="68"/>
      <c r="K968" s="68"/>
      <c r="L968" s="68"/>
      <c r="M968" s="68"/>
      <c r="N968" s="68"/>
      <c r="O968" s="68"/>
      <c r="P968" s="68"/>
      <c r="Q968" s="68"/>
      <c r="R968" s="68"/>
      <c r="S968" s="68"/>
      <c r="T968" s="68"/>
      <c r="U968" s="68"/>
      <c r="V968" s="68"/>
      <c r="W968" s="68"/>
      <c r="X968" s="68"/>
      <c r="Y968" s="68"/>
      <c r="Z968" s="68"/>
      <c r="AA968" s="68"/>
      <c r="AB968" s="68"/>
      <c r="AC968" s="68"/>
      <c r="AD968" s="68"/>
      <c r="AE968" s="68"/>
      <c r="AF968" s="68"/>
      <c r="AG968" s="68"/>
      <c r="AH968" s="68"/>
      <c r="AI968" s="68"/>
      <c r="AJ968" s="68"/>
      <c r="AK968" s="68"/>
      <c r="AL968" s="68"/>
      <c r="AM968" s="68"/>
      <c r="AN968" s="68"/>
      <c r="AO968" s="68"/>
      <c r="AP968" s="68"/>
      <c r="AQ968" s="68"/>
      <c r="AR968" s="68"/>
      <c r="AS968" s="68"/>
      <c r="AT968" s="68"/>
      <c r="AU968" s="68"/>
      <c r="AV968" s="68"/>
      <c r="AW968" s="68"/>
      <c r="AX968" s="68"/>
      <c r="AY968" s="68"/>
      <c r="AZ968" s="68"/>
      <c r="BA968" s="68"/>
      <c r="BB968" s="68"/>
      <c r="BC968" s="68"/>
      <c r="BD968" s="68"/>
      <c r="BE968" s="68"/>
      <c r="BF968" s="68"/>
      <c r="BG968" s="68"/>
    </row>
    <row r="969" spans="1:59" ht="16.5" customHeight="1" x14ac:dyDescent="0.3">
      <c r="A969" s="70"/>
      <c r="B969" s="70"/>
      <c r="C969" s="70"/>
      <c r="D969" s="70"/>
      <c r="E969" s="70"/>
      <c r="F969" s="68"/>
      <c r="G969" s="68"/>
      <c r="H969" s="68"/>
      <c r="I969" s="71"/>
      <c r="J969" s="68"/>
      <c r="K969" s="68"/>
      <c r="L969" s="68"/>
      <c r="M969" s="68"/>
      <c r="N969" s="68"/>
      <c r="O969" s="68"/>
      <c r="P969" s="68"/>
      <c r="Q969" s="68"/>
      <c r="R969" s="68"/>
      <c r="S969" s="68"/>
      <c r="T969" s="68"/>
      <c r="U969" s="68"/>
      <c r="V969" s="68"/>
      <c r="W969" s="68"/>
      <c r="X969" s="68"/>
      <c r="Y969" s="68"/>
      <c r="Z969" s="68"/>
      <c r="AA969" s="68"/>
      <c r="AB969" s="68"/>
      <c r="AC969" s="68"/>
      <c r="AD969" s="68"/>
      <c r="AE969" s="68"/>
      <c r="AF969" s="68"/>
      <c r="AG969" s="68"/>
      <c r="AH969" s="68"/>
      <c r="AI969" s="68"/>
      <c r="AJ969" s="68"/>
      <c r="AK969" s="68"/>
      <c r="AL969" s="68"/>
      <c r="AM969" s="68"/>
      <c r="AN969" s="68"/>
      <c r="AO969" s="68"/>
      <c r="AP969" s="68"/>
      <c r="AQ969" s="68"/>
      <c r="AR969" s="68"/>
      <c r="AS969" s="68"/>
      <c r="AT969" s="68"/>
      <c r="AU969" s="68"/>
      <c r="AV969" s="68"/>
      <c r="AW969" s="68"/>
      <c r="AX969" s="68"/>
      <c r="AY969" s="68"/>
      <c r="AZ969" s="68"/>
      <c r="BA969" s="68"/>
      <c r="BB969" s="68"/>
      <c r="BC969" s="68"/>
      <c r="BD969" s="68"/>
      <c r="BE969" s="68"/>
      <c r="BF969" s="68"/>
      <c r="BG969" s="68"/>
    </row>
    <row r="970" spans="1:59" ht="16.5" customHeight="1" x14ac:dyDescent="0.3">
      <c r="A970" s="70"/>
      <c r="B970" s="70"/>
      <c r="C970" s="70"/>
      <c r="D970" s="70"/>
      <c r="E970" s="70"/>
      <c r="F970" s="68"/>
      <c r="G970" s="68"/>
      <c r="H970" s="68"/>
      <c r="I970" s="71"/>
      <c r="J970" s="68"/>
      <c r="K970" s="68"/>
      <c r="L970" s="68"/>
      <c r="M970" s="68"/>
      <c r="N970" s="68"/>
      <c r="O970" s="68"/>
      <c r="P970" s="68"/>
      <c r="Q970" s="68"/>
      <c r="R970" s="68"/>
      <c r="S970" s="68"/>
      <c r="T970" s="68"/>
      <c r="U970" s="68"/>
      <c r="V970" s="68"/>
      <c r="W970" s="68"/>
      <c r="X970" s="68"/>
      <c r="Y970" s="68"/>
      <c r="Z970" s="68"/>
      <c r="AA970" s="68"/>
      <c r="AB970" s="68"/>
      <c r="AC970" s="68"/>
      <c r="AD970" s="68"/>
      <c r="AE970" s="68"/>
      <c r="AF970" s="68"/>
      <c r="AG970" s="68"/>
      <c r="AH970" s="68"/>
      <c r="AI970" s="68"/>
      <c r="AJ970" s="68"/>
      <c r="AK970" s="68"/>
      <c r="AL970" s="68"/>
      <c r="AM970" s="68"/>
      <c r="AN970" s="68"/>
      <c r="AO970" s="68"/>
      <c r="AP970" s="68"/>
      <c r="AQ970" s="68"/>
      <c r="AR970" s="68"/>
      <c r="AS970" s="68"/>
      <c r="AT970" s="68"/>
      <c r="AU970" s="68"/>
      <c r="AV970" s="68"/>
      <c r="AW970" s="68"/>
      <c r="AX970" s="68"/>
      <c r="AY970" s="68"/>
      <c r="AZ970" s="68"/>
      <c r="BA970" s="68"/>
      <c r="BB970" s="68"/>
      <c r="BC970" s="68"/>
      <c r="BD970" s="68"/>
      <c r="BE970" s="68"/>
      <c r="BF970" s="68"/>
      <c r="BG970" s="68"/>
    </row>
    <row r="971" spans="1:59" ht="16.5" customHeight="1" x14ac:dyDescent="0.3">
      <c r="A971" s="70"/>
      <c r="B971" s="70"/>
      <c r="C971" s="70"/>
      <c r="D971" s="70"/>
      <c r="E971" s="70"/>
      <c r="F971" s="68"/>
      <c r="G971" s="68"/>
      <c r="H971" s="68"/>
      <c r="I971" s="71"/>
      <c r="J971" s="68"/>
      <c r="K971" s="68"/>
      <c r="L971" s="68"/>
      <c r="M971" s="68"/>
      <c r="N971" s="68"/>
      <c r="O971" s="68"/>
      <c r="P971" s="68"/>
      <c r="Q971" s="68"/>
      <c r="R971" s="68"/>
      <c r="S971" s="68"/>
      <c r="T971" s="68"/>
      <c r="U971" s="68"/>
      <c r="V971" s="68"/>
      <c r="W971" s="68"/>
      <c r="X971" s="68"/>
      <c r="Y971" s="68"/>
      <c r="Z971" s="68"/>
      <c r="AA971" s="68"/>
      <c r="AB971" s="68"/>
      <c r="AC971" s="68"/>
      <c r="AD971" s="68"/>
      <c r="AE971" s="68"/>
      <c r="AF971" s="68"/>
      <c r="AG971" s="68"/>
      <c r="AH971" s="68"/>
      <c r="AI971" s="68"/>
      <c r="AJ971" s="68"/>
      <c r="AK971" s="68"/>
      <c r="AL971" s="68"/>
      <c r="AM971" s="68"/>
      <c r="AN971" s="68"/>
      <c r="AO971" s="68"/>
      <c r="AP971" s="68"/>
      <c r="AQ971" s="68"/>
      <c r="AR971" s="68"/>
      <c r="AS971" s="68"/>
      <c r="AT971" s="68"/>
      <c r="AU971" s="68"/>
      <c r="AV971" s="68"/>
      <c r="AW971" s="68"/>
      <c r="AX971" s="68"/>
      <c r="AY971" s="68"/>
      <c r="AZ971" s="68"/>
      <c r="BA971" s="68"/>
      <c r="BB971" s="68"/>
      <c r="BC971" s="68"/>
      <c r="BD971" s="68"/>
      <c r="BE971" s="68"/>
      <c r="BF971" s="68"/>
      <c r="BG971" s="68"/>
    </row>
    <row r="972" spans="1:59" ht="16.5" customHeight="1" x14ac:dyDescent="0.3">
      <c r="A972" s="70"/>
      <c r="B972" s="70"/>
      <c r="C972" s="70"/>
      <c r="D972" s="70"/>
      <c r="E972" s="70"/>
      <c r="F972" s="68"/>
      <c r="G972" s="68"/>
      <c r="H972" s="68"/>
      <c r="I972" s="71"/>
      <c r="J972" s="68"/>
      <c r="K972" s="68"/>
      <c r="L972" s="68"/>
      <c r="M972" s="68"/>
      <c r="N972" s="68"/>
      <c r="O972" s="68"/>
      <c r="P972" s="68"/>
      <c r="Q972" s="68"/>
      <c r="R972" s="68"/>
      <c r="S972" s="68"/>
      <c r="T972" s="68"/>
      <c r="U972" s="68"/>
      <c r="V972" s="68"/>
      <c r="W972" s="68"/>
      <c r="X972" s="68"/>
      <c r="Y972" s="68"/>
      <c r="Z972" s="68"/>
      <c r="AA972" s="68"/>
      <c r="AB972" s="68"/>
      <c r="AC972" s="68"/>
      <c r="AD972" s="68"/>
      <c r="AE972" s="68"/>
      <c r="AF972" s="68"/>
      <c r="AG972" s="68"/>
      <c r="AH972" s="68"/>
      <c r="AI972" s="68"/>
      <c r="AJ972" s="68"/>
      <c r="AK972" s="68"/>
      <c r="AL972" s="68"/>
      <c r="AM972" s="68"/>
      <c r="AN972" s="68"/>
      <c r="AO972" s="68"/>
      <c r="AP972" s="68"/>
      <c r="AQ972" s="68"/>
      <c r="AR972" s="68"/>
      <c r="AS972" s="68"/>
      <c r="AT972" s="68"/>
      <c r="AU972" s="68"/>
      <c r="AV972" s="68"/>
      <c r="AW972" s="68"/>
      <c r="AX972" s="68"/>
      <c r="AY972" s="68"/>
      <c r="AZ972" s="68"/>
      <c r="BA972" s="68"/>
      <c r="BB972" s="68"/>
      <c r="BC972" s="68"/>
      <c r="BD972" s="68"/>
      <c r="BE972" s="68"/>
      <c r="BF972" s="68"/>
      <c r="BG972" s="68"/>
    </row>
    <row r="973" spans="1:59" ht="16.5" customHeight="1" x14ac:dyDescent="0.3">
      <c r="A973" s="70"/>
      <c r="B973" s="70"/>
      <c r="C973" s="70"/>
      <c r="D973" s="70"/>
      <c r="E973" s="70"/>
      <c r="F973" s="68"/>
      <c r="G973" s="68"/>
      <c r="H973" s="68"/>
      <c r="I973" s="71"/>
      <c r="J973" s="68"/>
      <c r="K973" s="68"/>
      <c r="L973" s="68"/>
      <c r="M973" s="68"/>
      <c r="N973" s="68"/>
      <c r="O973" s="68"/>
      <c r="P973" s="68"/>
      <c r="Q973" s="68"/>
      <c r="R973" s="68"/>
      <c r="S973" s="68"/>
      <c r="T973" s="68"/>
      <c r="U973" s="68"/>
      <c r="V973" s="68"/>
      <c r="W973" s="68"/>
      <c r="X973" s="68"/>
      <c r="Y973" s="68"/>
      <c r="Z973" s="68"/>
      <c r="AA973" s="68"/>
      <c r="AB973" s="68"/>
      <c r="AC973" s="68"/>
      <c r="AD973" s="68"/>
      <c r="AE973" s="68"/>
      <c r="AF973" s="68"/>
      <c r="AG973" s="68"/>
      <c r="AH973" s="68"/>
      <c r="AI973" s="68"/>
      <c r="AJ973" s="68"/>
      <c r="AK973" s="68"/>
      <c r="AL973" s="68"/>
      <c r="AM973" s="68"/>
      <c r="AN973" s="68"/>
      <c r="AO973" s="68"/>
      <c r="AP973" s="68"/>
      <c r="AQ973" s="68"/>
      <c r="AR973" s="68"/>
      <c r="AS973" s="68"/>
      <c r="AT973" s="68"/>
      <c r="AU973" s="68"/>
      <c r="AV973" s="68"/>
      <c r="AW973" s="68"/>
      <c r="AX973" s="68"/>
      <c r="AY973" s="68"/>
      <c r="AZ973" s="68"/>
      <c r="BA973" s="68"/>
      <c r="BB973" s="68"/>
      <c r="BC973" s="68"/>
      <c r="BD973" s="68"/>
      <c r="BE973" s="68"/>
      <c r="BF973" s="68"/>
      <c r="BG973" s="68"/>
    </row>
    <row r="974" spans="1:59" ht="16.5" customHeight="1" x14ac:dyDescent="0.3">
      <c r="A974" s="70"/>
      <c r="B974" s="70"/>
      <c r="C974" s="70"/>
      <c r="D974" s="70"/>
      <c r="E974" s="70"/>
      <c r="F974" s="68"/>
      <c r="G974" s="68"/>
      <c r="H974" s="68"/>
      <c r="I974" s="71"/>
      <c r="J974" s="68"/>
      <c r="K974" s="68"/>
      <c r="L974" s="68"/>
      <c r="M974" s="68"/>
      <c r="N974" s="68"/>
      <c r="O974" s="68"/>
      <c r="P974" s="68"/>
      <c r="Q974" s="68"/>
      <c r="R974" s="68"/>
      <c r="S974" s="68"/>
      <c r="T974" s="68"/>
      <c r="U974" s="68"/>
      <c r="V974" s="68"/>
      <c r="W974" s="68"/>
      <c r="X974" s="68"/>
      <c r="Y974" s="68"/>
      <c r="Z974" s="68"/>
      <c r="AA974" s="68"/>
      <c r="AB974" s="68"/>
      <c r="AC974" s="68"/>
      <c r="AD974" s="68"/>
      <c r="AE974" s="68"/>
      <c r="AF974" s="68"/>
      <c r="AG974" s="68"/>
      <c r="AH974" s="68"/>
      <c r="AI974" s="68"/>
      <c r="AJ974" s="68"/>
      <c r="AK974" s="68"/>
      <c r="AL974" s="68"/>
      <c r="AM974" s="68"/>
      <c r="AN974" s="68"/>
      <c r="AO974" s="68"/>
      <c r="AP974" s="68"/>
      <c r="AQ974" s="68"/>
      <c r="AR974" s="68"/>
      <c r="AS974" s="68"/>
      <c r="AT974" s="68"/>
      <c r="AU974" s="68"/>
      <c r="AV974" s="68"/>
      <c r="AW974" s="68"/>
      <c r="AX974" s="68"/>
      <c r="AY974" s="68"/>
      <c r="AZ974" s="68"/>
      <c r="BA974" s="68"/>
      <c r="BB974" s="68"/>
      <c r="BC974" s="68"/>
      <c r="BD974" s="68"/>
      <c r="BE974" s="68"/>
      <c r="BF974" s="68"/>
      <c r="BG974" s="68"/>
    </row>
    <row r="975" spans="1:59" ht="16.5" customHeight="1" x14ac:dyDescent="0.3">
      <c r="A975" s="70"/>
      <c r="B975" s="70"/>
      <c r="C975" s="70"/>
      <c r="D975" s="70"/>
      <c r="E975" s="70"/>
      <c r="F975" s="68"/>
      <c r="G975" s="68"/>
      <c r="H975" s="68"/>
      <c r="I975" s="71"/>
      <c r="J975" s="68"/>
      <c r="K975" s="68"/>
      <c r="L975" s="68"/>
      <c r="M975" s="68"/>
      <c r="N975" s="68"/>
      <c r="O975" s="68"/>
      <c r="P975" s="68"/>
      <c r="Q975" s="68"/>
      <c r="R975" s="68"/>
      <c r="S975" s="68"/>
      <c r="T975" s="68"/>
      <c r="U975" s="68"/>
      <c r="V975" s="68"/>
      <c r="W975" s="68"/>
      <c r="X975" s="68"/>
      <c r="Y975" s="68"/>
      <c r="Z975" s="68"/>
      <c r="AA975" s="68"/>
      <c r="AB975" s="68"/>
      <c r="AC975" s="68"/>
      <c r="AD975" s="68"/>
      <c r="AE975" s="68"/>
      <c r="AF975" s="68"/>
      <c r="AG975" s="68"/>
      <c r="AH975" s="68"/>
      <c r="AI975" s="68"/>
      <c r="AJ975" s="68"/>
      <c r="AK975" s="68"/>
      <c r="AL975" s="68"/>
      <c r="AM975" s="68"/>
      <c r="AN975" s="68"/>
      <c r="AO975" s="68"/>
      <c r="AP975" s="68"/>
      <c r="AQ975" s="68"/>
      <c r="AR975" s="68"/>
      <c r="AS975" s="68"/>
      <c r="AT975" s="68"/>
      <c r="AU975" s="68"/>
      <c r="AV975" s="68"/>
      <c r="AW975" s="68"/>
      <c r="AX975" s="68"/>
      <c r="AY975" s="68"/>
      <c r="AZ975" s="68"/>
      <c r="BA975" s="68"/>
      <c r="BB975" s="68"/>
      <c r="BC975" s="68"/>
      <c r="BD975" s="68"/>
      <c r="BE975" s="68"/>
      <c r="BF975" s="68"/>
      <c r="BG975" s="68"/>
    </row>
    <row r="976" spans="1:59" ht="16.5" customHeight="1" x14ac:dyDescent="0.3">
      <c r="A976" s="70"/>
      <c r="B976" s="70"/>
      <c r="C976" s="70"/>
      <c r="D976" s="70"/>
      <c r="E976" s="70"/>
      <c r="F976" s="68"/>
      <c r="G976" s="68"/>
      <c r="H976" s="68"/>
      <c r="I976" s="71"/>
      <c r="J976" s="68"/>
      <c r="K976" s="68"/>
      <c r="L976" s="68"/>
      <c r="M976" s="68"/>
      <c r="N976" s="68"/>
      <c r="O976" s="68"/>
      <c r="P976" s="68"/>
      <c r="Q976" s="68"/>
      <c r="R976" s="68"/>
      <c r="S976" s="68"/>
      <c r="T976" s="68"/>
      <c r="U976" s="68"/>
      <c r="V976" s="68"/>
      <c r="W976" s="68"/>
      <c r="X976" s="68"/>
      <c r="Y976" s="68"/>
      <c r="Z976" s="68"/>
      <c r="AA976" s="68"/>
      <c r="AB976" s="68"/>
      <c r="AC976" s="68"/>
      <c r="AD976" s="68"/>
      <c r="AE976" s="68"/>
      <c r="AF976" s="68"/>
      <c r="AG976" s="68"/>
      <c r="AH976" s="68"/>
      <c r="AI976" s="68"/>
      <c r="AJ976" s="68"/>
      <c r="AK976" s="68"/>
      <c r="AL976" s="68"/>
      <c r="AM976" s="68"/>
      <c r="AN976" s="68"/>
      <c r="AO976" s="68"/>
      <c r="AP976" s="68"/>
      <c r="AQ976" s="68"/>
      <c r="AR976" s="68"/>
      <c r="AS976" s="68"/>
      <c r="AT976" s="68"/>
      <c r="AU976" s="68"/>
      <c r="AV976" s="68"/>
      <c r="AW976" s="68"/>
      <c r="AX976" s="68"/>
      <c r="AY976" s="68"/>
      <c r="AZ976" s="68"/>
      <c r="BA976" s="68"/>
      <c r="BB976" s="68"/>
      <c r="BC976" s="68"/>
      <c r="BD976" s="68"/>
      <c r="BE976" s="68"/>
      <c r="BF976" s="68"/>
      <c r="BG976" s="68"/>
    </row>
    <row r="977" spans="1:59" ht="16.5" customHeight="1" x14ac:dyDescent="0.3">
      <c r="A977" s="70"/>
      <c r="B977" s="70"/>
      <c r="C977" s="70"/>
      <c r="D977" s="70"/>
      <c r="E977" s="70"/>
      <c r="F977" s="68"/>
      <c r="G977" s="68"/>
      <c r="H977" s="68"/>
      <c r="I977" s="71"/>
      <c r="J977" s="68"/>
      <c r="K977" s="68"/>
      <c r="L977" s="68"/>
      <c r="M977" s="68"/>
      <c r="N977" s="68"/>
      <c r="O977" s="68"/>
      <c r="P977" s="68"/>
      <c r="Q977" s="68"/>
      <c r="R977" s="68"/>
      <c r="S977" s="68"/>
      <c r="T977" s="68"/>
      <c r="U977" s="68"/>
      <c r="V977" s="68"/>
      <c r="W977" s="68"/>
      <c r="X977" s="68"/>
      <c r="Y977" s="68"/>
      <c r="Z977" s="68"/>
      <c r="AA977" s="68"/>
      <c r="AB977" s="68"/>
      <c r="AC977" s="68"/>
      <c r="AD977" s="68"/>
      <c r="AE977" s="68"/>
      <c r="AF977" s="68"/>
      <c r="AG977" s="68"/>
      <c r="AH977" s="68"/>
      <c r="AI977" s="68"/>
      <c r="AJ977" s="68"/>
      <c r="AK977" s="68"/>
      <c r="AL977" s="68"/>
      <c r="AM977" s="68"/>
      <c r="AN977" s="68"/>
      <c r="AO977" s="68"/>
      <c r="AP977" s="68"/>
      <c r="AQ977" s="68"/>
      <c r="AR977" s="68"/>
      <c r="AS977" s="68"/>
      <c r="AT977" s="68"/>
      <c r="AU977" s="68"/>
      <c r="AV977" s="68"/>
      <c r="AW977" s="68"/>
      <c r="AX977" s="68"/>
      <c r="AY977" s="68"/>
      <c r="AZ977" s="68"/>
      <c r="BA977" s="68"/>
      <c r="BB977" s="68"/>
      <c r="BC977" s="68"/>
      <c r="BD977" s="68"/>
      <c r="BE977" s="68"/>
      <c r="BF977" s="68"/>
      <c r="BG977" s="68"/>
    </row>
    <row r="978" spans="1:59" ht="16.5" customHeight="1" x14ac:dyDescent="0.3">
      <c r="A978" s="70"/>
      <c r="B978" s="70"/>
      <c r="C978" s="70"/>
      <c r="D978" s="70"/>
      <c r="E978" s="70"/>
      <c r="F978" s="68"/>
      <c r="G978" s="68"/>
      <c r="H978" s="68"/>
      <c r="I978" s="71"/>
      <c r="J978" s="68"/>
      <c r="K978" s="68"/>
      <c r="L978" s="68"/>
      <c r="M978" s="68"/>
      <c r="N978" s="68"/>
      <c r="O978" s="68"/>
      <c r="P978" s="68"/>
      <c r="Q978" s="68"/>
      <c r="R978" s="68"/>
      <c r="S978" s="68"/>
      <c r="T978" s="68"/>
      <c r="U978" s="68"/>
      <c r="V978" s="68"/>
      <c r="W978" s="68"/>
      <c r="X978" s="68"/>
      <c r="Y978" s="68"/>
      <c r="Z978" s="68"/>
      <c r="AA978" s="68"/>
      <c r="AB978" s="68"/>
      <c r="AC978" s="68"/>
      <c r="AD978" s="68"/>
      <c r="AE978" s="68"/>
      <c r="AF978" s="68"/>
      <c r="AG978" s="68"/>
      <c r="AH978" s="68"/>
      <c r="AI978" s="68"/>
      <c r="AJ978" s="68"/>
      <c r="AK978" s="68"/>
      <c r="AL978" s="68"/>
      <c r="AM978" s="68"/>
      <c r="AN978" s="68"/>
      <c r="AO978" s="68"/>
      <c r="AP978" s="68"/>
      <c r="AQ978" s="68"/>
      <c r="AR978" s="68"/>
      <c r="AS978" s="68"/>
      <c r="AT978" s="68"/>
      <c r="AU978" s="68"/>
      <c r="AV978" s="68"/>
      <c r="AW978" s="68"/>
      <c r="AX978" s="68"/>
      <c r="AY978" s="68"/>
      <c r="AZ978" s="68"/>
      <c r="BA978" s="68"/>
      <c r="BB978" s="68"/>
      <c r="BC978" s="68"/>
      <c r="BD978" s="68"/>
      <c r="BE978" s="68"/>
      <c r="BF978" s="68"/>
      <c r="BG978" s="68"/>
    </row>
    <row r="979" spans="1:59" ht="16.5" customHeight="1" x14ac:dyDescent="0.3">
      <c r="A979" s="70"/>
      <c r="B979" s="70"/>
      <c r="C979" s="70"/>
      <c r="D979" s="70"/>
      <c r="E979" s="70"/>
      <c r="F979" s="68"/>
      <c r="G979" s="68"/>
      <c r="H979" s="68"/>
      <c r="I979" s="71"/>
      <c r="J979" s="68"/>
      <c r="K979" s="68"/>
      <c r="L979" s="68"/>
      <c r="M979" s="68"/>
      <c r="N979" s="68"/>
      <c r="O979" s="68"/>
      <c r="P979" s="68"/>
      <c r="Q979" s="68"/>
      <c r="R979" s="68"/>
      <c r="S979" s="68"/>
      <c r="T979" s="68"/>
      <c r="U979" s="68"/>
      <c r="V979" s="68"/>
      <c r="W979" s="68"/>
      <c r="X979" s="68"/>
      <c r="Y979" s="68"/>
      <c r="Z979" s="68"/>
      <c r="AA979" s="68"/>
      <c r="AB979" s="68"/>
      <c r="AC979" s="68"/>
      <c r="AD979" s="68"/>
      <c r="AE979" s="68"/>
      <c r="AF979" s="68"/>
      <c r="AG979" s="68"/>
      <c r="AH979" s="68"/>
      <c r="AI979" s="68"/>
      <c r="AJ979" s="68"/>
      <c r="AK979" s="68"/>
      <c r="AL979" s="68"/>
      <c r="AM979" s="68"/>
      <c r="AN979" s="68"/>
      <c r="AO979" s="68"/>
      <c r="AP979" s="68"/>
      <c r="AQ979" s="68"/>
      <c r="AR979" s="68"/>
      <c r="AS979" s="68"/>
      <c r="AT979" s="68"/>
      <c r="AU979" s="68"/>
      <c r="AV979" s="68"/>
      <c r="AW979" s="68"/>
      <c r="AX979" s="68"/>
      <c r="AY979" s="68"/>
      <c r="AZ979" s="68"/>
      <c r="BA979" s="68"/>
      <c r="BB979" s="68"/>
      <c r="BC979" s="68"/>
      <c r="BD979" s="68"/>
      <c r="BE979" s="68"/>
      <c r="BF979" s="68"/>
      <c r="BG979" s="68"/>
    </row>
    <row r="980" spans="1:59" ht="16.5" customHeight="1" x14ac:dyDescent="0.3">
      <c r="A980" s="70"/>
      <c r="B980" s="70"/>
      <c r="C980" s="70"/>
      <c r="D980" s="70"/>
      <c r="E980" s="70"/>
      <c r="F980" s="68"/>
      <c r="G980" s="68"/>
      <c r="H980" s="68"/>
      <c r="I980" s="71"/>
      <c r="J980" s="68"/>
      <c r="K980" s="68"/>
      <c r="L980" s="68"/>
      <c r="M980" s="68"/>
      <c r="N980" s="68"/>
      <c r="O980" s="68"/>
      <c r="P980" s="68"/>
      <c r="Q980" s="68"/>
      <c r="R980" s="68"/>
      <c r="S980" s="68"/>
      <c r="T980" s="68"/>
      <c r="U980" s="68"/>
      <c r="V980" s="68"/>
      <c r="W980" s="68"/>
      <c r="X980" s="68"/>
      <c r="Y980" s="68"/>
      <c r="Z980" s="68"/>
      <c r="AA980" s="68"/>
      <c r="AB980" s="68"/>
      <c r="AC980" s="68"/>
      <c r="AD980" s="68"/>
      <c r="AE980" s="68"/>
      <c r="AF980" s="68"/>
      <c r="AG980" s="68"/>
      <c r="AH980" s="68"/>
      <c r="AI980" s="68"/>
      <c r="AJ980" s="68"/>
      <c r="AK980" s="68"/>
      <c r="AL980" s="68"/>
      <c r="AM980" s="68"/>
      <c r="AN980" s="68"/>
      <c r="AO980" s="68"/>
      <c r="AP980" s="68"/>
      <c r="AQ980" s="68"/>
      <c r="AR980" s="68"/>
      <c r="AS980" s="68"/>
      <c r="AT980" s="68"/>
      <c r="AU980" s="68"/>
      <c r="AV980" s="68"/>
      <c r="AW980" s="68"/>
      <c r="AX980" s="68"/>
      <c r="AY980" s="68"/>
      <c r="AZ980" s="68"/>
      <c r="BA980" s="68"/>
      <c r="BB980" s="68"/>
      <c r="BC980" s="68"/>
      <c r="BD980" s="68"/>
      <c r="BE980" s="68"/>
      <c r="BF980" s="68"/>
      <c r="BG980" s="68"/>
    </row>
    <row r="981" spans="1:59" ht="16.5" customHeight="1" x14ac:dyDescent="0.3">
      <c r="A981" s="70"/>
      <c r="B981" s="70"/>
      <c r="C981" s="70"/>
      <c r="D981" s="70"/>
      <c r="E981" s="70"/>
      <c r="F981" s="68"/>
      <c r="G981" s="68"/>
      <c r="H981" s="68"/>
      <c r="I981" s="71"/>
      <c r="J981" s="68"/>
      <c r="K981" s="68"/>
      <c r="L981" s="68"/>
      <c r="M981" s="68"/>
      <c r="N981" s="68"/>
      <c r="O981" s="68"/>
      <c r="P981" s="68"/>
      <c r="Q981" s="68"/>
      <c r="R981" s="68"/>
      <c r="S981" s="68"/>
      <c r="T981" s="68"/>
      <c r="U981" s="68"/>
      <c r="V981" s="68"/>
      <c r="W981" s="68"/>
      <c r="X981" s="68"/>
      <c r="Y981" s="68"/>
      <c r="Z981" s="68"/>
      <c r="AA981" s="68"/>
      <c r="AB981" s="68"/>
      <c r="AC981" s="68"/>
      <c r="AD981" s="68"/>
      <c r="AE981" s="68"/>
      <c r="AF981" s="68"/>
      <c r="AG981" s="68"/>
      <c r="AH981" s="68"/>
      <c r="AI981" s="68"/>
      <c r="AJ981" s="68"/>
      <c r="AK981" s="68"/>
      <c r="AL981" s="68"/>
      <c r="AM981" s="68"/>
      <c r="AN981" s="68"/>
      <c r="AO981" s="68"/>
      <c r="AP981" s="68"/>
      <c r="AQ981" s="68"/>
      <c r="AR981" s="68"/>
      <c r="AS981" s="68"/>
      <c r="AT981" s="68"/>
      <c r="AU981" s="68"/>
      <c r="AV981" s="68"/>
      <c r="AW981" s="68"/>
      <c r="AX981" s="68"/>
      <c r="AY981" s="68"/>
      <c r="AZ981" s="68"/>
      <c r="BA981" s="68"/>
      <c r="BB981" s="68"/>
      <c r="BC981" s="68"/>
      <c r="BD981" s="68"/>
      <c r="BE981" s="68"/>
      <c r="BF981" s="68"/>
      <c r="BG981" s="68"/>
    </row>
    <row r="982" spans="1:59" ht="16.5" customHeight="1" x14ac:dyDescent="0.3">
      <c r="A982" s="70"/>
      <c r="B982" s="70"/>
      <c r="C982" s="70"/>
      <c r="D982" s="70"/>
      <c r="E982" s="70"/>
      <c r="F982" s="68"/>
      <c r="G982" s="68"/>
      <c r="H982" s="68"/>
      <c r="I982" s="71"/>
      <c r="J982" s="68"/>
      <c r="K982" s="68"/>
      <c r="L982" s="68"/>
      <c r="M982" s="68"/>
      <c r="N982" s="68"/>
      <c r="O982" s="68"/>
      <c r="P982" s="68"/>
      <c r="Q982" s="68"/>
      <c r="R982" s="68"/>
      <c r="S982" s="68"/>
      <c r="T982" s="68"/>
      <c r="U982" s="68"/>
      <c r="V982" s="68"/>
      <c r="W982" s="68"/>
      <c r="X982" s="68"/>
      <c r="Y982" s="68"/>
      <c r="Z982" s="68"/>
      <c r="AA982" s="68"/>
      <c r="AB982" s="68"/>
      <c r="AC982" s="68"/>
      <c r="AD982" s="68"/>
      <c r="AE982" s="68"/>
      <c r="AF982" s="68"/>
      <c r="AG982" s="68"/>
      <c r="AH982" s="68"/>
      <c r="AI982" s="68"/>
      <c r="AJ982" s="68"/>
      <c r="AK982" s="68"/>
      <c r="AL982" s="68"/>
      <c r="AM982" s="68"/>
      <c r="AN982" s="68"/>
      <c r="AO982" s="68"/>
      <c r="AP982" s="68"/>
      <c r="AQ982" s="68"/>
      <c r="AR982" s="68"/>
      <c r="AS982" s="68"/>
      <c r="AT982" s="68"/>
      <c r="AU982" s="68"/>
      <c r="AV982" s="68"/>
      <c r="AW982" s="68"/>
      <c r="AX982" s="68"/>
      <c r="AY982" s="68"/>
      <c r="AZ982" s="68"/>
      <c r="BA982" s="68"/>
      <c r="BB982" s="68"/>
      <c r="BC982" s="68"/>
      <c r="BD982" s="68"/>
      <c r="BE982" s="68"/>
      <c r="BF982" s="68"/>
      <c r="BG982" s="68"/>
    </row>
    <row r="983" spans="1:59" ht="16.5" customHeight="1" x14ac:dyDescent="0.3">
      <c r="A983" s="70"/>
      <c r="B983" s="70"/>
      <c r="C983" s="70"/>
      <c r="D983" s="70"/>
      <c r="E983" s="70"/>
      <c r="F983" s="68"/>
      <c r="G983" s="68"/>
      <c r="H983" s="68"/>
      <c r="I983" s="71"/>
      <c r="J983" s="68"/>
      <c r="K983" s="68"/>
      <c r="L983" s="68"/>
      <c r="M983" s="68"/>
      <c r="N983" s="68"/>
      <c r="O983" s="68"/>
      <c r="P983" s="68"/>
      <c r="Q983" s="68"/>
      <c r="R983" s="68"/>
      <c r="S983" s="68"/>
      <c r="T983" s="68"/>
      <c r="U983" s="68"/>
      <c r="V983" s="68"/>
      <c r="W983" s="68"/>
      <c r="X983" s="68"/>
      <c r="Y983" s="68"/>
      <c r="Z983" s="68"/>
      <c r="AA983" s="68"/>
      <c r="AB983" s="68"/>
      <c r="AC983" s="68"/>
      <c r="AD983" s="68"/>
      <c r="AE983" s="68"/>
      <c r="AF983" s="68"/>
      <c r="AG983" s="68"/>
      <c r="AH983" s="68"/>
      <c r="AI983" s="68"/>
      <c r="AJ983" s="68"/>
      <c r="AK983" s="68"/>
      <c r="AL983" s="68"/>
      <c r="AM983" s="68"/>
      <c r="AN983" s="68"/>
      <c r="AO983" s="68"/>
      <c r="AP983" s="68"/>
      <c r="AQ983" s="68"/>
      <c r="AR983" s="68"/>
      <c r="AS983" s="68"/>
      <c r="AT983" s="68"/>
      <c r="AU983" s="68"/>
      <c r="AV983" s="68"/>
      <c r="AW983" s="68"/>
      <c r="AX983" s="68"/>
      <c r="AY983" s="68"/>
      <c r="AZ983" s="68"/>
      <c r="BA983" s="68"/>
      <c r="BB983" s="68"/>
      <c r="BC983" s="68"/>
      <c r="BD983" s="68"/>
      <c r="BE983" s="68"/>
      <c r="BF983" s="68"/>
      <c r="BG983" s="68"/>
    </row>
    <row r="984" spans="1:59" ht="16.5" customHeight="1" x14ac:dyDescent="0.3">
      <c r="A984" s="70"/>
      <c r="B984" s="70"/>
      <c r="C984" s="70"/>
      <c r="D984" s="70"/>
      <c r="E984" s="70"/>
      <c r="F984" s="68"/>
      <c r="G984" s="68"/>
      <c r="H984" s="68"/>
      <c r="I984" s="71"/>
      <c r="J984" s="68"/>
      <c r="K984" s="68"/>
      <c r="L984" s="68"/>
      <c r="M984" s="68"/>
      <c r="N984" s="68"/>
      <c r="O984" s="68"/>
      <c r="P984" s="68"/>
      <c r="Q984" s="68"/>
      <c r="R984" s="68"/>
      <c r="S984" s="68"/>
      <c r="T984" s="68"/>
      <c r="U984" s="68"/>
      <c r="V984" s="68"/>
      <c r="W984" s="68"/>
      <c r="X984" s="68"/>
      <c r="Y984" s="68"/>
      <c r="Z984" s="68"/>
      <c r="AA984" s="68"/>
      <c r="AB984" s="68"/>
      <c r="AC984" s="68"/>
      <c r="AD984" s="68"/>
      <c r="AE984" s="68"/>
      <c r="AF984" s="68"/>
      <c r="AG984" s="68"/>
      <c r="AH984" s="68"/>
      <c r="AI984" s="68"/>
      <c r="AJ984" s="68"/>
      <c r="AK984" s="68"/>
      <c r="AL984" s="68"/>
      <c r="AM984" s="68"/>
      <c r="AN984" s="68"/>
      <c r="AO984" s="68"/>
      <c r="AP984" s="68"/>
      <c r="AQ984" s="68"/>
      <c r="AR984" s="68"/>
      <c r="AS984" s="68"/>
      <c r="AT984" s="68"/>
      <c r="AU984" s="68"/>
      <c r="AV984" s="68"/>
      <c r="AW984" s="68"/>
      <c r="AX984" s="68"/>
      <c r="AY984" s="68"/>
      <c r="AZ984" s="68"/>
      <c r="BA984" s="68"/>
      <c r="BB984" s="68"/>
      <c r="BC984" s="68"/>
      <c r="BD984" s="68"/>
      <c r="BE984" s="68"/>
      <c r="BF984" s="68"/>
      <c r="BG984" s="68"/>
    </row>
    <row r="985" spans="1:59" ht="16.5" customHeight="1" x14ac:dyDescent="0.3">
      <c r="A985" s="70"/>
      <c r="B985" s="70"/>
      <c r="C985" s="70"/>
      <c r="D985" s="70"/>
      <c r="E985" s="70"/>
      <c r="F985" s="68"/>
      <c r="G985" s="68"/>
      <c r="H985" s="68"/>
      <c r="I985" s="71"/>
      <c r="J985" s="68"/>
      <c r="K985" s="68"/>
      <c r="L985" s="68"/>
      <c r="M985" s="68"/>
      <c r="N985" s="68"/>
      <c r="O985" s="68"/>
      <c r="P985" s="68"/>
      <c r="Q985" s="68"/>
      <c r="R985" s="68"/>
      <c r="S985" s="68"/>
      <c r="T985" s="68"/>
      <c r="U985" s="68"/>
      <c r="V985" s="68"/>
      <c r="W985" s="68"/>
      <c r="X985" s="68"/>
      <c r="Y985" s="68"/>
      <c r="Z985" s="68"/>
      <c r="AA985" s="68"/>
      <c r="AB985" s="68"/>
      <c r="AC985" s="68"/>
      <c r="AD985" s="68"/>
      <c r="AE985" s="68"/>
      <c r="AF985" s="68"/>
      <c r="AG985" s="68"/>
      <c r="AH985" s="68"/>
      <c r="AI985" s="68"/>
      <c r="AJ985" s="68"/>
      <c r="AK985" s="68"/>
      <c r="AL985" s="68"/>
      <c r="AM985" s="68"/>
      <c r="AN985" s="68"/>
      <c r="AO985" s="68"/>
      <c r="AP985" s="68"/>
      <c r="AQ985" s="68"/>
      <c r="AR985" s="68"/>
      <c r="AS985" s="68"/>
      <c r="AT985" s="68"/>
      <c r="AU985" s="68"/>
      <c r="AV985" s="68"/>
      <c r="AW985" s="68"/>
      <c r="AX985" s="68"/>
      <c r="AY985" s="68"/>
      <c r="AZ985" s="68"/>
      <c r="BA985" s="68"/>
      <c r="BB985" s="68"/>
      <c r="BC985" s="68"/>
      <c r="BD985" s="68"/>
      <c r="BE985" s="68"/>
      <c r="BF985" s="68"/>
      <c r="BG985" s="68"/>
    </row>
    <row r="986" spans="1:59" ht="16.5" customHeight="1" x14ac:dyDescent="0.3">
      <c r="A986" s="70"/>
      <c r="B986" s="70"/>
      <c r="C986" s="70"/>
      <c r="D986" s="70"/>
      <c r="E986" s="70"/>
      <c r="F986" s="68"/>
      <c r="G986" s="68"/>
      <c r="H986" s="68"/>
      <c r="I986" s="71"/>
      <c r="J986" s="68"/>
      <c r="K986" s="68"/>
      <c r="L986" s="68"/>
      <c r="M986" s="68"/>
      <c r="N986" s="68"/>
      <c r="O986" s="68"/>
      <c r="P986" s="68"/>
      <c r="Q986" s="68"/>
      <c r="R986" s="68"/>
      <c r="S986" s="68"/>
      <c r="T986" s="68"/>
      <c r="U986" s="68"/>
      <c r="V986" s="68"/>
      <c r="W986" s="68"/>
      <c r="X986" s="68"/>
      <c r="Y986" s="68"/>
      <c r="Z986" s="68"/>
      <c r="AA986" s="68"/>
      <c r="AB986" s="68"/>
      <c r="AC986" s="68"/>
      <c r="AD986" s="68"/>
      <c r="AE986" s="68"/>
      <c r="AF986" s="68"/>
      <c r="AG986" s="68"/>
      <c r="AH986" s="68"/>
      <c r="AI986" s="68"/>
      <c r="AJ986" s="68"/>
      <c r="AK986" s="68"/>
      <c r="AL986" s="68"/>
      <c r="AM986" s="68"/>
      <c r="AN986" s="68"/>
      <c r="AO986" s="68"/>
      <c r="AP986" s="68"/>
      <c r="AQ986" s="68"/>
      <c r="AR986" s="68"/>
      <c r="AS986" s="68"/>
      <c r="AT986" s="68"/>
      <c r="AU986" s="68"/>
      <c r="AV986" s="68"/>
      <c r="AW986" s="68"/>
      <c r="AX986" s="68"/>
      <c r="AY986" s="68"/>
      <c r="AZ986" s="68"/>
      <c r="BA986" s="68"/>
      <c r="BB986" s="68"/>
      <c r="BC986" s="68"/>
      <c r="BD986" s="68"/>
      <c r="BE986" s="68"/>
      <c r="BF986" s="68"/>
      <c r="BG986" s="68"/>
    </row>
    <row r="987" spans="1:59" ht="16.5" customHeight="1" x14ac:dyDescent="0.3">
      <c r="A987" s="70"/>
      <c r="B987" s="70"/>
      <c r="C987" s="70"/>
      <c r="D987" s="70"/>
      <c r="E987" s="70"/>
      <c r="F987" s="68"/>
      <c r="G987" s="68"/>
      <c r="H987" s="68"/>
      <c r="I987" s="71"/>
      <c r="J987" s="68"/>
      <c r="K987" s="68"/>
      <c r="L987" s="68"/>
      <c r="M987" s="68"/>
      <c r="N987" s="68"/>
      <c r="O987" s="68"/>
      <c r="P987" s="68"/>
      <c r="Q987" s="68"/>
      <c r="R987" s="68"/>
      <c r="S987" s="68"/>
      <c r="T987" s="68"/>
      <c r="U987" s="68"/>
      <c r="V987" s="68"/>
      <c r="W987" s="68"/>
      <c r="X987" s="68"/>
      <c r="Y987" s="68"/>
      <c r="Z987" s="68"/>
      <c r="AA987" s="68"/>
      <c r="AB987" s="68"/>
      <c r="AC987" s="68"/>
      <c r="AD987" s="68"/>
      <c r="AE987" s="68"/>
      <c r="AF987" s="68"/>
      <c r="AG987" s="68"/>
      <c r="AH987" s="68"/>
      <c r="AI987" s="68"/>
      <c r="AJ987" s="68"/>
      <c r="AK987" s="68"/>
      <c r="AL987" s="68"/>
      <c r="AM987" s="68"/>
      <c r="AN987" s="68"/>
      <c r="AO987" s="68"/>
      <c r="AP987" s="68"/>
      <c r="AQ987" s="68"/>
      <c r="AR987" s="68"/>
      <c r="AS987" s="68"/>
      <c r="AT987" s="68"/>
      <c r="AU987" s="68"/>
      <c r="AV987" s="68"/>
      <c r="AW987" s="68"/>
      <c r="AX987" s="68"/>
      <c r="AY987" s="68"/>
      <c r="AZ987" s="68"/>
      <c r="BA987" s="68"/>
      <c r="BB987" s="68"/>
      <c r="BC987" s="68"/>
      <c r="BD987" s="68"/>
      <c r="BE987" s="68"/>
      <c r="BF987" s="68"/>
      <c r="BG987" s="68"/>
    </row>
    <row r="988" spans="1:59" ht="16.5" customHeight="1" x14ac:dyDescent="0.3">
      <c r="A988" s="70"/>
      <c r="B988" s="70"/>
      <c r="C988" s="70"/>
      <c r="D988" s="70"/>
      <c r="E988" s="70"/>
      <c r="F988" s="68"/>
      <c r="G988" s="68"/>
      <c r="H988" s="68"/>
      <c r="I988" s="71"/>
      <c r="J988" s="68"/>
      <c r="K988" s="68"/>
      <c r="L988" s="68"/>
      <c r="M988" s="68"/>
      <c r="N988" s="68"/>
      <c r="O988" s="68"/>
      <c r="P988" s="68"/>
      <c r="Q988" s="68"/>
      <c r="R988" s="68"/>
      <c r="S988" s="68"/>
      <c r="T988" s="68"/>
      <c r="U988" s="68"/>
      <c r="V988" s="68"/>
      <c r="W988" s="68"/>
      <c r="X988" s="68"/>
      <c r="Y988" s="68"/>
      <c r="Z988" s="68"/>
      <c r="AA988" s="68"/>
      <c r="AB988" s="68"/>
      <c r="AC988" s="68"/>
      <c r="AD988" s="68"/>
      <c r="AE988" s="68"/>
      <c r="AF988" s="68"/>
      <c r="AG988" s="68"/>
      <c r="AH988" s="68"/>
      <c r="AI988" s="68"/>
      <c r="AJ988" s="68"/>
      <c r="AK988" s="68"/>
      <c r="AL988" s="68"/>
      <c r="AM988" s="68"/>
      <c r="AN988" s="68"/>
      <c r="AO988" s="68"/>
      <c r="AP988" s="68"/>
      <c r="AQ988" s="68"/>
      <c r="AR988" s="68"/>
      <c r="AS988" s="68"/>
      <c r="AT988" s="68"/>
      <c r="AU988" s="68"/>
      <c r="AV988" s="68"/>
      <c r="AW988" s="68"/>
      <c r="AX988" s="68"/>
      <c r="AY988" s="68"/>
      <c r="AZ988" s="68"/>
      <c r="BA988" s="68"/>
      <c r="BB988" s="68"/>
      <c r="BC988" s="68"/>
      <c r="BD988" s="68"/>
      <c r="BE988" s="68"/>
      <c r="BF988" s="68"/>
      <c r="BG988" s="68"/>
    </row>
    <row r="989" spans="1:59" ht="16.5" customHeight="1" x14ac:dyDescent="0.3">
      <c r="A989" s="70"/>
      <c r="B989" s="70"/>
      <c r="C989" s="70"/>
      <c r="D989" s="70"/>
      <c r="E989" s="70"/>
      <c r="F989" s="68"/>
      <c r="G989" s="68"/>
      <c r="H989" s="68"/>
      <c r="I989" s="71"/>
      <c r="J989" s="68"/>
      <c r="K989" s="68"/>
      <c r="L989" s="68"/>
      <c r="M989" s="68"/>
      <c r="N989" s="68"/>
      <c r="O989" s="68"/>
      <c r="P989" s="68"/>
      <c r="Q989" s="68"/>
      <c r="R989" s="68"/>
      <c r="S989" s="68"/>
      <c r="T989" s="68"/>
      <c r="U989" s="68"/>
      <c r="V989" s="68"/>
      <c r="W989" s="68"/>
      <c r="X989" s="68"/>
      <c r="Y989" s="68"/>
      <c r="Z989" s="68"/>
      <c r="AA989" s="68"/>
      <c r="AB989" s="68"/>
      <c r="AC989" s="68"/>
      <c r="AD989" s="68"/>
      <c r="AE989" s="68"/>
      <c r="AF989" s="68"/>
      <c r="AG989" s="68"/>
      <c r="AH989" s="68"/>
      <c r="AI989" s="68"/>
      <c r="AJ989" s="68"/>
      <c r="AK989" s="68"/>
      <c r="AL989" s="68"/>
      <c r="AM989" s="68"/>
      <c r="AN989" s="68"/>
      <c r="AO989" s="68"/>
      <c r="AP989" s="68"/>
      <c r="AQ989" s="68"/>
      <c r="AR989" s="68"/>
      <c r="AS989" s="68"/>
      <c r="AT989" s="68"/>
      <c r="AU989" s="68"/>
      <c r="AV989" s="68"/>
      <c r="AW989" s="68"/>
      <c r="AX989" s="68"/>
      <c r="AY989" s="68"/>
      <c r="AZ989" s="68"/>
      <c r="BA989" s="68"/>
      <c r="BB989" s="68"/>
      <c r="BC989" s="68"/>
      <c r="BD989" s="68"/>
      <c r="BE989" s="68"/>
      <c r="BF989" s="68"/>
      <c r="BG989" s="68"/>
    </row>
    <row r="990" spans="1:59" ht="16.5" customHeight="1" x14ac:dyDescent="0.3">
      <c r="A990" s="70"/>
      <c r="B990" s="70"/>
      <c r="C990" s="70"/>
      <c r="D990" s="70"/>
      <c r="E990" s="70"/>
      <c r="F990" s="68"/>
      <c r="G990" s="68"/>
      <c r="H990" s="68"/>
      <c r="I990" s="71"/>
      <c r="J990" s="68"/>
      <c r="K990" s="68"/>
      <c r="L990" s="68"/>
      <c r="M990" s="68"/>
      <c r="N990" s="68"/>
      <c r="O990" s="68"/>
      <c r="P990" s="68"/>
      <c r="Q990" s="68"/>
      <c r="R990" s="68"/>
      <c r="S990" s="68"/>
      <c r="T990" s="68"/>
      <c r="U990" s="68"/>
      <c r="V990" s="68"/>
      <c r="W990" s="68"/>
      <c r="X990" s="68"/>
      <c r="Y990" s="68"/>
      <c r="Z990" s="68"/>
      <c r="AA990" s="68"/>
      <c r="AB990" s="68"/>
      <c r="AC990" s="68"/>
      <c r="AD990" s="68"/>
      <c r="AE990" s="68"/>
      <c r="AF990" s="68"/>
      <c r="AG990" s="68"/>
      <c r="AH990" s="68"/>
      <c r="AI990" s="68"/>
      <c r="AJ990" s="68"/>
      <c r="AK990" s="68"/>
      <c r="AL990" s="68"/>
      <c r="AM990" s="68"/>
      <c r="AN990" s="68"/>
      <c r="AO990" s="68"/>
      <c r="AP990" s="68"/>
      <c r="AQ990" s="68"/>
      <c r="AR990" s="68"/>
      <c r="AS990" s="68"/>
      <c r="AT990" s="68"/>
      <c r="AU990" s="68"/>
      <c r="AV990" s="68"/>
      <c r="AW990" s="68"/>
      <c r="AX990" s="68"/>
      <c r="AY990" s="68"/>
      <c r="AZ990" s="68"/>
      <c r="BA990" s="68"/>
      <c r="BB990" s="68"/>
      <c r="BC990" s="68"/>
      <c r="BD990" s="68"/>
      <c r="BE990" s="68"/>
      <c r="BF990" s="68"/>
      <c r="BG990" s="68"/>
    </row>
    <row r="991" spans="1:59" ht="16.5" customHeight="1" x14ac:dyDescent="0.3">
      <c r="A991" s="70"/>
      <c r="B991" s="70"/>
      <c r="C991" s="70"/>
      <c r="D991" s="70"/>
      <c r="E991" s="70"/>
      <c r="F991" s="68"/>
      <c r="G991" s="68"/>
      <c r="H991" s="68"/>
      <c r="I991" s="71"/>
      <c r="J991" s="68"/>
      <c r="K991" s="68"/>
      <c r="L991" s="68"/>
      <c r="M991" s="68"/>
      <c r="N991" s="68"/>
      <c r="O991" s="68"/>
      <c r="P991" s="68"/>
      <c r="Q991" s="68"/>
      <c r="R991" s="68"/>
      <c r="S991" s="68"/>
      <c r="T991" s="68"/>
      <c r="U991" s="68"/>
      <c r="V991" s="68"/>
      <c r="W991" s="68"/>
      <c r="X991" s="68"/>
      <c r="Y991" s="68"/>
      <c r="Z991" s="68"/>
      <c r="AA991" s="68"/>
      <c r="AB991" s="68"/>
      <c r="AC991" s="68"/>
      <c r="AD991" s="68"/>
      <c r="AE991" s="68"/>
      <c r="AF991" s="68"/>
      <c r="AG991" s="68"/>
      <c r="AH991" s="68"/>
      <c r="AI991" s="68"/>
      <c r="AJ991" s="68"/>
      <c r="AK991" s="68"/>
      <c r="AL991" s="68"/>
      <c r="AM991" s="68"/>
      <c r="AN991" s="68"/>
      <c r="AO991" s="68"/>
      <c r="AP991" s="68"/>
      <c r="AQ991" s="68"/>
      <c r="AR991" s="68"/>
      <c r="AS991" s="68"/>
      <c r="AT991" s="68"/>
      <c r="AU991" s="68"/>
      <c r="AV991" s="68"/>
      <c r="AW991" s="68"/>
      <c r="AX991" s="68"/>
      <c r="AY991" s="68"/>
      <c r="AZ991" s="68"/>
      <c r="BA991" s="68"/>
      <c r="BB991" s="68"/>
      <c r="BC991" s="68"/>
      <c r="BD991" s="68"/>
      <c r="BE991" s="68"/>
      <c r="BF991" s="68"/>
      <c r="BG991" s="68"/>
    </row>
    <row r="992" spans="1:59" ht="16.5" customHeight="1" x14ac:dyDescent="0.3">
      <c r="A992" s="70"/>
      <c r="B992" s="70"/>
      <c r="C992" s="70"/>
      <c r="D992" s="70"/>
      <c r="E992" s="70"/>
      <c r="F992" s="68"/>
      <c r="G992" s="68"/>
      <c r="H992" s="68"/>
      <c r="I992" s="71"/>
      <c r="J992" s="68"/>
      <c r="K992" s="68"/>
      <c r="L992" s="68"/>
      <c r="M992" s="68"/>
      <c r="N992" s="68"/>
      <c r="O992" s="68"/>
      <c r="P992" s="68"/>
      <c r="Q992" s="68"/>
      <c r="R992" s="68"/>
      <c r="S992" s="68"/>
      <c r="T992" s="68"/>
      <c r="U992" s="68"/>
      <c r="V992" s="68"/>
      <c r="W992" s="68"/>
      <c r="X992" s="68"/>
      <c r="Y992" s="68"/>
      <c r="Z992" s="68"/>
      <c r="AA992" s="68"/>
      <c r="AB992" s="68"/>
      <c r="AC992" s="68"/>
      <c r="AD992" s="68"/>
      <c r="AE992" s="68"/>
      <c r="AF992" s="68"/>
      <c r="AG992" s="68"/>
      <c r="AH992" s="68"/>
      <c r="AI992" s="68"/>
      <c r="AJ992" s="68"/>
      <c r="AK992" s="68"/>
      <c r="AL992" s="68"/>
      <c r="AM992" s="68"/>
      <c r="AN992" s="68"/>
      <c r="AO992" s="68"/>
      <c r="AP992" s="68"/>
      <c r="AQ992" s="68"/>
      <c r="AR992" s="68"/>
      <c r="AS992" s="68"/>
      <c r="AT992" s="68"/>
      <c r="AU992" s="68"/>
      <c r="AV992" s="68"/>
      <c r="AW992" s="68"/>
      <c r="AX992" s="68"/>
      <c r="AY992" s="68"/>
      <c r="AZ992" s="68"/>
      <c r="BA992" s="68"/>
      <c r="BB992" s="68"/>
      <c r="BC992" s="68"/>
      <c r="BD992" s="68"/>
      <c r="BE992" s="68"/>
      <c r="BF992" s="68"/>
      <c r="BG992" s="68"/>
    </row>
    <row r="993" spans="1:59" ht="16.5" customHeight="1" x14ac:dyDescent="0.3">
      <c r="A993" s="70"/>
      <c r="B993" s="70"/>
      <c r="C993" s="70"/>
      <c r="D993" s="70"/>
      <c r="E993" s="70"/>
      <c r="F993" s="68"/>
      <c r="G993" s="68"/>
      <c r="H993" s="68"/>
      <c r="I993" s="71"/>
      <c r="J993" s="68"/>
      <c r="K993" s="68"/>
      <c r="L993" s="68"/>
      <c r="M993" s="68"/>
      <c r="N993" s="68"/>
      <c r="O993" s="68"/>
      <c r="P993" s="68"/>
      <c r="Q993" s="68"/>
      <c r="R993" s="68"/>
      <c r="S993" s="68"/>
      <c r="T993" s="68"/>
      <c r="U993" s="68"/>
      <c r="V993" s="68"/>
      <c r="W993" s="68"/>
      <c r="X993" s="68"/>
      <c r="Y993" s="68"/>
      <c r="Z993" s="68"/>
      <c r="AA993" s="68"/>
      <c r="AB993" s="68"/>
      <c r="AC993" s="68"/>
      <c r="AD993" s="68"/>
      <c r="AE993" s="68"/>
      <c r="AF993" s="68"/>
      <c r="AG993" s="68"/>
      <c r="AH993" s="68"/>
      <c r="AI993" s="68"/>
      <c r="AJ993" s="68"/>
      <c r="AK993" s="68"/>
      <c r="AL993" s="68"/>
      <c r="AM993" s="68"/>
      <c r="AN993" s="68"/>
      <c r="AO993" s="68"/>
      <c r="AP993" s="68"/>
      <c r="AQ993" s="68"/>
      <c r="AR993" s="68"/>
      <c r="AS993" s="68"/>
      <c r="AT993" s="68"/>
      <c r="AU993" s="68"/>
      <c r="AV993" s="68"/>
      <c r="AW993" s="68"/>
      <c r="AX993" s="68"/>
      <c r="AY993" s="68"/>
      <c r="AZ993" s="68"/>
      <c r="BA993" s="68"/>
      <c r="BB993" s="68"/>
      <c r="BC993" s="68"/>
      <c r="BD993" s="68"/>
      <c r="BE993" s="68"/>
      <c r="BF993" s="68"/>
      <c r="BG993" s="68"/>
    </row>
    <row r="994" spans="1:59" ht="16.5" customHeight="1" x14ac:dyDescent="0.3">
      <c r="A994" s="70"/>
      <c r="B994" s="70"/>
      <c r="C994" s="70"/>
      <c r="D994" s="70"/>
      <c r="E994" s="70"/>
      <c r="F994" s="68"/>
      <c r="G994" s="68"/>
      <c r="H994" s="68"/>
      <c r="I994" s="71"/>
      <c r="J994" s="68"/>
      <c r="K994" s="68"/>
      <c r="L994" s="68"/>
      <c r="M994" s="68"/>
      <c r="N994" s="68"/>
      <c r="O994" s="68"/>
      <c r="P994" s="68"/>
      <c r="Q994" s="68"/>
      <c r="R994" s="68"/>
      <c r="S994" s="68"/>
      <c r="T994" s="68"/>
      <c r="U994" s="68"/>
      <c r="V994" s="68"/>
      <c r="W994" s="68"/>
      <c r="X994" s="68"/>
      <c r="Y994" s="68"/>
      <c r="Z994" s="68"/>
      <c r="AA994" s="68"/>
      <c r="AB994" s="68"/>
      <c r="AC994" s="68"/>
      <c r="AD994" s="68"/>
      <c r="AE994" s="68"/>
      <c r="AF994" s="68"/>
      <c r="AG994" s="68"/>
      <c r="AH994" s="68"/>
      <c r="AI994" s="68"/>
      <c r="AJ994" s="68"/>
      <c r="AK994" s="68"/>
      <c r="AL994" s="68"/>
      <c r="AM994" s="68"/>
      <c r="AN994" s="68"/>
      <c r="AO994" s="68"/>
      <c r="AP994" s="68"/>
      <c r="AQ994" s="68"/>
      <c r="AR994" s="68"/>
      <c r="AS994" s="68"/>
      <c r="AT994" s="68"/>
      <c r="AU994" s="68"/>
      <c r="AV994" s="68"/>
      <c r="AW994" s="68"/>
      <c r="AX994" s="68"/>
      <c r="AY994" s="68"/>
      <c r="AZ994" s="68"/>
      <c r="BA994" s="68"/>
      <c r="BB994" s="68"/>
      <c r="BC994" s="68"/>
      <c r="BD994" s="68"/>
      <c r="BE994" s="68"/>
      <c r="BF994" s="68"/>
      <c r="BG994" s="68"/>
    </row>
    <row r="995" spans="1:59" ht="16.5" customHeight="1" x14ac:dyDescent="0.3">
      <c r="A995" s="70"/>
      <c r="B995" s="70"/>
      <c r="C995" s="70"/>
      <c r="D995" s="70"/>
      <c r="E995" s="70"/>
      <c r="F995" s="68"/>
      <c r="G995" s="68"/>
      <c r="H995" s="68"/>
      <c r="I995" s="71"/>
      <c r="J995" s="68"/>
      <c r="K995" s="68"/>
      <c r="L995" s="68"/>
      <c r="M995" s="68"/>
      <c r="N995" s="68"/>
      <c r="O995" s="68"/>
      <c r="P995" s="68"/>
      <c r="Q995" s="68"/>
      <c r="R995" s="68"/>
      <c r="S995" s="68"/>
      <c r="T995" s="68"/>
      <c r="U995" s="68"/>
      <c r="V995" s="68"/>
      <c r="W995" s="68"/>
      <c r="X995" s="68"/>
      <c r="Y995" s="68"/>
      <c r="Z995" s="68"/>
      <c r="AA995" s="68"/>
      <c r="AB995" s="68"/>
      <c r="AC995" s="68"/>
      <c r="AD995" s="68"/>
      <c r="AE995" s="68"/>
      <c r="AF995" s="68"/>
      <c r="AG995" s="68"/>
      <c r="AH995" s="68"/>
      <c r="AI995" s="68"/>
      <c r="AJ995" s="68"/>
      <c r="AK995" s="68"/>
      <c r="AL995" s="68"/>
      <c r="AM995" s="68"/>
      <c r="AN995" s="68"/>
      <c r="AO995" s="68"/>
      <c r="AP995" s="68"/>
      <c r="AQ995" s="68"/>
      <c r="AR995" s="68"/>
      <c r="AS995" s="68"/>
      <c r="AT995" s="68"/>
      <c r="AU995" s="68"/>
      <c r="AV995" s="68"/>
      <c r="AW995" s="68"/>
      <c r="AX995" s="68"/>
      <c r="AY995" s="68"/>
      <c r="AZ995" s="68"/>
      <c r="BA995" s="68"/>
      <c r="BB995" s="68"/>
      <c r="BC995" s="68"/>
      <c r="BD995" s="68"/>
      <c r="BE995" s="68"/>
      <c r="BF995" s="68"/>
      <c r="BG995" s="68"/>
    </row>
    <row r="996" spans="1:59" ht="16.5" customHeight="1" x14ac:dyDescent="0.3">
      <c r="A996" s="70"/>
      <c r="B996" s="70"/>
      <c r="C996" s="70"/>
      <c r="D996" s="70"/>
      <c r="E996" s="70"/>
      <c r="F996" s="68"/>
      <c r="G996" s="68"/>
      <c r="H996" s="68"/>
      <c r="I996" s="71"/>
      <c r="J996" s="68"/>
      <c r="K996" s="68"/>
      <c r="L996" s="68"/>
      <c r="M996" s="68"/>
      <c r="N996" s="68"/>
      <c r="O996" s="68"/>
      <c r="P996" s="68"/>
      <c r="Q996" s="68"/>
      <c r="R996" s="68"/>
      <c r="S996" s="68"/>
      <c r="T996" s="68"/>
      <c r="U996" s="68"/>
      <c r="V996" s="68"/>
      <c r="W996" s="68"/>
      <c r="X996" s="68"/>
      <c r="Y996" s="68"/>
      <c r="Z996" s="68"/>
      <c r="AA996" s="68"/>
      <c r="AB996" s="68"/>
      <c r="AC996" s="68"/>
      <c r="AD996" s="68"/>
      <c r="AE996" s="68"/>
      <c r="AF996" s="68"/>
      <c r="AG996" s="68"/>
      <c r="AH996" s="68"/>
      <c r="AI996" s="68"/>
      <c r="AJ996" s="68"/>
      <c r="AK996" s="68"/>
      <c r="AL996" s="68"/>
      <c r="AM996" s="68"/>
      <c r="AN996" s="68"/>
      <c r="AO996" s="68"/>
      <c r="AP996" s="68"/>
      <c r="AQ996" s="68"/>
      <c r="AR996" s="68"/>
      <c r="AS996" s="68"/>
      <c r="AT996" s="68"/>
      <c r="AU996" s="68"/>
      <c r="AV996" s="68"/>
      <c r="AW996" s="68"/>
      <c r="AX996" s="68"/>
      <c r="AY996" s="68"/>
      <c r="AZ996" s="68"/>
      <c r="BA996" s="68"/>
      <c r="BB996" s="68"/>
      <c r="BC996" s="68"/>
      <c r="BD996" s="68"/>
      <c r="BE996" s="68"/>
      <c r="BF996" s="68"/>
      <c r="BG996" s="68"/>
    </row>
    <row r="997" spans="1:59" ht="16.5" customHeight="1" x14ac:dyDescent="0.3">
      <c r="A997" s="70"/>
      <c r="B997" s="70"/>
      <c r="C997" s="70"/>
      <c r="D997" s="70"/>
      <c r="E997" s="70"/>
      <c r="F997" s="68"/>
      <c r="G997" s="68"/>
      <c r="H997" s="68"/>
      <c r="I997" s="71"/>
      <c r="J997" s="68"/>
      <c r="K997" s="68"/>
      <c r="L997" s="68"/>
      <c r="M997" s="68"/>
      <c r="N997" s="68"/>
      <c r="O997" s="68"/>
      <c r="P997" s="68"/>
      <c r="Q997" s="68"/>
      <c r="R997" s="68"/>
      <c r="S997" s="68"/>
      <c r="T997" s="68"/>
      <c r="U997" s="68"/>
      <c r="V997" s="68"/>
      <c r="W997" s="68"/>
      <c r="X997" s="68"/>
      <c r="Y997" s="68"/>
      <c r="Z997" s="68"/>
      <c r="AA997" s="68"/>
      <c r="AB997" s="68"/>
      <c r="AC997" s="68"/>
      <c r="AD997" s="68"/>
      <c r="AE997" s="68"/>
      <c r="AF997" s="68"/>
      <c r="AG997" s="68"/>
      <c r="AH997" s="68"/>
      <c r="AI997" s="68"/>
      <c r="AJ997" s="68"/>
      <c r="AK997" s="68"/>
      <c r="AL997" s="68"/>
      <c r="AM997" s="68"/>
      <c r="AN997" s="68"/>
      <c r="AO997" s="68"/>
      <c r="AP997" s="68"/>
      <c r="AQ997" s="68"/>
      <c r="AR997" s="68"/>
      <c r="AS997" s="68"/>
      <c r="AT997" s="68"/>
      <c r="AU997" s="68"/>
      <c r="AV997" s="68"/>
      <c r="AW997" s="68"/>
      <c r="AX997" s="68"/>
      <c r="AY997" s="68"/>
      <c r="AZ997" s="68"/>
      <c r="BA997" s="68"/>
      <c r="BB997" s="68"/>
      <c r="BC997" s="68"/>
      <c r="BD997" s="68"/>
      <c r="BE997" s="68"/>
      <c r="BF997" s="68"/>
      <c r="BG997" s="68"/>
    </row>
    <row r="998" spans="1:59" ht="16.5" customHeight="1" x14ac:dyDescent="0.3">
      <c r="A998" s="70"/>
      <c r="B998" s="70"/>
      <c r="C998" s="70"/>
      <c r="D998" s="70"/>
      <c r="E998" s="70"/>
      <c r="F998" s="68"/>
      <c r="G998" s="68"/>
      <c r="H998" s="68"/>
      <c r="I998" s="71"/>
      <c r="J998" s="68"/>
      <c r="K998" s="68"/>
      <c r="L998" s="68"/>
      <c r="M998" s="68"/>
      <c r="N998" s="68"/>
      <c r="O998" s="68"/>
      <c r="P998" s="68"/>
      <c r="Q998" s="68"/>
      <c r="R998" s="68"/>
      <c r="S998" s="68"/>
      <c r="T998" s="68"/>
      <c r="U998" s="68"/>
      <c r="V998" s="68"/>
      <c r="W998" s="68"/>
      <c r="X998" s="68"/>
      <c r="Y998" s="68"/>
      <c r="Z998" s="68"/>
      <c r="AA998" s="68"/>
      <c r="AB998" s="68"/>
      <c r="AC998" s="68"/>
      <c r="AD998" s="68"/>
      <c r="AE998" s="68"/>
      <c r="AF998" s="68"/>
      <c r="AG998" s="68"/>
      <c r="AH998" s="68"/>
      <c r="AI998" s="68"/>
      <c r="AJ998" s="68"/>
      <c r="AK998" s="68"/>
      <c r="AL998" s="68"/>
      <c r="AM998" s="68"/>
      <c r="AN998" s="68"/>
      <c r="AO998" s="68"/>
      <c r="AP998" s="68"/>
      <c r="AQ998" s="68"/>
      <c r="AR998" s="68"/>
      <c r="AS998" s="68"/>
      <c r="AT998" s="68"/>
      <c r="AU998" s="68"/>
      <c r="AV998" s="68"/>
      <c r="AW998" s="68"/>
      <c r="AX998" s="68"/>
      <c r="AY998" s="68"/>
      <c r="AZ998" s="68"/>
      <c r="BA998" s="68"/>
      <c r="BB998" s="68"/>
      <c r="BC998" s="68"/>
      <c r="BD998" s="68"/>
      <c r="BE998" s="68"/>
      <c r="BF998" s="68"/>
      <c r="BG998" s="68"/>
    </row>
    <row r="999" spans="1:59" ht="16.5" customHeight="1" x14ac:dyDescent="0.3">
      <c r="A999" s="70"/>
      <c r="B999" s="70"/>
      <c r="C999" s="70"/>
      <c r="D999" s="70"/>
      <c r="E999" s="70"/>
      <c r="F999" s="68"/>
      <c r="G999" s="68"/>
      <c r="H999" s="68"/>
      <c r="I999" s="71"/>
      <c r="J999" s="68"/>
      <c r="K999" s="68"/>
      <c r="L999" s="68"/>
      <c r="M999" s="68"/>
      <c r="N999" s="68"/>
      <c r="O999" s="68"/>
      <c r="P999" s="68"/>
      <c r="Q999" s="68"/>
      <c r="R999" s="68"/>
      <c r="S999" s="68"/>
      <c r="T999" s="68"/>
      <c r="U999" s="68"/>
      <c r="V999" s="68"/>
      <c r="W999" s="68"/>
      <c r="X999" s="68"/>
      <c r="Y999" s="68"/>
      <c r="Z999" s="68"/>
      <c r="AA999" s="68"/>
      <c r="AB999" s="68"/>
      <c r="AC999" s="68"/>
      <c r="AD999" s="68"/>
      <c r="AE999" s="68"/>
      <c r="AF999" s="68"/>
      <c r="AG999" s="68"/>
      <c r="AH999" s="68"/>
      <c r="AI999" s="68"/>
      <c r="AJ999" s="68"/>
      <c r="AK999" s="68"/>
      <c r="AL999" s="68"/>
      <c r="AM999" s="68"/>
      <c r="AN999" s="68"/>
      <c r="AO999" s="68"/>
      <c r="AP999" s="68"/>
      <c r="AQ999" s="68"/>
      <c r="AR999" s="68"/>
      <c r="AS999" s="68"/>
      <c r="AT999" s="68"/>
      <c r="AU999" s="68"/>
      <c r="AV999" s="68"/>
      <c r="AW999" s="68"/>
      <c r="AX999" s="68"/>
      <c r="AY999" s="68"/>
      <c r="AZ999" s="68"/>
      <c r="BA999" s="68"/>
      <c r="BB999" s="68"/>
      <c r="BC999" s="68"/>
      <c r="BD999" s="68"/>
      <c r="BE999" s="68"/>
      <c r="BF999" s="68"/>
      <c r="BG999" s="68"/>
    </row>
    <row r="1000" spans="1:59" ht="16.5" customHeight="1" x14ac:dyDescent="0.3">
      <c r="A1000" s="70"/>
      <c r="B1000" s="70"/>
      <c r="C1000" s="70"/>
      <c r="D1000" s="70"/>
      <c r="E1000" s="70"/>
      <c r="F1000" s="68"/>
      <c r="G1000" s="68"/>
      <c r="H1000" s="68"/>
      <c r="I1000" s="71"/>
      <c r="J1000" s="68"/>
      <c r="K1000" s="68"/>
      <c r="L1000" s="68"/>
      <c r="M1000" s="68"/>
      <c r="N1000" s="68"/>
      <c r="O1000" s="68"/>
      <c r="P1000" s="68"/>
      <c r="Q1000" s="68"/>
      <c r="R1000" s="68"/>
      <c r="S1000" s="68"/>
      <c r="T1000" s="68"/>
      <c r="U1000" s="68"/>
      <c r="V1000" s="68"/>
      <c r="W1000" s="68"/>
      <c r="X1000" s="68"/>
      <c r="Y1000" s="68"/>
      <c r="Z1000" s="68"/>
      <c r="AA1000" s="68"/>
      <c r="AB1000" s="68"/>
      <c r="AC1000" s="68"/>
      <c r="AD1000" s="68"/>
      <c r="AE1000" s="68"/>
      <c r="AF1000" s="68"/>
      <c r="AG1000" s="68"/>
      <c r="AH1000" s="68"/>
      <c r="AI1000" s="68"/>
      <c r="AJ1000" s="68"/>
      <c r="AK1000" s="68"/>
      <c r="AL1000" s="68"/>
      <c r="AM1000" s="68"/>
      <c r="AN1000" s="68"/>
      <c r="AO1000" s="68"/>
      <c r="AP1000" s="68"/>
      <c r="AQ1000" s="68"/>
      <c r="AR1000" s="68"/>
      <c r="AS1000" s="68"/>
      <c r="AT1000" s="68"/>
      <c r="AU1000" s="68"/>
      <c r="AV1000" s="68"/>
      <c r="AW1000" s="68"/>
      <c r="AX1000" s="68"/>
      <c r="AY1000" s="68"/>
      <c r="AZ1000" s="68"/>
      <c r="BA1000" s="68"/>
      <c r="BB1000" s="68"/>
      <c r="BC1000" s="68"/>
      <c r="BD1000" s="68"/>
      <c r="BE1000" s="68"/>
      <c r="BF1000" s="68"/>
      <c r="BG1000" s="68"/>
    </row>
  </sheetData>
  <mergeCells count="240">
    <mergeCell ref="AN8:AN9"/>
    <mergeCell ref="AN12:AN13"/>
    <mergeCell ref="AI10:AI11"/>
    <mergeCell ref="AM12:AM13"/>
    <mergeCell ref="AJ12:AJ13"/>
    <mergeCell ref="AK12:AK13"/>
    <mergeCell ref="AL12:AL13"/>
    <mergeCell ref="AJ10:AJ11"/>
    <mergeCell ref="AK10:AK11"/>
    <mergeCell ref="AL10:AL11"/>
    <mergeCell ref="AM10:AM11"/>
    <mergeCell ref="C18:E18"/>
    <mergeCell ref="A22:A27"/>
    <mergeCell ref="B22:B27"/>
    <mergeCell ref="C22:C27"/>
    <mergeCell ref="D22:D27"/>
    <mergeCell ref="F22:F27"/>
    <mergeCell ref="G22:G27"/>
    <mergeCell ref="J52:J57"/>
    <mergeCell ref="K52:K57"/>
    <mergeCell ref="A28:A33"/>
    <mergeCell ref="B28:B33"/>
    <mergeCell ref="C28:C33"/>
    <mergeCell ref="D28:D33"/>
    <mergeCell ref="F28:F33"/>
    <mergeCell ref="G28:G33"/>
    <mergeCell ref="I28:I33"/>
    <mergeCell ref="J34:J39"/>
    <mergeCell ref="K34:K39"/>
    <mergeCell ref="A40:A45"/>
    <mergeCell ref="B40:B45"/>
    <mergeCell ref="C40:C45"/>
    <mergeCell ref="D40:D45"/>
    <mergeCell ref="F40:F45"/>
    <mergeCell ref="G40:G45"/>
    <mergeCell ref="F14:F16"/>
    <mergeCell ref="G14:G16"/>
    <mergeCell ref="H14:H16"/>
    <mergeCell ref="I14:I16"/>
    <mergeCell ref="K58:K63"/>
    <mergeCell ref="L58:L63"/>
    <mergeCell ref="M58:M63"/>
    <mergeCell ref="N58:N63"/>
    <mergeCell ref="O58:O63"/>
    <mergeCell ref="F58:F63"/>
    <mergeCell ref="G58:G63"/>
    <mergeCell ref="I58:I63"/>
    <mergeCell ref="M52:M57"/>
    <mergeCell ref="N52:N57"/>
    <mergeCell ref="O52:O57"/>
    <mergeCell ref="F52:F57"/>
    <mergeCell ref="G52:G57"/>
    <mergeCell ref="I52:I57"/>
    <mergeCell ref="L14:L16"/>
    <mergeCell ref="M14:M16"/>
    <mergeCell ref="O14:O16"/>
    <mergeCell ref="M34:M39"/>
    <mergeCell ref="N34:N39"/>
    <mergeCell ref="O34:O39"/>
    <mergeCell ref="P22:P27"/>
    <mergeCell ref="K12:K13"/>
    <mergeCell ref="L12:L13"/>
    <mergeCell ref="M12:M13"/>
    <mergeCell ref="O12:O13"/>
    <mergeCell ref="N16:N21"/>
    <mergeCell ref="N10:N15"/>
    <mergeCell ref="M10:M11"/>
    <mergeCell ref="O10:O11"/>
    <mergeCell ref="P10:P11"/>
    <mergeCell ref="Q22:Q27"/>
    <mergeCell ref="I22:I27"/>
    <mergeCell ref="J22:J27"/>
    <mergeCell ref="K22:K27"/>
    <mergeCell ref="L22:L27"/>
    <mergeCell ref="M22:M27"/>
    <mergeCell ref="N22:N27"/>
    <mergeCell ref="O22:O27"/>
    <mergeCell ref="J64:J69"/>
    <mergeCell ref="K64:K69"/>
    <mergeCell ref="L64:L69"/>
    <mergeCell ref="M64:M69"/>
    <mergeCell ref="N64:N69"/>
    <mergeCell ref="O64:O69"/>
    <mergeCell ref="P64:P69"/>
    <mergeCell ref="Q64:Q69"/>
    <mergeCell ref="J28:J33"/>
    <mergeCell ref="K28:K33"/>
    <mergeCell ref="L28:L33"/>
    <mergeCell ref="M28:M33"/>
    <mergeCell ref="N28:N33"/>
    <mergeCell ref="O28:O33"/>
    <mergeCell ref="P28:P33"/>
    <mergeCell ref="Q28:Q33"/>
    <mergeCell ref="A1:AM2"/>
    <mergeCell ref="A4:B4"/>
    <mergeCell ref="C4:AM4"/>
    <mergeCell ref="A5:B5"/>
    <mergeCell ref="C5:AM5"/>
    <mergeCell ref="A6:B6"/>
    <mergeCell ref="C6:AM6"/>
    <mergeCell ref="C8:C9"/>
    <mergeCell ref="D8:D9"/>
    <mergeCell ref="E8:E9"/>
    <mergeCell ref="F8:F9"/>
    <mergeCell ref="I8:I9"/>
    <mergeCell ref="J8:J9"/>
    <mergeCell ref="K8:K9"/>
    <mergeCell ref="L8:L9"/>
    <mergeCell ref="M8:M9"/>
    <mergeCell ref="N8:N9"/>
    <mergeCell ref="Q8:Q9"/>
    <mergeCell ref="R8:R9"/>
    <mergeCell ref="O8:O9"/>
    <mergeCell ref="P8:P9"/>
    <mergeCell ref="AL8:AL9"/>
    <mergeCell ref="AM8:AM9"/>
    <mergeCell ref="U8:Z8"/>
    <mergeCell ref="AA8:AA9"/>
    <mergeCell ref="A7:J7"/>
    <mergeCell ref="K7:Q7"/>
    <mergeCell ref="R7:Z7"/>
    <mergeCell ref="AA7:AG7"/>
    <mergeCell ref="AH7:AM7"/>
    <mergeCell ref="A8:A9"/>
    <mergeCell ref="B8:B9"/>
    <mergeCell ref="AB8:AB9"/>
    <mergeCell ref="AC8:AC9"/>
    <mergeCell ref="AD8:AD9"/>
    <mergeCell ref="AE8:AE9"/>
    <mergeCell ref="AF8:AF9"/>
    <mergeCell ref="AG8:AG9"/>
    <mergeCell ref="AH8:AH9"/>
    <mergeCell ref="AI8:AI9"/>
    <mergeCell ref="X10:X11"/>
    <mergeCell ref="Y10:Y11"/>
    <mergeCell ref="Z10:Z11"/>
    <mergeCell ref="AA10:AA11"/>
    <mergeCell ref="AB10:AB11"/>
    <mergeCell ref="A10:A11"/>
    <mergeCell ref="B10:B11"/>
    <mergeCell ref="C10:C11"/>
    <mergeCell ref="D10:D11"/>
    <mergeCell ref="F10:F11"/>
    <mergeCell ref="G10:G11"/>
    <mergeCell ref="J10:J11"/>
    <mergeCell ref="K10:K11"/>
    <mergeCell ref="L10:L11"/>
    <mergeCell ref="Q10:Q15"/>
    <mergeCell ref="B14:B16"/>
    <mergeCell ref="C14:C16"/>
    <mergeCell ref="D14:D16"/>
    <mergeCell ref="F12:F13"/>
    <mergeCell ref="G12:G13"/>
    <mergeCell ref="H12:H13"/>
    <mergeCell ref="J14:J16"/>
    <mergeCell ref="K14:K16"/>
    <mergeCell ref="AH12:AH13"/>
    <mergeCell ref="AI12:AI13"/>
    <mergeCell ref="AJ8:AJ9"/>
    <mergeCell ref="AK8:AK9"/>
    <mergeCell ref="I12:I13"/>
    <mergeCell ref="J12:J13"/>
    <mergeCell ref="Y12:Y13"/>
    <mergeCell ref="Z12:Z13"/>
    <mergeCell ref="S8:S9"/>
    <mergeCell ref="T8:T9"/>
    <mergeCell ref="T12:T13"/>
    <mergeCell ref="U12:U13"/>
    <mergeCell ref="V12:V13"/>
    <mergeCell ref="W12:W13"/>
    <mergeCell ref="X12:X13"/>
    <mergeCell ref="T10:T11"/>
    <mergeCell ref="U10:U11"/>
    <mergeCell ref="AC10:AC11"/>
    <mergeCell ref="AD10:AD11"/>
    <mergeCell ref="AE10:AE11"/>
    <mergeCell ref="AF10:AF11"/>
    <mergeCell ref="AG10:AG11"/>
    <mergeCell ref="V10:V11"/>
    <mergeCell ref="W10:W11"/>
    <mergeCell ref="I40:I45"/>
    <mergeCell ref="J40:J45"/>
    <mergeCell ref="K40:K45"/>
    <mergeCell ref="P34:P39"/>
    <mergeCell ref="Q34:Q39"/>
    <mergeCell ref="A34:A39"/>
    <mergeCell ref="B34:B39"/>
    <mergeCell ref="C34:C39"/>
    <mergeCell ref="D34:D39"/>
    <mergeCell ref="F34:F39"/>
    <mergeCell ref="G34:G39"/>
    <mergeCell ref="I34:I39"/>
    <mergeCell ref="L34:L39"/>
    <mergeCell ref="P40:P45"/>
    <mergeCell ref="Q40:Q45"/>
    <mergeCell ref="L40:L45"/>
    <mergeCell ref="B70:AM70"/>
    <mergeCell ref="J46:J51"/>
    <mergeCell ref="K46:K51"/>
    <mergeCell ref="L46:L51"/>
    <mergeCell ref="M46:M51"/>
    <mergeCell ref="N46:N51"/>
    <mergeCell ref="O46:O51"/>
    <mergeCell ref="P46:P51"/>
    <mergeCell ref="P58:P63"/>
    <mergeCell ref="Q58:Q63"/>
    <mergeCell ref="B58:B63"/>
    <mergeCell ref="C58:C63"/>
    <mergeCell ref="D58:D63"/>
    <mergeCell ref="P52:P57"/>
    <mergeCell ref="Q52:Q57"/>
    <mergeCell ref="B52:B57"/>
    <mergeCell ref="C52:C57"/>
    <mergeCell ref="D52:D57"/>
    <mergeCell ref="L52:L57"/>
    <mergeCell ref="B46:B51"/>
    <mergeCell ref="AO12:AO13"/>
    <mergeCell ref="AO8:AO9"/>
    <mergeCell ref="S10:S11"/>
    <mergeCell ref="AH10:AH11"/>
    <mergeCell ref="A64:A69"/>
    <mergeCell ref="B64:B69"/>
    <mergeCell ref="C64:C69"/>
    <mergeCell ref="D64:D69"/>
    <mergeCell ref="F64:F69"/>
    <mergeCell ref="G64:G69"/>
    <mergeCell ref="I64:I69"/>
    <mergeCell ref="J58:J63"/>
    <mergeCell ref="C46:C51"/>
    <mergeCell ref="D46:D51"/>
    <mergeCell ref="F46:F51"/>
    <mergeCell ref="G46:G51"/>
    <mergeCell ref="I46:I51"/>
    <mergeCell ref="A58:A63"/>
    <mergeCell ref="A52:A57"/>
    <mergeCell ref="A46:A51"/>
    <mergeCell ref="Q46:Q51"/>
    <mergeCell ref="M40:M45"/>
    <mergeCell ref="N40:N45"/>
    <mergeCell ref="O40:O45"/>
  </mergeCells>
  <conditionalFormatting sqref="K10 K22 K28 K34 K40 K46 K52 K58 K64">
    <cfRule type="cellIs" dxfId="42" priority="1" operator="equal">
      <formula>"Muy Alta"</formula>
    </cfRule>
    <cfRule type="cellIs" dxfId="41" priority="2" operator="equal">
      <formula>"Alta"</formula>
    </cfRule>
    <cfRule type="cellIs" dxfId="40" priority="3" operator="equal">
      <formula>"Media"</formula>
    </cfRule>
    <cfRule type="cellIs" dxfId="39" priority="4" operator="equal">
      <formula>"Baja"</formula>
    </cfRule>
    <cfRule type="cellIs" dxfId="38" priority="5" operator="equal">
      <formula>"Muy Baja"</formula>
    </cfRule>
  </conditionalFormatting>
  <conditionalFormatting sqref="K12">
    <cfRule type="cellIs" dxfId="37" priority="37" operator="equal">
      <formula>"Baja"</formula>
    </cfRule>
    <cfRule type="cellIs" dxfId="36" priority="36" operator="equal">
      <formula>"Media"</formula>
    </cfRule>
    <cfRule type="cellIs" dxfId="35" priority="35" operator="equal">
      <formula>"Alta"</formula>
    </cfRule>
    <cfRule type="cellIs" dxfId="34" priority="34" operator="equal">
      <formula>"Muy Alta"</formula>
    </cfRule>
    <cfRule type="cellIs" dxfId="33" priority="38" operator="equal">
      <formula>"Muy Baja"</formula>
    </cfRule>
  </conditionalFormatting>
  <conditionalFormatting sqref="K14">
    <cfRule type="cellIs" dxfId="32" priority="43" operator="equal">
      <formula>"Muy Baja"</formula>
    </cfRule>
    <cfRule type="cellIs" dxfId="31" priority="39" operator="equal">
      <formula>"Muy Alta"</formula>
    </cfRule>
    <cfRule type="cellIs" dxfId="30" priority="42" operator="equal">
      <formula>"Baja"</formula>
    </cfRule>
    <cfRule type="cellIs" dxfId="29" priority="41" operator="equal">
      <formula>"Media"</formula>
    </cfRule>
    <cfRule type="cellIs" dxfId="28" priority="40" operator="equal">
      <formula>"Alta"</formula>
    </cfRule>
  </conditionalFormatting>
  <conditionalFormatting sqref="N10:N69">
    <cfRule type="containsText" dxfId="27" priority="6" operator="containsText" text="❌">
      <formula>NOT(ISERROR(SEARCH(("❌"),(N10))))</formula>
    </cfRule>
  </conditionalFormatting>
  <conditionalFormatting sqref="O10 O14 O22 O28 O34 O40 O46 O52 O58 O64">
    <cfRule type="cellIs" dxfId="26" priority="7" operator="equal">
      <formula>"Catastrófico"</formula>
    </cfRule>
    <cfRule type="cellIs" dxfId="25" priority="8" operator="equal">
      <formula>"Mayor"</formula>
    </cfRule>
    <cfRule type="cellIs" dxfId="24" priority="9" operator="equal">
      <formula>"Moderado"</formula>
    </cfRule>
    <cfRule type="cellIs" dxfId="23" priority="10" operator="equal">
      <formula>"Menor"</formula>
    </cfRule>
    <cfRule type="cellIs" dxfId="22" priority="11" operator="equal">
      <formula>"Leve"</formula>
    </cfRule>
  </conditionalFormatting>
  <conditionalFormatting sqref="Q10">
    <cfRule type="cellIs" dxfId="21" priority="12" operator="equal">
      <formula>"Extremo"</formula>
    </cfRule>
    <cfRule type="cellIs" dxfId="20" priority="15" operator="equal">
      <formula>"Bajo"</formula>
    </cfRule>
    <cfRule type="cellIs" dxfId="19" priority="14" operator="equal">
      <formula>"Moderado"</formula>
    </cfRule>
    <cfRule type="cellIs" dxfId="18" priority="13" operator="equal">
      <formula>"Alto"</formula>
    </cfRule>
  </conditionalFormatting>
  <conditionalFormatting sqref="Q16 Q22 Q28 Q34 Q40 Q46 Q52 Q58 Q64">
    <cfRule type="cellIs" dxfId="17" priority="19" operator="equal">
      <formula>"Bajo"</formula>
    </cfRule>
    <cfRule type="cellIs" dxfId="16" priority="18" operator="equal">
      <formula>"Moderado"</formula>
    </cfRule>
    <cfRule type="cellIs" dxfId="15" priority="17" operator="equal">
      <formula>"Alto"</formula>
    </cfRule>
    <cfRule type="cellIs" dxfId="14" priority="16" operator="equal">
      <formula>"Extremo"</formula>
    </cfRule>
  </conditionalFormatting>
  <conditionalFormatting sqref="AB10 AB12:AB69">
    <cfRule type="cellIs" dxfId="13" priority="23" operator="equal">
      <formula>"Baja"</formula>
    </cfRule>
    <cfRule type="cellIs" dxfId="12" priority="24" operator="equal">
      <formula>"Muy Baja"</formula>
    </cfRule>
    <cfRule type="cellIs" dxfId="11" priority="21" operator="equal">
      <formula>"Alta"</formula>
    </cfRule>
    <cfRule type="cellIs" dxfId="10" priority="20" operator="equal">
      <formula>"Muy Alta"</formula>
    </cfRule>
    <cfRule type="cellIs" dxfId="9" priority="22" operator="equal">
      <formula>"Media"</formula>
    </cfRule>
  </conditionalFormatting>
  <conditionalFormatting sqref="AD10 AD12:AD69">
    <cfRule type="cellIs" dxfId="8" priority="25" operator="equal">
      <formula>"Catastrófico"</formula>
    </cfRule>
    <cfRule type="cellIs" dxfId="7" priority="26" operator="equal">
      <formula>"Mayor"</formula>
    </cfRule>
    <cfRule type="cellIs" dxfId="6" priority="27" operator="equal">
      <formula>"Moderado"</formula>
    </cfRule>
    <cfRule type="cellIs" dxfId="5" priority="28" operator="equal">
      <formula>"Menor"</formula>
    </cfRule>
    <cfRule type="cellIs" dxfId="4" priority="29" operator="equal">
      <formula>"Leve"</formula>
    </cfRule>
  </conditionalFormatting>
  <conditionalFormatting sqref="AF10 AF12:AF69">
    <cfRule type="cellIs" dxfId="3" priority="30" operator="equal">
      <formula>"Extremo"</formula>
    </cfRule>
    <cfRule type="cellIs" dxfId="2" priority="31" operator="equal">
      <formula>"Alto"</formula>
    </cfRule>
    <cfRule type="cellIs" dxfId="1" priority="32" operator="equal">
      <formula>"Moderado"</formula>
    </cfRule>
    <cfRule type="cellIs" dxfId="0" priority="33" operator="equal">
      <formula>"Bajo"</formula>
    </cfRule>
  </conditionalFormatting>
  <dataValidations count="1">
    <dataValidation type="list" allowBlank="1" showErrorMessage="1" sqref="G10 G12 G14 G17:G22 G28 G34 G40 G46 G52 G58 G64" xr:uid="{00000000-0002-0000-0400-000000000000}">
      <formula1>"Gestión,FISCAL"</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6">
        <x14:dataValidation type="list" allowBlank="1" showErrorMessage="1" xr:uid="{00000000-0002-0000-0400-000001000000}">
          <x14:formula1>
            <xm:f>'Opciones Tratamiento'!$B$9:$B$10</xm:f>
          </x14:formula1>
          <xm:sqref>AM67:AM68 AM16:AM17 AM19:AM20 AM22:AM23 AM25:AM26 AM28:AM29 AM31:AM32 AM34:AM35 AM37:AM38 AM40:AM41 AM43:AM44 AM46:AM47 AM49:AM50 AM52:AM53 AM55:AM56 AM58:AM59 AM61:AM62 AM64:AM65 AM14 AM10 AM12</xm:sqref>
        </x14:dataValidation>
        <x14:dataValidation type="list" allowBlank="1" showErrorMessage="1" xr:uid="{00000000-0002-0000-0400-000002000000}">
          <x14:formula1>
            <xm:f>'Tabla Valoración controles'!$D$11:$D$12</xm:f>
          </x14:formula1>
          <xm:sqref>Y10 Y12 Y14:Y69</xm:sqref>
        </x14:dataValidation>
        <x14:dataValidation type="custom" allowBlank="1" showInputMessage="1" showErrorMessage="1" prompt="Recuerde que las acciones se generan bajo la medida de mitigar el riesgo" xr:uid="{00000000-0002-0000-0400-000003000000}">
          <x14:formula1>
            <xm:f>IF(OR(AG10='Opciones Tratamiento'!$B$2,AG10='Opciones Tratamiento'!$B$3,AG10='Opciones Tratamiento'!$B$4),ISBLANK(AG10),ISTEXT(AG10))</xm:f>
          </x14:formula1>
          <xm:sqref>AK14:AK69 AK10 AK12</xm:sqref>
        </x14:dataValidation>
        <x14:dataValidation type="list" allowBlank="1" showErrorMessage="1" xr:uid="{00000000-0002-0000-0400-000004000000}">
          <x14:formula1>
            <xm:f>'Tabla Valoración controles'!$D$13:$D$14</xm:f>
          </x14:formula1>
          <xm:sqref>Z10 Z12 Z14:Z69</xm:sqref>
        </x14:dataValidation>
        <x14:dataValidation type="list" allowBlank="1" showErrorMessage="1" xr:uid="{00000000-0002-0000-0400-000005000000}">
          <x14:formula1>
            <xm:f>'Tabla Valoración controles'!$D$9:$D$10</xm:f>
          </x14:formula1>
          <xm:sqref>X10 X12 X14:X69</xm:sqref>
        </x14:dataValidation>
        <x14:dataValidation type="custom" allowBlank="1" showInputMessage="1" showErrorMessage="1" prompt="Recuerde que las acciones se generan bajo la medida de mitigar el riesgo" xr:uid="{00000000-0002-0000-0400-000006000000}">
          <x14:formula1>
            <xm:f>IF(OR(AG10='Opciones Tratamiento'!$B$2,AG10='Opciones Tratamiento'!$B$3,AG10='Opciones Tratamiento'!$B$4),ISBLANK(AG10),ISTEXT(AG10))</xm:f>
          </x14:formula1>
          <xm:sqref>AI14:AI69 AI10 AI12</xm:sqref>
        </x14:dataValidation>
        <x14:dataValidation type="list" allowBlank="1" showErrorMessage="1" xr:uid="{00000000-0002-0000-0400-000007000000}">
          <x14:formula1>
            <xm:f>'Opciones Tratamiento'!$B$13:$B$19</xm:f>
          </x14:formula1>
          <xm:sqref>I10:I12 I14 I17:I22 I28 I34 I40 I46 I52 I58 I64</xm:sqref>
        </x14:dataValidation>
        <x14:dataValidation type="custom" allowBlank="1" showInputMessage="1" showErrorMessage="1" prompt="Recuerde que las acciones se generan bajo la medida de mitigar el riesgo" xr:uid="{00000000-0002-0000-0400-000008000000}">
          <x14:formula1>
            <xm:f>IF(OR(AG10='Opciones Tratamiento'!$B$2,AG10='Opciones Tratamiento'!$B$3,AG10='Opciones Tratamiento'!$B$4),ISBLANK(AG10),ISTEXT(AG10))</xm:f>
          </x14:formula1>
          <xm:sqref>AL14:AL69 AL10 AL12</xm:sqref>
        </x14:dataValidation>
        <x14:dataValidation type="list" allowBlank="1" showErrorMessage="1" xr:uid="{00000000-0002-0000-0400-000009000000}">
          <x14:formula1>
            <xm:f>'Tabla Valoración controles'!$D$7:$D$8</xm:f>
          </x14:formula1>
          <xm:sqref>V10 V12 V14:V69</xm:sqref>
        </x14:dataValidation>
        <x14:dataValidation type="list" allowBlank="1" showErrorMessage="1" xr:uid="{00000000-0002-0000-0400-00000A000000}">
          <x14:formula1>
            <xm:f>'Tabla Impacto'!$F$210:$F$221</xm:f>
          </x14:formula1>
          <xm:sqref>M10 M12 M14 M17:M22 M28 M34 M40 M46 M52 M58 M64</xm:sqref>
        </x14:dataValidation>
        <x14:dataValidation type="custom" allowBlank="1" showInputMessage="1" showErrorMessage="1" prompt="Recuerde que las acciones se generan bajo la medida de mitigar el riesgo" xr:uid="{00000000-0002-0000-0400-00000B000000}">
          <x14:formula1>
            <xm:f>IF(OR(AG10='Opciones Tratamiento'!$B$2,AG10='Opciones Tratamiento'!$B$3,AG10='Opciones Tratamiento'!$B$4),ISBLANK(AG10),ISTEXT(AG10))</xm:f>
          </x14:formula1>
          <xm:sqref>AJ14:AJ69 AJ10 AJ12</xm:sqref>
        </x14:dataValidation>
        <x14:dataValidation type="list" allowBlank="1" showErrorMessage="1" xr:uid="{00000000-0002-0000-0400-00000C000000}">
          <x14:formula1>
            <xm:f>'Tabla Valoración controles'!$D$4:$D$6</xm:f>
          </x14:formula1>
          <xm:sqref>U10 U12 U14:U69</xm:sqref>
        </x14:dataValidation>
        <x14:dataValidation type="list" allowBlank="1" showErrorMessage="1" xr:uid="{00000000-0002-0000-0400-00000D000000}">
          <x14:formula1>
            <xm:f>'Opciones Tratamiento'!$E$2:$E$4</xm:f>
          </x14:formula1>
          <xm:sqref>B10 B12:B14 B17:B22 B28 B34 B40 B46 B52 B58 B64</xm:sqref>
        </x14:dataValidation>
        <x14:dataValidation type="list" allowBlank="1" showErrorMessage="1" xr:uid="{00000000-0002-0000-0400-00000E000000}">
          <x14:formula1>
            <xm:f>'Opciones Tratamiento'!$B$2:$B$5</xm:f>
          </x14:formula1>
          <xm:sqref>AG10 AG12:AG16 AG18:AG22 AG24:AG28 AG30:AG34 AG36:AG40 AG42:AG46 AG48:AG52 AG54:AG58 AG60:AG64 AG66:AG69</xm:sqref>
        </x14:dataValidation>
        <x14:dataValidation type="custom" allowBlank="1" showInputMessage="1" showErrorMessage="1" prompt="Recuerde que las acciones se generan bajo la medida de mitigar el riesgo" xr:uid="{00000000-0002-0000-0400-00000F000000}">
          <x14:formula1>
            <xm:f>IF(OR(AG12='Opciones Tratamiento'!$B$2,AG12='Opciones Tratamiento'!$B$3,AG12='Opciones Tratamiento'!$B$4),ISBLANK(AG12),ISTEXT(AG12))</xm:f>
          </x14:formula1>
          <xm:sqref>AH14:AH69 AH12</xm:sqref>
        </x14:dataValidation>
        <x14:dataValidation type="custom" allowBlank="1" showInputMessage="1" showErrorMessage="1" prompt="Recuerde que las acciones se generan bajo la medida de mitigar el riesgo" xr:uid="{00000000-0002-0000-0400-000010000000}">
          <x14:formula1>
            <xm:f>IF(OR(AG11='Opciones Tratamiento'!$B$2,AG11='Opciones Tratamiento'!$B$3,AG11='Opciones Tratamiento'!$B$4),ISBLANK(AG11),ISTEXT(AG11))</xm:f>
          </x14:formula1>
          <xm:sqref>AH10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zoomScale="60" zoomScaleNormal="60"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526" t="s">
        <v>178</v>
      </c>
      <c r="C2" s="273"/>
      <c r="D2" s="273"/>
      <c r="E2" s="273"/>
      <c r="F2" s="273"/>
      <c r="G2" s="273"/>
      <c r="H2" s="273"/>
      <c r="I2" s="273"/>
      <c r="J2" s="527" t="s">
        <v>15</v>
      </c>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10"/>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73"/>
      <c r="C3" s="273"/>
      <c r="D3" s="273"/>
      <c r="E3" s="273"/>
      <c r="F3" s="273"/>
      <c r="G3" s="273"/>
      <c r="H3" s="273"/>
      <c r="I3" s="273"/>
      <c r="J3" s="529"/>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530"/>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73"/>
      <c r="C4" s="273"/>
      <c r="D4" s="273"/>
      <c r="E4" s="273"/>
      <c r="F4" s="273"/>
      <c r="G4" s="273"/>
      <c r="H4" s="273"/>
      <c r="I4" s="273"/>
      <c r="J4" s="499"/>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03"/>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532" t="s">
        <v>179</v>
      </c>
      <c r="C6" s="528"/>
      <c r="D6" s="498"/>
      <c r="E6" s="517" t="s">
        <v>180</v>
      </c>
      <c r="F6" s="518"/>
      <c r="G6" s="518"/>
      <c r="H6" s="518"/>
      <c r="I6" s="504"/>
      <c r="J6" s="505" t="str">
        <f ca="1">IF(AND('Mapa final'!$K$10="Muy Alta",'Mapa final'!$O$10="Leve"),CONCATENATE("R",'Mapa final'!$A$10),"")</f>
        <v/>
      </c>
      <c r="K6" s="502"/>
      <c r="L6" s="507" t="str">
        <f ca="1">IF(AND('Mapa final'!$K$16="Muy Alta",'Mapa final'!$O$14="Leve"),CONCATENATE("R",'Mapa final'!$A$16),"")</f>
        <v/>
      </c>
      <c r="M6" s="502"/>
      <c r="N6" s="507" t="str">
        <f ca="1">IF(AND('Mapa final'!$K$22="Muy Alta",'Mapa final'!$O$22="Leve"),CONCATENATE("R",'Mapa final'!$A$22),"")</f>
        <v/>
      </c>
      <c r="O6" s="504"/>
      <c r="P6" s="505" t="str">
        <f ca="1">IF(AND('Mapa final'!$K$10="Muy Alta",'Mapa final'!$O$10="Menor"),CONCATENATE("R",'Mapa final'!$A$10),"")</f>
        <v/>
      </c>
      <c r="Q6" s="502"/>
      <c r="R6" s="507" t="str">
        <f ca="1">IF(AND('Mapa final'!$K$16="Muy Alta",'Mapa final'!$O$14="Menor"),CONCATENATE("R",'Mapa final'!$A$16),"")</f>
        <v/>
      </c>
      <c r="S6" s="502"/>
      <c r="T6" s="507" t="str">
        <f ca="1">IF(AND('Mapa final'!$K$22="Muy Alta",'Mapa final'!$O$22="Menor"),CONCATENATE("R",'Mapa final'!$A$22),"")</f>
        <v/>
      </c>
      <c r="U6" s="504"/>
      <c r="V6" s="505" t="str">
        <f ca="1">IF(AND('Mapa final'!$K$10="Muy Alta",'Mapa final'!$O$10="Moderado"),CONCATENATE("R",'Mapa final'!$A$10),"")</f>
        <v/>
      </c>
      <c r="W6" s="502"/>
      <c r="X6" s="507" t="str">
        <f ca="1">IF(AND('Mapa final'!$K$16="Muy Alta",'Mapa final'!$O$14="Moderado"),CONCATENATE("R",'Mapa final'!$A$16),"")</f>
        <v/>
      </c>
      <c r="Y6" s="502"/>
      <c r="Z6" s="507" t="str">
        <f ca="1">IF(AND('Mapa final'!$K$22="Muy Alta",'Mapa final'!$O$22="Moderado"),CONCATENATE("R",'Mapa final'!$A$22),"")</f>
        <v/>
      </c>
      <c r="AA6" s="504"/>
      <c r="AB6" s="505" t="str">
        <f ca="1">IF(AND('Mapa final'!$K$10="Muy Alta",'Mapa final'!$O$10="Mayor"),CONCATENATE("R",'Mapa final'!$A$10),"")</f>
        <v/>
      </c>
      <c r="AC6" s="502"/>
      <c r="AD6" s="507" t="str">
        <f ca="1">IF(AND('Mapa final'!$K$16="Muy Alta",'Mapa final'!$O$14="Mayor"),CONCATENATE("R",'Mapa final'!$A$16),"")</f>
        <v/>
      </c>
      <c r="AE6" s="502"/>
      <c r="AF6" s="507" t="str">
        <f ca="1">IF(AND('Mapa final'!$K$22="Muy Alta",'Mapa final'!$O$22="Mayor"),CONCATENATE("R",'Mapa final'!$A$22),"")</f>
        <v/>
      </c>
      <c r="AG6" s="504"/>
      <c r="AH6" s="524" t="str">
        <f ca="1">IF(AND('Mapa final'!$K$10="Muy Alta",'Mapa final'!$O$10="Catastrófico"),CONCATENATE("R",'Mapa final'!$A$10),"")</f>
        <v/>
      </c>
      <c r="AI6" s="502"/>
      <c r="AJ6" s="508" t="str">
        <f ca="1">IF(AND('Mapa final'!$K$16="Muy Alta",'Mapa final'!$O$14="Catastrófico"),CONCATENATE("R",'Mapa final'!$A$16),"")</f>
        <v/>
      </c>
      <c r="AK6" s="502"/>
      <c r="AL6" s="508" t="str">
        <f ca="1">IF(AND('Mapa final'!$K$22="Muy Alta",'Mapa final'!$O$22="Catastrófico"),CONCATENATE("R",'Mapa final'!$A$22),"")</f>
        <v/>
      </c>
      <c r="AM6" s="504"/>
      <c r="AO6" s="535" t="s">
        <v>181</v>
      </c>
      <c r="AP6" s="536"/>
      <c r="AQ6" s="536"/>
      <c r="AR6" s="536"/>
      <c r="AS6" s="536"/>
      <c r="AT6" s="537"/>
      <c r="AU6" s="1"/>
      <c r="AV6" s="1"/>
      <c r="AW6" s="1"/>
      <c r="AX6" s="1"/>
      <c r="AY6" s="1"/>
      <c r="AZ6" s="1"/>
      <c r="BA6" s="1"/>
      <c r="BB6" s="1"/>
      <c r="BC6" s="1"/>
      <c r="BD6" s="1"/>
      <c r="BE6" s="1"/>
      <c r="BF6" s="1"/>
      <c r="BG6" s="1"/>
      <c r="BH6" s="1"/>
      <c r="BI6" s="1"/>
    </row>
    <row r="7" spans="1:61" ht="15" customHeight="1" x14ac:dyDescent="0.3">
      <c r="A7" s="1"/>
      <c r="B7" s="529"/>
      <c r="C7" s="273"/>
      <c r="D7" s="274"/>
      <c r="E7" s="285"/>
      <c r="F7" s="273"/>
      <c r="G7" s="273"/>
      <c r="H7" s="273"/>
      <c r="I7" s="274"/>
      <c r="J7" s="506"/>
      <c r="K7" s="503"/>
      <c r="L7" s="499"/>
      <c r="M7" s="503"/>
      <c r="N7" s="499"/>
      <c r="O7" s="500"/>
      <c r="P7" s="506"/>
      <c r="Q7" s="503"/>
      <c r="R7" s="499"/>
      <c r="S7" s="503"/>
      <c r="T7" s="499"/>
      <c r="U7" s="500"/>
      <c r="V7" s="506"/>
      <c r="W7" s="503"/>
      <c r="X7" s="499"/>
      <c r="Y7" s="503"/>
      <c r="Z7" s="499"/>
      <c r="AA7" s="500"/>
      <c r="AB7" s="506"/>
      <c r="AC7" s="503"/>
      <c r="AD7" s="499"/>
      <c r="AE7" s="503"/>
      <c r="AF7" s="499"/>
      <c r="AG7" s="500"/>
      <c r="AH7" s="506"/>
      <c r="AI7" s="503"/>
      <c r="AJ7" s="499"/>
      <c r="AK7" s="503"/>
      <c r="AL7" s="499"/>
      <c r="AM7" s="500"/>
      <c r="AN7" s="1"/>
      <c r="AO7" s="538"/>
      <c r="AP7" s="273"/>
      <c r="AQ7" s="273"/>
      <c r="AR7" s="273"/>
      <c r="AS7" s="273"/>
      <c r="AT7" s="539"/>
      <c r="AU7" s="1"/>
      <c r="AV7" s="1"/>
      <c r="AW7" s="1"/>
      <c r="AX7" s="1"/>
      <c r="AY7" s="1"/>
      <c r="AZ7" s="1"/>
      <c r="BA7" s="1"/>
      <c r="BB7" s="1"/>
      <c r="BC7" s="1"/>
      <c r="BD7" s="1"/>
      <c r="BE7" s="1"/>
      <c r="BF7" s="1"/>
      <c r="BG7" s="1"/>
      <c r="BH7" s="1"/>
      <c r="BI7" s="1"/>
    </row>
    <row r="8" spans="1:61" ht="15" customHeight="1" x14ac:dyDescent="0.3">
      <c r="A8" s="1"/>
      <c r="B8" s="529"/>
      <c r="C8" s="273"/>
      <c r="D8" s="274"/>
      <c r="E8" s="285"/>
      <c r="F8" s="273"/>
      <c r="G8" s="273"/>
      <c r="H8" s="273"/>
      <c r="I8" s="274"/>
      <c r="J8" s="512" t="str">
        <f ca="1">IF(AND('Mapa final'!$K$28="Muy Alta",'Mapa final'!$O$28="Leve"),CONCATENATE("R",'Mapa final'!$A$28),"")</f>
        <v/>
      </c>
      <c r="K8" s="510"/>
      <c r="L8" s="513" t="str">
        <f ca="1">IF(AND('Mapa final'!$K$34="Muy Alta",'Mapa final'!$O$34="Leve"),CONCATENATE("R",'Mapa final'!$A$34),"")</f>
        <v/>
      </c>
      <c r="M8" s="510"/>
      <c r="N8" s="513" t="str">
        <f ca="1">IF(AND('Mapa final'!$K$40="Muy Alta",'Mapa final'!$O$40="Leve"),CONCATENATE("R",'Mapa final'!$A$40),"")</f>
        <v/>
      </c>
      <c r="O8" s="498"/>
      <c r="P8" s="512" t="str">
        <f ca="1">IF(AND('Mapa final'!$K$28="Muy Alta",'Mapa final'!$O$28="Menor"),CONCATENATE("R",'Mapa final'!$A$28),"")</f>
        <v/>
      </c>
      <c r="Q8" s="510"/>
      <c r="R8" s="513" t="str">
        <f ca="1">IF(AND('Mapa final'!$K$34="Muy Alta",'Mapa final'!$O$34="Menor"),CONCATENATE("R",'Mapa final'!$A$34),"")</f>
        <v/>
      </c>
      <c r="S8" s="510"/>
      <c r="T8" s="513" t="str">
        <f ca="1">IF(AND('Mapa final'!$K$40="Muy Alta",'Mapa final'!$O$40="Menor"),CONCATENATE("R",'Mapa final'!$A$40),"")</f>
        <v/>
      </c>
      <c r="U8" s="498"/>
      <c r="V8" s="512" t="str">
        <f ca="1">IF(AND('Mapa final'!$K$28="Muy Alta",'Mapa final'!$O$28="Moderado"),CONCATENATE("R",'Mapa final'!$A$28),"")</f>
        <v/>
      </c>
      <c r="W8" s="510"/>
      <c r="X8" s="513" t="str">
        <f ca="1">IF(AND('Mapa final'!$K$34="Muy Alta",'Mapa final'!$O$34="Moderado"),CONCATENATE("R",'Mapa final'!$A$34),"")</f>
        <v/>
      </c>
      <c r="Y8" s="510"/>
      <c r="Z8" s="513" t="str">
        <f ca="1">IF(AND('Mapa final'!$K$40="Muy Alta",'Mapa final'!$O$40="Moderado"),CONCATENATE("R",'Mapa final'!$A$40),"")</f>
        <v/>
      </c>
      <c r="AA8" s="498"/>
      <c r="AB8" s="512" t="str">
        <f ca="1">IF(AND('Mapa final'!$K$28="Muy Alta",'Mapa final'!$O$28="Mayor"),CONCATENATE("R",'Mapa final'!$A$28),"")</f>
        <v/>
      </c>
      <c r="AC8" s="510"/>
      <c r="AD8" s="513" t="str">
        <f ca="1">IF(AND('Mapa final'!$K$34="Muy Alta",'Mapa final'!$O$34="Mayor"),CONCATENATE("R",'Mapa final'!$A$34),"")</f>
        <v/>
      </c>
      <c r="AE8" s="510"/>
      <c r="AF8" s="513" t="str">
        <f ca="1">IF(AND('Mapa final'!$K$40="Muy Alta",'Mapa final'!$O$40="Mayor"),CONCATENATE("R",'Mapa final'!$A$40),"")</f>
        <v/>
      </c>
      <c r="AG8" s="498"/>
      <c r="AH8" s="514" t="str">
        <f ca="1">IF(AND('Mapa final'!$K$28="Muy Alta",'Mapa final'!$O$28="Catastrófico"),CONCATENATE("R",'Mapa final'!$A$28),"")</f>
        <v/>
      </c>
      <c r="AI8" s="510"/>
      <c r="AJ8" s="515" t="str">
        <f ca="1">IF(AND('Mapa final'!$K$34="Muy Alta",'Mapa final'!$O$34="Catastrófico"),CONCATENATE("R",'Mapa final'!$A$34),"")</f>
        <v/>
      </c>
      <c r="AK8" s="510"/>
      <c r="AL8" s="515" t="str">
        <f ca="1">IF(AND('Mapa final'!$K$40="Muy Alta",'Mapa final'!$O$40="Catastrófico"),CONCATENATE("R",'Mapa final'!$A$40),"")</f>
        <v/>
      </c>
      <c r="AM8" s="498"/>
      <c r="AN8" s="1"/>
      <c r="AO8" s="538"/>
      <c r="AP8" s="273"/>
      <c r="AQ8" s="273"/>
      <c r="AR8" s="273"/>
      <c r="AS8" s="273"/>
      <c r="AT8" s="539"/>
      <c r="AU8" s="1"/>
      <c r="AV8" s="1"/>
      <c r="AW8" s="1"/>
      <c r="AX8" s="1"/>
      <c r="AY8" s="1"/>
      <c r="AZ8" s="1"/>
      <c r="BA8" s="1"/>
      <c r="BB8" s="1"/>
      <c r="BC8" s="1"/>
      <c r="BD8" s="1"/>
      <c r="BE8" s="1"/>
      <c r="BF8" s="1"/>
      <c r="BG8" s="1"/>
      <c r="BH8" s="1"/>
      <c r="BI8" s="1"/>
    </row>
    <row r="9" spans="1:61" ht="15" customHeight="1" x14ac:dyDescent="0.3">
      <c r="A9" s="1"/>
      <c r="B9" s="529"/>
      <c r="C9" s="273"/>
      <c r="D9" s="274"/>
      <c r="E9" s="285"/>
      <c r="F9" s="273"/>
      <c r="G9" s="273"/>
      <c r="H9" s="273"/>
      <c r="I9" s="274"/>
      <c r="J9" s="506"/>
      <c r="K9" s="503"/>
      <c r="L9" s="499"/>
      <c r="M9" s="503"/>
      <c r="N9" s="499"/>
      <c r="O9" s="500"/>
      <c r="P9" s="506"/>
      <c r="Q9" s="503"/>
      <c r="R9" s="499"/>
      <c r="S9" s="503"/>
      <c r="T9" s="499"/>
      <c r="U9" s="500"/>
      <c r="V9" s="506"/>
      <c r="W9" s="503"/>
      <c r="X9" s="499"/>
      <c r="Y9" s="503"/>
      <c r="Z9" s="499"/>
      <c r="AA9" s="500"/>
      <c r="AB9" s="506"/>
      <c r="AC9" s="503"/>
      <c r="AD9" s="499"/>
      <c r="AE9" s="503"/>
      <c r="AF9" s="499"/>
      <c r="AG9" s="500"/>
      <c r="AH9" s="506"/>
      <c r="AI9" s="503"/>
      <c r="AJ9" s="499"/>
      <c r="AK9" s="503"/>
      <c r="AL9" s="499"/>
      <c r="AM9" s="500"/>
      <c r="AN9" s="1"/>
      <c r="AO9" s="538"/>
      <c r="AP9" s="273"/>
      <c r="AQ9" s="273"/>
      <c r="AR9" s="273"/>
      <c r="AS9" s="273"/>
      <c r="AT9" s="539"/>
      <c r="AU9" s="1"/>
      <c r="AV9" s="1"/>
      <c r="AW9" s="1"/>
      <c r="AX9" s="1"/>
      <c r="AY9" s="1"/>
      <c r="AZ9" s="1"/>
      <c r="BA9" s="1"/>
      <c r="BB9" s="1"/>
      <c r="BC9" s="1"/>
      <c r="BD9" s="1"/>
      <c r="BE9" s="1"/>
      <c r="BF9" s="1"/>
      <c r="BG9" s="1"/>
      <c r="BH9" s="1"/>
      <c r="BI9" s="1"/>
    </row>
    <row r="10" spans="1:61" ht="15" customHeight="1" x14ac:dyDescent="0.3">
      <c r="A10" s="1"/>
      <c r="B10" s="529"/>
      <c r="C10" s="273"/>
      <c r="D10" s="274"/>
      <c r="E10" s="285"/>
      <c r="F10" s="273"/>
      <c r="G10" s="273"/>
      <c r="H10" s="273"/>
      <c r="I10" s="274"/>
      <c r="J10" s="512" t="str">
        <f ca="1">IF(AND('Mapa final'!$K$46="Muy Alta",'Mapa final'!$O$46="Leve"),CONCATENATE("R",'Mapa final'!$A$46),"")</f>
        <v/>
      </c>
      <c r="K10" s="510"/>
      <c r="L10" s="513" t="str">
        <f ca="1">IF(AND('Mapa final'!$K$52="Muy Alta",'Mapa final'!$O$52="Leve"),CONCATENATE("R",'Mapa final'!$A$52),"")</f>
        <v/>
      </c>
      <c r="M10" s="510"/>
      <c r="N10" s="513" t="str">
        <f ca="1">IF(AND('Mapa final'!$K$58="Muy Alta",'Mapa final'!$O$58="Leve"),CONCATENATE("R",'Mapa final'!$A$58),"")</f>
        <v/>
      </c>
      <c r="O10" s="498"/>
      <c r="P10" s="512" t="str">
        <f ca="1">IF(AND('Mapa final'!$K$46="Muy Alta",'Mapa final'!$O$46="Menor"),CONCATENATE("R",'Mapa final'!$A$46),"")</f>
        <v/>
      </c>
      <c r="Q10" s="510"/>
      <c r="R10" s="513" t="str">
        <f ca="1">IF(AND('Mapa final'!$K$52="Muy Alta",'Mapa final'!$O$52="Menor"),CONCATENATE("R",'Mapa final'!$A$52),"")</f>
        <v/>
      </c>
      <c r="S10" s="510"/>
      <c r="T10" s="513" t="str">
        <f ca="1">IF(AND('Mapa final'!$K$58="Muy Alta",'Mapa final'!$O$58="Menor"),CONCATENATE("R",'Mapa final'!$A$58),"")</f>
        <v/>
      </c>
      <c r="U10" s="498"/>
      <c r="V10" s="512" t="str">
        <f ca="1">IF(AND('Mapa final'!$K$46="Muy Alta",'Mapa final'!$O$46="Moderado"),CONCATENATE("R",'Mapa final'!$A$46),"")</f>
        <v/>
      </c>
      <c r="W10" s="510"/>
      <c r="X10" s="513" t="str">
        <f ca="1">IF(AND('Mapa final'!$K$52="Muy Alta",'Mapa final'!$O$52="Moderado"),CONCATENATE("R",'Mapa final'!$A$52),"")</f>
        <v/>
      </c>
      <c r="Y10" s="510"/>
      <c r="Z10" s="513" t="str">
        <f ca="1">IF(AND('Mapa final'!$K$58="Muy Alta",'Mapa final'!$O$58="Moderado"),CONCATENATE("R",'Mapa final'!$A$58),"")</f>
        <v/>
      </c>
      <c r="AA10" s="498"/>
      <c r="AB10" s="512" t="str">
        <f ca="1">IF(AND('Mapa final'!$K$46="Muy Alta",'Mapa final'!$O$46="Mayor"),CONCATENATE("R",'Mapa final'!$A$46),"")</f>
        <v/>
      </c>
      <c r="AC10" s="510"/>
      <c r="AD10" s="513" t="str">
        <f ca="1">IF(AND('Mapa final'!$K$52="Muy Alta",'Mapa final'!$O$52="Mayor"),CONCATENATE("R",'Mapa final'!$A$52),"")</f>
        <v/>
      </c>
      <c r="AE10" s="510"/>
      <c r="AF10" s="513" t="str">
        <f ca="1">IF(AND('Mapa final'!$K$58="Muy Alta",'Mapa final'!$O$58="Mayor"),CONCATENATE("R",'Mapa final'!$A$58),"")</f>
        <v/>
      </c>
      <c r="AG10" s="498"/>
      <c r="AH10" s="514" t="str">
        <f ca="1">IF(AND('Mapa final'!$K$46="Muy Alta",'Mapa final'!$O$46="Catastrófico"),CONCATENATE("R",'Mapa final'!$A$46),"")</f>
        <v/>
      </c>
      <c r="AI10" s="510"/>
      <c r="AJ10" s="515" t="str">
        <f ca="1">IF(AND('Mapa final'!$K$52="Muy Alta",'Mapa final'!$O$52="Catastrófico"),CONCATENATE("R",'Mapa final'!$A$52),"")</f>
        <v/>
      </c>
      <c r="AK10" s="510"/>
      <c r="AL10" s="515" t="str">
        <f ca="1">IF(AND('Mapa final'!$K$58="Muy Alta",'Mapa final'!$O$58="Catastrófico"),CONCATENATE("R",'Mapa final'!$A$58),"")</f>
        <v/>
      </c>
      <c r="AM10" s="498"/>
      <c r="AN10" s="1"/>
      <c r="AO10" s="538"/>
      <c r="AP10" s="273"/>
      <c r="AQ10" s="273"/>
      <c r="AR10" s="273"/>
      <c r="AS10" s="273"/>
      <c r="AT10" s="539"/>
      <c r="AU10" s="1"/>
      <c r="AV10" s="1"/>
      <c r="AW10" s="1"/>
      <c r="AX10" s="1"/>
      <c r="AY10" s="1"/>
      <c r="AZ10" s="1"/>
      <c r="BA10" s="1"/>
      <c r="BB10" s="1"/>
      <c r="BC10" s="1"/>
      <c r="BD10" s="1"/>
      <c r="BE10" s="1"/>
      <c r="BF10" s="1"/>
      <c r="BG10" s="1"/>
      <c r="BH10" s="1"/>
      <c r="BI10" s="1"/>
    </row>
    <row r="11" spans="1:61" ht="15" customHeight="1" x14ac:dyDescent="0.3">
      <c r="A11" s="1"/>
      <c r="B11" s="529"/>
      <c r="C11" s="273"/>
      <c r="D11" s="274"/>
      <c r="E11" s="285"/>
      <c r="F11" s="273"/>
      <c r="G11" s="273"/>
      <c r="H11" s="273"/>
      <c r="I11" s="274"/>
      <c r="J11" s="506"/>
      <c r="K11" s="503"/>
      <c r="L11" s="499"/>
      <c r="M11" s="503"/>
      <c r="N11" s="499"/>
      <c r="O11" s="500"/>
      <c r="P11" s="506"/>
      <c r="Q11" s="503"/>
      <c r="R11" s="499"/>
      <c r="S11" s="503"/>
      <c r="T11" s="499"/>
      <c r="U11" s="500"/>
      <c r="V11" s="506"/>
      <c r="W11" s="503"/>
      <c r="X11" s="499"/>
      <c r="Y11" s="503"/>
      <c r="Z11" s="499"/>
      <c r="AA11" s="500"/>
      <c r="AB11" s="506"/>
      <c r="AC11" s="503"/>
      <c r="AD11" s="499"/>
      <c r="AE11" s="503"/>
      <c r="AF11" s="499"/>
      <c r="AG11" s="500"/>
      <c r="AH11" s="506"/>
      <c r="AI11" s="503"/>
      <c r="AJ11" s="499"/>
      <c r="AK11" s="503"/>
      <c r="AL11" s="499"/>
      <c r="AM11" s="500"/>
      <c r="AN11" s="1"/>
      <c r="AO11" s="538"/>
      <c r="AP11" s="273"/>
      <c r="AQ11" s="273"/>
      <c r="AR11" s="273"/>
      <c r="AS11" s="273"/>
      <c r="AT11" s="539"/>
      <c r="AU11" s="1"/>
      <c r="AV11" s="1"/>
      <c r="AW11" s="1"/>
      <c r="AX11" s="1"/>
      <c r="AY11" s="1"/>
      <c r="AZ11" s="1"/>
      <c r="BA11" s="1"/>
      <c r="BB11" s="1"/>
      <c r="BC11" s="1"/>
      <c r="BD11" s="1"/>
      <c r="BE11" s="1"/>
      <c r="BF11" s="1"/>
      <c r="BG11" s="1"/>
      <c r="BH11" s="1"/>
      <c r="BI11" s="1"/>
    </row>
    <row r="12" spans="1:61" ht="15" customHeight="1" x14ac:dyDescent="0.3">
      <c r="A12" s="1"/>
      <c r="B12" s="529"/>
      <c r="C12" s="273"/>
      <c r="D12" s="274"/>
      <c r="E12" s="285"/>
      <c r="F12" s="273"/>
      <c r="G12" s="273"/>
      <c r="H12" s="273"/>
      <c r="I12" s="274"/>
      <c r="J12" s="512" t="str">
        <f ca="1">IF(AND('Mapa final'!$K$64="Muy Alta",'Mapa final'!$O$64="Leve"),CONCATENATE("R",'Mapa final'!$A$64),"")</f>
        <v/>
      </c>
      <c r="K12" s="510"/>
      <c r="L12" s="513" t="str">
        <f>IF(AND('Mapa final'!$K$70="Muy Alta",'Mapa final'!$O$70="Leve"),CONCATENATE("R",'Mapa final'!$A$70),"")</f>
        <v/>
      </c>
      <c r="M12" s="510"/>
      <c r="N12" s="513" t="str">
        <f>IF(AND('Mapa final'!$K$76="Muy Alta",'Mapa final'!$O$76="Leve"),CONCATENATE("R",'Mapa final'!$A$76),"")</f>
        <v/>
      </c>
      <c r="O12" s="498"/>
      <c r="P12" s="512" t="str">
        <f ca="1">IF(AND('Mapa final'!$K$64="Muy Alta",'Mapa final'!$O$64="Menor"),CONCATENATE("R",'Mapa final'!$A$64),"")</f>
        <v/>
      </c>
      <c r="Q12" s="510"/>
      <c r="R12" s="513" t="str">
        <f>IF(AND('Mapa final'!$K$70="Muy Alta",'Mapa final'!$O$70="Menor"),CONCATENATE("R",'Mapa final'!$A$70),"")</f>
        <v/>
      </c>
      <c r="S12" s="510"/>
      <c r="T12" s="513" t="str">
        <f>IF(AND('Mapa final'!$K$76="Muy Alta",'Mapa final'!$O$76="Menor"),CONCATENATE("R",'Mapa final'!$A$76),"")</f>
        <v/>
      </c>
      <c r="U12" s="498"/>
      <c r="V12" s="512" t="str">
        <f ca="1">IF(AND('Mapa final'!$K$64="Muy Alta",'Mapa final'!$O$64="Moderado"),CONCATENATE("R",'Mapa final'!$A$64),"")</f>
        <v/>
      </c>
      <c r="W12" s="510"/>
      <c r="X12" s="513" t="str">
        <f>IF(AND('Mapa final'!$K$70="Muy Alta",'Mapa final'!$O$70="Moderado"),CONCATENATE("R",'Mapa final'!$A$70),"")</f>
        <v/>
      </c>
      <c r="Y12" s="510"/>
      <c r="Z12" s="513" t="str">
        <f>IF(AND('Mapa final'!$K$76="Muy Alta",'Mapa final'!$O$76="Moderado"),CONCATENATE("R",'Mapa final'!$A$76),"")</f>
        <v/>
      </c>
      <c r="AA12" s="498"/>
      <c r="AB12" s="512" t="str">
        <f ca="1">IF(AND('Mapa final'!$K$64="Muy Alta",'Mapa final'!$O$64="Mayor"),CONCATENATE("R",'Mapa final'!$A$64),"")</f>
        <v/>
      </c>
      <c r="AC12" s="510"/>
      <c r="AD12" s="513" t="str">
        <f>IF(AND('Mapa final'!$K$70="Muy Alta",'Mapa final'!$O$70="Mayor"),CONCATENATE("R",'Mapa final'!$A$70),"")</f>
        <v/>
      </c>
      <c r="AE12" s="510"/>
      <c r="AF12" s="513" t="str">
        <f>IF(AND('Mapa final'!$K$76="Muy Alta",'Mapa final'!$O$76="Mayor"),CONCATENATE("R",'Mapa final'!$A$76),"")</f>
        <v/>
      </c>
      <c r="AG12" s="498"/>
      <c r="AH12" s="514" t="str">
        <f ca="1">IF(AND('Mapa final'!$K$64="Muy Alta",'Mapa final'!$O$64="Catastrófico"),CONCATENATE("R",'Mapa final'!$A$64),"")</f>
        <v/>
      </c>
      <c r="AI12" s="510"/>
      <c r="AJ12" s="515" t="str">
        <f>IF(AND('Mapa final'!$K$70="Muy Alta",'Mapa final'!$O$70="Catastrófico"),CONCATENATE("R",'Mapa final'!$A$70),"")</f>
        <v/>
      </c>
      <c r="AK12" s="510"/>
      <c r="AL12" s="515" t="str">
        <f>IF(AND('Mapa final'!$K$76="Muy Alta",'Mapa final'!$O$76="Catastrófico"),CONCATENATE("R",'Mapa final'!$A$76),"")</f>
        <v/>
      </c>
      <c r="AM12" s="498"/>
      <c r="AN12" s="1"/>
      <c r="AO12" s="538"/>
      <c r="AP12" s="273"/>
      <c r="AQ12" s="273"/>
      <c r="AR12" s="273"/>
      <c r="AS12" s="273"/>
      <c r="AT12" s="539"/>
      <c r="AU12" s="1"/>
      <c r="AV12" s="1"/>
      <c r="AW12" s="1"/>
      <c r="AX12" s="1"/>
      <c r="AY12" s="1"/>
      <c r="AZ12" s="1"/>
      <c r="BA12" s="1"/>
      <c r="BB12" s="1"/>
      <c r="BC12" s="1"/>
      <c r="BD12" s="1"/>
      <c r="BE12" s="1"/>
      <c r="BF12" s="1"/>
      <c r="BG12" s="1"/>
      <c r="BH12" s="1"/>
      <c r="BI12" s="1"/>
    </row>
    <row r="13" spans="1:61" ht="15.75" customHeight="1" x14ac:dyDescent="0.3">
      <c r="A13" s="1"/>
      <c r="B13" s="529"/>
      <c r="C13" s="273"/>
      <c r="D13" s="274"/>
      <c r="E13" s="519"/>
      <c r="F13" s="520"/>
      <c r="G13" s="520"/>
      <c r="H13" s="520"/>
      <c r="I13" s="523"/>
      <c r="J13" s="506"/>
      <c r="K13" s="503"/>
      <c r="L13" s="499"/>
      <c r="M13" s="503"/>
      <c r="N13" s="499"/>
      <c r="O13" s="500"/>
      <c r="P13" s="506"/>
      <c r="Q13" s="503"/>
      <c r="R13" s="499"/>
      <c r="S13" s="503"/>
      <c r="T13" s="499"/>
      <c r="U13" s="500"/>
      <c r="V13" s="506"/>
      <c r="W13" s="503"/>
      <c r="X13" s="499"/>
      <c r="Y13" s="503"/>
      <c r="Z13" s="499"/>
      <c r="AA13" s="500"/>
      <c r="AB13" s="506"/>
      <c r="AC13" s="503"/>
      <c r="AD13" s="499"/>
      <c r="AE13" s="503"/>
      <c r="AF13" s="499"/>
      <c r="AG13" s="500"/>
      <c r="AH13" s="519"/>
      <c r="AI13" s="521"/>
      <c r="AJ13" s="522"/>
      <c r="AK13" s="521"/>
      <c r="AL13" s="522"/>
      <c r="AM13" s="523"/>
      <c r="AN13" s="1"/>
      <c r="AO13" s="540"/>
      <c r="AP13" s="541"/>
      <c r="AQ13" s="541"/>
      <c r="AR13" s="541"/>
      <c r="AS13" s="541"/>
      <c r="AT13" s="542"/>
      <c r="AU13" s="1"/>
      <c r="AV13" s="1"/>
      <c r="AW13" s="1"/>
      <c r="AX13" s="1"/>
      <c r="AY13" s="1"/>
      <c r="AZ13" s="1"/>
      <c r="BA13" s="1"/>
      <c r="BB13" s="1"/>
      <c r="BC13" s="1"/>
      <c r="BD13" s="1"/>
      <c r="BE13" s="1"/>
      <c r="BF13" s="1"/>
      <c r="BG13" s="1"/>
      <c r="BH13" s="1"/>
      <c r="BI13" s="1"/>
    </row>
    <row r="14" spans="1:61" ht="15" customHeight="1" x14ac:dyDescent="0.3">
      <c r="A14" s="1"/>
      <c r="B14" s="529"/>
      <c r="C14" s="273"/>
      <c r="D14" s="274"/>
      <c r="E14" s="517" t="s">
        <v>182</v>
      </c>
      <c r="F14" s="518"/>
      <c r="G14" s="518"/>
      <c r="H14" s="518"/>
      <c r="I14" s="518"/>
      <c r="J14" s="516" t="str">
        <f ca="1">IF(AND('Mapa final'!$K$10="Alta",'Mapa final'!$O$10="Leve"),CONCATENATE("R",'Mapa final'!$A$10),"")</f>
        <v/>
      </c>
      <c r="K14" s="502"/>
      <c r="L14" s="501" t="str">
        <f ca="1">IF(AND('Mapa final'!$K$16="Alta",'Mapa final'!$O$14="Leve"),CONCATENATE("R",'Mapa final'!$A$16),"")</f>
        <v/>
      </c>
      <c r="M14" s="502"/>
      <c r="N14" s="501" t="str">
        <f ca="1">IF(AND('Mapa final'!$K$22="Alta",'Mapa final'!$O$22="Leve"),CONCATENATE("R",'Mapa final'!$A$22),"")</f>
        <v/>
      </c>
      <c r="O14" s="504"/>
      <c r="P14" s="516" t="str">
        <f ca="1">IF(AND('Mapa final'!$K$10="Alta",'Mapa final'!$O$10="Menor"),CONCATENATE("R",'Mapa final'!$A$10),"")</f>
        <v/>
      </c>
      <c r="Q14" s="502"/>
      <c r="R14" s="501" t="str">
        <f ca="1">IF(AND('Mapa final'!$K$16="Alta",'Mapa final'!$O$14="Menor"),CONCATENATE("R",'Mapa final'!$A$16),"")</f>
        <v/>
      </c>
      <c r="S14" s="502"/>
      <c r="T14" s="501" t="str">
        <f ca="1">IF(AND('Mapa final'!$K$22="Alta",'Mapa final'!$O$22="Menor"),CONCATENATE("R",'Mapa final'!$A$22),"")</f>
        <v/>
      </c>
      <c r="U14" s="504"/>
      <c r="V14" s="505" t="str">
        <f ca="1">IF(AND('Mapa final'!$K$10="Alta",'Mapa final'!$O$10="Moderado"),CONCATENATE("R",'Mapa final'!$A$10),"")</f>
        <v/>
      </c>
      <c r="W14" s="502"/>
      <c r="X14" s="507" t="str">
        <f ca="1">IF(AND('Mapa final'!$K$16="Alta",'Mapa final'!$O$14="Moderado"),CONCATENATE("R",'Mapa final'!$A$16),"")</f>
        <v/>
      </c>
      <c r="Y14" s="502"/>
      <c r="Z14" s="507" t="str">
        <f ca="1">IF(AND('Mapa final'!$K$22="Alta",'Mapa final'!$O$22="Moderado"),CONCATENATE("R",'Mapa final'!$A$22),"")</f>
        <v/>
      </c>
      <c r="AA14" s="504"/>
      <c r="AB14" s="505" t="str">
        <f ca="1">IF(AND('Mapa final'!$K$10="Alta",'Mapa final'!$O$10="Mayor"),CONCATENATE("R",'Mapa final'!$A$10),"")</f>
        <v/>
      </c>
      <c r="AC14" s="502"/>
      <c r="AD14" s="507" t="str">
        <f ca="1">IF(AND('Mapa final'!$K$16="Alta",'Mapa final'!$O$14="Mayor"),CONCATENATE("R",'Mapa final'!$A$16),"")</f>
        <v/>
      </c>
      <c r="AE14" s="502"/>
      <c r="AF14" s="507" t="str">
        <f ca="1">IF(AND('Mapa final'!$K$22="Alta",'Mapa final'!$O$22="Mayor"),CONCATENATE("R",'Mapa final'!$A$22),"")</f>
        <v/>
      </c>
      <c r="AG14" s="504"/>
      <c r="AH14" s="524" t="str">
        <f ca="1">IF(AND('Mapa final'!$K$10="Alta",'Mapa final'!$O$10="Catastrófico"),CONCATENATE("R",'Mapa final'!$A$10),"")</f>
        <v/>
      </c>
      <c r="AI14" s="502"/>
      <c r="AJ14" s="508" t="str">
        <f ca="1">IF(AND('Mapa final'!$K$16="Alta",'Mapa final'!$O$14="Catastrófico"),CONCATENATE("R",'Mapa final'!$A$16),"")</f>
        <v/>
      </c>
      <c r="AK14" s="502"/>
      <c r="AL14" s="508" t="str">
        <f ca="1">IF(AND('Mapa final'!$K$22="Alta",'Mapa final'!$O$22="Catastrófico"),CONCATENATE("R",'Mapa final'!$A$22),"")</f>
        <v/>
      </c>
      <c r="AM14" s="504"/>
      <c r="AN14" s="1"/>
      <c r="AO14" s="544" t="s">
        <v>183</v>
      </c>
      <c r="AP14" s="536"/>
      <c r="AQ14" s="536"/>
      <c r="AR14" s="536"/>
      <c r="AS14" s="536"/>
      <c r="AT14" s="537"/>
      <c r="AU14" s="1"/>
      <c r="AV14" s="1"/>
      <c r="AW14" s="1"/>
      <c r="AX14" s="1"/>
      <c r="AY14" s="1"/>
      <c r="AZ14" s="1"/>
      <c r="BA14" s="1"/>
      <c r="BB14" s="1"/>
      <c r="BC14" s="1"/>
      <c r="BD14" s="1"/>
      <c r="BE14" s="1"/>
      <c r="BF14" s="1"/>
      <c r="BG14" s="1"/>
      <c r="BH14" s="1"/>
      <c r="BI14" s="1"/>
    </row>
    <row r="15" spans="1:61" ht="15" customHeight="1" x14ac:dyDescent="0.3">
      <c r="A15" s="1"/>
      <c r="B15" s="529"/>
      <c r="C15" s="273"/>
      <c r="D15" s="274"/>
      <c r="E15" s="285"/>
      <c r="F15" s="273"/>
      <c r="G15" s="273"/>
      <c r="H15" s="273"/>
      <c r="I15" s="273"/>
      <c r="J15" s="506"/>
      <c r="K15" s="503"/>
      <c r="L15" s="499"/>
      <c r="M15" s="503"/>
      <c r="N15" s="499"/>
      <c r="O15" s="500"/>
      <c r="P15" s="506"/>
      <c r="Q15" s="503"/>
      <c r="R15" s="499"/>
      <c r="S15" s="503"/>
      <c r="T15" s="499"/>
      <c r="U15" s="500"/>
      <c r="V15" s="506"/>
      <c r="W15" s="503"/>
      <c r="X15" s="499"/>
      <c r="Y15" s="503"/>
      <c r="Z15" s="499"/>
      <c r="AA15" s="500"/>
      <c r="AB15" s="506"/>
      <c r="AC15" s="503"/>
      <c r="AD15" s="499"/>
      <c r="AE15" s="503"/>
      <c r="AF15" s="499"/>
      <c r="AG15" s="500"/>
      <c r="AH15" s="506"/>
      <c r="AI15" s="503"/>
      <c r="AJ15" s="499"/>
      <c r="AK15" s="503"/>
      <c r="AL15" s="499"/>
      <c r="AM15" s="500"/>
      <c r="AN15" s="1"/>
      <c r="AO15" s="538"/>
      <c r="AP15" s="273"/>
      <c r="AQ15" s="273"/>
      <c r="AR15" s="273"/>
      <c r="AS15" s="273"/>
      <c r="AT15" s="539"/>
      <c r="AU15" s="1"/>
      <c r="AV15" s="1"/>
      <c r="AW15" s="1"/>
      <c r="AX15" s="1"/>
      <c r="AY15" s="1"/>
      <c r="AZ15" s="1"/>
      <c r="BA15" s="1"/>
      <c r="BB15" s="1"/>
      <c r="BC15" s="1"/>
      <c r="BD15" s="1"/>
      <c r="BE15" s="1"/>
      <c r="BF15" s="1"/>
      <c r="BG15" s="1"/>
      <c r="BH15" s="1"/>
      <c r="BI15" s="1"/>
    </row>
    <row r="16" spans="1:61" ht="15" customHeight="1" x14ac:dyDescent="0.3">
      <c r="A16" s="1"/>
      <c r="B16" s="529"/>
      <c r="C16" s="273"/>
      <c r="D16" s="274"/>
      <c r="E16" s="285"/>
      <c r="F16" s="273"/>
      <c r="G16" s="273"/>
      <c r="H16" s="273"/>
      <c r="I16" s="273"/>
      <c r="J16" s="511" t="str">
        <f ca="1">IF(AND('Mapa final'!$K$28="Alta",'Mapa final'!$O$28="Leve"),CONCATENATE("R",'Mapa final'!$A$28),"")</f>
        <v/>
      </c>
      <c r="K16" s="510"/>
      <c r="L16" s="497" t="str">
        <f ca="1">IF(AND('Mapa final'!$K$34="Alta",'Mapa final'!$O$34="Leve"),CONCATENATE("R",'Mapa final'!$A$34),"")</f>
        <v/>
      </c>
      <c r="M16" s="510"/>
      <c r="N16" s="497" t="str">
        <f ca="1">IF(AND('Mapa final'!$K$40="Alta",'Mapa final'!$O$40="Leve"),CONCATENATE("R",'Mapa final'!$A$40),"")</f>
        <v/>
      </c>
      <c r="O16" s="498"/>
      <c r="P16" s="511" t="str">
        <f ca="1">IF(AND('Mapa final'!$K$28="Alta",'Mapa final'!$O$28="Menor"),CONCATENATE("R",'Mapa final'!$A$28),"")</f>
        <v/>
      </c>
      <c r="Q16" s="510"/>
      <c r="R16" s="497" t="str">
        <f ca="1">IF(AND('Mapa final'!$K$34="Alta",'Mapa final'!$O$34="Menor"),CONCATENATE("R",'Mapa final'!$A$34),"")</f>
        <v/>
      </c>
      <c r="S16" s="510"/>
      <c r="T16" s="497" t="str">
        <f ca="1">IF(AND('Mapa final'!$K$40="Alta",'Mapa final'!$O$40="Menor"),CONCATENATE("R",'Mapa final'!$A$40),"")</f>
        <v/>
      </c>
      <c r="U16" s="498"/>
      <c r="V16" s="512" t="str">
        <f ca="1">IF(AND('Mapa final'!$K$28="Alta",'Mapa final'!$O$28="Moderado"),CONCATENATE("R",'Mapa final'!$A$28),"")</f>
        <v/>
      </c>
      <c r="W16" s="510"/>
      <c r="X16" s="513" t="str">
        <f ca="1">IF(AND('Mapa final'!$K$34="Alta",'Mapa final'!$O$34="Moderado"),CONCATENATE("R",'Mapa final'!$A$34),"")</f>
        <v/>
      </c>
      <c r="Y16" s="510"/>
      <c r="Z16" s="513" t="str">
        <f ca="1">IF(AND('Mapa final'!$K$40="Alta",'Mapa final'!$O$40="Moderado"),CONCATENATE("R",'Mapa final'!$A$40),"")</f>
        <v/>
      </c>
      <c r="AA16" s="498"/>
      <c r="AB16" s="512" t="str">
        <f ca="1">IF(AND('Mapa final'!$K$28="Alta",'Mapa final'!$O$28="Mayor"),CONCATENATE("R",'Mapa final'!$A$28),"")</f>
        <v/>
      </c>
      <c r="AC16" s="510"/>
      <c r="AD16" s="513" t="str">
        <f ca="1">IF(AND('Mapa final'!$K$34="Alta",'Mapa final'!$O$34="Mayor"),CONCATENATE("R",'Mapa final'!$A$34),"")</f>
        <v/>
      </c>
      <c r="AE16" s="510"/>
      <c r="AF16" s="513" t="str">
        <f ca="1">IF(AND('Mapa final'!$K$40="Alta",'Mapa final'!$O$40="Mayor"),CONCATENATE("R",'Mapa final'!$A$40),"")</f>
        <v/>
      </c>
      <c r="AG16" s="498"/>
      <c r="AH16" s="514" t="str">
        <f ca="1">IF(AND('Mapa final'!$K$28="Alta",'Mapa final'!$O$28="Catastrófico"),CONCATENATE("R",'Mapa final'!$A$28),"")</f>
        <v/>
      </c>
      <c r="AI16" s="510"/>
      <c r="AJ16" s="515" t="str">
        <f ca="1">IF(AND('Mapa final'!$K$34="Alta",'Mapa final'!$O$34="Catastrófico"),CONCATENATE("R",'Mapa final'!$A$34),"")</f>
        <v/>
      </c>
      <c r="AK16" s="510"/>
      <c r="AL16" s="515" t="str">
        <f ca="1">IF(AND('Mapa final'!$K$40="Alta",'Mapa final'!$O$40="Catastrófico"),CONCATENATE("R",'Mapa final'!$A$40),"")</f>
        <v/>
      </c>
      <c r="AM16" s="498"/>
      <c r="AN16" s="1"/>
      <c r="AO16" s="538"/>
      <c r="AP16" s="273"/>
      <c r="AQ16" s="273"/>
      <c r="AR16" s="273"/>
      <c r="AS16" s="273"/>
      <c r="AT16" s="539"/>
      <c r="AU16" s="1"/>
      <c r="AV16" s="1"/>
      <c r="AW16" s="1"/>
      <c r="AX16" s="1"/>
      <c r="AY16" s="1"/>
      <c r="AZ16" s="1"/>
      <c r="BA16" s="1"/>
      <c r="BB16" s="1"/>
      <c r="BC16" s="1"/>
      <c r="BD16" s="1"/>
      <c r="BE16" s="1"/>
      <c r="BF16" s="1"/>
      <c r="BG16" s="1"/>
      <c r="BH16" s="1"/>
      <c r="BI16" s="1"/>
    </row>
    <row r="17" spans="1:61" ht="15" customHeight="1" x14ac:dyDescent="0.3">
      <c r="A17" s="1"/>
      <c r="B17" s="529"/>
      <c r="C17" s="273"/>
      <c r="D17" s="274"/>
      <c r="E17" s="285"/>
      <c r="F17" s="273"/>
      <c r="G17" s="273"/>
      <c r="H17" s="273"/>
      <c r="I17" s="273"/>
      <c r="J17" s="506"/>
      <c r="K17" s="503"/>
      <c r="L17" s="499"/>
      <c r="M17" s="503"/>
      <c r="N17" s="499"/>
      <c r="O17" s="500"/>
      <c r="P17" s="506"/>
      <c r="Q17" s="503"/>
      <c r="R17" s="499"/>
      <c r="S17" s="503"/>
      <c r="T17" s="499"/>
      <c r="U17" s="500"/>
      <c r="V17" s="506"/>
      <c r="W17" s="503"/>
      <c r="X17" s="499"/>
      <c r="Y17" s="503"/>
      <c r="Z17" s="499"/>
      <c r="AA17" s="500"/>
      <c r="AB17" s="506"/>
      <c r="AC17" s="503"/>
      <c r="AD17" s="499"/>
      <c r="AE17" s="503"/>
      <c r="AF17" s="499"/>
      <c r="AG17" s="500"/>
      <c r="AH17" s="506"/>
      <c r="AI17" s="503"/>
      <c r="AJ17" s="499"/>
      <c r="AK17" s="503"/>
      <c r="AL17" s="499"/>
      <c r="AM17" s="500"/>
      <c r="AN17" s="1"/>
      <c r="AO17" s="538"/>
      <c r="AP17" s="273"/>
      <c r="AQ17" s="273"/>
      <c r="AR17" s="273"/>
      <c r="AS17" s="273"/>
      <c r="AT17" s="539"/>
      <c r="AU17" s="1"/>
      <c r="AV17" s="1"/>
      <c r="AW17" s="1"/>
      <c r="AX17" s="1"/>
      <c r="AY17" s="1"/>
      <c r="AZ17" s="1"/>
      <c r="BA17" s="1"/>
      <c r="BB17" s="1"/>
      <c r="BC17" s="1"/>
      <c r="BD17" s="1"/>
      <c r="BE17" s="1"/>
      <c r="BF17" s="1"/>
      <c r="BG17" s="1"/>
      <c r="BH17" s="1"/>
      <c r="BI17" s="1"/>
    </row>
    <row r="18" spans="1:61" ht="15" customHeight="1" x14ac:dyDescent="0.3">
      <c r="A18" s="1"/>
      <c r="B18" s="529"/>
      <c r="C18" s="273"/>
      <c r="D18" s="274"/>
      <c r="E18" s="285"/>
      <c r="F18" s="273"/>
      <c r="G18" s="273"/>
      <c r="H18" s="273"/>
      <c r="I18" s="273"/>
      <c r="J18" s="511" t="str">
        <f ca="1">IF(AND('Mapa final'!$K$46="Alta",'Mapa final'!$O$46="Leve"),CONCATENATE("R",'Mapa final'!$A$46),"")</f>
        <v/>
      </c>
      <c r="K18" s="510"/>
      <c r="L18" s="497" t="str">
        <f ca="1">IF(AND('Mapa final'!$K$52="Alta",'Mapa final'!$O$52="Leve"),CONCATENATE("R",'Mapa final'!$A$52),"")</f>
        <v/>
      </c>
      <c r="M18" s="510"/>
      <c r="N18" s="497" t="str">
        <f ca="1">IF(AND('Mapa final'!$K$58="Alta",'Mapa final'!$O$58="Leve"),CONCATENATE("R",'Mapa final'!$A$58),"")</f>
        <v/>
      </c>
      <c r="O18" s="498"/>
      <c r="P18" s="511" t="str">
        <f ca="1">IF(AND('Mapa final'!$K$46="Alta",'Mapa final'!$O$46="Menor"),CONCATENATE("R",'Mapa final'!$A$46),"")</f>
        <v/>
      </c>
      <c r="Q18" s="510"/>
      <c r="R18" s="497" t="str">
        <f ca="1">IF(AND('Mapa final'!$K$52="Alta",'Mapa final'!$O$52="Menor"),CONCATENATE("R",'Mapa final'!$A$52),"")</f>
        <v/>
      </c>
      <c r="S18" s="510"/>
      <c r="T18" s="497" t="str">
        <f ca="1">IF(AND('Mapa final'!$K$58="Alta",'Mapa final'!$O$58="Menor"),CONCATENATE("R",'Mapa final'!$A$58),"")</f>
        <v/>
      </c>
      <c r="U18" s="498"/>
      <c r="V18" s="512" t="str">
        <f ca="1">IF(AND('Mapa final'!$K$46="Alta",'Mapa final'!$O$46="Moderado"),CONCATENATE("R",'Mapa final'!$A$46),"")</f>
        <v/>
      </c>
      <c r="W18" s="510"/>
      <c r="X18" s="513" t="str">
        <f ca="1">IF(AND('Mapa final'!$K$52="Alta",'Mapa final'!$O$52="Moderado"),CONCATENATE("R",'Mapa final'!$A$52),"")</f>
        <v/>
      </c>
      <c r="Y18" s="510"/>
      <c r="Z18" s="513" t="str">
        <f ca="1">IF(AND('Mapa final'!$K$58="Alta",'Mapa final'!$O$58="Moderado"),CONCATENATE("R",'Mapa final'!$A$58),"")</f>
        <v/>
      </c>
      <c r="AA18" s="498"/>
      <c r="AB18" s="512" t="str">
        <f ca="1">IF(AND('Mapa final'!$K$46="Alta",'Mapa final'!$O$46="Mayor"),CONCATENATE("R",'Mapa final'!$A$46),"")</f>
        <v/>
      </c>
      <c r="AC18" s="510"/>
      <c r="AD18" s="513" t="str">
        <f ca="1">IF(AND('Mapa final'!$K$52="Alta",'Mapa final'!$O$52="Mayor"),CONCATENATE("R",'Mapa final'!$A$52),"")</f>
        <v/>
      </c>
      <c r="AE18" s="510"/>
      <c r="AF18" s="513" t="str">
        <f ca="1">IF(AND('Mapa final'!$K$58="Alta",'Mapa final'!$O$58="Mayor"),CONCATENATE("R",'Mapa final'!$A$58),"")</f>
        <v/>
      </c>
      <c r="AG18" s="498"/>
      <c r="AH18" s="514" t="str">
        <f ca="1">IF(AND('Mapa final'!$K$46="Alta",'Mapa final'!$O$46="Catastrófico"),CONCATENATE("R",'Mapa final'!$A$46),"")</f>
        <v/>
      </c>
      <c r="AI18" s="510"/>
      <c r="AJ18" s="515" t="str">
        <f ca="1">IF(AND('Mapa final'!$K$52="Alta",'Mapa final'!$O$52="Catastrófico"),CONCATENATE("R",'Mapa final'!$A$52),"")</f>
        <v/>
      </c>
      <c r="AK18" s="510"/>
      <c r="AL18" s="515" t="str">
        <f ca="1">IF(AND('Mapa final'!$K$58="Alta",'Mapa final'!$O$58="Catastrófico"),CONCATENATE("R",'Mapa final'!$A$58),"")</f>
        <v/>
      </c>
      <c r="AM18" s="498"/>
      <c r="AN18" s="1"/>
      <c r="AO18" s="538"/>
      <c r="AP18" s="273"/>
      <c r="AQ18" s="273"/>
      <c r="AR18" s="273"/>
      <c r="AS18" s="273"/>
      <c r="AT18" s="539"/>
      <c r="AU18" s="1"/>
      <c r="AV18" s="1"/>
      <c r="AW18" s="1"/>
      <c r="AX18" s="1"/>
      <c r="AY18" s="1"/>
      <c r="AZ18" s="1"/>
      <c r="BA18" s="1"/>
      <c r="BB18" s="1"/>
      <c r="BC18" s="1"/>
      <c r="BD18" s="1"/>
      <c r="BE18" s="1"/>
      <c r="BF18" s="1"/>
      <c r="BG18" s="1"/>
      <c r="BH18" s="1"/>
      <c r="BI18" s="1"/>
    </row>
    <row r="19" spans="1:61" ht="15" customHeight="1" x14ac:dyDescent="0.3">
      <c r="A19" s="1"/>
      <c r="B19" s="529"/>
      <c r="C19" s="273"/>
      <c r="D19" s="274"/>
      <c r="E19" s="285"/>
      <c r="F19" s="273"/>
      <c r="G19" s="273"/>
      <c r="H19" s="273"/>
      <c r="I19" s="273"/>
      <c r="J19" s="506"/>
      <c r="K19" s="503"/>
      <c r="L19" s="499"/>
      <c r="M19" s="503"/>
      <c r="N19" s="499"/>
      <c r="O19" s="500"/>
      <c r="P19" s="506"/>
      <c r="Q19" s="503"/>
      <c r="R19" s="499"/>
      <c r="S19" s="503"/>
      <c r="T19" s="499"/>
      <c r="U19" s="500"/>
      <c r="V19" s="506"/>
      <c r="W19" s="503"/>
      <c r="X19" s="499"/>
      <c r="Y19" s="503"/>
      <c r="Z19" s="499"/>
      <c r="AA19" s="500"/>
      <c r="AB19" s="506"/>
      <c r="AC19" s="503"/>
      <c r="AD19" s="499"/>
      <c r="AE19" s="503"/>
      <c r="AF19" s="499"/>
      <c r="AG19" s="500"/>
      <c r="AH19" s="506"/>
      <c r="AI19" s="503"/>
      <c r="AJ19" s="499"/>
      <c r="AK19" s="503"/>
      <c r="AL19" s="499"/>
      <c r="AM19" s="500"/>
      <c r="AN19" s="1"/>
      <c r="AO19" s="538"/>
      <c r="AP19" s="273"/>
      <c r="AQ19" s="273"/>
      <c r="AR19" s="273"/>
      <c r="AS19" s="273"/>
      <c r="AT19" s="539"/>
      <c r="AU19" s="1"/>
      <c r="AV19" s="1"/>
      <c r="AW19" s="1"/>
      <c r="AX19" s="1"/>
      <c r="AY19" s="1"/>
      <c r="AZ19" s="1"/>
      <c r="BA19" s="1"/>
      <c r="BB19" s="1"/>
      <c r="BC19" s="1"/>
      <c r="BD19" s="1"/>
      <c r="BE19" s="1"/>
      <c r="BF19" s="1"/>
      <c r="BG19" s="1"/>
      <c r="BH19" s="1"/>
      <c r="BI19" s="1"/>
    </row>
    <row r="20" spans="1:61" ht="15" customHeight="1" x14ac:dyDescent="0.3">
      <c r="A20" s="1"/>
      <c r="B20" s="529"/>
      <c r="C20" s="273"/>
      <c r="D20" s="274"/>
      <c r="E20" s="285"/>
      <c r="F20" s="273"/>
      <c r="G20" s="273"/>
      <c r="H20" s="273"/>
      <c r="I20" s="273"/>
      <c r="J20" s="511" t="str">
        <f ca="1">IF(AND('Mapa final'!$K$64="Alta",'Mapa final'!$O$64="Leve"),CONCATENATE("R",'Mapa final'!$A$64),"")</f>
        <v/>
      </c>
      <c r="K20" s="510"/>
      <c r="L20" s="497" t="str">
        <f>IF(AND('Mapa final'!$K$70="Alta",'Mapa final'!$O$70="Leve"),CONCATENATE("R",'Mapa final'!$A$70),"")</f>
        <v/>
      </c>
      <c r="M20" s="510"/>
      <c r="N20" s="497" t="str">
        <f>IF(AND('Mapa final'!$K$76="Alta",'Mapa final'!$O$76="Leve"),CONCATENATE("R",'Mapa final'!$A$76),"")</f>
        <v/>
      </c>
      <c r="O20" s="498"/>
      <c r="P20" s="511" t="str">
        <f ca="1">IF(AND('Mapa final'!$K$64="Alta",'Mapa final'!$O$64="Menor"),CONCATENATE("R",'Mapa final'!$A$64),"")</f>
        <v/>
      </c>
      <c r="Q20" s="510"/>
      <c r="R20" s="497" t="str">
        <f>IF(AND('Mapa final'!$K$70="Alta",'Mapa final'!$O$70="Menor"),CONCATENATE("R",'Mapa final'!$A$70),"")</f>
        <v/>
      </c>
      <c r="S20" s="510"/>
      <c r="T20" s="497" t="str">
        <f>IF(AND('Mapa final'!$K$76="Alta",'Mapa final'!$O$76="Menor"),CONCATENATE("R",'Mapa final'!$A$76),"")</f>
        <v/>
      </c>
      <c r="U20" s="498"/>
      <c r="V20" s="512" t="str">
        <f ca="1">IF(AND('Mapa final'!$K$64="Alta",'Mapa final'!$O$64="Moderado"),CONCATENATE("R",'Mapa final'!$A$64),"")</f>
        <v/>
      </c>
      <c r="W20" s="510"/>
      <c r="X20" s="513" t="str">
        <f>IF(AND('Mapa final'!$K$70="Alta",'Mapa final'!$O$70="Moderado"),CONCATENATE("R",'Mapa final'!$A$70),"")</f>
        <v/>
      </c>
      <c r="Y20" s="510"/>
      <c r="Z20" s="513" t="str">
        <f>IF(AND('Mapa final'!$K$76="Alta",'Mapa final'!$O$76="Moderado"),CONCATENATE("R",'Mapa final'!$A$76),"")</f>
        <v/>
      </c>
      <c r="AA20" s="498"/>
      <c r="AB20" s="512" t="str">
        <f ca="1">IF(AND('Mapa final'!$K$64="Alta",'Mapa final'!$O$64="Mayor"),CONCATENATE("R",'Mapa final'!$A$64),"")</f>
        <v/>
      </c>
      <c r="AC20" s="510"/>
      <c r="AD20" s="513" t="str">
        <f>IF(AND('Mapa final'!$K$70="Alta",'Mapa final'!$O$70="Mayor"),CONCATENATE("R",'Mapa final'!$A$70),"")</f>
        <v/>
      </c>
      <c r="AE20" s="510"/>
      <c r="AF20" s="513" t="str">
        <f>IF(AND('Mapa final'!$K$76="Alta",'Mapa final'!$O$76="Mayor"),CONCATENATE("R",'Mapa final'!$A$76),"")</f>
        <v/>
      </c>
      <c r="AG20" s="498"/>
      <c r="AH20" s="514" t="str">
        <f ca="1">IF(AND('Mapa final'!$K$64="Alta",'Mapa final'!$O$64="Catastrófico"),CONCATENATE("R",'Mapa final'!$A$64),"")</f>
        <v/>
      </c>
      <c r="AI20" s="510"/>
      <c r="AJ20" s="515" t="str">
        <f>IF(AND('Mapa final'!$K$70="Alta",'Mapa final'!$O$70="Catastrófico"),CONCATENATE("R",'Mapa final'!$A$70),"")</f>
        <v/>
      </c>
      <c r="AK20" s="510"/>
      <c r="AL20" s="515" t="str">
        <f>IF(AND('Mapa final'!$K$76="Alta",'Mapa final'!$O$76="Catastrófico"),CONCATENATE("R",'Mapa final'!$A$76),"")</f>
        <v/>
      </c>
      <c r="AM20" s="498"/>
      <c r="AN20" s="1"/>
      <c r="AO20" s="538"/>
      <c r="AP20" s="273"/>
      <c r="AQ20" s="273"/>
      <c r="AR20" s="273"/>
      <c r="AS20" s="273"/>
      <c r="AT20" s="539"/>
      <c r="AU20" s="1"/>
      <c r="AV20" s="1"/>
      <c r="AW20" s="1"/>
      <c r="AX20" s="1"/>
      <c r="AY20" s="1"/>
      <c r="AZ20" s="1"/>
      <c r="BA20" s="1"/>
      <c r="BB20" s="1"/>
      <c r="BC20" s="1"/>
      <c r="BD20" s="1"/>
      <c r="BE20" s="1"/>
      <c r="BF20" s="1"/>
      <c r="BG20" s="1"/>
      <c r="BH20" s="1"/>
      <c r="BI20" s="1"/>
    </row>
    <row r="21" spans="1:61" ht="15.75" customHeight="1" x14ac:dyDescent="0.3">
      <c r="A21" s="1"/>
      <c r="B21" s="529"/>
      <c r="C21" s="273"/>
      <c r="D21" s="274"/>
      <c r="E21" s="519"/>
      <c r="F21" s="520"/>
      <c r="G21" s="520"/>
      <c r="H21" s="520"/>
      <c r="I21" s="520"/>
      <c r="J21" s="519"/>
      <c r="K21" s="521"/>
      <c r="L21" s="522"/>
      <c r="M21" s="521"/>
      <c r="N21" s="522"/>
      <c r="O21" s="523"/>
      <c r="P21" s="519"/>
      <c r="Q21" s="521"/>
      <c r="R21" s="522"/>
      <c r="S21" s="521"/>
      <c r="T21" s="522"/>
      <c r="U21" s="523"/>
      <c r="V21" s="519"/>
      <c r="W21" s="521"/>
      <c r="X21" s="522"/>
      <c r="Y21" s="521"/>
      <c r="Z21" s="522"/>
      <c r="AA21" s="523"/>
      <c r="AB21" s="519"/>
      <c r="AC21" s="521"/>
      <c r="AD21" s="522"/>
      <c r="AE21" s="521"/>
      <c r="AF21" s="522"/>
      <c r="AG21" s="523"/>
      <c r="AH21" s="519"/>
      <c r="AI21" s="521"/>
      <c r="AJ21" s="522"/>
      <c r="AK21" s="521"/>
      <c r="AL21" s="522"/>
      <c r="AM21" s="523"/>
      <c r="AN21" s="1"/>
      <c r="AO21" s="540"/>
      <c r="AP21" s="541"/>
      <c r="AQ21" s="541"/>
      <c r="AR21" s="541"/>
      <c r="AS21" s="541"/>
      <c r="AT21" s="542"/>
      <c r="AU21" s="1"/>
      <c r="AV21" s="1"/>
      <c r="AW21" s="1"/>
      <c r="AX21" s="1"/>
      <c r="AY21" s="1"/>
      <c r="AZ21" s="1"/>
      <c r="BA21" s="1"/>
      <c r="BB21" s="1"/>
      <c r="BC21" s="1"/>
      <c r="BD21" s="1"/>
      <c r="BE21" s="1"/>
      <c r="BF21" s="1"/>
      <c r="BG21" s="1"/>
      <c r="BH21" s="1"/>
      <c r="BI21" s="1"/>
    </row>
    <row r="22" spans="1:61" ht="15.75" customHeight="1" x14ac:dyDescent="0.3">
      <c r="A22" s="1"/>
      <c r="B22" s="529"/>
      <c r="C22" s="273"/>
      <c r="D22" s="274"/>
      <c r="E22" s="517" t="s">
        <v>184</v>
      </c>
      <c r="F22" s="518"/>
      <c r="G22" s="518"/>
      <c r="H22" s="518"/>
      <c r="I22" s="504"/>
      <c r="J22" s="516" t="str">
        <f ca="1">IF(AND('Mapa final'!$K$10="Media",'Mapa final'!$O$10="Leve"),CONCATENATE("R",'Mapa final'!$A$10),"")</f>
        <v/>
      </c>
      <c r="K22" s="502"/>
      <c r="L22" s="501" t="str">
        <f ca="1">IF(AND('Mapa final'!$K$16="Media",'Mapa final'!$O$14="Leve"),CONCATENATE("R",'Mapa final'!$A$16),"")</f>
        <v/>
      </c>
      <c r="M22" s="502"/>
      <c r="N22" s="501" t="str">
        <f ca="1">IF(AND('Mapa final'!$K$22="Media",'Mapa final'!$O$22="Leve"),CONCATENATE("R",'Mapa final'!$A$22),"")</f>
        <v/>
      </c>
      <c r="O22" s="504"/>
      <c r="P22" s="516" t="str">
        <f ca="1">IF(AND('Mapa final'!$K$10="Media",'Mapa final'!$O$10="Menor"),CONCATENATE("R",'Mapa final'!$A$10),"")</f>
        <v/>
      </c>
      <c r="Q22" s="502"/>
      <c r="R22" s="501" t="str">
        <f ca="1">IF(AND('Mapa final'!$K$16="Media",'Mapa final'!$O$14="Menor"),CONCATENATE("R",'Mapa final'!$A$16),"")</f>
        <v/>
      </c>
      <c r="S22" s="502"/>
      <c r="T22" s="501" t="str">
        <f ca="1">IF(AND('Mapa final'!$K$22="Media",'Mapa final'!$O$22="Menor"),CONCATENATE("R",'Mapa final'!$A$22),"")</f>
        <v/>
      </c>
      <c r="U22" s="504"/>
      <c r="V22" s="516" t="str">
        <f ca="1">IF(AND('Mapa final'!$K$10="Media",'Mapa final'!$O$10="Moderado"),CONCATENATE("R",'Mapa final'!$A$10),"")</f>
        <v/>
      </c>
      <c r="W22" s="502"/>
      <c r="X22" s="501" t="str">
        <f ca="1">IF(AND('Mapa final'!$K$16="Media",'Mapa final'!$O$14="Moderado"),CONCATENATE("R",'Mapa final'!$A$16),"")</f>
        <v/>
      </c>
      <c r="Y22" s="502"/>
      <c r="Z22" s="501" t="str">
        <f ca="1">IF(AND('Mapa final'!$K$22="Media",'Mapa final'!$O$22="Moderado"),CONCATENATE("R",'Mapa final'!$A$22),"")</f>
        <v/>
      </c>
      <c r="AA22" s="504"/>
      <c r="AB22" s="505" t="str">
        <f ca="1">IF(AND('Mapa final'!$K$10="Media",'Mapa final'!$O$10="Mayor"),CONCATENATE("R",'Mapa final'!$A$10),"")</f>
        <v>R1</v>
      </c>
      <c r="AC22" s="502"/>
      <c r="AD22" s="507" t="str">
        <f ca="1">IF(AND('Mapa final'!$K$16="Media",'Mapa final'!$O$14="Mayor"),CONCATENATE("R",'Mapa final'!$A$16),"")</f>
        <v/>
      </c>
      <c r="AE22" s="502"/>
      <c r="AF22" s="507" t="str">
        <f ca="1">IF(AND('Mapa final'!$K$22="Media",'Mapa final'!$O$22="Mayor"),CONCATENATE("R",'Mapa final'!$A$22),"")</f>
        <v/>
      </c>
      <c r="AG22" s="504"/>
      <c r="AH22" s="524" t="str">
        <f ca="1">IF(AND('Mapa final'!$K$10="Media",'Mapa final'!$O$10="Catastrófico"),CONCATENATE("R",'Mapa final'!$A$10),"")</f>
        <v/>
      </c>
      <c r="AI22" s="502"/>
      <c r="AJ22" s="508" t="str">
        <f ca="1">IF(AND('Mapa final'!$K$16="Media",'Mapa final'!$O$14="Catastrófico"),CONCATENATE("R",'Mapa final'!$A$16),"")</f>
        <v/>
      </c>
      <c r="AK22" s="502"/>
      <c r="AL22" s="508" t="str">
        <f ca="1">IF(AND('Mapa final'!$K$22="Media",'Mapa final'!$O$22="Catastrófico"),CONCATENATE("R",'Mapa final'!$A$22),"")</f>
        <v/>
      </c>
      <c r="AM22" s="504"/>
      <c r="AN22" s="1"/>
      <c r="AO22" s="545" t="s">
        <v>185</v>
      </c>
      <c r="AP22" s="536"/>
      <c r="AQ22" s="536"/>
      <c r="AR22" s="536"/>
      <c r="AS22" s="536"/>
      <c r="AT22" s="537"/>
      <c r="AU22" s="1"/>
      <c r="AV22" s="1"/>
      <c r="AW22" s="1"/>
      <c r="AX22" s="1"/>
      <c r="AY22" s="1"/>
      <c r="AZ22" s="1"/>
      <c r="BA22" s="1"/>
      <c r="BB22" s="1"/>
      <c r="BC22" s="1"/>
      <c r="BD22" s="1"/>
      <c r="BE22" s="1"/>
      <c r="BF22" s="1"/>
      <c r="BG22" s="1"/>
      <c r="BH22" s="1"/>
      <c r="BI22" s="1"/>
    </row>
    <row r="23" spans="1:61" ht="15.75" customHeight="1" x14ac:dyDescent="0.3">
      <c r="A23" s="1"/>
      <c r="B23" s="529"/>
      <c r="C23" s="273"/>
      <c r="D23" s="274"/>
      <c r="E23" s="285"/>
      <c r="F23" s="273"/>
      <c r="G23" s="273"/>
      <c r="H23" s="273"/>
      <c r="I23" s="274"/>
      <c r="J23" s="506"/>
      <c r="K23" s="503"/>
      <c r="L23" s="499"/>
      <c r="M23" s="503"/>
      <c r="N23" s="499"/>
      <c r="O23" s="500"/>
      <c r="P23" s="506"/>
      <c r="Q23" s="503"/>
      <c r="R23" s="499"/>
      <c r="S23" s="503"/>
      <c r="T23" s="499"/>
      <c r="U23" s="500"/>
      <c r="V23" s="506"/>
      <c r="W23" s="503"/>
      <c r="X23" s="499"/>
      <c r="Y23" s="503"/>
      <c r="Z23" s="499"/>
      <c r="AA23" s="500"/>
      <c r="AB23" s="506"/>
      <c r="AC23" s="503"/>
      <c r="AD23" s="499"/>
      <c r="AE23" s="503"/>
      <c r="AF23" s="499"/>
      <c r="AG23" s="500"/>
      <c r="AH23" s="506"/>
      <c r="AI23" s="503"/>
      <c r="AJ23" s="499"/>
      <c r="AK23" s="503"/>
      <c r="AL23" s="499"/>
      <c r="AM23" s="500"/>
      <c r="AN23" s="1"/>
      <c r="AO23" s="538"/>
      <c r="AP23" s="273"/>
      <c r="AQ23" s="273"/>
      <c r="AR23" s="273"/>
      <c r="AS23" s="273"/>
      <c r="AT23" s="539"/>
      <c r="AU23" s="1"/>
      <c r="AV23" s="1"/>
      <c r="AW23" s="1"/>
      <c r="AX23" s="1"/>
      <c r="AY23" s="1"/>
      <c r="AZ23" s="1"/>
      <c r="BA23" s="1"/>
      <c r="BB23" s="1"/>
      <c r="BC23" s="1"/>
      <c r="BD23" s="1"/>
      <c r="BE23" s="1"/>
      <c r="BF23" s="1"/>
      <c r="BG23" s="1"/>
      <c r="BH23" s="1"/>
      <c r="BI23" s="1"/>
    </row>
    <row r="24" spans="1:61" ht="15.75" customHeight="1" x14ac:dyDescent="0.3">
      <c r="A24" s="1"/>
      <c r="B24" s="529"/>
      <c r="C24" s="273"/>
      <c r="D24" s="274"/>
      <c r="E24" s="285"/>
      <c r="F24" s="273"/>
      <c r="G24" s="273"/>
      <c r="H24" s="273"/>
      <c r="I24" s="274"/>
      <c r="J24" s="511" t="str">
        <f ca="1">IF(AND('Mapa final'!$K$28="Media",'Mapa final'!$O$28="Leve"),CONCATENATE("R",'Mapa final'!$A$28),"")</f>
        <v/>
      </c>
      <c r="K24" s="510"/>
      <c r="L24" s="497" t="str">
        <f ca="1">IF(AND('Mapa final'!$K$34="Media",'Mapa final'!$O$34="Leve"),CONCATENATE("R",'Mapa final'!$A$34),"")</f>
        <v/>
      </c>
      <c r="M24" s="510"/>
      <c r="N24" s="497" t="str">
        <f ca="1">IF(AND('Mapa final'!$K$40="Media",'Mapa final'!$O$40="Leve"),CONCATENATE("R",'Mapa final'!$A$40),"")</f>
        <v/>
      </c>
      <c r="O24" s="498"/>
      <c r="P24" s="511" t="str">
        <f ca="1">IF(AND('Mapa final'!$K$28="Media",'Mapa final'!$O$28="Menor"),CONCATENATE("R",'Mapa final'!$A$28),"")</f>
        <v/>
      </c>
      <c r="Q24" s="510"/>
      <c r="R24" s="497" t="str">
        <f ca="1">IF(AND('Mapa final'!$K$34="Media",'Mapa final'!$O$34="Menor"),CONCATENATE("R",'Mapa final'!$A$34),"")</f>
        <v/>
      </c>
      <c r="S24" s="510"/>
      <c r="T24" s="497" t="str">
        <f ca="1">IF(AND('Mapa final'!$K$40="Media",'Mapa final'!$O$40="Menor"),CONCATENATE("R",'Mapa final'!$A$40),"")</f>
        <v/>
      </c>
      <c r="U24" s="498"/>
      <c r="V24" s="511" t="str">
        <f ca="1">IF(AND('Mapa final'!$K$28="Media",'Mapa final'!$O$28="Moderado"),CONCATENATE("R",'Mapa final'!$A$28),"")</f>
        <v/>
      </c>
      <c r="W24" s="510"/>
      <c r="X24" s="497" t="str">
        <f ca="1">IF(AND('Mapa final'!$K$34="Media",'Mapa final'!$O$34="Moderado"),CONCATENATE("R",'Mapa final'!$A$34),"")</f>
        <v/>
      </c>
      <c r="Y24" s="510"/>
      <c r="Z24" s="497" t="str">
        <f ca="1">IF(AND('Mapa final'!$K$40="Media",'Mapa final'!$O$40="Moderado"),CONCATENATE("R",'Mapa final'!$A$40),"")</f>
        <v/>
      </c>
      <c r="AA24" s="498"/>
      <c r="AB24" s="512" t="str">
        <f ca="1">IF(AND('Mapa final'!$K$28="Media",'Mapa final'!$O$28="Mayor"),CONCATENATE("R",'Mapa final'!$A$28),"")</f>
        <v/>
      </c>
      <c r="AC24" s="510"/>
      <c r="AD24" s="513" t="str">
        <f ca="1">IF(AND('Mapa final'!$K$34="Media",'Mapa final'!$O$34="Mayor"),CONCATENATE("R",'Mapa final'!$A$34),"")</f>
        <v/>
      </c>
      <c r="AE24" s="510"/>
      <c r="AF24" s="513" t="str">
        <f ca="1">IF(AND('Mapa final'!$K$40="Media",'Mapa final'!$O$40="Mayor"),CONCATENATE("R",'Mapa final'!$A$40),"")</f>
        <v/>
      </c>
      <c r="AG24" s="498"/>
      <c r="AH24" s="514" t="str">
        <f ca="1">IF(AND('Mapa final'!$K$28="Media",'Mapa final'!$O$28="Catastrófico"),CONCATENATE("R",'Mapa final'!$A$28),"")</f>
        <v/>
      </c>
      <c r="AI24" s="510"/>
      <c r="AJ24" s="515" t="str">
        <f ca="1">IF(AND('Mapa final'!$K$34="Media",'Mapa final'!$O$34="Catastrófico"),CONCATENATE("R",'Mapa final'!$A$34),"")</f>
        <v/>
      </c>
      <c r="AK24" s="510"/>
      <c r="AL24" s="515" t="str">
        <f ca="1">IF(AND('Mapa final'!$K$40="Media",'Mapa final'!$O$40="Catastrófico"),CONCATENATE("R",'Mapa final'!$A$40),"")</f>
        <v/>
      </c>
      <c r="AM24" s="498"/>
      <c r="AN24" s="1"/>
      <c r="AO24" s="538"/>
      <c r="AP24" s="273"/>
      <c r="AQ24" s="273"/>
      <c r="AR24" s="273"/>
      <c r="AS24" s="273"/>
      <c r="AT24" s="539"/>
      <c r="AU24" s="1"/>
      <c r="AV24" s="1"/>
      <c r="AW24" s="1"/>
      <c r="AX24" s="1"/>
      <c r="AY24" s="1"/>
      <c r="AZ24" s="1"/>
      <c r="BA24" s="1"/>
      <c r="BB24" s="1"/>
      <c r="BC24" s="1"/>
      <c r="BD24" s="1"/>
      <c r="BE24" s="1"/>
      <c r="BF24" s="1"/>
      <c r="BG24" s="1"/>
      <c r="BH24" s="1"/>
      <c r="BI24" s="1"/>
    </row>
    <row r="25" spans="1:61" ht="15.75" customHeight="1" x14ac:dyDescent="0.3">
      <c r="A25" s="1"/>
      <c r="B25" s="529"/>
      <c r="C25" s="273"/>
      <c r="D25" s="274"/>
      <c r="E25" s="285"/>
      <c r="F25" s="273"/>
      <c r="G25" s="273"/>
      <c r="H25" s="273"/>
      <c r="I25" s="274"/>
      <c r="J25" s="506"/>
      <c r="K25" s="503"/>
      <c r="L25" s="499"/>
      <c r="M25" s="503"/>
      <c r="N25" s="499"/>
      <c r="O25" s="500"/>
      <c r="P25" s="506"/>
      <c r="Q25" s="503"/>
      <c r="R25" s="499"/>
      <c r="S25" s="503"/>
      <c r="T25" s="499"/>
      <c r="U25" s="500"/>
      <c r="V25" s="506"/>
      <c r="W25" s="503"/>
      <c r="X25" s="499"/>
      <c r="Y25" s="503"/>
      <c r="Z25" s="499"/>
      <c r="AA25" s="500"/>
      <c r="AB25" s="506"/>
      <c r="AC25" s="503"/>
      <c r="AD25" s="499"/>
      <c r="AE25" s="503"/>
      <c r="AF25" s="499"/>
      <c r="AG25" s="500"/>
      <c r="AH25" s="506"/>
      <c r="AI25" s="503"/>
      <c r="AJ25" s="499"/>
      <c r="AK25" s="503"/>
      <c r="AL25" s="499"/>
      <c r="AM25" s="500"/>
      <c r="AN25" s="1"/>
      <c r="AO25" s="538"/>
      <c r="AP25" s="273"/>
      <c r="AQ25" s="273"/>
      <c r="AR25" s="273"/>
      <c r="AS25" s="273"/>
      <c r="AT25" s="539"/>
      <c r="AU25" s="1"/>
      <c r="AV25" s="1"/>
      <c r="AW25" s="1"/>
      <c r="AX25" s="1"/>
      <c r="AY25" s="1"/>
      <c r="AZ25" s="1"/>
      <c r="BA25" s="1"/>
      <c r="BB25" s="1"/>
      <c r="BC25" s="1"/>
      <c r="BD25" s="1"/>
      <c r="BE25" s="1"/>
      <c r="BF25" s="1"/>
      <c r="BG25" s="1"/>
      <c r="BH25" s="1"/>
      <c r="BI25" s="1"/>
    </row>
    <row r="26" spans="1:61" ht="15.75" customHeight="1" x14ac:dyDescent="0.3">
      <c r="A26" s="1"/>
      <c r="B26" s="529"/>
      <c r="C26" s="273"/>
      <c r="D26" s="274"/>
      <c r="E26" s="285"/>
      <c r="F26" s="273"/>
      <c r="G26" s="273"/>
      <c r="H26" s="273"/>
      <c r="I26" s="274"/>
      <c r="J26" s="511" t="str">
        <f ca="1">IF(AND('Mapa final'!$K$46="Media",'Mapa final'!$O$46="Leve"),CONCATENATE("R",'Mapa final'!$A$46),"")</f>
        <v/>
      </c>
      <c r="K26" s="510"/>
      <c r="L26" s="497" t="str">
        <f ca="1">IF(AND('Mapa final'!$K$52="Media",'Mapa final'!$O$52="Leve"),CONCATENATE("R",'Mapa final'!$A$52),"")</f>
        <v/>
      </c>
      <c r="M26" s="510"/>
      <c r="N26" s="497" t="str">
        <f ca="1">IF(AND('Mapa final'!$K$58="Media",'Mapa final'!$O$58="Leve"),CONCATENATE("R",'Mapa final'!$A$58),"")</f>
        <v/>
      </c>
      <c r="O26" s="498"/>
      <c r="P26" s="511" t="str">
        <f ca="1">IF(AND('Mapa final'!$K$46="Media",'Mapa final'!$O$46="Menor"),CONCATENATE("R",'Mapa final'!$A$46),"")</f>
        <v/>
      </c>
      <c r="Q26" s="510"/>
      <c r="R26" s="497" t="str">
        <f ca="1">IF(AND('Mapa final'!$K$52="Media",'Mapa final'!$O$52="Menor"),CONCATENATE("R",'Mapa final'!$A$52),"")</f>
        <v/>
      </c>
      <c r="S26" s="510"/>
      <c r="T26" s="497" t="str">
        <f ca="1">IF(AND('Mapa final'!$K$58="Media",'Mapa final'!$O$58="Menor"),CONCATENATE("R",'Mapa final'!$A$58),"")</f>
        <v/>
      </c>
      <c r="U26" s="498"/>
      <c r="V26" s="511" t="str">
        <f ca="1">IF(AND('Mapa final'!$K$46="Media",'Mapa final'!$O$46="Moderado"),CONCATENATE("R",'Mapa final'!$A$46),"")</f>
        <v/>
      </c>
      <c r="W26" s="510"/>
      <c r="X26" s="497" t="str">
        <f ca="1">IF(AND('Mapa final'!$K$52="Media",'Mapa final'!$O$52="Moderado"),CONCATENATE("R",'Mapa final'!$A$52),"")</f>
        <v/>
      </c>
      <c r="Y26" s="510"/>
      <c r="Z26" s="497" t="str">
        <f ca="1">IF(AND('Mapa final'!$K$58="Media",'Mapa final'!$O$58="Moderado"),CONCATENATE("R",'Mapa final'!$A$58),"")</f>
        <v/>
      </c>
      <c r="AA26" s="498"/>
      <c r="AB26" s="512" t="str">
        <f ca="1">IF(AND('Mapa final'!$K$46="Media",'Mapa final'!$O$46="Mayor"),CONCATENATE("R",'Mapa final'!$A$46),"")</f>
        <v/>
      </c>
      <c r="AC26" s="510"/>
      <c r="AD26" s="513" t="str">
        <f ca="1">IF(AND('Mapa final'!$K$52="Media",'Mapa final'!$O$52="Mayor"),CONCATENATE("R",'Mapa final'!$A$52),"")</f>
        <v/>
      </c>
      <c r="AE26" s="510"/>
      <c r="AF26" s="513" t="str">
        <f ca="1">IF(AND('Mapa final'!$K$58="Media",'Mapa final'!$O$58="Mayor"),CONCATENATE("R",'Mapa final'!$A$58),"")</f>
        <v/>
      </c>
      <c r="AG26" s="498"/>
      <c r="AH26" s="514" t="str">
        <f ca="1">IF(AND('Mapa final'!$K$46="Media",'Mapa final'!$O$46="Catastrófico"),CONCATENATE("R",'Mapa final'!$A$46),"")</f>
        <v/>
      </c>
      <c r="AI26" s="510"/>
      <c r="AJ26" s="515" t="str">
        <f ca="1">IF(AND('Mapa final'!$K$52="Media",'Mapa final'!$O$52="Catastrófico"),CONCATENATE("R",'Mapa final'!$A$52),"")</f>
        <v/>
      </c>
      <c r="AK26" s="510"/>
      <c r="AL26" s="515" t="str">
        <f ca="1">IF(AND('Mapa final'!$K$58="Media",'Mapa final'!$O$58="Catastrófico"),CONCATENATE("R",'Mapa final'!$A$58),"")</f>
        <v/>
      </c>
      <c r="AM26" s="498"/>
      <c r="AN26" s="1"/>
      <c r="AO26" s="538"/>
      <c r="AP26" s="273"/>
      <c r="AQ26" s="273"/>
      <c r="AR26" s="273"/>
      <c r="AS26" s="273"/>
      <c r="AT26" s="539"/>
      <c r="AU26" s="1"/>
      <c r="AV26" s="1"/>
      <c r="AW26" s="1"/>
      <c r="AX26" s="1"/>
      <c r="AY26" s="1"/>
      <c r="AZ26" s="1"/>
      <c r="BA26" s="1"/>
      <c r="BB26" s="1"/>
      <c r="BC26" s="1"/>
      <c r="BD26" s="1"/>
      <c r="BE26" s="1"/>
      <c r="BF26" s="1"/>
      <c r="BG26" s="1"/>
      <c r="BH26" s="1"/>
      <c r="BI26" s="1"/>
    </row>
    <row r="27" spans="1:61" ht="15.75" customHeight="1" x14ac:dyDescent="0.3">
      <c r="A27" s="1"/>
      <c r="B27" s="529"/>
      <c r="C27" s="273"/>
      <c r="D27" s="274"/>
      <c r="E27" s="285"/>
      <c r="F27" s="273"/>
      <c r="G27" s="273"/>
      <c r="H27" s="273"/>
      <c r="I27" s="274"/>
      <c r="J27" s="506"/>
      <c r="K27" s="503"/>
      <c r="L27" s="499"/>
      <c r="M27" s="503"/>
      <c r="N27" s="499"/>
      <c r="O27" s="500"/>
      <c r="P27" s="506"/>
      <c r="Q27" s="503"/>
      <c r="R27" s="499"/>
      <c r="S27" s="503"/>
      <c r="T27" s="499"/>
      <c r="U27" s="500"/>
      <c r="V27" s="506"/>
      <c r="W27" s="503"/>
      <c r="X27" s="499"/>
      <c r="Y27" s="503"/>
      <c r="Z27" s="499"/>
      <c r="AA27" s="500"/>
      <c r="AB27" s="506"/>
      <c r="AC27" s="503"/>
      <c r="AD27" s="499"/>
      <c r="AE27" s="503"/>
      <c r="AF27" s="499"/>
      <c r="AG27" s="500"/>
      <c r="AH27" s="506"/>
      <c r="AI27" s="503"/>
      <c r="AJ27" s="499"/>
      <c r="AK27" s="503"/>
      <c r="AL27" s="499"/>
      <c r="AM27" s="500"/>
      <c r="AN27" s="1"/>
      <c r="AO27" s="538"/>
      <c r="AP27" s="273"/>
      <c r="AQ27" s="273"/>
      <c r="AR27" s="273"/>
      <c r="AS27" s="273"/>
      <c r="AT27" s="539"/>
      <c r="AU27" s="1"/>
      <c r="AV27" s="1"/>
      <c r="AW27" s="1"/>
      <c r="AX27" s="1"/>
      <c r="AY27" s="1"/>
      <c r="AZ27" s="1"/>
      <c r="BA27" s="1"/>
      <c r="BB27" s="1"/>
      <c r="BC27" s="1"/>
      <c r="BD27" s="1"/>
      <c r="BE27" s="1"/>
      <c r="BF27" s="1"/>
      <c r="BG27" s="1"/>
      <c r="BH27" s="1"/>
      <c r="BI27" s="1"/>
    </row>
    <row r="28" spans="1:61" ht="15.75" customHeight="1" x14ac:dyDescent="0.3">
      <c r="A28" s="1"/>
      <c r="B28" s="529"/>
      <c r="C28" s="273"/>
      <c r="D28" s="274"/>
      <c r="E28" s="285"/>
      <c r="F28" s="273"/>
      <c r="G28" s="273"/>
      <c r="H28" s="273"/>
      <c r="I28" s="274"/>
      <c r="J28" s="511" t="str">
        <f ca="1">IF(AND('Mapa final'!$K$64="Media",'Mapa final'!$O$64="Leve"),CONCATENATE("R",'Mapa final'!$A$64),"")</f>
        <v/>
      </c>
      <c r="K28" s="510"/>
      <c r="L28" s="497" t="str">
        <f>IF(AND('Mapa final'!$K$70="Media",'Mapa final'!$O$70="Leve"),CONCATENATE("R",'Mapa final'!$A$70),"")</f>
        <v/>
      </c>
      <c r="M28" s="510"/>
      <c r="N28" s="497" t="str">
        <f>IF(AND('Mapa final'!$K$76="Media",'Mapa final'!$O$76="Leve"),CONCATENATE("R",'Mapa final'!$A$76),"")</f>
        <v/>
      </c>
      <c r="O28" s="498"/>
      <c r="P28" s="511" t="str">
        <f ca="1">IF(AND('Mapa final'!$K$64="Media",'Mapa final'!$O$64="Menor"),CONCATENATE("R",'Mapa final'!$A$64),"")</f>
        <v/>
      </c>
      <c r="Q28" s="510"/>
      <c r="R28" s="497" t="str">
        <f>IF(AND('Mapa final'!$K$70="Media",'Mapa final'!$O$70="Menor"),CONCATENATE("R",'Mapa final'!$A$70),"")</f>
        <v/>
      </c>
      <c r="S28" s="510"/>
      <c r="T28" s="497" t="str">
        <f>IF(AND('Mapa final'!$K$76="Media",'Mapa final'!$O$76="Menor"),CONCATENATE("R",'Mapa final'!$A$76),"")</f>
        <v/>
      </c>
      <c r="U28" s="498"/>
      <c r="V28" s="511" t="str">
        <f ca="1">IF(AND('Mapa final'!$K$64="Media",'Mapa final'!$O$64="Moderado"),CONCATENATE("R",'Mapa final'!$A$64),"")</f>
        <v/>
      </c>
      <c r="W28" s="510"/>
      <c r="X28" s="497" t="str">
        <f>IF(AND('Mapa final'!$K$70="Media",'Mapa final'!$O$70="Moderado"),CONCATENATE("R",'Mapa final'!$A$70),"")</f>
        <v/>
      </c>
      <c r="Y28" s="510"/>
      <c r="Z28" s="497" t="str">
        <f>IF(AND('Mapa final'!$K$76="Media",'Mapa final'!$O$76="Moderado"),CONCATENATE("R",'Mapa final'!$A$76),"")</f>
        <v/>
      </c>
      <c r="AA28" s="498"/>
      <c r="AB28" s="512" t="str">
        <f ca="1">IF(AND('Mapa final'!$K$64="Media",'Mapa final'!$O$64="Mayor"),CONCATENATE("R",'Mapa final'!$A$64),"")</f>
        <v/>
      </c>
      <c r="AC28" s="510"/>
      <c r="AD28" s="513" t="str">
        <f>IF(AND('Mapa final'!$K$70="Media",'Mapa final'!$O$70="Mayor"),CONCATENATE("R",'Mapa final'!$A$70),"")</f>
        <v/>
      </c>
      <c r="AE28" s="510"/>
      <c r="AF28" s="513" t="str">
        <f>IF(AND('Mapa final'!$K$76="Media",'Mapa final'!$O$76="Mayor"),CONCATENATE("R",'Mapa final'!$A$76),"")</f>
        <v/>
      </c>
      <c r="AG28" s="498"/>
      <c r="AH28" s="514" t="str">
        <f ca="1">IF(AND('Mapa final'!$K$64="Media",'Mapa final'!$O$64="Catastrófico"),CONCATENATE("R",'Mapa final'!$A$64),"")</f>
        <v/>
      </c>
      <c r="AI28" s="510"/>
      <c r="AJ28" s="515" t="str">
        <f>IF(AND('Mapa final'!$K$70="Media",'Mapa final'!$O$70="Catastrófico"),CONCATENATE("R",'Mapa final'!$A$70),"")</f>
        <v/>
      </c>
      <c r="AK28" s="510"/>
      <c r="AL28" s="515" t="str">
        <f>IF(AND('Mapa final'!$K$76="Media",'Mapa final'!$O$76="Catastrófico"),CONCATENATE("R",'Mapa final'!$A$76),"")</f>
        <v/>
      </c>
      <c r="AM28" s="498"/>
      <c r="AN28" s="1"/>
      <c r="AO28" s="538"/>
      <c r="AP28" s="273"/>
      <c r="AQ28" s="273"/>
      <c r="AR28" s="273"/>
      <c r="AS28" s="273"/>
      <c r="AT28" s="539"/>
      <c r="AU28" s="1"/>
      <c r="AV28" s="1"/>
      <c r="AW28" s="1"/>
      <c r="AX28" s="1"/>
      <c r="AY28" s="1"/>
      <c r="AZ28" s="1"/>
      <c r="BA28" s="1"/>
      <c r="BB28" s="1"/>
      <c r="BC28" s="1"/>
      <c r="BD28" s="1"/>
      <c r="BE28" s="1"/>
      <c r="BF28" s="1"/>
      <c r="BG28" s="1"/>
      <c r="BH28" s="1"/>
      <c r="BI28" s="1"/>
    </row>
    <row r="29" spans="1:61" ht="15.75" customHeight="1" x14ac:dyDescent="0.3">
      <c r="A29" s="1"/>
      <c r="B29" s="529"/>
      <c r="C29" s="273"/>
      <c r="D29" s="274"/>
      <c r="E29" s="519"/>
      <c r="F29" s="520"/>
      <c r="G29" s="520"/>
      <c r="H29" s="520"/>
      <c r="I29" s="523"/>
      <c r="J29" s="506"/>
      <c r="K29" s="503"/>
      <c r="L29" s="499"/>
      <c r="M29" s="503"/>
      <c r="N29" s="499"/>
      <c r="O29" s="500"/>
      <c r="P29" s="519"/>
      <c r="Q29" s="521"/>
      <c r="R29" s="522"/>
      <c r="S29" s="521"/>
      <c r="T29" s="522"/>
      <c r="U29" s="523"/>
      <c r="V29" s="519"/>
      <c r="W29" s="521"/>
      <c r="X29" s="522"/>
      <c r="Y29" s="521"/>
      <c r="Z29" s="522"/>
      <c r="AA29" s="523"/>
      <c r="AB29" s="519"/>
      <c r="AC29" s="521"/>
      <c r="AD29" s="522"/>
      <c r="AE29" s="521"/>
      <c r="AF29" s="522"/>
      <c r="AG29" s="523"/>
      <c r="AH29" s="519"/>
      <c r="AI29" s="521"/>
      <c r="AJ29" s="522"/>
      <c r="AK29" s="521"/>
      <c r="AL29" s="522"/>
      <c r="AM29" s="523"/>
      <c r="AN29" s="1"/>
      <c r="AO29" s="540"/>
      <c r="AP29" s="541"/>
      <c r="AQ29" s="541"/>
      <c r="AR29" s="541"/>
      <c r="AS29" s="541"/>
      <c r="AT29" s="542"/>
      <c r="AU29" s="1"/>
      <c r="AV29" s="1"/>
      <c r="AW29" s="1"/>
      <c r="AX29" s="1"/>
      <c r="AY29" s="1"/>
      <c r="AZ29" s="1"/>
      <c r="BA29" s="1"/>
      <c r="BB29" s="1"/>
      <c r="BC29" s="1"/>
      <c r="BD29" s="1"/>
      <c r="BE29" s="1"/>
      <c r="BF29" s="1"/>
      <c r="BG29" s="1"/>
      <c r="BH29" s="1"/>
      <c r="BI29" s="1"/>
    </row>
    <row r="30" spans="1:61" ht="15.75" customHeight="1" x14ac:dyDescent="0.3">
      <c r="A30" s="1"/>
      <c r="B30" s="529"/>
      <c r="C30" s="273"/>
      <c r="D30" s="274"/>
      <c r="E30" s="517" t="s">
        <v>186</v>
      </c>
      <c r="F30" s="518"/>
      <c r="G30" s="518"/>
      <c r="H30" s="518"/>
      <c r="I30" s="518"/>
      <c r="J30" s="534" t="str">
        <f ca="1">IF(AND('Mapa final'!$K$10="Baja",'Mapa final'!$O$10="Leve"),CONCATENATE("R",'Mapa final'!$A$10),"")</f>
        <v/>
      </c>
      <c r="K30" s="502"/>
      <c r="L30" s="533" t="str">
        <f ca="1">IF(AND('Mapa final'!$K$16="Baja",'Mapa final'!$O$14="Leve"),CONCATENATE("R",'Mapa final'!$A$16),"")</f>
        <v/>
      </c>
      <c r="M30" s="502"/>
      <c r="N30" s="533" t="str">
        <f ca="1">IF(AND('Mapa final'!$K$22="Baja",'Mapa final'!$O$22="Leve"),CONCATENATE("R",'Mapa final'!$A$22),"")</f>
        <v/>
      </c>
      <c r="O30" s="504"/>
      <c r="P30" s="501" t="str">
        <f ca="1">IF(AND('Mapa final'!$K$10="Baja",'Mapa final'!$O$10="Menor"),CONCATENATE("R",'Mapa final'!$A$10),"")</f>
        <v/>
      </c>
      <c r="Q30" s="502"/>
      <c r="R30" s="501" t="str">
        <f ca="1">IF(AND('Mapa final'!$K$16="Baja",'Mapa final'!$O$14="Menor"),CONCATENATE("R",'Mapa final'!$A$16),"")</f>
        <v/>
      </c>
      <c r="S30" s="502"/>
      <c r="T30" s="501" t="str">
        <f ca="1">IF(AND('Mapa final'!$K$22="Baja",'Mapa final'!$O$22="Menor"),CONCATENATE("R",'Mapa final'!$A$22),"")</f>
        <v/>
      </c>
      <c r="U30" s="504"/>
      <c r="V30" s="516" t="str">
        <f ca="1">IF(AND('Mapa final'!$K$10="Baja",'Mapa final'!$O$10="Moderado"),CONCATENATE("R",'Mapa final'!$A$10),"")</f>
        <v/>
      </c>
      <c r="W30" s="502"/>
      <c r="X30" s="501" t="str">
        <f ca="1">IF(AND('Mapa final'!$K$16="Baja",'Mapa final'!$O$14="Moderado"),CONCATENATE("R",'Mapa final'!$A$16),"")</f>
        <v/>
      </c>
      <c r="Y30" s="502"/>
      <c r="Z30" s="501" t="str">
        <f ca="1">IF(AND('Mapa final'!$K$22="Baja",'Mapa final'!$O$22="Moderado"),CONCATENATE("R",'Mapa final'!$A$22),"")</f>
        <v/>
      </c>
      <c r="AA30" s="504"/>
      <c r="AB30" s="505" t="str">
        <f ca="1">IF(AND('Mapa final'!$K$10="Baja",'Mapa final'!$O$10="Mayor"),CONCATENATE("R",'Mapa final'!$A$10),"")</f>
        <v/>
      </c>
      <c r="AC30" s="502"/>
      <c r="AD30" s="507" t="str">
        <f ca="1">IF(AND('Mapa final'!$K$16="Baja",'Mapa final'!$O$14="Mayor"),CONCATENATE("R",'Mapa final'!$A$16),"")</f>
        <v/>
      </c>
      <c r="AE30" s="502"/>
      <c r="AF30" s="507" t="str">
        <f ca="1">IF(AND('Mapa final'!$K$22="Baja",'Mapa final'!$O$22="Mayor"),CONCATENATE("R",'Mapa final'!$A$22),"")</f>
        <v/>
      </c>
      <c r="AG30" s="504"/>
      <c r="AH30" s="524" t="str">
        <f ca="1">IF(AND('Mapa final'!$K$10="Baja",'Mapa final'!$O$10="Catastrófico"),CONCATENATE("R",'Mapa final'!$A$10),"")</f>
        <v/>
      </c>
      <c r="AI30" s="502"/>
      <c r="AJ30" s="508" t="str">
        <f ca="1">IF(AND('Mapa final'!$K$16="Baja",'Mapa final'!$O$14="Catastrófico"),CONCATENATE("R",'Mapa final'!$A$16),"")</f>
        <v/>
      </c>
      <c r="AK30" s="502"/>
      <c r="AL30" s="508" t="str">
        <f ca="1">IF(AND('Mapa final'!$K$22="Baja",'Mapa final'!$O$22="Catastrófico"),CONCATENATE("R",'Mapa final'!$A$22),"")</f>
        <v/>
      </c>
      <c r="AM30" s="504"/>
      <c r="AN30" s="1"/>
      <c r="AO30" s="543" t="s">
        <v>187</v>
      </c>
      <c r="AP30" s="536"/>
      <c r="AQ30" s="536"/>
      <c r="AR30" s="536"/>
      <c r="AS30" s="536"/>
      <c r="AT30" s="537"/>
      <c r="AU30" s="1"/>
      <c r="AV30" s="1"/>
      <c r="AW30" s="1"/>
      <c r="AX30" s="1"/>
      <c r="AY30" s="1"/>
      <c r="AZ30" s="1"/>
      <c r="BA30" s="1"/>
      <c r="BB30" s="1"/>
      <c r="BC30" s="1"/>
      <c r="BD30" s="1"/>
      <c r="BE30" s="1"/>
      <c r="BF30" s="1"/>
      <c r="BG30" s="1"/>
      <c r="BH30" s="1"/>
      <c r="BI30" s="1"/>
    </row>
    <row r="31" spans="1:61" ht="15.75" customHeight="1" x14ac:dyDescent="0.3">
      <c r="A31" s="1"/>
      <c r="B31" s="529"/>
      <c r="C31" s="273"/>
      <c r="D31" s="274"/>
      <c r="E31" s="285"/>
      <c r="F31" s="273"/>
      <c r="G31" s="273"/>
      <c r="H31" s="273"/>
      <c r="I31" s="273"/>
      <c r="J31" s="506"/>
      <c r="K31" s="503"/>
      <c r="L31" s="499"/>
      <c r="M31" s="503"/>
      <c r="N31" s="499"/>
      <c r="O31" s="500"/>
      <c r="P31" s="499"/>
      <c r="Q31" s="503"/>
      <c r="R31" s="499"/>
      <c r="S31" s="503"/>
      <c r="T31" s="499"/>
      <c r="U31" s="500"/>
      <c r="V31" s="506"/>
      <c r="W31" s="503"/>
      <c r="X31" s="499"/>
      <c r="Y31" s="503"/>
      <c r="Z31" s="499"/>
      <c r="AA31" s="500"/>
      <c r="AB31" s="506"/>
      <c r="AC31" s="503"/>
      <c r="AD31" s="499"/>
      <c r="AE31" s="503"/>
      <c r="AF31" s="499"/>
      <c r="AG31" s="500"/>
      <c r="AH31" s="506"/>
      <c r="AI31" s="503"/>
      <c r="AJ31" s="499"/>
      <c r="AK31" s="503"/>
      <c r="AL31" s="499"/>
      <c r="AM31" s="500"/>
      <c r="AN31" s="1"/>
      <c r="AO31" s="538"/>
      <c r="AP31" s="273"/>
      <c r="AQ31" s="273"/>
      <c r="AR31" s="273"/>
      <c r="AS31" s="273"/>
      <c r="AT31" s="539"/>
      <c r="AU31" s="1"/>
      <c r="AV31" s="1"/>
      <c r="AW31" s="1"/>
      <c r="AX31" s="1"/>
      <c r="AY31" s="1"/>
      <c r="AZ31" s="1"/>
      <c r="BA31" s="1"/>
      <c r="BB31" s="1"/>
      <c r="BC31" s="1"/>
      <c r="BD31" s="1"/>
      <c r="BE31" s="1"/>
      <c r="BF31" s="1"/>
      <c r="BG31" s="1"/>
      <c r="BH31" s="1"/>
      <c r="BI31" s="1"/>
    </row>
    <row r="32" spans="1:61" ht="15.75" customHeight="1" x14ac:dyDescent="0.3">
      <c r="A32" s="1"/>
      <c r="B32" s="529"/>
      <c r="C32" s="273"/>
      <c r="D32" s="274"/>
      <c r="E32" s="285"/>
      <c r="F32" s="273"/>
      <c r="G32" s="273"/>
      <c r="H32" s="273"/>
      <c r="I32" s="273"/>
      <c r="J32" s="525" t="str">
        <f ca="1">IF(AND('Mapa final'!$K$28="Baja",'Mapa final'!$O$28="Leve"),CONCATENATE("R",'Mapa final'!$A$28),"")</f>
        <v/>
      </c>
      <c r="K32" s="510"/>
      <c r="L32" s="509" t="str">
        <f ca="1">IF(AND('Mapa final'!$K$34="Baja",'Mapa final'!$O$34="Leve"),CONCATENATE("R",'Mapa final'!$A$34),"")</f>
        <v/>
      </c>
      <c r="M32" s="510"/>
      <c r="N32" s="509" t="str">
        <f ca="1">IF(AND('Mapa final'!$K$40="Baja",'Mapa final'!$O$40="Leve"),CONCATENATE("R",'Mapa final'!$A$40),"")</f>
        <v/>
      </c>
      <c r="O32" s="498"/>
      <c r="P32" s="497" t="str">
        <f ca="1">IF(AND('Mapa final'!$K$28="Baja",'Mapa final'!$O$28="Menor"),CONCATENATE("R",'Mapa final'!$A$28),"")</f>
        <v/>
      </c>
      <c r="Q32" s="510"/>
      <c r="R32" s="497" t="str">
        <f ca="1">IF(AND('Mapa final'!$K$34="Baja",'Mapa final'!$O$34="Menor"),CONCATENATE("R",'Mapa final'!$A$34),"")</f>
        <v/>
      </c>
      <c r="S32" s="510"/>
      <c r="T32" s="497" t="str">
        <f ca="1">IF(AND('Mapa final'!$K$40="Baja",'Mapa final'!$O$40="Menor"),CONCATENATE("R",'Mapa final'!$A$40),"")</f>
        <v/>
      </c>
      <c r="U32" s="498"/>
      <c r="V32" s="511" t="str">
        <f ca="1">IF(AND('Mapa final'!$K$28="Baja",'Mapa final'!$O$28="Moderado"),CONCATENATE("R",'Mapa final'!$A$28),"")</f>
        <v/>
      </c>
      <c r="W32" s="510"/>
      <c r="X32" s="497" t="str">
        <f ca="1">IF(AND('Mapa final'!$K$34="Baja",'Mapa final'!$O$34="Moderado"),CONCATENATE("R",'Mapa final'!$A$34),"")</f>
        <v/>
      </c>
      <c r="Y32" s="510"/>
      <c r="Z32" s="497" t="str">
        <f ca="1">IF(AND('Mapa final'!$K$40="Baja",'Mapa final'!$O$40="Moderado"),CONCATENATE("R",'Mapa final'!$A$40),"")</f>
        <v/>
      </c>
      <c r="AA32" s="498"/>
      <c r="AB32" s="512" t="str">
        <f ca="1">IF(AND('Mapa final'!$K$28="Baja",'Mapa final'!$O$28="Mayor"),CONCATENATE("R",'Mapa final'!$A$28),"")</f>
        <v/>
      </c>
      <c r="AC32" s="510"/>
      <c r="AD32" s="513" t="str">
        <f ca="1">IF(AND('Mapa final'!$K$34="Baja",'Mapa final'!$O$34="Mayor"),CONCATENATE("R",'Mapa final'!$A$34),"")</f>
        <v/>
      </c>
      <c r="AE32" s="510"/>
      <c r="AF32" s="513" t="str">
        <f ca="1">IF(AND('Mapa final'!$K$40="Baja",'Mapa final'!$O$40="Mayor"),CONCATENATE("R",'Mapa final'!$A$40),"")</f>
        <v/>
      </c>
      <c r="AG32" s="498"/>
      <c r="AH32" s="514" t="str">
        <f ca="1">IF(AND('Mapa final'!$K$28="Baja",'Mapa final'!$O$28="Catastrófico"),CONCATENATE("R",'Mapa final'!$A$28),"")</f>
        <v/>
      </c>
      <c r="AI32" s="510"/>
      <c r="AJ32" s="515" t="str">
        <f ca="1">IF(AND('Mapa final'!$K$34="Baja",'Mapa final'!$O$34="Catastrófico"),CONCATENATE("R",'Mapa final'!$A$34),"")</f>
        <v/>
      </c>
      <c r="AK32" s="510"/>
      <c r="AL32" s="515" t="str">
        <f ca="1">IF(AND('Mapa final'!$K$40="Baja",'Mapa final'!$O$40="Catastrófico"),CONCATENATE("R",'Mapa final'!$A$40),"")</f>
        <v/>
      </c>
      <c r="AM32" s="498"/>
      <c r="AN32" s="1"/>
      <c r="AO32" s="538"/>
      <c r="AP32" s="273"/>
      <c r="AQ32" s="273"/>
      <c r="AR32" s="273"/>
      <c r="AS32" s="273"/>
      <c r="AT32" s="539"/>
      <c r="AU32" s="1"/>
      <c r="AV32" s="1"/>
      <c r="AW32" s="1"/>
      <c r="AX32" s="1"/>
      <c r="AY32" s="1"/>
      <c r="AZ32" s="1"/>
      <c r="BA32" s="1"/>
      <c r="BB32" s="1"/>
      <c r="BC32" s="1"/>
      <c r="BD32" s="1"/>
      <c r="BE32" s="1"/>
      <c r="BF32" s="1"/>
      <c r="BG32" s="1"/>
      <c r="BH32" s="1"/>
      <c r="BI32" s="1"/>
    </row>
    <row r="33" spans="1:61" ht="15.75" customHeight="1" x14ac:dyDescent="0.3">
      <c r="A33" s="1"/>
      <c r="B33" s="529"/>
      <c r="C33" s="273"/>
      <c r="D33" s="274"/>
      <c r="E33" s="285"/>
      <c r="F33" s="273"/>
      <c r="G33" s="273"/>
      <c r="H33" s="273"/>
      <c r="I33" s="273"/>
      <c r="J33" s="506"/>
      <c r="K33" s="503"/>
      <c r="L33" s="499"/>
      <c r="M33" s="503"/>
      <c r="N33" s="499"/>
      <c r="O33" s="500"/>
      <c r="P33" s="499"/>
      <c r="Q33" s="503"/>
      <c r="R33" s="499"/>
      <c r="S33" s="503"/>
      <c r="T33" s="499"/>
      <c r="U33" s="500"/>
      <c r="V33" s="506"/>
      <c r="W33" s="503"/>
      <c r="X33" s="499"/>
      <c r="Y33" s="503"/>
      <c r="Z33" s="499"/>
      <c r="AA33" s="500"/>
      <c r="AB33" s="506"/>
      <c r="AC33" s="503"/>
      <c r="AD33" s="499"/>
      <c r="AE33" s="503"/>
      <c r="AF33" s="499"/>
      <c r="AG33" s="500"/>
      <c r="AH33" s="506"/>
      <c r="AI33" s="503"/>
      <c r="AJ33" s="499"/>
      <c r="AK33" s="503"/>
      <c r="AL33" s="499"/>
      <c r="AM33" s="500"/>
      <c r="AN33" s="1"/>
      <c r="AO33" s="538"/>
      <c r="AP33" s="273"/>
      <c r="AQ33" s="273"/>
      <c r="AR33" s="273"/>
      <c r="AS33" s="273"/>
      <c r="AT33" s="539"/>
      <c r="AU33" s="1"/>
      <c r="AV33" s="1"/>
      <c r="AW33" s="1"/>
      <c r="AX33" s="1"/>
      <c r="AY33" s="1"/>
      <c r="AZ33" s="1"/>
      <c r="BA33" s="1"/>
      <c r="BB33" s="1"/>
      <c r="BC33" s="1"/>
      <c r="BD33" s="1"/>
      <c r="BE33" s="1"/>
      <c r="BF33" s="1"/>
      <c r="BG33" s="1"/>
      <c r="BH33" s="1"/>
      <c r="BI33" s="1"/>
    </row>
    <row r="34" spans="1:61" ht="15.75" customHeight="1" x14ac:dyDescent="0.3">
      <c r="A34" s="1"/>
      <c r="B34" s="529"/>
      <c r="C34" s="273"/>
      <c r="D34" s="274"/>
      <c r="E34" s="285"/>
      <c r="F34" s="273"/>
      <c r="G34" s="273"/>
      <c r="H34" s="273"/>
      <c r="I34" s="273"/>
      <c r="J34" s="525" t="str">
        <f ca="1">IF(AND('Mapa final'!$K$46="Baja",'Mapa final'!$O$46="Leve"),CONCATENATE("R",'Mapa final'!$A$46),"")</f>
        <v/>
      </c>
      <c r="K34" s="510"/>
      <c r="L34" s="509" t="str">
        <f ca="1">IF(AND('Mapa final'!$K$52="Baja",'Mapa final'!$O$52="Leve"),CONCATENATE("R",'Mapa final'!$A$52),"")</f>
        <v/>
      </c>
      <c r="M34" s="510"/>
      <c r="N34" s="509" t="str">
        <f ca="1">IF(AND('Mapa final'!$K$58="Baja",'Mapa final'!$O$58="Leve"),CONCATENATE("R",'Mapa final'!$A$58),"")</f>
        <v/>
      </c>
      <c r="O34" s="498"/>
      <c r="P34" s="497" t="str">
        <f ca="1">IF(AND('Mapa final'!$K$46="Baja",'Mapa final'!$O$46="Menor"),CONCATENATE("R",'Mapa final'!$A$46),"")</f>
        <v/>
      </c>
      <c r="Q34" s="510"/>
      <c r="R34" s="497" t="str">
        <f ca="1">IF(AND('Mapa final'!$K$52="Baja",'Mapa final'!$O$52="Menor"),CONCATENATE("R",'Mapa final'!$A$52),"")</f>
        <v/>
      </c>
      <c r="S34" s="510"/>
      <c r="T34" s="497" t="str">
        <f ca="1">IF(AND('Mapa final'!$K$58="Baja",'Mapa final'!$O$58="Menor"),CONCATENATE("R",'Mapa final'!$A$58),"")</f>
        <v/>
      </c>
      <c r="U34" s="498"/>
      <c r="V34" s="511" t="str">
        <f ca="1">IF(AND('Mapa final'!$K$46="Baja",'Mapa final'!$O$46="Moderado"),CONCATENATE("R",'Mapa final'!$A$46),"")</f>
        <v/>
      </c>
      <c r="W34" s="510"/>
      <c r="X34" s="497" t="str">
        <f ca="1">IF(AND('Mapa final'!$K$52="Baja",'Mapa final'!$O$52="Moderado"),CONCATENATE("R",'Mapa final'!$A$52),"")</f>
        <v/>
      </c>
      <c r="Y34" s="510"/>
      <c r="Z34" s="497" t="str">
        <f ca="1">IF(AND('Mapa final'!$K$58="Baja",'Mapa final'!$O$58="Moderado"),CONCATENATE("R",'Mapa final'!$A$58),"")</f>
        <v/>
      </c>
      <c r="AA34" s="498"/>
      <c r="AB34" s="512" t="str">
        <f ca="1">IF(AND('Mapa final'!$K$46="Baja",'Mapa final'!$O$46="Mayor"),CONCATENATE("R",'Mapa final'!$A$46),"")</f>
        <v/>
      </c>
      <c r="AC34" s="510"/>
      <c r="AD34" s="513" t="str">
        <f ca="1">IF(AND('Mapa final'!$K$52="Baja",'Mapa final'!$O$52="Mayor"),CONCATENATE("R",'Mapa final'!$A$52),"")</f>
        <v/>
      </c>
      <c r="AE34" s="510"/>
      <c r="AF34" s="513" t="str">
        <f ca="1">IF(AND('Mapa final'!$K$58="Baja",'Mapa final'!$O$58="Mayor"),CONCATENATE("R",'Mapa final'!$A$58),"")</f>
        <v/>
      </c>
      <c r="AG34" s="498"/>
      <c r="AH34" s="514" t="str">
        <f ca="1">IF(AND('Mapa final'!$K$46="Baja",'Mapa final'!$O$46="Catastrófico"),CONCATENATE("R",'Mapa final'!$A$46),"")</f>
        <v/>
      </c>
      <c r="AI34" s="510"/>
      <c r="AJ34" s="515" t="str">
        <f ca="1">IF(AND('Mapa final'!$K$52="Baja",'Mapa final'!$O$52="Catastrófico"),CONCATENATE("R",'Mapa final'!$A$52),"")</f>
        <v/>
      </c>
      <c r="AK34" s="510"/>
      <c r="AL34" s="515" t="str">
        <f ca="1">IF(AND('Mapa final'!$K$58="Baja",'Mapa final'!$O$58="Catastrófico"),CONCATENATE("R",'Mapa final'!$A$58),"")</f>
        <v/>
      </c>
      <c r="AM34" s="498"/>
      <c r="AN34" s="1"/>
      <c r="AO34" s="538"/>
      <c r="AP34" s="273"/>
      <c r="AQ34" s="273"/>
      <c r="AR34" s="273"/>
      <c r="AS34" s="273"/>
      <c r="AT34" s="539"/>
      <c r="AU34" s="1"/>
      <c r="AV34" s="1"/>
      <c r="AW34" s="1"/>
      <c r="AX34" s="1"/>
      <c r="AY34" s="1"/>
      <c r="AZ34" s="1"/>
      <c r="BA34" s="1"/>
      <c r="BB34" s="1"/>
      <c r="BC34" s="1"/>
      <c r="BD34" s="1"/>
      <c r="BE34" s="1"/>
      <c r="BF34" s="1"/>
      <c r="BG34" s="1"/>
      <c r="BH34" s="1"/>
      <c r="BI34" s="1"/>
    </row>
    <row r="35" spans="1:61" ht="15.75" customHeight="1" x14ac:dyDescent="0.3">
      <c r="A35" s="1"/>
      <c r="B35" s="529"/>
      <c r="C35" s="273"/>
      <c r="D35" s="274"/>
      <c r="E35" s="285"/>
      <c r="F35" s="273"/>
      <c r="G35" s="273"/>
      <c r="H35" s="273"/>
      <c r="I35" s="273"/>
      <c r="J35" s="506"/>
      <c r="K35" s="503"/>
      <c r="L35" s="499"/>
      <c r="M35" s="503"/>
      <c r="N35" s="499"/>
      <c r="O35" s="500"/>
      <c r="P35" s="499"/>
      <c r="Q35" s="503"/>
      <c r="R35" s="499"/>
      <c r="S35" s="503"/>
      <c r="T35" s="499"/>
      <c r="U35" s="500"/>
      <c r="V35" s="506"/>
      <c r="W35" s="503"/>
      <c r="X35" s="499"/>
      <c r="Y35" s="503"/>
      <c r="Z35" s="499"/>
      <c r="AA35" s="500"/>
      <c r="AB35" s="506"/>
      <c r="AC35" s="503"/>
      <c r="AD35" s="499"/>
      <c r="AE35" s="503"/>
      <c r="AF35" s="499"/>
      <c r="AG35" s="500"/>
      <c r="AH35" s="506"/>
      <c r="AI35" s="503"/>
      <c r="AJ35" s="499"/>
      <c r="AK35" s="503"/>
      <c r="AL35" s="499"/>
      <c r="AM35" s="500"/>
      <c r="AN35" s="1"/>
      <c r="AO35" s="538"/>
      <c r="AP35" s="273"/>
      <c r="AQ35" s="273"/>
      <c r="AR35" s="273"/>
      <c r="AS35" s="273"/>
      <c r="AT35" s="539"/>
      <c r="AU35" s="1"/>
      <c r="AV35" s="1"/>
      <c r="AW35" s="1"/>
      <c r="AX35" s="1"/>
      <c r="AY35" s="1"/>
      <c r="AZ35" s="1"/>
      <c r="BA35" s="1"/>
      <c r="BB35" s="1"/>
      <c r="BC35" s="1"/>
      <c r="BD35" s="1"/>
      <c r="BE35" s="1"/>
      <c r="BF35" s="1"/>
      <c r="BG35" s="1"/>
      <c r="BH35" s="1"/>
      <c r="BI35" s="1"/>
    </row>
    <row r="36" spans="1:61" ht="15.75" customHeight="1" x14ac:dyDescent="0.3">
      <c r="A36" s="1"/>
      <c r="B36" s="529"/>
      <c r="C36" s="273"/>
      <c r="D36" s="274"/>
      <c r="E36" s="285"/>
      <c r="F36" s="273"/>
      <c r="G36" s="273"/>
      <c r="H36" s="273"/>
      <c r="I36" s="273"/>
      <c r="J36" s="525" t="str">
        <f ca="1">IF(AND('Mapa final'!$K$64="Baja",'Mapa final'!$O$64="Leve"),CONCATENATE("R",'Mapa final'!$A$64),"")</f>
        <v/>
      </c>
      <c r="K36" s="510"/>
      <c r="L36" s="509" t="str">
        <f>IF(AND('Mapa final'!$K$70="Baja",'Mapa final'!$O$70="Leve"),CONCATENATE("R",'Mapa final'!$A$70),"")</f>
        <v/>
      </c>
      <c r="M36" s="510"/>
      <c r="N36" s="509" t="str">
        <f>IF(AND('Mapa final'!$K$76="Baja",'Mapa final'!$O$76="Leve"),CONCATENATE("R",'Mapa final'!$A$76),"")</f>
        <v/>
      </c>
      <c r="O36" s="498"/>
      <c r="P36" s="497" t="str">
        <f ca="1">IF(AND('Mapa final'!$K$64="Baja",'Mapa final'!$O$64="Menor"),CONCATENATE("R",'Mapa final'!$A$64),"")</f>
        <v/>
      </c>
      <c r="Q36" s="510"/>
      <c r="R36" s="497" t="str">
        <f>IF(AND('Mapa final'!$K$70="Baja",'Mapa final'!$O$70="Menor"),CONCATENATE("R",'Mapa final'!$A$70),"")</f>
        <v/>
      </c>
      <c r="S36" s="510"/>
      <c r="T36" s="497" t="str">
        <f>IF(AND('Mapa final'!$K$76="Baja",'Mapa final'!$O$76="Menor"),CONCATENATE("R",'Mapa final'!$A$76),"")</f>
        <v/>
      </c>
      <c r="U36" s="498"/>
      <c r="V36" s="511" t="str">
        <f ca="1">IF(AND('Mapa final'!$K$64="Baja",'Mapa final'!$O$64="Moderado"),CONCATENATE("R",'Mapa final'!$A$64),"")</f>
        <v/>
      </c>
      <c r="W36" s="510"/>
      <c r="X36" s="497" t="str">
        <f>IF(AND('Mapa final'!$K$70="Baja",'Mapa final'!$O$70="Moderado"),CONCATENATE("R",'Mapa final'!$A$70),"")</f>
        <v/>
      </c>
      <c r="Y36" s="510"/>
      <c r="Z36" s="497" t="str">
        <f>IF(AND('Mapa final'!$K$76="Baja",'Mapa final'!$O$76="Moderado"),CONCATENATE("R",'Mapa final'!$A$76),"")</f>
        <v/>
      </c>
      <c r="AA36" s="498"/>
      <c r="AB36" s="512" t="str">
        <f ca="1">IF(AND('Mapa final'!$K$64="Baja",'Mapa final'!$O$64="Mayor"),CONCATENATE("R",'Mapa final'!$A$64),"")</f>
        <v/>
      </c>
      <c r="AC36" s="510"/>
      <c r="AD36" s="513" t="str">
        <f>IF(AND('Mapa final'!$K$70="Baja",'Mapa final'!$O$70="Mayor"),CONCATENATE("R",'Mapa final'!$A$70),"")</f>
        <v/>
      </c>
      <c r="AE36" s="510"/>
      <c r="AF36" s="513" t="str">
        <f>IF(AND('Mapa final'!$K$76="Baja",'Mapa final'!$O$76="Mayor"),CONCATENATE("R",'Mapa final'!$A$76),"")</f>
        <v/>
      </c>
      <c r="AG36" s="498"/>
      <c r="AH36" s="514" t="str">
        <f ca="1">IF(AND('Mapa final'!$K$64="Baja",'Mapa final'!$O$64="Catastrófico"),CONCATENATE("R",'Mapa final'!$A$64),"")</f>
        <v/>
      </c>
      <c r="AI36" s="510"/>
      <c r="AJ36" s="515" t="str">
        <f>IF(AND('Mapa final'!$K$70="Baja",'Mapa final'!$O$70="Catastrófico"),CONCATENATE("R",'Mapa final'!$A$70),"")</f>
        <v/>
      </c>
      <c r="AK36" s="510"/>
      <c r="AL36" s="515" t="str">
        <f>IF(AND('Mapa final'!$K$76="Baja",'Mapa final'!$O$76="Catastrófico"),CONCATENATE("R",'Mapa final'!$A$76),"")</f>
        <v/>
      </c>
      <c r="AM36" s="498"/>
      <c r="AN36" s="1"/>
      <c r="AO36" s="538"/>
      <c r="AP36" s="273"/>
      <c r="AQ36" s="273"/>
      <c r="AR36" s="273"/>
      <c r="AS36" s="273"/>
      <c r="AT36" s="539"/>
      <c r="AU36" s="1"/>
      <c r="AV36" s="1"/>
      <c r="AW36" s="1"/>
      <c r="AX36" s="1"/>
      <c r="AY36" s="1"/>
      <c r="AZ36" s="1"/>
      <c r="BA36" s="1"/>
      <c r="BB36" s="1"/>
      <c r="BC36" s="1"/>
      <c r="BD36" s="1"/>
      <c r="BE36" s="1"/>
      <c r="BF36" s="1"/>
      <c r="BG36" s="1"/>
      <c r="BH36" s="1"/>
      <c r="BI36" s="1"/>
    </row>
    <row r="37" spans="1:61" ht="15.75" customHeight="1" x14ac:dyDescent="0.3">
      <c r="A37" s="1"/>
      <c r="B37" s="529"/>
      <c r="C37" s="273"/>
      <c r="D37" s="274"/>
      <c r="E37" s="519"/>
      <c r="F37" s="520"/>
      <c r="G37" s="520"/>
      <c r="H37" s="520"/>
      <c r="I37" s="520"/>
      <c r="J37" s="519"/>
      <c r="K37" s="521"/>
      <c r="L37" s="522"/>
      <c r="M37" s="521"/>
      <c r="N37" s="522"/>
      <c r="O37" s="523"/>
      <c r="P37" s="522"/>
      <c r="Q37" s="521"/>
      <c r="R37" s="522"/>
      <c r="S37" s="521"/>
      <c r="T37" s="522"/>
      <c r="U37" s="523"/>
      <c r="V37" s="519"/>
      <c r="W37" s="521"/>
      <c r="X37" s="522"/>
      <c r="Y37" s="521"/>
      <c r="Z37" s="522"/>
      <c r="AA37" s="523"/>
      <c r="AB37" s="519"/>
      <c r="AC37" s="521"/>
      <c r="AD37" s="522"/>
      <c r="AE37" s="521"/>
      <c r="AF37" s="522"/>
      <c r="AG37" s="523"/>
      <c r="AH37" s="519"/>
      <c r="AI37" s="521"/>
      <c r="AJ37" s="522"/>
      <c r="AK37" s="521"/>
      <c r="AL37" s="522"/>
      <c r="AM37" s="523"/>
      <c r="AN37" s="1"/>
      <c r="AO37" s="540"/>
      <c r="AP37" s="541"/>
      <c r="AQ37" s="541"/>
      <c r="AR37" s="541"/>
      <c r="AS37" s="541"/>
      <c r="AT37" s="542"/>
      <c r="AU37" s="1"/>
      <c r="AV37" s="1"/>
      <c r="AW37" s="1"/>
      <c r="AX37" s="1"/>
      <c r="AY37" s="1"/>
      <c r="AZ37" s="1"/>
      <c r="BA37" s="1"/>
      <c r="BB37" s="1"/>
      <c r="BC37" s="1"/>
      <c r="BD37" s="1"/>
      <c r="BE37" s="1"/>
      <c r="BF37" s="1"/>
      <c r="BG37" s="1"/>
      <c r="BH37" s="1"/>
      <c r="BI37" s="1"/>
    </row>
    <row r="38" spans="1:61" ht="15.75" customHeight="1" x14ac:dyDescent="0.3">
      <c r="A38" s="1"/>
      <c r="B38" s="529"/>
      <c r="C38" s="273"/>
      <c r="D38" s="274"/>
      <c r="E38" s="517" t="s">
        <v>188</v>
      </c>
      <c r="F38" s="518"/>
      <c r="G38" s="518"/>
      <c r="H38" s="518"/>
      <c r="I38" s="504"/>
      <c r="J38" s="534" t="str">
        <f ca="1">IF(AND('Mapa final'!$K$10="Muy Baja",'Mapa final'!$O$10="Leve"),CONCATENATE("R",'Mapa final'!$A$10),"")</f>
        <v/>
      </c>
      <c r="K38" s="502"/>
      <c r="L38" s="533" t="str">
        <f ca="1">IF(AND('Mapa final'!$K$16="Muy Baja",'Mapa final'!$O$14="Leve"),CONCATENATE("R",'Mapa final'!$A$16),"")</f>
        <v/>
      </c>
      <c r="M38" s="502"/>
      <c r="N38" s="533" t="str">
        <f ca="1">IF(AND('Mapa final'!$K$22="Muy Baja",'Mapa final'!$O$22="Leve"),CONCATENATE("R",'Mapa final'!$A$22),"")</f>
        <v/>
      </c>
      <c r="O38" s="504"/>
      <c r="P38" s="534" t="str">
        <f ca="1">IF(AND('Mapa final'!$K$10="Muy Baja",'Mapa final'!$O$10="Menor"),CONCATENATE("R",'Mapa final'!$A$10),"")</f>
        <v/>
      </c>
      <c r="Q38" s="502"/>
      <c r="R38" s="533" t="str">
        <f ca="1">IF(AND('Mapa final'!$K$16="Muy Baja",'Mapa final'!$O$14="Menor"),CONCATENATE("R",'Mapa final'!$A$16),"")</f>
        <v/>
      </c>
      <c r="S38" s="502"/>
      <c r="T38" s="533" t="str">
        <f ca="1">IF(AND('Mapa final'!$K$22="Muy Baja",'Mapa final'!$O$22="Menor"),CONCATENATE("R",'Mapa final'!$A$22),"")</f>
        <v/>
      </c>
      <c r="U38" s="504"/>
      <c r="V38" s="516" t="str">
        <f ca="1">IF(AND('Mapa final'!$K$10="Muy Baja",'Mapa final'!$O$10="Moderado"),CONCATENATE("R",'Mapa final'!$A$10),"")</f>
        <v/>
      </c>
      <c r="W38" s="502"/>
      <c r="X38" s="501" t="str">
        <f ca="1">IF(AND('Mapa final'!$K$16="Muy Baja",'Mapa final'!$O$14="Moderado"),CONCATENATE("R",'Mapa final'!$A$16),"")</f>
        <v/>
      </c>
      <c r="Y38" s="502"/>
      <c r="Z38" s="501" t="str">
        <f ca="1">IF(AND('Mapa final'!$K$22="Muy Baja",'Mapa final'!$O$22="Moderado"),CONCATENATE("R",'Mapa final'!$A$22),"")</f>
        <v/>
      </c>
      <c r="AA38" s="504"/>
      <c r="AB38" s="505" t="str">
        <f ca="1">IF(AND('Mapa final'!$K$10="Muy Baja",'Mapa final'!$O$10="Mayor"),CONCATENATE("R",'Mapa final'!$A$10),"")</f>
        <v/>
      </c>
      <c r="AC38" s="502"/>
      <c r="AD38" s="507" t="str">
        <f ca="1">IF(AND('Mapa final'!$K$16="Muy Baja",'Mapa final'!$O$14="Mayor"),CONCATENATE("R",'Mapa final'!$A$16),"")</f>
        <v/>
      </c>
      <c r="AE38" s="502"/>
      <c r="AF38" s="507" t="str">
        <f ca="1">IF(AND('Mapa final'!$K$22="Muy Baja",'Mapa final'!$O$22="Mayor"),CONCATENATE("R",'Mapa final'!$A$22),"")</f>
        <v/>
      </c>
      <c r="AG38" s="504"/>
      <c r="AH38" s="524" t="str">
        <f ca="1">IF(AND('Mapa final'!$K$10="Muy Baja",'Mapa final'!$O$10="Catastrófico"),CONCATENATE("R",'Mapa final'!$A$10),"")</f>
        <v/>
      </c>
      <c r="AI38" s="502"/>
      <c r="AJ38" s="508" t="str">
        <f ca="1">IF(AND('Mapa final'!$K$16="Muy Baja",'Mapa final'!$O$14="Catastrófico"),CONCATENATE("R",'Mapa final'!$A$16),"")</f>
        <v/>
      </c>
      <c r="AK38" s="502"/>
      <c r="AL38" s="508" t="str">
        <f ca="1">IF(AND('Mapa final'!$K$22="Muy Baja",'Mapa final'!$O$22="Catastrófico"),CONCATENATE("R",'Mapa final'!$A$22),"")</f>
        <v/>
      </c>
      <c r="AM38" s="504"/>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529"/>
      <c r="C39" s="273"/>
      <c r="D39" s="274"/>
      <c r="E39" s="285"/>
      <c r="F39" s="273"/>
      <c r="G39" s="273"/>
      <c r="H39" s="273"/>
      <c r="I39" s="274"/>
      <c r="J39" s="506"/>
      <c r="K39" s="503"/>
      <c r="L39" s="499"/>
      <c r="M39" s="503"/>
      <c r="N39" s="499"/>
      <c r="O39" s="500"/>
      <c r="P39" s="506"/>
      <c r="Q39" s="503"/>
      <c r="R39" s="499"/>
      <c r="S39" s="503"/>
      <c r="T39" s="499"/>
      <c r="U39" s="500"/>
      <c r="V39" s="506"/>
      <c r="W39" s="503"/>
      <c r="X39" s="499"/>
      <c r="Y39" s="503"/>
      <c r="Z39" s="499"/>
      <c r="AA39" s="500"/>
      <c r="AB39" s="506"/>
      <c r="AC39" s="503"/>
      <c r="AD39" s="499"/>
      <c r="AE39" s="503"/>
      <c r="AF39" s="499"/>
      <c r="AG39" s="500"/>
      <c r="AH39" s="506"/>
      <c r="AI39" s="503"/>
      <c r="AJ39" s="499"/>
      <c r="AK39" s="503"/>
      <c r="AL39" s="499"/>
      <c r="AM39" s="500"/>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529"/>
      <c r="C40" s="273"/>
      <c r="D40" s="274"/>
      <c r="E40" s="285"/>
      <c r="F40" s="273"/>
      <c r="G40" s="273"/>
      <c r="H40" s="273"/>
      <c r="I40" s="274"/>
      <c r="J40" s="525" t="str">
        <f ca="1">IF(AND('Mapa final'!$K$28="Muy Baja",'Mapa final'!$O$28="Leve"),CONCATENATE("R",'Mapa final'!$A$28),"")</f>
        <v/>
      </c>
      <c r="K40" s="510"/>
      <c r="L40" s="509" t="str">
        <f ca="1">IF(AND('Mapa final'!$K$34="Muy Baja",'Mapa final'!$O$34="Leve"),CONCATENATE("R",'Mapa final'!$A$34),"")</f>
        <v/>
      </c>
      <c r="M40" s="510"/>
      <c r="N40" s="509" t="str">
        <f ca="1">IF(AND('Mapa final'!$K$40="Muy Baja",'Mapa final'!$O$40="Leve"),CONCATENATE("R",'Mapa final'!$A$40),"")</f>
        <v/>
      </c>
      <c r="O40" s="498"/>
      <c r="P40" s="525" t="str">
        <f ca="1">IF(AND('Mapa final'!$K$28="Muy Baja",'Mapa final'!$O$28="Menor"),CONCATENATE("R",'Mapa final'!$A$28),"")</f>
        <v/>
      </c>
      <c r="Q40" s="510"/>
      <c r="R40" s="509" t="str">
        <f ca="1">IF(AND('Mapa final'!$K$34="Muy Baja",'Mapa final'!$O$34="Menor"),CONCATENATE("R",'Mapa final'!$A$34),"")</f>
        <v/>
      </c>
      <c r="S40" s="510"/>
      <c r="T40" s="509" t="str">
        <f ca="1">IF(AND('Mapa final'!$K$40="Muy Baja",'Mapa final'!$O$40="Menor"),CONCATENATE("R",'Mapa final'!$A$40),"")</f>
        <v/>
      </c>
      <c r="U40" s="498"/>
      <c r="V40" s="511" t="str">
        <f ca="1">IF(AND('Mapa final'!$K$28="Muy Baja",'Mapa final'!$O$28="Moderado"),CONCATENATE("R",'Mapa final'!$A$28),"")</f>
        <v/>
      </c>
      <c r="W40" s="510"/>
      <c r="X40" s="497" t="str">
        <f ca="1">IF(AND('Mapa final'!$K$34="Muy Baja",'Mapa final'!$O$34="Moderado"),CONCATENATE("R",'Mapa final'!$A$34),"")</f>
        <v/>
      </c>
      <c r="Y40" s="510"/>
      <c r="Z40" s="497" t="str">
        <f ca="1">IF(AND('Mapa final'!$K$40="Muy Baja",'Mapa final'!$O$40="Moderado"),CONCATENATE("R",'Mapa final'!$A$40),"")</f>
        <v/>
      </c>
      <c r="AA40" s="498"/>
      <c r="AB40" s="512" t="str">
        <f ca="1">IF(AND('Mapa final'!$K$28="Muy Baja",'Mapa final'!$O$28="Mayor"),CONCATENATE("R",'Mapa final'!$A$28),"")</f>
        <v/>
      </c>
      <c r="AC40" s="510"/>
      <c r="AD40" s="513" t="str">
        <f ca="1">IF(AND('Mapa final'!$K$34="Muy Baja",'Mapa final'!$O$34="Mayor"),CONCATENATE("R",'Mapa final'!$A$34),"")</f>
        <v/>
      </c>
      <c r="AE40" s="510"/>
      <c r="AF40" s="513" t="str">
        <f ca="1">IF(AND('Mapa final'!$K$40="Muy Baja",'Mapa final'!$O$40="Mayor"),CONCATENATE("R",'Mapa final'!$A$40),"")</f>
        <v/>
      </c>
      <c r="AG40" s="498"/>
      <c r="AH40" s="514" t="str">
        <f ca="1">IF(AND('Mapa final'!$K$28="Muy Baja",'Mapa final'!$O$28="Catastrófico"),CONCATENATE("R",'Mapa final'!$A$28),"")</f>
        <v/>
      </c>
      <c r="AI40" s="510"/>
      <c r="AJ40" s="515" t="str">
        <f ca="1">IF(AND('Mapa final'!$K$34="Muy Baja",'Mapa final'!$O$34="Catastrófico"),CONCATENATE("R",'Mapa final'!$A$34),"")</f>
        <v/>
      </c>
      <c r="AK40" s="510"/>
      <c r="AL40" s="515" t="str">
        <f ca="1">IF(AND('Mapa final'!$K$40="Muy Baja",'Mapa final'!$O$40="Catastrófico"),CONCATENATE("R",'Mapa final'!$A$40),"")</f>
        <v/>
      </c>
      <c r="AM40" s="498"/>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529"/>
      <c r="C41" s="273"/>
      <c r="D41" s="274"/>
      <c r="E41" s="285"/>
      <c r="F41" s="273"/>
      <c r="G41" s="273"/>
      <c r="H41" s="273"/>
      <c r="I41" s="274"/>
      <c r="J41" s="506"/>
      <c r="K41" s="503"/>
      <c r="L41" s="499"/>
      <c r="M41" s="503"/>
      <c r="N41" s="499"/>
      <c r="O41" s="500"/>
      <c r="P41" s="506"/>
      <c r="Q41" s="503"/>
      <c r="R41" s="499"/>
      <c r="S41" s="503"/>
      <c r="T41" s="499"/>
      <c r="U41" s="500"/>
      <c r="V41" s="506"/>
      <c r="W41" s="503"/>
      <c r="X41" s="499"/>
      <c r="Y41" s="503"/>
      <c r="Z41" s="499"/>
      <c r="AA41" s="500"/>
      <c r="AB41" s="506"/>
      <c r="AC41" s="503"/>
      <c r="AD41" s="499"/>
      <c r="AE41" s="503"/>
      <c r="AF41" s="499"/>
      <c r="AG41" s="500"/>
      <c r="AH41" s="506"/>
      <c r="AI41" s="503"/>
      <c r="AJ41" s="499"/>
      <c r="AK41" s="503"/>
      <c r="AL41" s="499"/>
      <c r="AM41" s="500"/>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529"/>
      <c r="C42" s="273"/>
      <c r="D42" s="274"/>
      <c r="E42" s="285"/>
      <c r="F42" s="273"/>
      <c r="G42" s="273"/>
      <c r="H42" s="273"/>
      <c r="I42" s="274"/>
      <c r="J42" s="525" t="str">
        <f ca="1">IF(AND('Mapa final'!$K$46="Muy Baja",'Mapa final'!$O$46="Leve"),CONCATENATE("R",'Mapa final'!$A$46),"")</f>
        <v/>
      </c>
      <c r="K42" s="510"/>
      <c r="L42" s="509" t="str">
        <f ca="1">IF(AND('Mapa final'!$K$52="Muy Baja",'Mapa final'!$O$52="Leve"),CONCATENATE("R",'Mapa final'!$A$52),"")</f>
        <v/>
      </c>
      <c r="M42" s="510"/>
      <c r="N42" s="509" t="str">
        <f ca="1">IF(AND('Mapa final'!$K$58="Muy Baja",'Mapa final'!$O$58="Leve"),CONCATENATE("R",'Mapa final'!$A$58),"")</f>
        <v/>
      </c>
      <c r="O42" s="498"/>
      <c r="P42" s="525" t="str">
        <f ca="1">IF(AND('Mapa final'!$K$46="Muy Baja",'Mapa final'!$O$46="Menor"),CONCATENATE("R",'Mapa final'!$A$46),"")</f>
        <v/>
      </c>
      <c r="Q42" s="510"/>
      <c r="R42" s="509" t="str">
        <f ca="1">IF(AND('Mapa final'!$K$52="Muy Baja",'Mapa final'!$O$52="Menor"),CONCATENATE("R",'Mapa final'!$A$52),"")</f>
        <v/>
      </c>
      <c r="S42" s="510"/>
      <c r="T42" s="509" t="str">
        <f ca="1">IF(AND('Mapa final'!$K$58="Muy Baja",'Mapa final'!$O$58="Menor"),CONCATENATE("R",'Mapa final'!$A$58),"")</f>
        <v/>
      </c>
      <c r="U42" s="498"/>
      <c r="V42" s="511" t="str">
        <f ca="1">IF(AND('Mapa final'!$K$46="Muy Baja",'Mapa final'!$O$46="Moderado"),CONCATENATE("R",'Mapa final'!$A$46),"")</f>
        <v/>
      </c>
      <c r="W42" s="510"/>
      <c r="X42" s="497" t="str">
        <f ca="1">IF(AND('Mapa final'!$K$52="Muy Baja",'Mapa final'!$O$52="Moderado"),CONCATENATE("R",'Mapa final'!$A$52),"")</f>
        <v/>
      </c>
      <c r="Y42" s="510"/>
      <c r="Z42" s="497" t="str">
        <f ca="1">IF(AND('Mapa final'!$K$58="Muy Baja",'Mapa final'!$O$58="Moderado"),CONCATENATE("R",'Mapa final'!$A$58),"")</f>
        <v/>
      </c>
      <c r="AA42" s="498"/>
      <c r="AB42" s="512" t="str">
        <f ca="1">IF(AND('Mapa final'!$K$46="Muy Baja",'Mapa final'!$O$46="Mayor"),CONCATENATE("R",'Mapa final'!$A$46),"")</f>
        <v/>
      </c>
      <c r="AC42" s="510"/>
      <c r="AD42" s="513" t="str">
        <f ca="1">IF(AND('Mapa final'!$K$52="Muy Baja",'Mapa final'!$O$52="Mayor"),CONCATENATE("R",'Mapa final'!$A$52),"")</f>
        <v/>
      </c>
      <c r="AE42" s="510"/>
      <c r="AF42" s="513" t="str">
        <f ca="1">IF(AND('Mapa final'!$K$58="Muy Baja",'Mapa final'!$O$58="Mayor"),CONCATENATE("R",'Mapa final'!$A$58),"")</f>
        <v/>
      </c>
      <c r="AG42" s="498"/>
      <c r="AH42" s="514" t="str">
        <f ca="1">IF(AND('Mapa final'!$K$46="Muy Baja",'Mapa final'!$O$46="Catastrófico"),CONCATENATE("R",'Mapa final'!$A$46),"")</f>
        <v/>
      </c>
      <c r="AI42" s="510"/>
      <c r="AJ42" s="515" t="str">
        <f ca="1">IF(AND('Mapa final'!$K$52="Muy Baja",'Mapa final'!$O$52="Catastrófico"),CONCATENATE("R",'Mapa final'!$A$52),"")</f>
        <v/>
      </c>
      <c r="AK42" s="510"/>
      <c r="AL42" s="515" t="str">
        <f ca="1">IF(AND('Mapa final'!$K$58="Muy Baja",'Mapa final'!$O$58="Catastrófico"),CONCATENATE("R",'Mapa final'!$A$58),"")</f>
        <v/>
      </c>
      <c r="AM42" s="498"/>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529"/>
      <c r="C43" s="273"/>
      <c r="D43" s="274"/>
      <c r="E43" s="285"/>
      <c r="F43" s="273"/>
      <c r="G43" s="273"/>
      <c r="H43" s="273"/>
      <c r="I43" s="274"/>
      <c r="J43" s="506"/>
      <c r="K43" s="503"/>
      <c r="L43" s="499"/>
      <c r="M43" s="503"/>
      <c r="N43" s="499"/>
      <c r="O43" s="500"/>
      <c r="P43" s="506"/>
      <c r="Q43" s="503"/>
      <c r="R43" s="499"/>
      <c r="S43" s="503"/>
      <c r="T43" s="499"/>
      <c r="U43" s="500"/>
      <c r="V43" s="506"/>
      <c r="W43" s="503"/>
      <c r="X43" s="499"/>
      <c r="Y43" s="503"/>
      <c r="Z43" s="499"/>
      <c r="AA43" s="500"/>
      <c r="AB43" s="506"/>
      <c r="AC43" s="503"/>
      <c r="AD43" s="499"/>
      <c r="AE43" s="503"/>
      <c r="AF43" s="499"/>
      <c r="AG43" s="500"/>
      <c r="AH43" s="506"/>
      <c r="AI43" s="503"/>
      <c r="AJ43" s="499"/>
      <c r="AK43" s="503"/>
      <c r="AL43" s="499"/>
      <c r="AM43" s="500"/>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529"/>
      <c r="C44" s="273"/>
      <c r="D44" s="274"/>
      <c r="E44" s="285"/>
      <c r="F44" s="273"/>
      <c r="G44" s="273"/>
      <c r="H44" s="273"/>
      <c r="I44" s="274"/>
      <c r="J44" s="525" t="str">
        <f ca="1">IF(AND('Mapa final'!$K$64="Muy Baja",'Mapa final'!$O$64="Leve"),CONCATENATE("R",'Mapa final'!$A$64),"")</f>
        <v/>
      </c>
      <c r="K44" s="510"/>
      <c r="L44" s="509" t="str">
        <f>IF(AND('Mapa final'!$K$70="Muy Baja",'Mapa final'!$O$70="Leve"),CONCATENATE("R",'Mapa final'!$A$70),"")</f>
        <v/>
      </c>
      <c r="M44" s="510"/>
      <c r="N44" s="509" t="str">
        <f>IF(AND('Mapa final'!$K$76="Muy Baja",'Mapa final'!$O$76="Leve"),CONCATENATE("R",'Mapa final'!$A$76),"")</f>
        <v/>
      </c>
      <c r="O44" s="498"/>
      <c r="P44" s="525" t="str">
        <f ca="1">IF(AND('Mapa final'!$K$64="Muy Baja",'Mapa final'!$O$64="Menor"),CONCATENATE("R",'Mapa final'!$A$64),"")</f>
        <v/>
      </c>
      <c r="Q44" s="510"/>
      <c r="R44" s="509" t="str">
        <f>IF(AND('Mapa final'!$K$70="Muy Baja",'Mapa final'!$O$70="Menor"),CONCATENATE("R",'Mapa final'!$A$70),"")</f>
        <v/>
      </c>
      <c r="S44" s="510"/>
      <c r="T44" s="509" t="str">
        <f>IF(AND('Mapa final'!$K$76="Muy Baja",'Mapa final'!$O$76="Menor"),CONCATENATE("R",'Mapa final'!$A$76),"")</f>
        <v/>
      </c>
      <c r="U44" s="498"/>
      <c r="V44" s="511" t="str">
        <f ca="1">IF(AND('Mapa final'!$K$64="Muy Baja",'Mapa final'!$O$64="Moderado"),CONCATENATE("R",'Mapa final'!$A$64),"")</f>
        <v/>
      </c>
      <c r="W44" s="510"/>
      <c r="X44" s="497" t="str">
        <f>IF(AND('Mapa final'!$K$70="Muy Baja",'Mapa final'!$O$70="Moderado"),CONCATENATE("R",'Mapa final'!$A$70),"")</f>
        <v/>
      </c>
      <c r="Y44" s="510"/>
      <c r="Z44" s="497" t="str">
        <f>IF(AND('Mapa final'!$K$76="Muy Baja",'Mapa final'!$O$76="Moderado"),CONCATENATE("R",'Mapa final'!$A$76),"")</f>
        <v/>
      </c>
      <c r="AA44" s="498"/>
      <c r="AB44" s="512" t="str">
        <f ca="1">IF(AND('Mapa final'!$K$64="Muy Baja",'Mapa final'!$O$64="Mayor"),CONCATENATE("R",'Mapa final'!$A$64),"")</f>
        <v/>
      </c>
      <c r="AC44" s="510"/>
      <c r="AD44" s="513" t="str">
        <f>IF(AND('Mapa final'!$K$70="Muy Baja",'Mapa final'!$O$70="Mayor"),CONCATENATE("R",'Mapa final'!$A$70),"")</f>
        <v/>
      </c>
      <c r="AE44" s="510"/>
      <c r="AF44" s="513" t="str">
        <f>IF(AND('Mapa final'!$K$76="Muy Baja",'Mapa final'!$O$76="Mayor"),CONCATENATE("R",'Mapa final'!$A$76),"")</f>
        <v/>
      </c>
      <c r="AG44" s="498"/>
      <c r="AH44" s="514" t="str">
        <f ca="1">IF(AND('Mapa final'!$K$64="Muy Baja",'Mapa final'!$O$64="Catastrófico"),CONCATENATE("R",'Mapa final'!$A$64),"")</f>
        <v/>
      </c>
      <c r="AI44" s="510"/>
      <c r="AJ44" s="515" t="str">
        <f>IF(AND('Mapa final'!$K$70="Muy Baja",'Mapa final'!$O$70="Catastrófico"),CONCATENATE("R",'Mapa final'!$A$70),"")</f>
        <v/>
      </c>
      <c r="AK44" s="510"/>
      <c r="AL44" s="515" t="str">
        <f>IF(AND('Mapa final'!$K$76="Muy Baja",'Mapa final'!$O$76="Catastrófico"),CONCATENATE("R",'Mapa final'!$A$76),"")</f>
        <v/>
      </c>
      <c r="AM44" s="498"/>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499"/>
      <c r="C45" s="531"/>
      <c r="D45" s="500"/>
      <c r="E45" s="519"/>
      <c r="F45" s="520"/>
      <c r="G45" s="520"/>
      <c r="H45" s="520"/>
      <c r="I45" s="523"/>
      <c r="J45" s="519"/>
      <c r="K45" s="521"/>
      <c r="L45" s="522"/>
      <c r="M45" s="521"/>
      <c r="N45" s="522"/>
      <c r="O45" s="523"/>
      <c r="P45" s="519"/>
      <c r="Q45" s="521"/>
      <c r="R45" s="522"/>
      <c r="S45" s="521"/>
      <c r="T45" s="522"/>
      <c r="U45" s="523"/>
      <c r="V45" s="519"/>
      <c r="W45" s="521"/>
      <c r="X45" s="522"/>
      <c r="Y45" s="521"/>
      <c r="Z45" s="522"/>
      <c r="AA45" s="523"/>
      <c r="AB45" s="519"/>
      <c r="AC45" s="521"/>
      <c r="AD45" s="522"/>
      <c r="AE45" s="521"/>
      <c r="AF45" s="522"/>
      <c r="AG45" s="523"/>
      <c r="AH45" s="519"/>
      <c r="AI45" s="521"/>
      <c r="AJ45" s="522"/>
      <c r="AK45" s="521"/>
      <c r="AL45" s="522"/>
      <c r="AM45" s="523"/>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517" t="s">
        <v>189</v>
      </c>
      <c r="K46" s="518"/>
      <c r="L46" s="518"/>
      <c r="M46" s="518"/>
      <c r="N46" s="518"/>
      <c r="O46" s="504"/>
      <c r="P46" s="517" t="s">
        <v>190</v>
      </c>
      <c r="Q46" s="518"/>
      <c r="R46" s="518"/>
      <c r="S46" s="518"/>
      <c r="T46" s="518"/>
      <c r="U46" s="504"/>
      <c r="V46" s="517" t="s">
        <v>191</v>
      </c>
      <c r="W46" s="518"/>
      <c r="X46" s="518"/>
      <c r="Y46" s="518"/>
      <c r="Z46" s="518"/>
      <c r="AA46" s="504"/>
      <c r="AB46" s="517" t="s">
        <v>192</v>
      </c>
      <c r="AC46" s="518"/>
      <c r="AD46" s="518"/>
      <c r="AE46" s="518"/>
      <c r="AF46" s="518"/>
      <c r="AG46" s="504"/>
      <c r="AH46" s="517" t="s">
        <v>193</v>
      </c>
      <c r="AI46" s="518"/>
      <c r="AJ46" s="518"/>
      <c r="AK46" s="518"/>
      <c r="AL46" s="518"/>
      <c r="AM46" s="504"/>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85"/>
      <c r="K47" s="273"/>
      <c r="L47" s="273"/>
      <c r="M47" s="273"/>
      <c r="N47" s="273"/>
      <c r="O47" s="274"/>
      <c r="P47" s="285"/>
      <c r="Q47" s="273"/>
      <c r="R47" s="273"/>
      <c r="S47" s="273"/>
      <c r="T47" s="273"/>
      <c r="U47" s="274"/>
      <c r="V47" s="285"/>
      <c r="W47" s="273"/>
      <c r="X47" s="273"/>
      <c r="Y47" s="273"/>
      <c r="Z47" s="273"/>
      <c r="AA47" s="274"/>
      <c r="AB47" s="285"/>
      <c r="AC47" s="273"/>
      <c r="AD47" s="273"/>
      <c r="AE47" s="273"/>
      <c r="AF47" s="273"/>
      <c r="AG47" s="274"/>
      <c r="AH47" s="285"/>
      <c r="AI47" s="273"/>
      <c r="AJ47" s="273"/>
      <c r="AK47" s="273"/>
      <c r="AL47" s="273"/>
      <c r="AM47" s="274"/>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85"/>
      <c r="K48" s="273"/>
      <c r="L48" s="273"/>
      <c r="M48" s="273"/>
      <c r="N48" s="273"/>
      <c r="O48" s="274"/>
      <c r="P48" s="285"/>
      <c r="Q48" s="273"/>
      <c r="R48" s="273"/>
      <c r="S48" s="273"/>
      <c r="T48" s="273"/>
      <c r="U48" s="274"/>
      <c r="V48" s="285"/>
      <c r="W48" s="273"/>
      <c r="X48" s="273"/>
      <c r="Y48" s="273"/>
      <c r="Z48" s="273"/>
      <c r="AA48" s="274"/>
      <c r="AB48" s="285"/>
      <c r="AC48" s="273"/>
      <c r="AD48" s="273"/>
      <c r="AE48" s="273"/>
      <c r="AF48" s="273"/>
      <c r="AG48" s="274"/>
      <c r="AH48" s="285"/>
      <c r="AI48" s="273"/>
      <c r="AJ48" s="273"/>
      <c r="AK48" s="273"/>
      <c r="AL48" s="273"/>
      <c r="AM48" s="274"/>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85"/>
      <c r="K49" s="273"/>
      <c r="L49" s="273"/>
      <c r="M49" s="273"/>
      <c r="N49" s="273"/>
      <c r="O49" s="274"/>
      <c r="P49" s="285"/>
      <c r="Q49" s="273"/>
      <c r="R49" s="273"/>
      <c r="S49" s="273"/>
      <c r="T49" s="273"/>
      <c r="U49" s="274"/>
      <c r="V49" s="285"/>
      <c r="W49" s="273"/>
      <c r="X49" s="273"/>
      <c r="Y49" s="273"/>
      <c r="Z49" s="273"/>
      <c r="AA49" s="274"/>
      <c r="AB49" s="285"/>
      <c r="AC49" s="273"/>
      <c r="AD49" s="273"/>
      <c r="AE49" s="273"/>
      <c r="AF49" s="273"/>
      <c r="AG49" s="274"/>
      <c r="AH49" s="285"/>
      <c r="AI49" s="273"/>
      <c r="AJ49" s="273"/>
      <c r="AK49" s="273"/>
      <c r="AL49" s="273"/>
      <c r="AM49" s="274"/>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85"/>
      <c r="K50" s="273"/>
      <c r="L50" s="273"/>
      <c r="M50" s="273"/>
      <c r="N50" s="273"/>
      <c r="O50" s="274"/>
      <c r="P50" s="285"/>
      <c r="Q50" s="273"/>
      <c r="R50" s="273"/>
      <c r="S50" s="273"/>
      <c r="T50" s="273"/>
      <c r="U50" s="274"/>
      <c r="V50" s="285"/>
      <c r="W50" s="273"/>
      <c r="X50" s="273"/>
      <c r="Y50" s="273"/>
      <c r="Z50" s="273"/>
      <c r="AA50" s="274"/>
      <c r="AB50" s="285"/>
      <c r="AC50" s="273"/>
      <c r="AD50" s="273"/>
      <c r="AE50" s="273"/>
      <c r="AF50" s="273"/>
      <c r="AG50" s="274"/>
      <c r="AH50" s="285"/>
      <c r="AI50" s="273"/>
      <c r="AJ50" s="273"/>
      <c r="AK50" s="273"/>
      <c r="AL50" s="273"/>
      <c r="AM50" s="274"/>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519"/>
      <c r="K51" s="520"/>
      <c r="L51" s="520"/>
      <c r="M51" s="520"/>
      <c r="N51" s="520"/>
      <c r="O51" s="523"/>
      <c r="P51" s="519"/>
      <c r="Q51" s="520"/>
      <c r="R51" s="520"/>
      <c r="S51" s="520"/>
      <c r="T51" s="520"/>
      <c r="U51" s="523"/>
      <c r="V51" s="519"/>
      <c r="W51" s="520"/>
      <c r="X51" s="520"/>
      <c r="Y51" s="520"/>
      <c r="Z51" s="520"/>
      <c r="AA51" s="523"/>
      <c r="AB51" s="519"/>
      <c r="AC51" s="520"/>
      <c r="AD51" s="520"/>
      <c r="AE51" s="520"/>
      <c r="AF51" s="520"/>
      <c r="AG51" s="523"/>
      <c r="AH51" s="519"/>
      <c r="AI51" s="520"/>
      <c r="AJ51" s="520"/>
      <c r="AK51" s="520"/>
      <c r="AL51" s="520"/>
      <c r="AM51" s="523"/>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1"/>
      <c r="AV53" s="1"/>
      <c r="AW53" s="1"/>
      <c r="AX53" s="1"/>
      <c r="AY53" s="1"/>
      <c r="AZ53" s="1"/>
      <c r="BA53" s="1"/>
      <c r="BB53" s="1"/>
      <c r="BC53" s="1"/>
      <c r="BD53" s="1"/>
      <c r="BE53" s="1"/>
      <c r="BF53" s="1"/>
      <c r="BG53" s="1"/>
      <c r="BH53" s="1"/>
      <c r="BI53" s="1"/>
    </row>
    <row r="54" spans="1:61" ht="15" customHeight="1" x14ac:dyDescent="0.3">
      <c r="A54" s="1"/>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zoomScale="77" zoomScaleNormal="77" workbookViewId="0"/>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546" t="s">
        <v>194</v>
      </c>
      <c r="C2" s="273"/>
      <c r="D2" s="273"/>
      <c r="E2" s="273"/>
      <c r="F2" s="273"/>
      <c r="G2" s="273"/>
      <c r="H2" s="273"/>
      <c r="I2" s="273"/>
      <c r="J2" s="527" t="s">
        <v>15</v>
      </c>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10"/>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73"/>
      <c r="C3" s="273"/>
      <c r="D3" s="273"/>
      <c r="E3" s="273"/>
      <c r="F3" s="273"/>
      <c r="G3" s="273"/>
      <c r="H3" s="273"/>
      <c r="I3" s="273"/>
      <c r="J3" s="529"/>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530"/>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73"/>
      <c r="C4" s="273"/>
      <c r="D4" s="273"/>
      <c r="E4" s="273"/>
      <c r="F4" s="273"/>
      <c r="G4" s="273"/>
      <c r="H4" s="273"/>
      <c r="I4" s="273"/>
      <c r="J4" s="499"/>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03"/>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532" t="s">
        <v>179</v>
      </c>
      <c r="C6" s="528"/>
      <c r="D6" s="498"/>
      <c r="E6" s="547" t="s">
        <v>180</v>
      </c>
      <c r="F6" s="518"/>
      <c r="G6" s="518"/>
      <c r="H6" s="518"/>
      <c r="I6" s="504"/>
      <c r="J6" s="74" t="str">
        <f ca="1">IF(AND('Mapa final'!$AB$10="Muy Alta",'Mapa final'!$AD$10="Leve"),CONCATENATE("R1C",'Mapa final'!$R$10),"")</f>
        <v/>
      </c>
      <c r="K6" s="75" t="str">
        <f>IF(AND('Mapa final'!$AB$11="Muy Alta",'Mapa final'!$AD$11="Leve"),CONCATENATE("R1C",'Mapa final'!$R$11),"")</f>
        <v/>
      </c>
      <c r="L6" s="75" t="str">
        <f>IF(AND('Mapa final'!$AB$12="Muy Alta",'Mapa final'!$AD$12="Leve"),CONCATENATE("R1C",'Mapa final'!$R$12),"")</f>
        <v/>
      </c>
      <c r="M6" s="75" t="str">
        <f>IF(AND('Mapa final'!$AB$13="Muy Alta",'Mapa final'!$AD$13="Leve"),CONCATENATE("R1C",'Mapa final'!$R$13),"")</f>
        <v/>
      </c>
      <c r="N6" s="75" t="str">
        <f>IF(AND('Mapa final'!$AB$14="Muy Alta",'Mapa final'!$AD$14="Leve"),CONCATENATE("R1C",'Mapa final'!$R$14),"")</f>
        <v/>
      </c>
      <c r="O6" s="76" t="str">
        <f>IF(AND('Mapa final'!$AB$15="Muy Alta",'Mapa final'!$AD$15="Leve"),CONCATENATE("R1C",'Mapa final'!$R$15),"")</f>
        <v/>
      </c>
      <c r="P6" s="74" t="str">
        <f ca="1">IF(AND('Mapa final'!$AB$10="Muy Alta",'Mapa final'!$AD$10="Menor"),CONCATENATE("R1C",'Mapa final'!$R$10),"")</f>
        <v/>
      </c>
      <c r="Q6" s="75" t="str">
        <f>IF(AND('Mapa final'!$AB$11="Muy Alta",'Mapa final'!$AD$11="Menor"),CONCATENATE("R1C",'Mapa final'!$R$11),"")</f>
        <v/>
      </c>
      <c r="R6" s="75" t="str">
        <f>IF(AND('Mapa final'!$AB$12="Muy Alta",'Mapa final'!$AD$12="Menor"),CONCATENATE("R1C",'Mapa final'!$R$12),"")</f>
        <v/>
      </c>
      <c r="S6" s="75" t="str">
        <f>IF(AND('Mapa final'!$AB$13="Muy Alta",'Mapa final'!$AD$13="Menor"),CONCATENATE("R1C",'Mapa final'!$R$13),"")</f>
        <v/>
      </c>
      <c r="T6" s="75" t="str">
        <f>IF(AND('Mapa final'!$AB$14="Muy Alta",'Mapa final'!$AD$14="Menor"),CONCATENATE("R1C",'Mapa final'!$R$14),"")</f>
        <v/>
      </c>
      <c r="U6" s="76" t="str">
        <f>IF(AND('Mapa final'!$AB$15="Muy Alta",'Mapa final'!$AD$15="Menor"),CONCATENATE("R1C",'Mapa final'!$R$15),"")</f>
        <v/>
      </c>
      <c r="V6" s="74" t="str">
        <f ca="1">IF(AND('Mapa final'!$AB$10="Muy Alta",'Mapa final'!$AD$10="Moderado"),CONCATENATE("R1C",'Mapa final'!$R$10),"")</f>
        <v/>
      </c>
      <c r="W6" s="75" t="str">
        <f>IF(AND('Mapa final'!$AB$11="Muy Alta",'Mapa final'!$AD$11="Moderado"),CONCATENATE("R1C",'Mapa final'!$R$11),"")</f>
        <v/>
      </c>
      <c r="X6" s="75" t="str">
        <f>IF(AND('Mapa final'!$AB$12="Muy Alta",'Mapa final'!$AD$12="Moderado"),CONCATENATE("R1C",'Mapa final'!$R$12),"")</f>
        <v/>
      </c>
      <c r="Y6" s="75" t="str">
        <f>IF(AND('Mapa final'!$AB$13="Muy Alta",'Mapa final'!$AD$13="Moderado"),CONCATENATE("R1C",'Mapa final'!$R$13),"")</f>
        <v/>
      </c>
      <c r="Z6" s="75" t="str">
        <f>IF(AND('Mapa final'!$AB$14="Muy Alta",'Mapa final'!$AD$14="Moderado"),CONCATENATE("R1C",'Mapa final'!$R$14),"")</f>
        <v/>
      </c>
      <c r="AA6" s="76" t="str">
        <f>IF(AND('Mapa final'!$AB$15="Muy Alta",'Mapa final'!$AD$15="Moderado"),CONCATENATE("R1C",'Mapa final'!$R$15),"")</f>
        <v/>
      </c>
      <c r="AB6" s="74" t="str">
        <f ca="1">IF(AND('Mapa final'!$AB$10="Muy Alta",'Mapa final'!$AD$10="Mayor"),CONCATENATE("R1C",'Mapa final'!$R$10),"")</f>
        <v/>
      </c>
      <c r="AC6" s="75" t="str">
        <f>IF(AND('Mapa final'!$AB$11="Muy Alta",'Mapa final'!$AD$11="Mayor"),CONCATENATE("R1C",'Mapa final'!$R$11),"")</f>
        <v/>
      </c>
      <c r="AD6" s="75" t="str">
        <f>IF(AND('Mapa final'!$AB$12="Muy Alta",'Mapa final'!$AD$12="Mayor"),CONCATENATE("R1C",'Mapa final'!$R$12),"")</f>
        <v/>
      </c>
      <c r="AE6" s="75" t="str">
        <f>IF(AND('Mapa final'!$AB$13="Muy Alta",'Mapa final'!$AD$13="Mayor"),CONCATENATE("R1C",'Mapa final'!$R$13),"")</f>
        <v/>
      </c>
      <c r="AF6" s="75" t="str">
        <f>IF(AND('Mapa final'!$AB$14="Muy Alta",'Mapa final'!$AD$14="Mayor"),CONCATENATE("R1C",'Mapa final'!$R$14),"")</f>
        <v/>
      </c>
      <c r="AG6" s="76" t="str">
        <f>IF(AND('Mapa final'!$AB$15="Muy Alta",'Mapa final'!$AD$15="Mayor"),CONCATENATE("R1C",'Mapa final'!$R$15),"")</f>
        <v/>
      </c>
      <c r="AH6" s="77" t="str">
        <f ca="1">IF(AND('Mapa final'!$AB$10="Muy Alta",'Mapa final'!$AD$10="Catastrófico"),CONCATENATE("R1C",'Mapa final'!$R$10),"")</f>
        <v/>
      </c>
      <c r="AI6" s="78" t="str">
        <f>IF(AND('Mapa final'!$AB$11="Muy Alta",'Mapa final'!$AD$11="Catastrófico"),CONCATENATE("R1C",'Mapa final'!$R$11),"")</f>
        <v/>
      </c>
      <c r="AJ6" s="78" t="str">
        <f>IF(AND('Mapa final'!$AB$12="Muy Alta",'Mapa final'!$AD$12="Catastrófico"),CONCATENATE("R1C",'Mapa final'!$R$12),"")</f>
        <v/>
      </c>
      <c r="AK6" s="78" t="str">
        <f>IF(AND('Mapa final'!$AB$13="Muy Alta",'Mapa final'!$AD$13="Catastrófico"),CONCATENATE("R1C",'Mapa final'!$R$13),"")</f>
        <v/>
      </c>
      <c r="AL6" s="78" t="str">
        <f>IF(AND('Mapa final'!$AB$14="Muy Alta",'Mapa final'!$AD$14="Catastrófico"),CONCATENATE("R1C",'Mapa final'!$R$14),"")</f>
        <v/>
      </c>
      <c r="AM6" s="79" t="str">
        <f>IF(AND('Mapa final'!$AB$15="Muy Alta",'Mapa final'!$AD$15="Catastrófico"),CONCATENATE("R1C",'Mapa final'!$R$15),"")</f>
        <v/>
      </c>
      <c r="AN6" s="1"/>
      <c r="AO6" s="550" t="s">
        <v>181</v>
      </c>
      <c r="AP6" s="536"/>
      <c r="AQ6" s="536"/>
      <c r="AR6" s="536"/>
      <c r="AS6" s="536"/>
      <c r="AT6" s="537"/>
      <c r="AU6" s="1"/>
      <c r="AV6" s="1"/>
      <c r="AW6" s="1"/>
      <c r="AX6" s="1"/>
      <c r="AY6" s="1"/>
      <c r="AZ6" s="1"/>
      <c r="BA6" s="1"/>
      <c r="BB6" s="1"/>
      <c r="BC6" s="1"/>
      <c r="BD6" s="1"/>
      <c r="BE6" s="1"/>
      <c r="BF6" s="1"/>
      <c r="BG6" s="1"/>
      <c r="BH6" s="1"/>
      <c r="BI6" s="1"/>
    </row>
    <row r="7" spans="1:61" ht="15" customHeight="1" x14ac:dyDescent="0.3">
      <c r="A7" s="1"/>
      <c r="B7" s="529"/>
      <c r="C7" s="273"/>
      <c r="D7" s="274"/>
      <c r="E7" s="285"/>
      <c r="F7" s="273"/>
      <c r="G7" s="273"/>
      <c r="H7" s="273"/>
      <c r="I7" s="274"/>
      <c r="J7" s="80" t="str">
        <f>IF(AND('Mapa final'!$AB$16="Muy Alta",'Mapa final'!$AD$16="Leve"),CONCATENATE("R2C",'Mapa final'!$R$16),"")</f>
        <v/>
      </c>
      <c r="K7" s="81" t="str">
        <f>IF(AND('Mapa final'!$AB$17="Muy Alta",'Mapa final'!$AD$17="Leve"),CONCATENATE("R2C",'Mapa final'!$R$17),"")</f>
        <v/>
      </c>
      <c r="L7" s="81" t="str">
        <f>IF(AND('Mapa final'!$AB$18="Muy Alta",'Mapa final'!$AD$18="Leve"),CONCATENATE("R2C",'Mapa final'!$R$18),"")</f>
        <v/>
      </c>
      <c r="M7" s="81" t="str">
        <f>IF(AND('Mapa final'!$AB$19="Muy Alta",'Mapa final'!$AD$19="Leve"),CONCATENATE("R2C",'Mapa final'!$R$19),"")</f>
        <v/>
      </c>
      <c r="N7" s="81" t="str">
        <f>IF(AND('Mapa final'!$AB$20="Muy Alta",'Mapa final'!$AD$20="Leve"),CONCATENATE("R2C",'Mapa final'!$R$20),"")</f>
        <v/>
      </c>
      <c r="O7" s="82" t="str">
        <f>IF(AND('Mapa final'!$AB$21="Muy Alta",'Mapa final'!$AD$21="Leve"),CONCATENATE("R2C",'Mapa final'!$R$21),"")</f>
        <v/>
      </c>
      <c r="P7" s="80" t="str">
        <f>IF(AND('Mapa final'!$AB$16="Muy Alta",'Mapa final'!$AD$16="Menor"),CONCATENATE("R2C",'Mapa final'!$R$16),"")</f>
        <v/>
      </c>
      <c r="Q7" s="81" t="str">
        <f>IF(AND('Mapa final'!$AB$17="Muy Alta",'Mapa final'!$AD$17="Menor"),CONCATENATE("R2C",'Mapa final'!$R$17),"")</f>
        <v/>
      </c>
      <c r="R7" s="81" t="str">
        <f>IF(AND('Mapa final'!$AB$18="Muy Alta",'Mapa final'!$AD$18="Menor"),CONCATENATE("R2C",'Mapa final'!$R$18),"")</f>
        <v/>
      </c>
      <c r="S7" s="81" t="str">
        <f>IF(AND('Mapa final'!$AB$19="Muy Alta",'Mapa final'!$AD$19="Menor"),CONCATENATE("R2C",'Mapa final'!$R$19),"")</f>
        <v/>
      </c>
      <c r="T7" s="81" t="str">
        <f>IF(AND('Mapa final'!$AB$20="Muy Alta",'Mapa final'!$AD$20="Menor"),CONCATENATE("R2C",'Mapa final'!$R$20),"")</f>
        <v/>
      </c>
      <c r="U7" s="82" t="str">
        <f>IF(AND('Mapa final'!$AB$21="Muy Alta",'Mapa final'!$AD$21="Menor"),CONCATENATE("R2C",'Mapa final'!$R$21),"")</f>
        <v/>
      </c>
      <c r="V7" s="80" t="str">
        <f>IF(AND('Mapa final'!$AB$16="Muy Alta",'Mapa final'!$AD$16="Moderado"),CONCATENATE("R2C",'Mapa final'!$R$16),"")</f>
        <v/>
      </c>
      <c r="W7" s="81" t="str">
        <f>IF(AND('Mapa final'!$AB$17="Muy Alta",'Mapa final'!$AD$17="Moderado"),CONCATENATE("R2C",'Mapa final'!$R$17),"")</f>
        <v/>
      </c>
      <c r="X7" s="81" t="str">
        <f>IF(AND('Mapa final'!$AB$18="Muy Alta",'Mapa final'!$AD$18="Moderado"),CONCATENATE("R2C",'Mapa final'!$R$18),"")</f>
        <v/>
      </c>
      <c r="Y7" s="81" t="str">
        <f>IF(AND('Mapa final'!$AB$19="Muy Alta",'Mapa final'!$AD$19="Moderado"),CONCATENATE("R2C",'Mapa final'!$R$19),"")</f>
        <v/>
      </c>
      <c r="Z7" s="81" t="str">
        <f>IF(AND('Mapa final'!$AB$20="Muy Alta",'Mapa final'!$AD$20="Moderado"),CONCATENATE("R2C",'Mapa final'!$R$20),"")</f>
        <v/>
      </c>
      <c r="AA7" s="82" t="str">
        <f>IF(AND('Mapa final'!$AB$21="Muy Alta",'Mapa final'!$AD$21="Moderado"),CONCATENATE("R2C",'Mapa final'!$R$21),"")</f>
        <v/>
      </c>
      <c r="AB7" s="80" t="str">
        <f>IF(AND('Mapa final'!$AB$16="Muy Alta",'Mapa final'!$AD$16="Mayor"),CONCATENATE("R2C",'Mapa final'!$R$16),"")</f>
        <v/>
      </c>
      <c r="AC7" s="81" t="str">
        <f>IF(AND('Mapa final'!$AB$17="Muy Alta",'Mapa final'!$AD$17="Mayor"),CONCATENATE("R2C",'Mapa final'!$R$17),"")</f>
        <v/>
      </c>
      <c r="AD7" s="81" t="str">
        <f>IF(AND('Mapa final'!$AB$18="Muy Alta",'Mapa final'!$AD$18="Mayor"),CONCATENATE("R2C",'Mapa final'!$R$18),"")</f>
        <v/>
      </c>
      <c r="AE7" s="81" t="str">
        <f>IF(AND('Mapa final'!$AB$19="Muy Alta",'Mapa final'!$AD$19="Mayor"),CONCATENATE("R2C",'Mapa final'!$R$19),"")</f>
        <v/>
      </c>
      <c r="AF7" s="81" t="str">
        <f>IF(AND('Mapa final'!$AB$20="Muy Alta",'Mapa final'!$AD$20="Mayor"),CONCATENATE("R2C",'Mapa final'!$R$20),"")</f>
        <v/>
      </c>
      <c r="AG7" s="82" t="str">
        <f>IF(AND('Mapa final'!$AB$21="Muy Alta",'Mapa final'!$AD$21="Mayor"),CONCATENATE("R2C",'Mapa final'!$R$21),"")</f>
        <v/>
      </c>
      <c r="AH7" s="83" t="str">
        <f>IF(AND('Mapa final'!$AB$16="Muy Alta",'Mapa final'!$AD$16="Catastrófico"),CONCATENATE("R2C",'Mapa final'!$R$16),"")</f>
        <v/>
      </c>
      <c r="AI7" s="84" t="str">
        <f>IF(AND('Mapa final'!$AB$17="Muy Alta",'Mapa final'!$AD$17="Catastrófico"),CONCATENATE("R2C",'Mapa final'!$R$17),"")</f>
        <v/>
      </c>
      <c r="AJ7" s="84" t="str">
        <f>IF(AND('Mapa final'!$AB$18="Muy Alta",'Mapa final'!$AD$18="Catastrófico"),CONCATENATE("R2C",'Mapa final'!$R$18),"")</f>
        <v/>
      </c>
      <c r="AK7" s="84" t="str">
        <f>IF(AND('Mapa final'!$AB$19="Muy Alta",'Mapa final'!$AD$19="Catastrófico"),CONCATENATE("R2C",'Mapa final'!$R$19),"")</f>
        <v/>
      </c>
      <c r="AL7" s="84" t="str">
        <f>IF(AND('Mapa final'!$AB$20="Muy Alta",'Mapa final'!$AD$20="Catastrófico"),CONCATENATE("R2C",'Mapa final'!$R$20),"")</f>
        <v/>
      </c>
      <c r="AM7" s="85" t="str">
        <f>IF(AND('Mapa final'!$AB$21="Muy Alta",'Mapa final'!$AD$21="Catastrófico"),CONCATENATE("R2C",'Mapa final'!$R$21),"")</f>
        <v/>
      </c>
      <c r="AN7" s="1"/>
      <c r="AO7" s="538"/>
      <c r="AP7" s="273"/>
      <c r="AQ7" s="273"/>
      <c r="AR7" s="273"/>
      <c r="AS7" s="273"/>
      <c r="AT7" s="539"/>
      <c r="AU7" s="1"/>
      <c r="AV7" s="1"/>
      <c r="AW7" s="1"/>
      <c r="AX7" s="1"/>
      <c r="AY7" s="1"/>
      <c r="AZ7" s="1"/>
      <c r="BA7" s="1"/>
      <c r="BB7" s="1"/>
      <c r="BC7" s="1"/>
      <c r="BD7" s="1"/>
      <c r="BE7" s="1"/>
      <c r="BF7" s="1"/>
      <c r="BG7" s="1"/>
      <c r="BH7" s="1"/>
      <c r="BI7" s="1"/>
    </row>
    <row r="8" spans="1:61" ht="15" customHeight="1" x14ac:dyDescent="0.3">
      <c r="A8" s="1"/>
      <c r="B8" s="529"/>
      <c r="C8" s="273"/>
      <c r="D8" s="274"/>
      <c r="E8" s="285"/>
      <c r="F8" s="273"/>
      <c r="G8" s="273"/>
      <c r="H8" s="273"/>
      <c r="I8" s="274"/>
      <c r="J8" s="80" t="str">
        <f>IF(AND('Mapa final'!$AB$22="Muy Alta",'Mapa final'!$AD$22="Leve"),CONCATENATE("R3C",'Mapa final'!$R$22),"")</f>
        <v/>
      </c>
      <c r="K8" s="81" t="str">
        <f>IF(AND('Mapa final'!$AB$23="Muy Alta",'Mapa final'!$AD$23="Leve"),CONCATENATE("R3C",'Mapa final'!$R$23),"")</f>
        <v/>
      </c>
      <c r="L8" s="81" t="str">
        <f>IF(AND('Mapa final'!$AB$24="Muy Alta",'Mapa final'!$AD$24="Leve"),CONCATENATE("R3C",'Mapa final'!$R$24),"")</f>
        <v/>
      </c>
      <c r="M8" s="81" t="str">
        <f>IF(AND('Mapa final'!$AB$25="Muy Alta",'Mapa final'!$AD$25="Leve"),CONCATENATE("R3C",'Mapa final'!$R$25),"")</f>
        <v/>
      </c>
      <c r="N8" s="81" t="str">
        <f>IF(AND('Mapa final'!$AB$26="Muy Alta",'Mapa final'!$AD$26="Leve"),CONCATENATE("R3C",'Mapa final'!$R$26),"")</f>
        <v/>
      </c>
      <c r="O8" s="82" t="str">
        <f>IF(AND('Mapa final'!$AB$27="Muy Alta",'Mapa final'!$AD$27="Leve"),CONCATENATE("R3C",'Mapa final'!$R$27),"")</f>
        <v/>
      </c>
      <c r="P8" s="80" t="str">
        <f>IF(AND('Mapa final'!$AB$22="Muy Alta",'Mapa final'!$AD$22="Menor"),CONCATENATE("R3C",'Mapa final'!$R$22),"")</f>
        <v/>
      </c>
      <c r="Q8" s="81" t="str">
        <f>IF(AND('Mapa final'!$AB$23="Muy Alta",'Mapa final'!$AD$23="Menor"),CONCATENATE("R3C",'Mapa final'!$R$23),"")</f>
        <v/>
      </c>
      <c r="R8" s="81" t="str">
        <f>IF(AND('Mapa final'!$AB$24="Muy Alta",'Mapa final'!$AD$24="Menor"),CONCATENATE("R3C",'Mapa final'!$R$24),"")</f>
        <v/>
      </c>
      <c r="S8" s="81" t="str">
        <f>IF(AND('Mapa final'!$AB$25="Muy Alta",'Mapa final'!$AD$25="Menor"),CONCATENATE("R3C",'Mapa final'!$R$25),"")</f>
        <v/>
      </c>
      <c r="T8" s="81" t="str">
        <f>IF(AND('Mapa final'!$AB$26="Muy Alta",'Mapa final'!$AD$26="Menor"),CONCATENATE("R3C",'Mapa final'!$R$26),"")</f>
        <v/>
      </c>
      <c r="U8" s="82" t="str">
        <f>IF(AND('Mapa final'!$AB$27="Muy Alta",'Mapa final'!$AD$27="Menor"),CONCATENATE("R3C",'Mapa final'!$R$27),"")</f>
        <v/>
      </c>
      <c r="V8" s="80" t="str">
        <f>IF(AND('Mapa final'!$AB$22="Muy Alta",'Mapa final'!$AD$22="Moderado"),CONCATENATE("R3C",'Mapa final'!$R$22),"")</f>
        <v/>
      </c>
      <c r="W8" s="81" t="str">
        <f>IF(AND('Mapa final'!$AB$23="Muy Alta",'Mapa final'!$AD$23="Moderado"),CONCATENATE("R3C",'Mapa final'!$R$23),"")</f>
        <v/>
      </c>
      <c r="X8" s="81" t="str">
        <f>IF(AND('Mapa final'!$AB$24="Muy Alta",'Mapa final'!$AD$24="Moderado"),CONCATENATE("R3C",'Mapa final'!$R$24),"")</f>
        <v/>
      </c>
      <c r="Y8" s="81" t="str">
        <f>IF(AND('Mapa final'!$AB$25="Muy Alta",'Mapa final'!$AD$25="Moderado"),CONCATENATE("R3C",'Mapa final'!$R$25),"")</f>
        <v/>
      </c>
      <c r="Z8" s="81" t="str">
        <f>IF(AND('Mapa final'!$AB$26="Muy Alta",'Mapa final'!$AD$26="Moderado"),CONCATENATE("R3C",'Mapa final'!$R$26),"")</f>
        <v/>
      </c>
      <c r="AA8" s="82" t="str">
        <f>IF(AND('Mapa final'!$AB$27="Muy Alta",'Mapa final'!$AD$27="Moderado"),CONCATENATE("R3C",'Mapa final'!$R$27),"")</f>
        <v/>
      </c>
      <c r="AB8" s="80" t="str">
        <f>IF(AND('Mapa final'!$AB$22="Muy Alta",'Mapa final'!$AD$22="Mayor"),CONCATENATE("R3C",'Mapa final'!$R$22),"")</f>
        <v/>
      </c>
      <c r="AC8" s="81" t="str">
        <f>IF(AND('Mapa final'!$AB$23="Muy Alta",'Mapa final'!$AD$23="Mayor"),CONCATENATE("R3C",'Mapa final'!$R$23),"")</f>
        <v/>
      </c>
      <c r="AD8" s="81" t="str">
        <f>IF(AND('Mapa final'!$AB$24="Muy Alta",'Mapa final'!$AD$24="Mayor"),CONCATENATE("R3C",'Mapa final'!$R$24),"")</f>
        <v/>
      </c>
      <c r="AE8" s="81" t="str">
        <f>IF(AND('Mapa final'!$AB$25="Muy Alta",'Mapa final'!$AD$25="Mayor"),CONCATENATE("R3C",'Mapa final'!$R$25),"")</f>
        <v/>
      </c>
      <c r="AF8" s="81" t="str">
        <f>IF(AND('Mapa final'!$AB$26="Muy Alta",'Mapa final'!$AD$26="Mayor"),CONCATENATE("R3C",'Mapa final'!$R$26),"")</f>
        <v/>
      </c>
      <c r="AG8" s="82" t="str">
        <f>IF(AND('Mapa final'!$AB$27="Muy Alta",'Mapa final'!$AD$27="Mayor"),CONCATENATE("R3C",'Mapa final'!$R$27),"")</f>
        <v/>
      </c>
      <c r="AH8" s="83" t="str">
        <f>IF(AND('Mapa final'!$AB$22="Muy Alta",'Mapa final'!$AD$22="Catastrófico"),CONCATENATE("R3C",'Mapa final'!$R$22),"")</f>
        <v/>
      </c>
      <c r="AI8" s="84" t="str">
        <f>IF(AND('Mapa final'!$AB$23="Muy Alta",'Mapa final'!$AD$23="Catastrófico"),CONCATENATE("R3C",'Mapa final'!$R$23),"")</f>
        <v/>
      </c>
      <c r="AJ8" s="84" t="str">
        <f>IF(AND('Mapa final'!$AB$24="Muy Alta",'Mapa final'!$AD$24="Catastrófico"),CONCATENATE("R3C",'Mapa final'!$R$24),"")</f>
        <v/>
      </c>
      <c r="AK8" s="84" t="str">
        <f>IF(AND('Mapa final'!$AB$25="Muy Alta",'Mapa final'!$AD$25="Catastrófico"),CONCATENATE("R3C",'Mapa final'!$R$25),"")</f>
        <v/>
      </c>
      <c r="AL8" s="84" t="str">
        <f>IF(AND('Mapa final'!$AB$26="Muy Alta",'Mapa final'!$AD$26="Catastrófico"),CONCATENATE("R3C",'Mapa final'!$R$26),"")</f>
        <v/>
      </c>
      <c r="AM8" s="85" t="str">
        <f>IF(AND('Mapa final'!$AB$27="Muy Alta",'Mapa final'!$AD$27="Catastrófico"),CONCATENATE("R3C",'Mapa final'!$R$27),"")</f>
        <v/>
      </c>
      <c r="AN8" s="1"/>
      <c r="AO8" s="538"/>
      <c r="AP8" s="273"/>
      <c r="AQ8" s="273"/>
      <c r="AR8" s="273"/>
      <c r="AS8" s="273"/>
      <c r="AT8" s="539"/>
      <c r="AU8" s="1"/>
      <c r="AV8" s="1"/>
      <c r="AW8" s="1"/>
      <c r="AX8" s="1"/>
      <c r="AY8" s="1"/>
      <c r="AZ8" s="1"/>
      <c r="BA8" s="1"/>
      <c r="BB8" s="1"/>
      <c r="BC8" s="1"/>
      <c r="BD8" s="1"/>
      <c r="BE8" s="1"/>
      <c r="BF8" s="1"/>
      <c r="BG8" s="1"/>
      <c r="BH8" s="1"/>
      <c r="BI8" s="1"/>
    </row>
    <row r="9" spans="1:61" ht="15" customHeight="1" x14ac:dyDescent="0.3">
      <c r="A9" s="1"/>
      <c r="B9" s="529"/>
      <c r="C9" s="273"/>
      <c r="D9" s="274"/>
      <c r="E9" s="285"/>
      <c r="F9" s="273"/>
      <c r="G9" s="273"/>
      <c r="H9" s="273"/>
      <c r="I9" s="274"/>
      <c r="J9" s="80" t="str">
        <f>IF(AND('Mapa final'!$AB$28="Muy Alta",'Mapa final'!$AD$28="Leve"),CONCATENATE("R4C",'Mapa final'!$R$28),"")</f>
        <v/>
      </c>
      <c r="K9" s="81" t="str">
        <f>IF(AND('Mapa final'!$AB$29="Muy Alta",'Mapa final'!$AD$29="Leve"),CONCATENATE("R4C",'Mapa final'!$R$29),"")</f>
        <v/>
      </c>
      <c r="L9" s="81" t="str">
        <f>IF(AND('Mapa final'!$AB$30="Muy Alta",'Mapa final'!$AD$30="Leve"),CONCATENATE("R4C",'Mapa final'!$R$30),"")</f>
        <v/>
      </c>
      <c r="M9" s="81" t="str">
        <f>IF(AND('Mapa final'!$AB$31="Muy Alta",'Mapa final'!$AD$31="Leve"),CONCATENATE("R4C",'Mapa final'!$R$31),"")</f>
        <v/>
      </c>
      <c r="N9" s="81" t="str">
        <f>IF(AND('Mapa final'!$AB$32="Muy Alta",'Mapa final'!$AD$32="Leve"),CONCATENATE("R4C",'Mapa final'!$R$32),"")</f>
        <v/>
      </c>
      <c r="O9" s="82" t="str">
        <f>IF(AND('Mapa final'!$AB$33="Muy Alta",'Mapa final'!$AD$33="Leve"),CONCATENATE("R4C",'Mapa final'!$R$33),"")</f>
        <v/>
      </c>
      <c r="P9" s="80" t="str">
        <f>IF(AND('Mapa final'!$AB$28="Muy Alta",'Mapa final'!$AD$28="Menor"),CONCATENATE("R4C",'Mapa final'!$R$28),"")</f>
        <v/>
      </c>
      <c r="Q9" s="81" t="str">
        <f>IF(AND('Mapa final'!$AB$29="Muy Alta",'Mapa final'!$AD$29="Menor"),CONCATENATE("R4C",'Mapa final'!$R$29),"")</f>
        <v/>
      </c>
      <c r="R9" s="81" t="str">
        <f>IF(AND('Mapa final'!$AB$30="Muy Alta",'Mapa final'!$AD$30="Menor"),CONCATENATE("R4C",'Mapa final'!$R$30),"")</f>
        <v/>
      </c>
      <c r="S9" s="81" t="str">
        <f>IF(AND('Mapa final'!$AB$31="Muy Alta",'Mapa final'!$AD$31="Menor"),CONCATENATE("R4C",'Mapa final'!$R$31),"")</f>
        <v/>
      </c>
      <c r="T9" s="81" t="str">
        <f>IF(AND('Mapa final'!$AB$32="Muy Alta",'Mapa final'!$AD$32="Menor"),CONCATENATE("R4C",'Mapa final'!$R$32),"")</f>
        <v/>
      </c>
      <c r="U9" s="82" t="str">
        <f>IF(AND('Mapa final'!$AB$33="Muy Alta",'Mapa final'!$AD$33="Menor"),CONCATENATE("R4C",'Mapa final'!$R$33),"")</f>
        <v/>
      </c>
      <c r="V9" s="80" t="str">
        <f>IF(AND('Mapa final'!$AB$28="Muy Alta",'Mapa final'!$AD$28="Moderado"),CONCATENATE("R4C",'Mapa final'!$R$28),"")</f>
        <v/>
      </c>
      <c r="W9" s="81" t="str">
        <f>IF(AND('Mapa final'!$AB$29="Muy Alta",'Mapa final'!$AD$29="Moderado"),CONCATENATE("R4C",'Mapa final'!$R$29),"")</f>
        <v/>
      </c>
      <c r="X9" s="81" t="str">
        <f>IF(AND('Mapa final'!$AB$30="Muy Alta",'Mapa final'!$AD$30="Moderado"),CONCATENATE("R4C",'Mapa final'!$R$30),"")</f>
        <v/>
      </c>
      <c r="Y9" s="81" t="str">
        <f>IF(AND('Mapa final'!$AB$31="Muy Alta",'Mapa final'!$AD$31="Moderado"),CONCATENATE("R4C",'Mapa final'!$R$31),"")</f>
        <v/>
      </c>
      <c r="Z9" s="81" t="str">
        <f>IF(AND('Mapa final'!$AB$32="Muy Alta",'Mapa final'!$AD$32="Moderado"),CONCATENATE("R4C",'Mapa final'!$R$32),"")</f>
        <v/>
      </c>
      <c r="AA9" s="82" t="str">
        <f>IF(AND('Mapa final'!$AB$33="Muy Alta",'Mapa final'!$AD$33="Moderado"),CONCATENATE("R4C",'Mapa final'!$R$33),"")</f>
        <v/>
      </c>
      <c r="AB9" s="80" t="str">
        <f>IF(AND('Mapa final'!$AB$28="Muy Alta",'Mapa final'!$AD$28="Mayor"),CONCATENATE("R4C",'Mapa final'!$R$28),"")</f>
        <v/>
      </c>
      <c r="AC9" s="81" t="str">
        <f>IF(AND('Mapa final'!$AB$29="Muy Alta",'Mapa final'!$AD$29="Mayor"),CONCATENATE("R4C",'Mapa final'!$R$29),"")</f>
        <v/>
      </c>
      <c r="AD9" s="81" t="str">
        <f>IF(AND('Mapa final'!$AB$30="Muy Alta",'Mapa final'!$AD$30="Mayor"),CONCATENATE("R4C",'Mapa final'!$R$30),"")</f>
        <v/>
      </c>
      <c r="AE9" s="81" t="str">
        <f>IF(AND('Mapa final'!$AB$31="Muy Alta",'Mapa final'!$AD$31="Mayor"),CONCATENATE("R4C",'Mapa final'!$R$31),"")</f>
        <v/>
      </c>
      <c r="AF9" s="81" t="str">
        <f>IF(AND('Mapa final'!$AB$32="Muy Alta",'Mapa final'!$AD$32="Mayor"),CONCATENATE("R4C",'Mapa final'!$R$32),"")</f>
        <v/>
      </c>
      <c r="AG9" s="82" t="str">
        <f>IF(AND('Mapa final'!$AB$33="Muy Alta",'Mapa final'!$AD$33="Mayor"),CONCATENATE("R4C",'Mapa final'!$R$33),"")</f>
        <v/>
      </c>
      <c r="AH9" s="83" t="str">
        <f>IF(AND('Mapa final'!$AB$28="Muy Alta",'Mapa final'!$AD$28="Catastrófico"),CONCATENATE("R4C",'Mapa final'!$R$28),"")</f>
        <v/>
      </c>
      <c r="AI9" s="84" t="str">
        <f>IF(AND('Mapa final'!$AB$29="Muy Alta",'Mapa final'!$AD$29="Catastrófico"),CONCATENATE("R4C",'Mapa final'!$R$29),"")</f>
        <v/>
      </c>
      <c r="AJ9" s="84" t="str">
        <f>IF(AND('Mapa final'!$AB$30="Muy Alta",'Mapa final'!$AD$30="Catastrófico"),CONCATENATE("R4C",'Mapa final'!$R$30),"")</f>
        <v/>
      </c>
      <c r="AK9" s="84" t="str">
        <f>IF(AND('Mapa final'!$AB$31="Muy Alta",'Mapa final'!$AD$31="Catastrófico"),CONCATENATE("R4C",'Mapa final'!$R$31),"")</f>
        <v/>
      </c>
      <c r="AL9" s="84" t="str">
        <f>IF(AND('Mapa final'!$AB$32="Muy Alta",'Mapa final'!$AD$32="Catastrófico"),CONCATENATE("R4C",'Mapa final'!$R$32),"")</f>
        <v/>
      </c>
      <c r="AM9" s="85" t="str">
        <f>IF(AND('Mapa final'!$AB$33="Muy Alta",'Mapa final'!$AD$33="Catastrófico"),CONCATENATE("R4C",'Mapa final'!$R$33),"")</f>
        <v/>
      </c>
      <c r="AN9" s="1"/>
      <c r="AO9" s="538"/>
      <c r="AP9" s="273"/>
      <c r="AQ9" s="273"/>
      <c r="AR9" s="273"/>
      <c r="AS9" s="273"/>
      <c r="AT9" s="539"/>
      <c r="AU9" s="1"/>
      <c r="AV9" s="1"/>
      <c r="AW9" s="1"/>
      <c r="AX9" s="1"/>
      <c r="AY9" s="1"/>
      <c r="AZ9" s="1"/>
      <c r="BA9" s="1"/>
      <c r="BB9" s="1"/>
      <c r="BC9" s="1"/>
      <c r="BD9" s="1"/>
      <c r="BE9" s="1"/>
      <c r="BF9" s="1"/>
      <c r="BG9" s="1"/>
      <c r="BH9" s="1"/>
      <c r="BI9" s="1"/>
    </row>
    <row r="10" spans="1:61" ht="15" customHeight="1" x14ac:dyDescent="0.3">
      <c r="A10" s="1"/>
      <c r="B10" s="529"/>
      <c r="C10" s="273"/>
      <c r="D10" s="274"/>
      <c r="E10" s="285"/>
      <c r="F10" s="273"/>
      <c r="G10" s="273"/>
      <c r="H10" s="273"/>
      <c r="I10" s="274"/>
      <c r="J10" s="80" t="str">
        <f>IF(AND('Mapa final'!$AB$34="Muy Alta",'Mapa final'!$AD$34="Leve"),CONCATENATE("R5C",'Mapa final'!$R$34),"")</f>
        <v/>
      </c>
      <c r="K10" s="81" t="str">
        <f>IF(AND('Mapa final'!$AB$35="Muy Alta",'Mapa final'!$AD$35="Leve"),CONCATENATE("R5C",'Mapa final'!$R$35),"")</f>
        <v/>
      </c>
      <c r="L10" s="81" t="str">
        <f>IF(AND('Mapa final'!$AB$36="Muy Alta",'Mapa final'!$AD$36="Leve"),CONCATENATE("R5C",'Mapa final'!$R$36),"")</f>
        <v/>
      </c>
      <c r="M10" s="81" t="str">
        <f>IF(AND('Mapa final'!$AB$37="Muy Alta",'Mapa final'!$AD$37="Leve"),CONCATENATE("R5C",'Mapa final'!$R$37),"")</f>
        <v/>
      </c>
      <c r="N10" s="81" t="str">
        <f>IF(AND('Mapa final'!$AB$38="Muy Alta",'Mapa final'!$AD$38="Leve"),CONCATENATE("R5C",'Mapa final'!$R$38),"")</f>
        <v/>
      </c>
      <c r="O10" s="82" t="str">
        <f>IF(AND('Mapa final'!$AB$39="Muy Alta",'Mapa final'!$AD$39="Leve"),CONCATENATE("R5C",'Mapa final'!$R$39),"")</f>
        <v/>
      </c>
      <c r="P10" s="80" t="str">
        <f>IF(AND('Mapa final'!$AB$34="Muy Alta",'Mapa final'!$AD$34="Menor"),CONCATENATE("R5C",'Mapa final'!$R$34),"")</f>
        <v/>
      </c>
      <c r="Q10" s="81" t="str">
        <f>IF(AND('Mapa final'!$AB$35="Muy Alta",'Mapa final'!$AD$35="Menor"),CONCATENATE("R5C",'Mapa final'!$R$35),"")</f>
        <v/>
      </c>
      <c r="R10" s="81" t="str">
        <f>IF(AND('Mapa final'!$AB$36="Muy Alta",'Mapa final'!$AD$36="Menor"),CONCATENATE("R5C",'Mapa final'!$R$36),"")</f>
        <v/>
      </c>
      <c r="S10" s="81" t="str">
        <f>IF(AND('Mapa final'!$AB$37="Muy Alta",'Mapa final'!$AD$37="Menor"),CONCATENATE("R5C",'Mapa final'!$R$37),"")</f>
        <v/>
      </c>
      <c r="T10" s="81" t="str">
        <f>IF(AND('Mapa final'!$AB$38="Muy Alta",'Mapa final'!$AD$38="Menor"),CONCATENATE("R5C",'Mapa final'!$R$38),"")</f>
        <v/>
      </c>
      <c r="U10" s="82" t="str">
        <f>IF(AND('Mapa final'!$AB$39="Muy Alta",'Mapa final'!$AD$39="Menor"),CONCATENATE("R5C",'Mapa final'!$R$39),"")</f>
        <v/>
      </c>
      <c r="V10" s="80" t="str">
        <f>IF(AND('Mapa final'!$AB$34="Muy Alta",'Mapa final'!$AD$34="Moderado"),CONCATENATE("R5C",'Mapa final'!$R$34),"")</f>
        <v/>
      </c>
      <c r="W10" s="81" t="str">
        <f>IF(AND('Mapa final'!$AB$35="Muy Alta",'Mapa final'!$AD$35="Moderado"),CONCATENATE("R5C",'Mapa final'!$R$35),"")</f>
        <v/>
      </c>
      <c r="X10" s="81" t="str">
        <f>IF(AND('Mapa final'!$AB$36="Muy Alta",'Mapa final'!$AD$36="Moderado"),CONCATENATE("R5C",'Mapa final'!$R$36),"")</f>
        <v/>
      </c>
      <c r="Y10" s="81" t="str">
        <f>IF(AND('Mapa final'!$AB$37="Muy Alta",'Mapa final'!$AD$37="Moderado"),CONCATENATE("R5C",'Mapa final'!$R$37),"")</f>
        <v/>
      </c>
      <c r="Z10" s="81" t="str">
        <f>IF(AND('Mapa final'!$AB$38="Muy Alta",'Mapa final'!$AD$38="Moderado"),CONCATENATE("R5C",'Mapa final'!$R$38),"")</f>
        <v/>
      </c>
      <c r="AA10" s="82" t="str">
        <f>IF(AND('Mapa final'!$AB$39="Muy Alta",'Mapa final'!$AD$39="Moderado"),CONCATENATE("R5C",'Mapa final'!$R$39),"")</f>
        <v/>
      </c>
      <c r="AB10" s="80" t="str">
        <f>IF(AND('Mapa final'!$AB$34="Muy Alta",'Mapa final'!$AD$34="Mayor"),CONCATENATE("R5C",'Mapa final'!$R$34),"")</f>
        <v/>
      </c>
      <c r="AC10" s="81" t="str">
        <f>IF(AND('Mapa final'!$AB$35="Muy Alta",'Mapa final'!$AD$35="Mayor"),CONCATENATE("R5C",'Mapa final'!$R$35),"")</f>
        <v/>
      </c>
      <c r="AD10" s="81" t="str">
        <f>IF(AND('Mapa final'!$AB$36="Muy Alta",'Mapa final'!$AD$36="Mayor"),CONCATENATE("R5C",'Mapa final'!$R$36),"")</f>
        <v/>
      </c>
      <c r="AE10" s="81" t="str">
        <f>IF(AND('Mapa final'!$AB$37="Muy Alta",'Mapa final'!$AD$37="Mayor"),CONCATENATE("R5C",'Mapa final'!$R$37),"")</f>
        <v/>
      </c>
      <c r="AF10" s="81" t="str">
        <f>IF(AND('Mapa final'!$AB$38="Muy Alta",'Mapa final'!$AD$38="Mayor"),CONCATENATE("R5C",'Mapa final'!$R$38),"")</f>
        <v/>
      </c>
      <c r="AG10" s="82" t="str">
        <f>IF(AND('Mapa final'!$AB$39="Muy Alta",'Mapa final'!$AD$39="Mayor"),CONCATENATE("R5C",'Mapa final'!$R$39),"")</f>
        <v/>
      </c>
      <c r="AH10" s="83" t="str">
        <f>IF(AND('Mapa final'!$AB$34="Muy Alta",'Mapa final'!$AD$34="Catastrófico"),CONCATENATE("R5C",'Mapa final'!$R$34),"")</f>
        <v/>
      </c>
      <c r="AI10" s="84" t="str">
        <f>IF(AND('Mapa final'!$AB$35="Muy Alta",'Mapa final'!$AD$35="Catastrófico"),CONCATENATE("R5C",'Mapa final'!$R$35),"")</f>
        <v/>
      </c>
      <c r="AJ10" s="84" t="str">
        <f>IF(AND('Mapa final'!$AB$36="Muy Alta",'Mapa final'!$AD$36="Catastrófico"),CONCATENATE("R5C",'Mapa final'!$R$36),"")</f>
        <v/>
      </c>
      <c r="AK10" s="84" t="str">
        <f>IF(AND('Mapa final'!$AB$37="Muy Alta",'Mapa final'!$AD$37="Catastrófico"),CONCATENATE("R5C",'Mapa final'!$R$37),"")</f>
        <v/>
      </c>
      <c r="AL10" s="84" t="str">
        <f>IF(AND('Mapa final'!$AB$38="Muy Alta",'Mapa final'!$AD$38="Catastrófico"),CONCATENATE("R5C",'Mapa final'!$R$38),"")</f>
        <v/>
      </c>
      <c r="AM10" s="85" t="str">
        <f>IF(AND('Mapa final'!$AB$39="Muy Alta",'Mapa final'!$AD$39="Catastrófico"),CONCATENATE("R5C",'Mapa final'!$R$39),"")</f>
        <v/>
      </c>
      <c r="AN10" s="1"/>
      <c r="AO10" s="538"/>
      <c r="AP10" s="273"/>
      <c r="AQ10" s="273"/>
      <c r="AR10" s="273"/>
      <c r="AS10" s="273"/>
      <c r="AT10" s="539"/>
      <c r="AU10" s="1"/>
      <c r="AV10" s="1"/>
      <c r="AW10" s="1"/>
      <c r="AX10" s="1"/>
      <c r="AY10" s="1"/>
      <c r="AZ10" s="1"/>
      <c r="BA10" s="1"/>
      <c r="BB10" s="1"/>
      <c r="BC10" s="1"/>
      <c r="BD10" s="1"/>
      <c r="BE10" s="1"/>
      <c r="BF10" s="1"/>
      <c r="BG10" s="1"/>
      <c r="BH10" s="1"/>
      <c r="BI10" s="1"/>
    </row>
    <row r="11" spans="1:61" ht="15" customHeight="1" x14ac:dyDescent="0.3">
      <c r="A11" s="1"/>
      <c r="B11" s="529"/>
      <c r="C11" s="273"/>
      <c r="D11" s="274"/>
      <c r="E11" s="285"/>
      <c r="F11" s="273"/>
      <c r="G11" s="273"/>
      <c r="H11" s="273"/>
      <c r="I11" s="274"/>
      <c r="J11" s="80" t="str">
        <f>IF(AND('Mapa final'!$AB$40="Muy Alta",'Mapa final'!$AD$40="Leve"),CONCATENATE("R6C",'Mapa final'!$R$40),"")</f>
        <v/>
      </c>
      <c r="K11" s="81" t="str">
        <f>IF(AND('Mapa final'!$AB$41="Muy Alta",'Mapa final'!$AD$41="Leve"),CONCATENATE("R6C",'Mapa final'!$R$41),"")</f>
        <v/>
      </c>
      <c r="L11" s="81" t="str">
        <f>IF(AND('Mapa final'!$AB$42="Muy Alta",'Mapa final'!$AD$42="Leve"),CONCATENATE("R6C",'Mapa final'!$R$42),"")</f>
        <v/>
      </c>
      <c r="M11" s="81" t="str">
        <f>IF(AND('Mapa final'!$AB$43="Muy Alta",'Mapa final'!$AD$43="Leve"),CONCATENATE("R6C",'Mapa final'!$R$43),"")</f>
        <v/>
      </c>
      <c r="N11" s="81" t="str">
        <f>IF(AND('Mapa final'!$AB$44="Muy Alta",'Mapa final'!$AD$44="Leve"),CONCATENATE("R6C",'Mapa final'!$R$44),"")</f>
        <v/>
      </c>
      <c r="O11" s="82" t="str">
        <f>IF(AND('Mapa final'!$AB$45="Muy Alta",'Mapa final'!$AD$45="Leve"),CONCATENATE("R6C",'Mapa final'!$R$45),"")</f>
        <v/>
      </c>
      <c r="P11" s="80" t="str">
        <f>IF(AND('Mapa final'!$AB$40="Muy Alta",'Mapa final'!$AD$40="Menor"),CONCATENATE("R6C",'Mapa final'!$R$40),"")</f>
        <v/>
      </c>
      <c r="Q11" s="81" t="str">
        <f>IF(AND('Mapa final'!$AB$41="Muy Alta",'Mapa final'!$AD$41="Menor"),CONCATENATE("R6C",'Mapa final'!$R$41),"")</f>
        <v/>
      </c>
      <c r="R11" s="81" t="str">
        <f>IF(AND('Mapa final'!$AB$42="Muy Alta",'Mapa final'!$AD$42="Menor"),CONCATENATE("R6C",'Mapa final'!$R$42),"")</f>
        <v/>
      </c>
      <c r="S11" s="81" t="str">
        <f>IF(AND('Mapa final'!$AB$43="Muy Alta",'Mapa final'!$AD$43="Menor"),CONCATENATE("R6C",'Mapa final'!$R$43),"")</f>
        <v/>
      </c>
      <c r="T11" s="81" t="str">
        <f>IF(AND('Mapa final'!$AB$44="Muy Alta",'Mapa final'!$AD$44="Menor"),CONCATENATE("R6C",'Mapa final'!$R$44),"")</f>
        <v/>
      </c>
      <c r="U11" s="82" t="str">
        <f>IF(AND('Mapa final'!$AB$45="Muy Alta",'Mapa final'!$AD$45="Menor"),CONCATENATE("R6C",'Mapa final'!$R$45),"")</f>
        <v/>
      </c>
      <c r="V11" s="80" t="str">
        <f>IF(AND('Mapa final'!$AB$40="Muy Alta",'Mapa final'!$AD$40="Moderado"),CONCATENATE("R6C",'Mapa final'!$R$40),"")</f>
        <v/>
      </c>
      <c r="W11" s="81" t="str">
        <f>IF(AND('Mapa final'!$AB$41="Muy Alta",'Mapa final'!$AD$41="Moderado"),CONCATENATE("R6C",'Mapa final'!$R$41),"")</f>
        <v/>
      </c>
      <c r="X11" s="81" t="str">
        <f>IF(AND('Mapa final'!$AB$42="Muy Alta",'Mapa final'!$AD$42="Moderado"),CONCATENATE("R6C",'Mapa final'!$R$42),"")</f>
        <v/>
      </c>
      <c r="Y11" s="81" t="str">
        <f>IF(AND('Mapa final'!$AB$43="Muy Alta",'Mapa final'!$AD$43="Moderado"),CONCATENATE("R6C",'Mapa final'!$R$43),"")</f>
        <v/>
      </c>
      <c r="Z11" s="81" t="str">
        <f>IF(AND('Mapa final'!$AB$44="Muy Alta",'Mapa final'!$AD$44="Moderado"),CONCATENATE("R6C",'Mapa final'!$R$44),"")</f>
        <v/>
      </c>
      <c r="AA11" s="82" t="str">
        <f>IF(AND('Mapa final'!$AB$45="Muy Alta",'Mapa final'!$AD$45="Moderado"),CONCATENATE("R6C",'Mapa final'!$R$45),"")</f>
        <v/>
      </c>
      <c r="AB11" s="80" t="str">
        <f>IF(AND('Mapa final'!$AB$40="Muy Alta",'Mapa final'!$AD$40="Mayor"),CONCATENATE("R6C",'Mapa final'!$R$40),"")</f>
        <v/>
      </c>
      <c r="AC11" s="81" t="str">
        <f>IF(AND('Mapa final'!$AB$41="Muy Alta",'Mapa final'!$AD$41="Mayor"),CONCATENATE("R6C",'Mapa final'!$R$41),"")</f>
        <v/>
      </c>
      <c r="AD11" s="81" t="str">
        <f>IF(AND('Mapa final'!$AB$42="Muy Alta",'Mapa final'!$AD$42="Mayor"),CONCATENATE("R6C",'Mapa final'!$R$42),"")</f>
        <v/>
      </c>
      <c r="AE11" s="81" t="str">
        <f>IF(AND('Mapa final'!$AB$43="Muy Alta",'Mapa final'!$AD$43="Mayor"),CONCATENATE("R6C",'Mapa final'!$R$43),"")</f>
        <v/>
      </c>
      <c r="AF11" s="81" t="str">
        <f>IF(AND('Mapa final'!$AB$44="Muy Alta",'Mapa final'!$AD$44="Mayor"),CONCATENATE("R6C",'Mapa final'!$R$44),"")</f>
        <v/>
      </c>
      <c r="AG11" s="82" t="str">
        <f>IF(AND('Mapa final'!$AB$45="Muy Alta",'Mapa final'!$AD$45="Mayor"),CONCATENATE("R6C",'Mapa final'!$R$45),"")</f>
        <v/>
      </c>
      <c r="AH11" s="83" t="str">
        <f>IF(AND('Mapa final'!$AB$40="Muy Alta",'Mapa final'!$AD$40="Catastrófico"),CONCATENATE("R6C",'Mapa final'!$R$40),"")</f>
        <v/>
      </c>
      <c r="AI11" s="84" t="str">
        <f>IF(AND('Mapa final'!$AB$41="Muy Alta",'Mapa final'!$AD$41="Catastrófico"),CONCATENATE("R6C",'Mapa final'!$R$41),"")</f>
        <v/>
      </c>
      <c r="AJ11" s="84" t="str">
        <f>IF(AND('Mapa final'!$AB$42="Muy Alta",'Mapa final'!$AD$42="Catastrófico"),CONCATENATE("R6C",'Mapa final'!$R$42),"")</f>
        <v/>
      </c>
      <c r="AK11" s="84" t="str">
        <f>IF(AND('Mapa final'!$AB$43="Muy Alta",'Mapa final'!$AD$43="Catastrófico"),CONCATENATE("R6C",'Mapa final'!$R$43),"")</f>
        <v/>
      </c>
      <c r="AL11" s="84" t="str">
        <f>IF(AND('Mapa final'!$AB$44="Muy Alta",'Mapa final'!$AD$44="Catastrófico"),CONCATENATE("R6C",'Mapa final'!$R$44),"")</f>
        <v/>
      </c>
      <c r="AM11" s="85" t="str">
        <f>IF(AND('Mapa final'!$AB$45="Muy Alta",'Mapa final'!$AD$45="Catastrófico"),CONCATENATE("R6C",'Mapa final'!$R$45),"")</f>
        <v/>
      </c>
      <c r="AN11" s="1"/>
      <c r="AO11" s="538"/>
      <c r="AP11" s="273"/>
      <c r="AQ11" s="273"/>
      <c r="AR11" s="273"/>
      <c r="AS11" s="273"/>
      <c r="AT11" s="539"/>
      <c r="AU11" s="1"/>
      <c r="AV11" s="1"/>
      <c r="AW11" s="1"/>
      <c r="AX11" s="1"/>
      <c r="AY11" s="1"/>
      <c r="AZ11" s="1"/>
      <c r="BA11" s="1"/>
      <c r="BB11" s="1"/>
      <c r="BC11" s="1"/>
      <c r="BD11" s="1"/>
      <c r="BE11" s="1"/>
      <c r="BF11" s="1"/>
      <c r="BG11" s="1"/>
      <c r="BH11" s="1"/>
      <c r="BI11" s="1"/>
    </row>
    <row r="12" spans="1:61" ht="15" customHeight="1" x14ac:dyDescent="0.3">
      <c r="A12" s="1"/>
      <c r="B12" s="529"/>
      <c r="C12" s="273"/>
      <c r="D12" s="274"/>
      <c r="E12" s="285"/>
      <c r="F12" s="273"/>
      <c r="G12" s="273"/>
      <c r="H12" s="273"/>
      <c r="I12" s="274"/>
      <c r="J12" s="80" t="str">
        <f>IF(AND('Mapa final'!$AB$46="Muy Alta",'Mapa final'!$AD$46="Leve"),CONCATENATE("R7C",'Mapa final'!$R$46),"")</f>
        <v/>
      </c>
      <c r="K12" s="81" t="str">
        <f>IF(AND('Mapa final'!$AB$47="Muy Alta",'Mapa final'!$AD$47="Leve"),CONCATENATE("R7C",'Mapa final'!$R$47),"")</f>
        <v/>
      </c>
      <c r="L12" s="81" t="str">
        <f>IF(AND('Mapa final'!$AB$48="Muy Alta",'Mapa final'!$AD$48="Leve"),CONCATENATE("R7C",'Mapa final'!$R$48),"")</f>
        <v/>
      </c>
      <c r="M12" s="81" t="str">
        <f>IF(AND('Mapa final'!$AB$49="Muy Alta",'Mapa final'!$AD$49="Leve"),CONCATENATE("R7C",'Mapa final'!$R$49),"")</f>
        <v/>
      </c>
      <c r="N12" s="81" t="str">
        <f>IF(AND('Mapa final'!$AB$50="Muy Alta",'Mapa final'!$AD$50="Leve"),CONCATENATE("R7C",'Mapa final'!$R$50),"")</f>
        <v/>
      </c>
      <c r="O12" s="82" t="str">
        <f>IF(AND('Mapa final'!$AB$51="Muy Alta",'Mapa final'!$AD$51="Leve"),CONCATENATE("R7C",'Mapa final'!$R$51),"")</f>
        <v/>
      </c>
      <c r="P12" s="80" t="str">
        <f>IF(AND('Mapa final'!$AB$46="Muy Alta",'Mapa final'!$AD$46="Menor"),CONCATENATE("R7C",'Mapa final'!$R$46),"")</f>
        <v/>
      </c>
      <c r="Q12" s="81" t="str">
        <f>IF(AND('Mapa final'!$AB$47="Muy Alta",'Mapa final'!$AD$47="Menor"),CONCATENATE("R7C",'Mapa final'!$R$47),"")</f>
        <v/>
      </c>
      <c r="R12" s="81" t="str">
        <f>IF(AND('Mapa final'!$AB$48="Muy Alta",'Mapa final'!$AD$48="Menor"),CONCATENATE("R7C",'Mapa final'!$R$48),"")</f>
        <v/>
      </c>
      <c r="S12" s="81" t="str">
        <f>IF(AND('Mapa final'!$AB$49="Muy Alta",'Mapa final'!$AD$49="Menor"),CONCATENATE("R7C",'Mapa final'!$R$49),"")</f>
        <v/>
      </c>
      <c r="T12" s="81" t="str">
        <f>IF(AND('Mapa final'!$AB$50="Muy Alta",'Mapa final'!$AD$50="Menor"),CONCATENATE("R7C",'Mapa final'!$R$50),"")</f>
        <v/>
      </c>
      <c r="U12" s="82" t="str">
        <f>IF(AND('Mapa final'!$AB$51="Muy Alta",'Mapa final'!$AD$51="Menor"),CONCATENATE("R7C",'Mapa final'!$R$51),"")</f>
        <v/>
      </c>
      <c r="V12" s="80" t="str">
        <f>IF(AND('Mapa final'!$AB$46="Muy Alta",'Mapa final'!$AD$46="Moderado"),CONCATENATE("R7C",'Mapa final'!$R$46),"")</f>
        <v/>
      </c>
      <c r="W12" s="81" t="str">
        <f>IF(AND('Mapa final'!$AB$47="Muy Alta",'Mapa final'!$AD$47="Moderado"),CONCATENATE("R7C",'Mapa final'!$R$47),"")</f>
        <v/>
      </c>
      <c r="X12" s="81" t="str">
        <f>IF(AND('Mapa final'!$AB$48="Muy Alta",'Mapa final'!$AD$48="Moderado"),CONCATENATE("R7C",'Mapa final'!$R$48),"")</f>
        <v/>
      </c>
      <c r="Y12" s="81" t="str">
        <f>IF(AND('Mapa final'!$AB$49="Muy Alta",'Mapa final'!$AD$49="Moderado"),CONCATENATE("R7C",'Mapa final'!$R$49),"")</f>
        <v/>
      </c>
      <c r="Z12" s="81" t="str">
        <f>IF(AND('Mapa final'!$AB$50="Muy Alta",'Mapa final'!$AD$50="Moderado"),CONCATENATE("R7C",'Mapa final'!$R$50),"")</f>
        <v/>
      </c>
      <c r="AA12" s="82" t="str">
        <f>IF(AND('Mapa final'!$AB$51="Muy Alta",'Mapa final'!$AD$51="Moderado"),CONCATENATE("R7C",'Mapa final'!$R$51),"")</f>
        <v/>
      </c>
      <c r="AB12" s="80" t="str">
        <f>IF(AND('Mapa final'!$AB$46="Muy Alta",'Mapa final'!$AD$46="Mayor"),CONCATENATE("R7C",'Mapa final'!$R$46),"")</f>
        <v/>
      </c>
      <c r="AC12" s="81" t="str">
        <f>IF(AND('Mapa final'!$AB$47="Muy Alta",'Mapa final'!$AD$47="Mayor"),CONCATENATE("R7C",'Mapa final'!$R$47),"")</f>
        <v/>
      </c>
      <c r="AD12" s="81" t="str">
        <f>IF(AND('Mapa final'!$AB$48="Muy Alta",'Mapa final'!$AD$48="Mayor"),CONCATENATE("R7C",'Mapa final'!$R$48),"")</f>
        <v/>
      </c>
      <c r="AE12" s="81" t="str">
        <f>IF(AND('Mapa final'!$AB$49="Muy Alta",'Mapa final'!$AD$49="Mayor"),CONCATENATE("R7C",'Mapa final'!$R$49),"")</f>
        <v/>
      </c>
      <c r="AF12" s="81" t="str">
        <f>IF(AND('Mapa final'!$AB$50="Muy Alta",'Mapa final'!$AD$50="Mayor"),CONCATENATE("R7C",'Mapa final'!$R$50),"")</f>
        <v/>
      </c>
      <c r="AG12" s="82" t="str">
        <f>IF(AND('Mapa final'!$AB$51="Muy Alta",'Mapa final'!$AD$51="Mayor"),CONCATENATE("R7C",'Mapa final'!$R$51),"")</f>
        <v/>
      </c>
      <c r="AH12" s="83" t="str">
        <f>IF(AND('Mapa final'!$AB$46="Muy Alta",'Mapa final'!$AD$46="Catastrófico"),CONCATENATE("R7C",'Mapa final'!$R$46),"")</f>
        <v/>
      </c>
      <c r="AI12" s="84" t="str">
        <f>IF(AND('Mapa final'!$AB$47="Muy Alta",'Mapa final'!$AD$47="Catastrófico"),CONCATENATE("R7C",'Mapa final'!$R$47),"")</f>
        <v/>
      </c>
      <c r="AJ12" s="84" t="str">
        <f>IF(AND('Mapa final'!$AB$48="Muy Alta",'Mapa final'!$AD$48="Catastrófico"),CONCATENATE("R7C",'Mapa final'!$R$48),"")</f>
        <v/>
      </c>
      <c r="AK12" s="84" t="str">
        <f>IF(AND('Mapa final'!$AB$49="Muy Alta",'Mapa final'!$AD$49="Catastrófico"),CONCATENATE("R7C",'Mapa final'!$R$49),"")</f>
        <v/>
      </c>
      <c r="AL12" s="84" t="str">
        <f>IF(AND('Mapa final'!$AB$50="Muy Alta",'Mapa final'!$AD$50="Catastrófico"),CONCATENATE("R7C",'Mapa final'!$R$50),"")</f>
        <v/>
      </c>
      <c r="AM12" s="85" t="str">
        <f>IF(AND('Mapa final'!$AB$51="Muy Alta",'Mapa final'!$AD$51="Catastrófico"),CONCATENATE("R7C",'Mapa final'!$R$51),"")</f>
        <v/>
      </c>
      <c r="AN12" s="1"/>
      <c r="AO12" s="538"/>
      <c r="AP12" s="273"/>
      <c r="AQ12" s="273"/>
      <c r="AR12" s="273"/>
      <c r="AS12" s="273"/>
      <c r="AT12" s="539"/>
      <c r="AU12" s="1"/>
      <c r="AV12" s="1"/>
      <c r="AW12" s="1"/>
      <c r="AX12" s="1"/>
      <c r="AY12" s="1"/>
      <c r="AZ12" s="1"/>
      <c r="BA12" s="1"/>
      <c r="BB12" s="1"/>
      <c r="BC12" s="1"/>
      <c r="BD12" s="1"/>
      <c r="BE12" s="1"/>
      <c r="BF12" s="1"/>
      <c r="BG12" s="1"/>
      <c r="BH12" s="1"/>
      <c r="BI12" s="1"/>
    </row>
    <row r="13" spans="1:61" ht="15" customHeight="1" x14ac:dyDescent="0.3">
      <c r="A13" s="1"/>
      <c r="B13" s="529"/>
      <c r="C13" s="273"/>
      <c r="D13" s="274"/>
      <c r="E13" s="285"/>
      <c r="F13" s="273"/>
      <c r="G13" s="273"/>
      <c r="H13" s="273"/>
      <c r="I13" s="274"/>
      <c r="J13" s="80" t="str">
        <f>IF(AND('Mapa final'!$AB$52="Muy Alta",'Mapa final'!$AD$52="Leve"),CONCATENATE("R8C",'Mapa final'!$R$52),"")</f>
        <v/>
      </c>
      <c r="K13" s="81" t="str">
        <f>IF(AND('Mapa final'!$AB$53="Muy Alta",'Mapa final'!$AD$53="Leve"),CONCATENATE("R8C",'Mapa final'!$R$53),"")</f>
        <v/>
      </c>
      <c r="L13" s="81" t="str">
        <f>IF(AND('Mapa final'!$AB$54="Muy Alta",'Mapa final'!$AD$54="Leve"),CONCATENATE("R8C",'Mapa final'!$R$54),"")</f>
        <v/>
      </c>
      <c r="M13" s="81" t="str">
        <f>IF(AND('Mapa final'!$AB$55="Muy Alta",'Mapa final'!$AD$55="Leve"),CONCATENATE("R8C",'Mapa final'!$R$55),"")</f>
        <v/>
      </c>
      <c r="N13" s="81" t="str">
        <f>IF(AND('Mapa final'!$AB$56="Muy Alta",'Mapa final'!$AD$56="Leve"),CONCATENATE("R8C",'Mapa final'!$R$56),"")</f>
        <v/>
      </c>
      <c r="O13" s="82" t="str">
        <f>IF(AND('Mapa final'!$AB$57="Muy Alta",'Mapa final'!$AD$57="Leve"),CONCATENATE("R8C",'Mapa final'!$R$57),"")</f>
        <v/>
      </c>
      <c r="P13" s="80" t="str">
        <f>IF(AND('Mapa final'!$AB$52="Muy Alta",'Mapa final'!$AD$52="Menor"),CONCATENATE("R8C",'Mapa final'!$R$52),"")</f>
        <v/>
      </c>
      <c r="Q13" s="81" t="str">
        <f>IF(AND('Mapa final'!$AB$53="Muy Alta",'Mapa final'!$AD$53="Menor"),CONCATENATE("R8C",'Mapa final'!$R$53),"")</f>
        <v/>
      </c>
      <c r="R13" s="81" t="str">
        <f>IF(AND('Mapa final'!$AB$54="Muy Alta",'Mapa final'!$AD$54="Menor"),CONCATENATE("R8C",'Mapa final'!$R$54),"")</f>
        <v/>
      </c>
      <c r="S13" s="81" t="str">
        <f>IF(AND('Mapa final'!$AB$55="Muy Alta",'Mapa final'!$AD$55="Menor"),CONCATENATE("R8C",'Mapa final'!$R$55),"")</f>
        <v/>
      </c>
      <c r="T13" s="81" t="str">
        <f>IF(AND('Mapa final'!$AB$56="Muy Alta",'Mapa final'!$AD$56="Menor"),CONCATENATE("R8C",'Mapa final'!$R$56),"")</f>
        <v/>
      </c>
      <c r="U13" s="82" t="str">
        <f>IF(AND('Mapa final'!$AB$57="Muy Alta",'Mapa final'!$AD$57="Menor"),CONCATENATE("R8C",'Mapa final'!$R$57),"")</f>
        <v/>
      </c>
      <c r="V13" s="80" t="str">
        <f>IF(AND('Mapa final'!$AB$52="Muy Alta",'Mapa final'!$AD$52="Moderado"),CONCATENATE("R8C",'Mapa final'!$R$52),"")</f>
        <v/>
      </c>
      <c r="W13" s="81" t="str">
        <f>IF(AND('Mapa final'!$AB$53="Muy Alta",'Mapa final'!$AD$53="Moderado"),CONCATENATE("R8C",'Mapa final'!$R$53),"")</f>
        <v/>
      </c>
      <c r="X13" s="81" t="str">
        <f>IF(AND('Mapa final'!$AB$54="Muy Alta",'Mapa final'!$AD$54="Moderado"),CONCATENATE("R8C",'Mapa final'!$R$54),"")</f>
        <v/>
      </c>
      <c r="Y13" s="81" t="str">
        <f>IF(AND('Mapa final'!$AB$55="Muy Alta",'Mapa final'!$AD$55="Moderado"),CONCATENATE("R8C",'Mapa final'!$R$55),"")</f>
        <v/>
      </c>
      <c r="Z13" s="81" t="str">
        <f>IF(AND('Mapa final'!$AB$56="Muy Alta",'Mapa final'!$AD$56="Moderado"),CONCATENATE("R8C",'Mapa final'!$R$56),"")</f>
        <v/>
      </c>
      <c r="AA13" s="82" t="str">
        <f>IF(AND('Mapa final'!$AB$57="Muy Alta",'Mapa final'!$AD$57="Moderado"),CONCATENATE("R8C",'Mapa final'!$R$57),"")</f>
        <v/>
      </c>
      <c r="AB13" s="80" t="str">
        <f>IF(AND('Mapa final'!$AB$52="Muy Alta",'Mapa final'!$AD$52="Mayor"),CONCATENATE("R8C",'Mapa final'!$R$52),"")</f>
        <v/>
      </c>
      <c r="AC13" s="81" t="str">
        <f>IF(AND('Mapa final'!$AB$53="Muy Alta",'Mapa final'!$AD$53="Mayor"),CONCATENATE("R8C",'Mapa final'!$R$53),"")</f>
        <v/>
      </c>
      <c r="AD13" s="81" t="str">
        <f>IF(AND('Mapa final'!$AB$54="Muy Alta",'Mapa final'!$AD$54="Mayor"),CONCATENATE("R8C",'Mapa final'!$R$54),"")</f>
        <v/>
      </c>
      <c r="AE13" s="81" t="str">
        <f>IF(AND('Mapa final'!$AB$55="Muy Alta",'Mapa final'!$AD$55="Mayor"),CONCATENATE("R8C",'Mapa final'!$R$55),"")</f>
        <v/>
      </c>
      <c r="AF13" s="81" t="str">
        <f>IF(AND('Mapa final'!$AB$56="Muy Alta",'Mapa final'!$AD$56="Mayor"),CONCATENATE("R8C",'Mapa final'!$R$56),"")</f>
        <v/>
      </c>
      <c r="AG13" s="82" t="str">
        <f>IF(AND('Mapa final'!$AB$57="Muy Alta",'Mapa final'!$AD$57="Mayor"),CONCATENATE("R8C",'Mapa final'!$R$57),"")</f>
        <v/>
      </c>
      <c r="AH13" s="83" t="str">
        <f>IF(AND('Mapa final'!$AB$52="Muy Alta",'Mapa final'!$AD$52="Catastrófico"),CONCATENATE("R8C",'Mapa final'!$R$52),"")</f>
        <v/>
      </c>
      <c r="AI13" s="84" t="str">
        <f>IF(AND('Mapa final'!$AB$53="Muy Alta",'Mapa final'!$AD$53="Catastrófico"),CONCATENATE("R8C",'Mapa final'!$R$53),"")</f>
        <v/>
      </c>
      <c r="AJ13" s="84" t="str">
        <f>IF(AND('Mapa final'!$AB$54="Muy Alta",'Mapa final'!$AD$54="Catastrófico"),CONCATENATE("R8C",'Mapa final'!$R$54),"")</f>
        <v/>
      </c>
      <c r="AK13" s="84" t="str">
        <f>IF(AND('Mapa final'!$AB$55="Muy Alta",'Mapa final'!$AD$55="Catastrófico"),CONCATENATE("R8C",'Mapa final'!$R$55),"")</f>
        <v/>
      </c>
      <c r="AL13" s="84" t="str">
        <f>IF(AND('Mapa final'!$AB$56="Muy Alta",'Mapa final'!$AD$56="Catastrófico"),CONCATENATE("R8C",'Mapa final'!$R$56),"")</f>
        <v/>
      </c>
      <c r="AM13" s="85" t="str">
        <f>IF(AND('Mapa final'!$AB$57="Muy Alta",'Mapa final'!$AD$57="Catastrófico"),CONCATENATE("R8C",'Mapa final'!$R$57),"")</f>
        <v/>
      </c>
      <c r="AN13" s="1"/>
      <c r="AO13" s="538"/>
      <c r="AP13" s="273"/>
      <c r="AQ13" s="273"/>
      <c r="AR13" s="273"/>
      <c r="AS13" s="273"/>
      <c r="AT13" s="539"/>
      <c r="AU13" s="1"/>
      <c r="AV13" s="1"/>
      <c r="AW13" s="1"/>
      <c r="AX13" s="1"/>
      <c r="AY13" s="1"/>
      <c r="AZ13" s="1"/>
      <c r="BA13" s="1"/>
      <c r="BB13" s="1"/>
      <c r="BC13" s="1"/>
      <c r="BD13" s="1"/>
      <c r="BE13" s="1"/>
      <c r="BF13" s="1"/>
      <c r="BG13" s="1"/>
      <c r="BH13" s="1"/>
      <c r="BI13" s="1"/>
    </row>
    <row r="14" spans="1:61" ht="15" customHeight="1" x14ac:dyDescent="0.3">
      <c r="A14" s="1"/>
      <c r="B14" s="529"/>
      <c r="C14" s="273"/>
      <c r="D14" s="274"/>
      <c r="E14" s="285"/>
      <c r="F14" s="273"/>
      <c r="G14" s="273"/>
      <c r="H14" s="273"/>
      <c r="I14" s="274"/>
      <c r="J14" s="80" t="str">
        <f>IF(AND('Mapa final'!$AB$58="Muy Alta",'Mapa final'!$AD$58="Leve"),CONCATENATE("R9C",'Mapa final'!$R$58),"")</f>
        <v/>
      </c>
      <c r="K14" s="81" t="str">
        <f>IF(AND('Mapa final'!$AB$59="Muy Alta",'Mapa final'!$AD$59="Leve"),CONCATENATE("R9C",'Mapa final'!$R$59),"")</f>
        <v/>
      </c>
      <c r="L14" s="81" t="str">
        <f>IF(AND('Mapa final'!$AB$60="Muy Alta",'Mapa final'!$AD$60="Leve"),CONCATENATE("R9C",'Mapa final'!$R$60),"")</f>
        <v/>
      </c>
      <c r="M14" s="81" t="str">
        <f>IF(AND('Mapa final'!$AB$61="Muy Alta",'Mapa final'!$AD$61="Leve"),CONCATENATE("R9C",'Mapa final'!$R$61),"")</f>
        <v/>
      </c>
      <c r="N14" s="81" t="str">
        <f>IF(AND('Mapa final'!$AB$62="Muy Alta",'Mapa final'!$AD$62="Leve"),CONCATENATE("R9C",'Mapa final'!$R$62),"")</f>
        <v/>
      </c>
      <c r="O14" s="82" t="str">
        <f>IF(AND('Mapa final'!$AB$63="Muy Alta",'Mapa final'!$AD$63="Leve"),CONCATENATE("R9C",'Mapa final'!$R$63),"")</f>
        <v/>
      </c>
      <c r="P14" s="80" t="str">
        <f>IF(AND('Mapa final'!$AB$58="Muy Alta",'Mapa final'!$AD$58="Menor"),CONCATENATE("R9C",'Mapa final'!$R$58),"")</f>
        <v/>
      </c>
      <c r="Q14" s="81" t="str">
        <f>IF(AND('Mapa final'!$AB$59="Muy Alta",'Mapa final'!$AD$59="Menor"),CONCATENATE("R9C",'Mapa final'!$R$59),"")</f>
        <v/>
      </c>
      <c r="R14" s="81" t="str">
        <f>IF(AND('Mapa final'!$AB$60="Muy Alta",'Mapa final'!$AD$60="Menor"),CONCATENATE("R9C",'Mapa final'!$R$60),"")</f>
        <v/>
      </c>
      <c r="S14" s="81" t="str">
        <f>IF(AND('Mapa final'!$AB$61="Muy Alta",'Mapa final'!$AD$61="Menor"),CONCATENATE("R9C",'Mapa final'!$R$61),"")</f>
        <v/>
      </c>
      <c r="T14" s="81" t="str">
        <f>IF(AND('Mapa final'!$AB$62="Muy Alta",'Mapa final'!$AD$62="Menor"),CONCATENATE("R9C",'Mapa final'!$R$62),"")</f>
        <v/>
      </c>
      <c r="U14" s="82" t="str">
        <f>IF(AND('Mapa final'!$AB$63="Muy Alta",'Mapa final'!$AD$63="Menor"),CONCATENATE("R9C",'Mapa final'!$R$63),"")</f>
        <v/>
      </c>
      <c r="V14" s="80" t="str">
        <f>IF(AND('Mapa final'!$AB$58="Muy Alta",'Mapa final'!$AD$58="Moderado"),CONCATENATE("R9C",'Mapa final'!$R$58),"")</f>
        <v/>
      </c>
      <c r="W14" s="81" t="str">
        <f>IF(AND('Mapa final'!$AB$59="Muy Alta",'Mapa final'!$AD$59="Moderado"),CONCATENATE("R9C",'Mapa final'!$R$59),"")</f>
        <v/>
      </c>
      <c r="X14" s="81" t="str">
        <f>IF(AND('Mapa final'!$AB$60="Muy Alta",'Mapa final'!$AD$60="Moderado"),CONCATENATE("R9C",'Mapa final'!$R$60),"")</f>
        <v/>
      </c>
      <c r="Y14" s="81" t="str">
        <f>IF(AND('Mapa final'!$AB$61="Muy Alta",'Mapa final'!$AD$61="Moderado"),CONCATENATE("R9C",'Mapa final'!$R$61),"")</f>
        <v/>
      </c>
      <c r="Z14" s="81" t="str">
        <f>IF(AND('Mapa final'!$AB$62="Muy Alta",'Mapa final'!$AD$62="Moderado"),CONCATENATE("R9C",'Mapa final'!$R$62),"")</f>
        <v/>
      </c>
      <c r="AA14" s="82" t="str">
        <f>IF(AND('Mapa final'!$AB$63="Muy Alta",'Mapa final'!$AD$63="Moderado"),CONCATENATE("R9C",'Mapa final'!$R$63),"")</f>
        <v/>
      </c>
      <c r="AB14" s="80" t="str">
        <f>IF(AND('Mapa final'!$AB$58="Muy Alta",'Mapa final'!$AD$58="Mayor"),CONCATENATE("R9C",'Mapa final'!$R$58),"")</f>
        <v/>
      </c>
      <c r="AC14" s="81" t="str">
        <f>IF(AND('Mapa final'!$AB$59="Muy Alta",'Mapa final'!$AD$59="Mayor"),CONCATENATE("R9C",'Mapa final'!$R$59),"")</f>
        <v/>
      </c>
      <c r="AD14" s="81" t="str">
        <f>IF(AND('Mapa final'!$AB$60="Muy Alta",'Mapa final'!$AD$60="Mayor"),CONCATENATE("R9C",'Mapa final'!$R$60),"")</f>
        <v/>
      </c>
      <c r="AE14" s="81" t="str">
        <f>IF(AND('Mapa final'!$AB$61="Muy Alta",'Mapa final'!$AD$61="Mayor"),CONCATENATE("R9C",'Mapa final'!$R$61),"")</f>
        <v/>
      </c>
      <c r="AF14" s="81" t="str">
        <f>IF(AND('Mapa final'!$AB$62="Muy Alta",'Mapa final'!$AD$62="Mayor"),CONCATENATE("R9C",'Mapa final'!$R$62),"")</f>
        <v/>
      </c>
      <c r="AG14" s="82" t="str">
        <f>IF(AND('Mapa final'!$AB$63="Muy Alta",'Mapa final'!$AD$63="Mayor"),CONCATENATE("R9C",'Mapa final'!$R$63),"")</f>
        <v/>
      </c>
      <c r="AH14" s="83" t="str">
        <f>IF(AND('Mapa final'!$AB$58="Muy Alta",'Mapa final'!$AD$58="Catastrófico"),CONCATENATE("R9C",'Mapa final'!$R$58),"")</f>
        <v/>
      </c>
      <c r="AI14" s="84" t="str">
        <f>IF(AND('Mapa final'!$AB$59="Muy Alta",'Mapa final'!$AD$59="Catastrófico"),CONCATENATE("R9C",'Mapa final'!$R$59),"")</f>
        <v/>
      </c>
      <c r="AJ14" s="84" t="str">
        <f>IF(AND('Mapa final'!$AB$60="Muy Alta",'Mapa final'!$AD$60="Catastrófico"),CONCATENATE("R9C",'Mapa final'!$R$60),"")</f>
        <v/>
      </c>
      <c r="AK14" s="84" t="str">
        <f>IF(AND('Mapa final'!$AB$61="Muy Alta",'Mapa final'!$AD$61="Catastrófico"),CONCATENATE("R9C",'Mapa final'!$R$61),"")</f>
        <v/>
      </c>
      <c r="AL14" s="84" t="str">
        <f>IF(AND('Mapa final'!$AB$62="Muy Alta",'Mapa final'!$AD$62="Catastrófico"),CONCATENATE("R9C",'Mapa final'!$R$62),"")</f>
        <v/>
      </c>
      <c r="AM14" s="85" t="str">
        <f>IF(AND('Mapa final'!$AB$63="Muy Alta",'Mapa final'!$AD$63="Catastrófico"),CONCATENATE("R9C",'Mapa final'!$R$63),"")</f>
        <v/>
      </c>
      <c r="AN14" s="1"/>
      <c r="AO14" s="538"/>
      <c r="AP14" s="273"/>
      <c r="AQ14" s="273"/>
      <c r="AR14" s="273"/>
      <c r="AS14" s="273"/>
      <c r="AT14" s="539"/>
      <c r="AU14" s="1"/>
      <c r="AV14" s="1"/>
      <c r="AW14" s="1"/>
      <c r="AX14" s="1"/>
      <c r="AY14" s="1"/>
      <c r="AZ14" s="1"/>
      <c r="BA14" s="1"/>
      <c r="BB14" s="1"/>
      <c r="BC14" s="1"/>
      <c r="BD14" s="1"/>
      <c r="BE14" s="1"/>
      <c r="BF14" s="1"/>
      <c r="BG14" s="1"/>
      <c r="BH14" s="1"/>
      <c r="BI14" s="1"/>
    </row>
    <row r="15" spans="1:61" ht="15.75" customHeight="1" x14ac:dyDescent="0.3">
      <c r="A15" s="1"/>
      <c r="B15" s="529"/>
      <c r="C15" s="273"/>
      <c r="D15" s="274"/>
      <c r="E15" s="519"/>
      <c r="F15" s="520"/>
      <c r="G15" s="520"/>
      <c r="H15" s="520"/>
      <c r="I15" s="523"/>
      <c r="J15" s="86" t="str">
        <f>IF(AND('Mapa final'!$AB$64="Muy Alta",'Mapa final'!$AD$64="Leve"),CONCATENATE("R10C",'Mapa final'!$R$64),"")</f>
        <v/>
      </c>
      <c r="K15" s="87" t="str">
        <f>IF(AND('Mapa final'!$AB$65="Muy Alta",'Mapa final'!$AD$65="Leve"),CONCATENATE("R10C",'Mapa final'!$R$65),"")</f>
        <v/>
      </c>
      <c r="L15" s="87" t="str">
        <f>IF(AND('Mapa final'!$AB$66="Muy Alta",'Mapa final'!$AD$66="Leve"),CONCATENATE("R10C",'Mapa final'!$R$66),"")</f>
        <v/>
      </c>
      <c r="M15" s="87" t="str">
        <f>IF(AND('Mapa final'!$AB$67="Muy Alta",'Mapa final'!$AD$67="Leve"),CONCATENATE("R10C",'Mapa final'!$R$67),"")</f>
        <v/>
      </c>
      <c r="N15" s="87" t="str">
        <f>IF(AND('Mapa final'!$AB$68="Muy Alta",'Mapa final'!$AD$68="Leve"),CONCATENATE("R10C",'Mapa final'!$R$68),"")</f>
        <v/>
      </c>
      <c r="O15" s="88" t="str">
        <f>IF(AND('Mapa final'!$AB$69="Muy Alta",'Mapa final'!$AD$69="Leve"),CONCATENATE("R10C",'Mapa final'!$R$69),"")</f>
        <v/>
      </c>
      <c r="P15" s="80" t="str">
        <f>IF(AND('Mapa final'!$AB$64="Muy Alta",'Mapa final'!$AD$64="Menor"),CONCATENATE("R10C",'Mapa final'!$R$64),"")</f>
        <v/>
      </c>
      <c r="Q15" s="81" t="str">
        <f>IF(AND('Mapa final'!$AB$65="Muy Alta",'Mapa final'!$AD$65="Menor"),CONCATENATE("R10C",'Mapa final'!$R$65),"")</f>
        <v/>
      </c>
      <c r="R15" s="81" t="str">
        <f>IF(AND('Mapa final'!$AB$66="Muy Alta",'Mapa final'!$AD$66="Menor"),CONCATENATE("R10C",'Mapa final'!$R$66),"")</f>
        <v/>
      </c>
      <c r="S15" s="81" t="str">
        <f>IF(AND('Mapa final'!$AB$67="Muy Alta",'Mapa final'!$AD$67="Menor"),CONCATENATE("R10C",'Mapa final'!$R$67),"")</f>
        <v/>
      </c>
      <c r="T15" s="81" t="str">
        <f>IF(AND('Mapa final'!$AB$68="Muy Alta",'Mapa final'!$AD$68="Menor"),CONCATENATE("R10C",'Mapa final'!$R$68),"")</f>
        <v/>
      </c>
      <c r="U15" s="82" t="str">
        <f>IF(AND('Mapa final'!$AB$69="Muy Alta",'Mapa final'!$AD$69="Menor"),CONCATENATE("R10C",'Mapa final'!$R$69),"")</f>
        <v/>
      </c>
      <c r="V15" s="86" t="str">
        <f>IF(AND('Mapa final'!$AB$64="Muy Alta",'Mapa final'!$AD$64="Moderado"),CONCATENATE("R10C",'Mapa final'!$R$64),"")</f>
        <v/>
      </c>
      <c r="W15" s="87" t="str">
        <f>IF(AND('Mapa final'!$AB$65="Muy Alta",'Mapa final'!$AD$65="Moderado"),CONCATENATE("R10C",'Mapa final'!$R$65),"")</f>
        <v/>
      </c>
      <c r="X15" s="87" t="str">
        <f>IF(AND('Mapa final'!$AB$66="Muy Alta",'Mapa final'!$AD$66="Moderado"),CONCATENATE("R10C",'Mapa final'!$R$66),"")</f>
        <v/>
      </c>
      <c r="Y15" s="87" t="str">
        <f>IF(AND('Mapa final'!$AB$67="Muy Alta",'Mapa final'!$AD$67="Moderado"),CONCATENATE("R10C",'Mapa final'!$R$67),"")</f>
        <v/>
      </c>
      <c r="Z15" s="87" t="str">
        <f>IF(AND('Mapa final'!$AB$68="Muy Alta",'Mapa final'!$AD$68="Moderado"),CONCATENATE("R10C",'Mapa final'!$R$68),"")</f>
        <v/>
      </c>
      <c r="AA15" s="88" t="str">
        <f>IF(AND('Mapa final'!$AB$69="Muy Alta",'Mapa final'!$AD$69="Moderado"),CONCATENATE("R10C",'Mapa final'!$R$69),"")</f>
        <v/>
      </c>
      <c r="AB15" s="80" t="str">
        <f>IF(AND('Mapa final'!$AB$64="Muy Alta",'Mapa final'!$AD$64="Mayor"),CONCATENATE("R10C",'Mapa final'!$R$64),"")</f>
        <v/>
      </c>
      <c r="AC15" s="81" t="str">
        <f>IF(AND('Mapa final'!$AB$65="Muy Alta",'Mapa final'!$AD$65="Mayor"),CONCATENATE("R10C",'Mapa final'!$R$65),"")</f>
        <v/>
      </c>
      <c r="AD15" s="81" t="str">
        <f>IF(AND('Mapa final'!$AB$66="Muy Alta",'Mapa final'!$AD$66="Mayor"),CONCATENATE("R10C",'Mapa final'!$R$66),"")</f>
        <v/>
      </c>
      <c r="AE15" s="81" t="str">
        <f>IF(AND('Mapa final'!$AB$67="Muy Alta",'Mapa final'!$AD$67="Mayor"),CONCATENATE("R10C",'Mapa final'!$R$67),"")</f>
        <v/>
      </c>
      <c r="AF15" s="81" t="str">
        <f>IF(AND('Mapa final'!$AB$68="Muy Alta",'Mapa final'!$AD$68="Mayor"),CONCATENATE("R10C",'Mapa final'!$R$68),"")</f>
        <v/>
      </c>
      <c r="AG15" s="82" t="str">
        <f>IF(AND('Mapa final'!$AB$69="Muy Alta",'Mapa final'!$AD$69="Mayor"),CONCATENATE("R10C",'Mapa final'!$R$69),"")</f>
        <v/>
      </c>
      <c r="AH15" s="89" t="str">
        <f>IF(AND('Mapa final'!$AB$64="Muy Alta",'Mapa final'!$AD$64="Catastrófico"),CONCATENATE("R10C",'Mapa final'!$R$64),"")</f>
        <v/>
      </c>
      <c r="AI15" s="90" t="str">
        <f>IF(AND('Mapa final'!$AB$65="Muy Alta",'Mapa final'!$AD$65="Catastrófico"),CONCATENATE("R10C",'Mapa final'!$R$65),"")</f>
        <v/>
      </c>
      <c r="AJ15" s="90" t="str">
        <f>IF(AND('Mapa final'!$AB$66="Muy Alta",'Mapa final'!$AD$66="Catastrófico"),CONCATENATE("R10C",'Mapa final'!$R$66),"")</f>
        <v/>
      </c>
      <c r="AK15" s="90" t="str">
        <f>IF(AND('Mapa final'!$AB$67="Muy Alta",'Mapa final'!$AD$67="Catastrófico"),CONCATENATE("R10C",'Mapa final'!$R$67),"")</f>
        <v/>
      </c>
      <c r="AL15" s="90" t="str">
        <f>IF(AND('Mapa final'!$AB$68="Muy Alta",'Mapa final'!$AD$68="Catastrófico"),CONCATENATE("R10C",'Mapa final'!$R$68),"")</f>
        <v/>
      </c>
      <c r="AM15" s="91" t="str">
        <f>IF(AND('Mapa final'!$AB$69="Muy Alta",'Mapa final'!$AD$69="Catastrófico"),CONCATENATE("R10C",'Mapa final'!$R$69),"")</f>
        <v/>
      </c>
      <c r="AN15" s="1"/>
      <c r="AO15" s="540"/>
      <c r="AP15" s="541"/>
      <c r="AQ15" s="541"/>
      <c r="AR15" s="541"/>
      <c r="AS15" s="541"/>
      <c r="AT15" s="542"/>
      <c r="AU15" s="1"/>
      <c r="AV15" s="1"/>
      <c r="AW15" s="1"/>
      <c r="AX15" s="1"/>
      <c r="AY15" s="1"/>
      <c r="AZ15" s="1"/>
      <c r="BA15" s="1"/>
      <c r="BB15" s="1"/>
      <c r="BC15" s="1"/>
      <c r="BD15" s="1"/>
      <c r="BE15" s="1"/>
      <c r="BF15" s="1"/>
      <c r="BG15" s="1"/>
      <c r="BH15" s="1"/>
      <c r="BI15" s="1"/>
    </row>
    <row r="16" spans="1:61" ht="15" customHeight="1" x14ac:dyDescent="0.3">
      <c r="A16" s="1"/>
      <c r="B16" s="529"/>
      <c r="C16" s="273"/>
      <c r="D16" s="274"/>
      <c r="E16" s="547" t="s">
        <v>182</v>
      </c>
      <c r="F16" s="518"/>
      <c r="G16" s="518"/>
      <c r="H16" s="518"/>
      <c r="I16" s="518"/>
      <c r="J16" s="92" t="str">
        <f ca="1">IF(AND('Mapa final'!$AB$10="Alta",'Mapa final'!$AD$10="Leve"),CONCATENATE("R1C",'Mapa final'!$R$10),"")</f>
        <v/>
      </c>
      <c r="K16" s="93" t="str">
        <f>IF(AND('Mapa final'!$AB$11="Alta",'Mapa final'!$AD$11="Leve"),CONCATENATE("R1C",'Mapa final'!$R$11),"")</f>
        <v/>
      </c>
      <c r="L16" s="93" t="str">
        <f>IF(AND('Mapa final'!$AB$12="Alta",'Mapa final'!$AD$12="Leve"),CONCATENATE("R1C",'Mapa final'!$R$12),"")</f>
        <v/>
      </c>
      <c r="M16" s="93" t="str">
        <f>IF(AND('Mapa final'!$AB$13="Alta",'Mapa final'!$AD$13="Leve"),CONCATENATE("R1C",'Mapa final'!$R$13),"")</f>
        <v/>
      </c>
      <c r="N16" s="93" t="str">
        <f>IF(AND('Mapa final'!$AB$14="Alta",'Mapa final'!$AD$14="Leve"),CONCATENATE("R1C",'Mapa final'!$R$14),"")</f>
        <v/>
      </c>
      <c r="O16" s="94" t="str">
        <f>IF(AND('Mapa final'!$AB$15="Alta",'Mapa final'!$AD$15="Leve"),CONCATENATE("R1C",'Mapa final'!$R$15),"")</f>
        <v/>
      </c>
      <c r="P16" s="92" t="str">
        <f ca="1">IF(AND('Mapa final'!$AB$10="Alta",'Mapa final'!$AD$10="Menor"),CONCATENATE("R1C",'Mapa final'!$R$10),"")</f>
        <v/>
      </c>
      <c r="Q16" s="93" t="str">
        <f>IF(AND('Mapa final'!$AB$11="Alta",'Mapa final'!$AD$11="Menor"),CONCATENATE("R1C",'Mapa final'!$R$11),"")</f>
        <v/>
      </c>
      <c r="R16" s="93" t="str">
        <f>IF(AND('Mapa final'!$AB$12="Alta",'Mapa final'!$AD$12="Menor"),CONCATENATE("R1C",'Mapa final'!$R$12),"")</f>
        <v/>
      </c>
      <c r="S16" s="93" t="str">
        <f>IF(AND('Mapa final'!$AB$13="Alta",'Mapa final'!$AD$13="Menor"),CONCATENATE("R1C",'Mapa final'!$R$13),"")</f>
        <v/>
      </c>
      <c r="T16" s="93" t="str">
        <f>IF(AND('Mapa final'!$AB$14="Alta",'Mapa final'!$AD$14="Menor"),CONCATENATE("R1C",'Mapa final'!$R$14),"")</f>
        <v/>
      </c>
      <c r="U16" s="94" t="str">
        <f>IF(AND('Mapa final'!$AB$15="Alta",'Mapa final'!$AD$15="Menor"),CONCATENATE("R1C",'Mapa final'!$R$15),"")</f>
        <v/>
      </c>
      <c r="V16" s="74" t="str">
        <f ca="1">IF(AND('Mapa final'!$AB$10="Alta",'Mapa final'!$AD$10="Moderado"),CONCATENATE("R1C",'Mapa final'!$R$10),"")</f>
        <v/>
      </c>
      <c r="W16" s="75" t="str">
        <f>IF(AND('Mapa final'!$AB$11="Alta",'Mapa final'!$AD$11="Moderado"),CONCATENATE("R1C",'Mapa final'!$R$11),"")</f>
        <v/>
      </c>
      <c r="X16" s="75" t="str">
        <f>IF(AND('Mapa final'!$AB$12="Alta",'Mapa final'!$AD$12="Moderado"),CONCATENATE("R1C",'Mapa final'!$R$12),"")</f>
        <v/>
      </c>
      <c r="Y16" s="75" t="str">
        <f>IF(AND('Mapa final'!$AB$13="Alta",'Mapa final'!$AD$13="Moderado"),CONCATENATE("R1C",'Mapa final'!$R$13),"")</f>
        <v/>
      </c>
      <c r="Z16" s="75" t="str">
        <f>IF(AND('Mapa final'!$AB$14="Alta",'Mapa final'!$AD$14="Moderado"),CONCATENATE("R1C",'Mapa final'!$R$14),"")</f>
        <v/>
      </c>
      <c r="AA16" s="76" t="str">
        <f>IF(AND('Mapa final'!$AB$15="Alta",'Mapa final'!$AD$15="Moderado"),CONCATENATE("R1C",'Mapa final'!$R$15),"")</f>
        <v/>
      </c>
      <c r="AB16" s="74" t="str">
        <f ca="1">IF(AND('Mapa final'!$AB$10="Alta",'Mapa final'!$AD$10="Mayor"),CONCATENATE("R1C",'Mapa final'!$R$10),"")</f>
        <v/>
      </c>
      <c r="AC16" s="75" t="str">
        <f>IF(AND('Mapa final'!$AB$11="Alta",'Mapa final'!$AD$11="Mayor"),CONCATENATE("R1C",'Mapa final'!$R$11),"")</f>
        <v/>
      </c>
      <c r="AD16" s="75" t="str">
        <f>IF(AND('Mapa final'!$AB$12="Alta",'Mapa final'!$AD$12="Mayor"),CONCATENATE("R1C",'Mapa final'!$R$12),"")</f>
        <v/>
      </c>
      <c r="AE16" s="75" t="str">
        <f>IF(AND('Mapa final'!$AB$13="Alta",'Mapa final'!$AD$13="Mayor"),CONCATENATE("R1C",'Mapa final'!$R$13),"")</f>
        <v/>
      </c>
      <c r="AF16" s="75" t="str">
        <f>IF(AND('Mapa final'!$AB$14="Alta",'Mapa final'!$AD$14="Mayor"),CONCATENATE("R1C",'Mapa final'!$R$14),"")</f>
        <v/>
      </c>
      <c r="AG16" s="76" t="str">
        <f>IF(AND('Mapa final'!$AB$15="Alta",'Mapa final'!$AD$15="Mayor"),CONCATENATE("R1C",'Mapa final'!$R$15),"")</f>
        <v/>
      </c>
      <c r="AH16" s="77" t="str">
        <f ca="1">IF(AND('Mapa final'!$AB$10="Alta",'Mapa final'!$AD$10="Catastrófico"),CONCATENATE("R1C",'Mapa final'!$R$10),"")</f>
        <v/>
      </c>
      <c r="AI16" s="78" t="str">
        <f>IF(AND('Mapa final'!$AB$11="Alta",'Mapa final'!$AD$11="Catastrófico"),CONCATENATE("R1C",'Mapa final'!$R$11),"")</f>
        <v/>
      </c>
      <c r="AJ16" s="78" t="str">
        <f>IF(AND('Mapa final'!$AB$12="Alta",'Mapa final'!$AD$12="Catastrófico"),CONCATENATE("R1C",'Mapa final'!$R$12),"")</f>
        <v/>
      </c>
      <c r="AK16" s="78" t="str">
        <f>IF(AND('Mapa final'!$AB$13="Alta",'Mapa final'!$AD$13="Catastrófico"),CONCATENATE("R1C",'Mapa final'!$R$13),"")</f>
        <v/>
      </c>
      <c r="AL16" s="78" t="str">
        <f>IF(AND('Mapa final'!$AB$14="Alta",'Mapa final'!$AD$14="Catastrófico"),CONCATENATE("R1C",'Mapa final'!$R$14),"")</f>
        <v/>
      </c>
      <c r="AM16" s="79" t="str">
        <f>IF(AND('Mapa final'!$AB$15="Alta",'Mapa final'!$AD$15="Catastrófico"),CONCATENATE("R1C",'Mapa final'!$R$15),"")</f>
        <v/>
      </c>
      <c r="AN16" s="1"/>
      <c r="AO16" s="548" t="s">
        <v>183</v>
      </c>
      <c r="AP16" s="536"/>
      <c r="AQ16" s="536"/>
      <c r="AR16" s="536"/>
      <c r="AS16" s="536"/>
      <c r="AT16" s="537"/>
      <c r="AU16" s="1"/>
      <c r="AV16" s="1"/>
      <c r="AW16" s="1"/>
      <c r="AX16" s="1"/>
      <c r="AY16" s="1"/>
      <c r="AZ16" s="1"/>
      <c r="BA16" s="1"/>
      <c r="BB16" s="1"/>
      <c r="BC16" s="1"/>
      <c r="BD16" s="1"/>
      <c r="BE16" s="1"/>
      <c r="BF16" s="1"/>
      <c r="BG16" s="1"/>
      <c r="BH16" s="1"/>
      <c r="BI16" s="1"/>
    </row>
    <row r="17" spans="1:61" ht="15" customHeight="1" x14ac:dyDescent="0.3">
      <c r="A17" s="1"/>
      <c r="B17" s="529"/>
      <c r="C17" s="273"/>
      <c r="D17" s="274"/>
      <c r="E17" s="285"/>
      <c r="F17" s="273"/>
      <c r="G17" s="273"/>
      <c r="H17" s="273"/>
      <c r="I17" s="273"/>
      <c r="J17" s="95" t="str">
        <f>IF(AND('Mapa final'!$AB$16="Alta",'Mapa final'!$AD$16="Leve"),CONCATENATE("R2C",'Mapa final'!$R$16),"")</f>
        <v/>
      </c>
      <c r="K17" s="96" t="str">
        <f>IF(AND('Mapa final'!$AB$17="Alta",'Mapa final'!$AD$17="Leve"),CONCATENATE("R2C",'Mapa final'!$R$17),"")</f>
        <v/>
      </c>
      <c r="L17" s="96" t="str">
        <f>IF(AND('Mapa final'!$AB$18="Alta",'Mapa final'!$AD$18="Leve"),CONCATENATE("R2C",'Mapa final'!$R$18),"")</f>
        <v/>
      </c>
      <c r="M17" s="96" t="str">
        <f>IF(AND('Mapa final'!$AB$19="Alta",'Mapa final'!$AD$19="Leve"),CONCATENATE("R2C",'Mapa final'!$R$19),"")</f>
        <v/>
      </c>
      <c r="N17" s="96" t="str">
        <f>IF(AND('Mapa final'!$AB$20="Alta",'Mapa final'!$AD$20="Leve"),CONCATENATE("R2C",'Mapa final'!$R$20),"")</f>
        <v/>
      </c>
      <c r="O17" s="97" t="str">
        <f>IF(AND('Mapa final'!$AB$21="Alta",'Mapa final'!$AD$21="Leve"),CONCATENATE("R2C",'Mapa final'!$R$21),"")</f>
        <v/>
      </c>
      <c r="P17" s="95" t="str">
        <f>IF(AND('Mapa final'!$AB$16="Alta",'Mapa final'!$AD$16="Menor"),CONCATENATE("R2C",'Mapa final'!$R$16),"")</f>
        <v/>
      </c>
      <c r="Q17" s="96" t="str">
        <f>IF(AND('Mapa final'!$AB$17="Alta",'Mapa final'!$AD$17="Menor"),CONCATENATE("R2C",'Mapa final'!$R$17),"")</f>
        <v/>
      </c>
      <c r="R17" s="96" t="str">
        <f>IF(AND('Mapa final'!$AB$18="Alta",'Mapa final'!$AD$18="Menor"),CONCATENATE("R2C",'Mapa final'!$R$18),"")</f>
        <v/>
      </c>
      <c r="S17" s="96" t="str">
        <f>IF(AND('Mapa final'!$AB$19="Alta",'Mapa final'!$AD$19="Menor"),CONCATENATE("R2C",'Mapa final'!$R$19),"")</f>
        <v/>
      </c>
      <c r="T17" s="96" t="str">
        <f>IF(AND('Mapa final'!$AB$20="Alta",'Mapa final'!$AD$20="Menor"),CONCATENATE("R2C",'Mapa final'!$R$20),"")</f>
        <v/>
      </c>
      <c r="U17" s="97" t="str">
        <f>IF(AND('Mapa final'!$AB$21="Alta",'Mapa final'!$AD$21="Menor"),CONCATENATE("R2C",'Mapa final'!$R$21),"")</f>
        <v/>
      </c>
      <c r="V17" s="80" t="str">
        <f>IF(AND('Mapa final'!$AB$16="Alta",'Mapa final'!$AD$16="Moderado"),CONCATENATE("R2C",'Mapa final'!$R$16),"")</f>
        <v/>
      </c>
      <c r="W17" s="81" t="str">
        <f>IF(AND('Mapa final'!$AB$17="Alta",'Mapa final'!$AD$17="Moderado"),CONCATENATE("R2C",'Mapa final'!$R$17),"")</f>
        <v/>
      </c>
      <c r="X17" s="81" t="str">
        <f>IF(AND('Mapa final'!$AB$18="Alta",'Mapa final'!$AD$18="Moderado"),CONCATENATE("R2C",'Mapa final'!$R$18),"")</f>
        <v/>
      </c>
      <c r="Y17" s="81" t="str">
        <f>IF(AND('Mapa final'!$AB$19="Alta",'Mapa final'!$AD$19="Moderado"),CONCATENATE("R2C",'Mapa final'!$R$19),"")</f>
        <v/>
      </c>
      <c r="Z17" s="81" t="str">
        <f>IF(AND('Mapa final'!$AB$20="Alta",'Mapa final'!$AD$20="Moderado"),CONCATENATE("R2C",'Mapa final'!$R$20),"")</f>
        <v/>
      </c>
      <c r="AA17" s="82" t="str">
        <f>IF(AND('Mapa final'!$AB$21="Alta",'Mapa final'!$AD$21="Moderado"),CONCATENATE("R2C",'Mapa final'!$R$21),"")</f>
        <v/>
      </c>
      <c r="AB17" s="80" t="str">
        <f>IF(AND('Mapa final'!$AB$16="Alta",'Mapa final'!$AD$16="Mayor"),CONCATENATE("R2C",'Mapa final'!$R$16),"")</f>
        <v/>
      </c>
      <c r="AC17" s="81" t="str">
        <f>IF(AND('Mapa final'!$AB$17="Alta",'Mapa final'!$AD$17="Mayor"),CONCATENATE("R2C",'Mapa final'!$R$17),"")</f>
        <v/>
      </c>
      <c r="AD17" s="81" t="str">
        <f>IF(AND('Mapa final'!$AB$18="Alta",'Mapa final'!$AD$18="Mayor"),CONCATENATE("R2C",'Mapa final'!$R$18),"")</f>
        <v/>
      </c>
      <c r="AE17" s="81" t="str">
        <f>IF(AND('Mapa final'!$AB$19="Alta",'Mapa final'!$AD$19="Mayor"),CONCATENATE("R2C",'Mapa final'!$R$19),"")</f>
        <v/>
      </c>
      <c r="AF17" s="81" t="str">
        <f>IF(AND('Mapa final'!$AB$20="Alta",'Mapa final'!$AD$20="Mayor"),CONCATENATE("R2C",'Mapa final'!$R$20),"")</f>
        <v/>
      </c>
      <c r="AG17" s="82" t="str">
        <f>IF(AND('Mapa final'!$AB$21="Alta",'Mapa final'!$AD$21="Mayor"),CONCATENATE("R2C",'Mapa final'!$R$21),"")</f>
        <v/>
      </c>
      <c r="AH17" s="83" t="str">
        <f>IF(AND('Mapa final'!$AB$16="Alta",'Mapa final'!$AD$16="Catastrófico"),CONCATENATE("R2C",'Mapa final'!$R$16),"")</f>
        <v/>
      </c>
      <c r="AI17" s="84" t="str">
        <f>IF(AND('Mapa final'!$AB$17="Alta",'Mapa final'!$AD$17="Catastrófico"),CONCATENATE("R2C",'Mapa final'!$R$17),"")</f>
        <v/>
      </c>
      <c r="AJ17" s="84" t="str">
        <f>IF(AND('Mapa final'!$AB$18="Alta",'Mapa final'!$AD$18="Catastrófico"),CONCATENATE("R2C",'Mapa final'!$R$18),"")</f>
        <v/>
      </c>
      <c r="AK17" s="84" t="str">
        <f>IF(AND('Mapa final'!$AB$19="Alta",'Mapa final'!$AD$19="Catastrófico"),CONCATENATE("R2C",'Mapa final'!$R$19),"")</f>
        <v/>
      </c>
      <c r="AL17" s="84" t="str">
        <f>IF(AND('Mapa final'!$AB$20="Alta",'Mapa final'!$AD$20="Catastrófico"),CONCATENATE("R2C",'Mapa final'!$R$20),"")</f>
        <v/>
      </c>
      <c r="AM17" s="85" t="str">
        <f>IF(AND('Mapa final'!$AB$21="Alta",'Mapa final'!$AD$21="Catastrófico"),CONCATENATE("R2C",'Mapa final'!$R$21),"")</f>
        <v/>
      </c>
      <c r="AN17" s="1"/>
      <c r="AO17" s="538"/>
      <c r="AP17" s="273"/>
      <c r="AQ17" s="273"/>
      <c r="AR17" s="273"/>
      <c r="AS17" s="273"/>
      <c r="AT17" s="539"/>
      <c r="AU17" s="1"/>
      <c r="AV17" s="1"/>
      <c r="AW17" s="1"/>
      <c r="AX17" s="1"/>
      <c r="AY17" s="1"/>
      <c r="AZ17" s="1"/>
      <c r="BA17" s="1"/>
      <c r="BB17" s="1"/>
      <c r="BC17" s="1"/>
      <c r="BD17" s="1"/>
      <c r="BE17" s="1"/>
      <c r="BF17" s="1"/>
      <c r="BG17" s="1"/>
      <c r="BH17" s="1"/>
      <c r="BI17" s="1"/>
    </row>
    <row r="18" spans="1:61" ht="15" customHeight="1" x14ac:dyDescent="0.3">
      <c r="A18" s="1"/>
      <c r="B18" s="529"/>
      <c r="C18" s="273"/>
      <c r="D18" s="274"/>
      <c r="E18" s="285"/>
      <c r="F18" s="273"/>
      <c r="G18" s="273"/>
      <c r="H18" s="273"/>
      <c r="I18" s="273"/>
      <c r="J18" s="95" t="str">
        <f>IF(AND('Mapa final'!$AB$22="Alta",'Mapa final'!$AD$22="Leve"),CONCATENATE("R3C",'Mapa final'!$R$22),"")</f>
        <v/>
      </c>
      <c r="K18" s="96" t="str">
        <f>IF(AND('Mapa final'!$AB$23="Alta",'Mapa final'!$AD$23="Leve"),CONCATENATE("R3C",'Mapa final'!$R$23),"")</f>
        <v/>
      </c>
      <c r="L18" s="96" t="str">
        <f>IF(AND('Mapa final'!$AB$24="Alta",'Mapa final'!$AD$24="Leve"),CONCATENATE("R3C",'Mapa final'!$R$24),"")</f>
        <v/>
      </c>
      <c r="M18" s="96" t="str">
        <f>IF(AND('Mapa final'!$AB$25="Alta",'Mapa final'!$AD$25="Leve"),CONCATENATE("R3C",'Mapa final'!$R$25),"")</f>
        <v/>
      </c>
      <c r="N18" s="96" t="str">
        <f>IF(AND('Mapa final'!$AB$26="Alta",'Mapa final'!$AD$26="Leve"),CONCATENATE("R3C",'Mapa final'!$R$26),"")</f>
        <v/>
      </c>
      <c r="O18" s="97" t="str">
        <f>IF(AND('Mapa final'!$AB$27="Alta",'Mapa final'!$AD$27="Leve"),CONCATENATE("R3C",'Mapa final'!$R$27),"")</f>
        <v/>
      </c>
      <c r="P18" s="95" t="str">
        <f>IF(AND('Mapa final'!$AB$22="Alta",'Mapa final'!$AD$22="Menor"),CONCATENATE("R3C",'Mapa final'!$R$22),"")</f>
        <v/>
      </c>
      <c r="Q18" s="96" t="str">
        <f>IF(AND('Mapa final'!$AB$23="Alta",'Mapa final'!$AD$23="Menor"),CONCATENATE("R3C",'Mapa final'!$R$23),"")</f>
        <v/>
      </c>
      <c r="R18" s="96" t="str">
        <f>IF(AND('Mapa final'!$AB$24="Alta",'Mapa final'!$AD$24="Menor"),CONCATENATE("R3C",'Mapa final'!$R$24),"")</f>
        <v/>
      </c>
      <c r="S18" s="96" t="str">
        <f>IF(AND('Mapa final'!$AB$25="Alta",'Mapa final'!$AD$25="Menor"),CONCATENATE("R3C",'Mapa final'!$R$25),"")</f>
        <v/>
      </c>
      <c r="T18" s="96" t="str">
        <f>IF(AND('Mapa final'!$AB$26="Alta",'Mapa final'!$AD$26="Menor"),CONCATENATE("R3C",'Mapa final'!$R$26),"")</f>
        <v/>
      </c>
      <c r="U18" s="97" t="str">
        <f>IF(AND('Mapa final'!$AB$27="Alta",'Mapa final'!$AD$27="Menor"),CONCATENATE("R3C",'Mapa final'!$R$27),"")</f>
        <v/>
      </c>
      <c r="V18" s="80" t="str">
        <f>IF(AND('Mapa final'!$AB$22="Alta",'Mapa final'!$AD$22="Moderado"),CONCATENATE("R3C",'Mapa final'!$R$22),"")</f>
        <v/>
      </c>
      <c r="W18" s="81" t="str">
        <f>IF(AND('Mapa final'!$AB$23="Alta",'Mapa final'!$AD$23="Moderado"),CONCATENATE("R3C",'Mapa final'!$R$23),"")</f>
        <v/>
      </c>
      <c r="X18" s="81" t="str">
        <f>IF(AND('Mapa final'!$AB$24="Alta",'Mapa final'!$AD$24="Moderado"),CONCATENATE("R3C",'Mapa final'!$R$24),"")</f>
        <v/>
      </c>
      <c r="Y18" s="81" t="str">
        <f>IF(AND('Mapa final'!$AB$25="Alta",'Mapa final'!$AD$25="Moderado"),CONCATENATE("R3C",'Mapa final'!$R$25),"")</f>
        <v/>
      </c>
      <c r="Z18" s="81" t="str">
        <f>IF(AND('Mapa final'!$AB$26="Alta",'Mapa final'!$AD$26="Moderado"),CONCATENATE("R3C",'Mapa final'!$R$26),"")</f>
        <v/>
      </c>
      <c r="AA18" s="82" t="str">
        <f>IF(AND('Mapa final'!$AB$27="Alta",'Mapa final'!$AD$27="Moderado"),CONCATENATE("R3C",'Mapa final'!$R$27),"")</f>
        <v/>
      </c>
      <c r="AB18" s="80" t="str">
        <f>IF(AND('Mapa final'!$AB$22="Alta",'Mapa final'!$AD$22="Mayor"),CONCATENATE("R3C",'Mapa final'!$R$22),"")</f>
        <v/>
      </c>
      <c r="AC18" s="81" t="str">
        <f>IF(AND('Mapa final'!$AB$23="Alta",'Mapa final'!$AD$23="Mayor"),CONCATENATE("R3C",'Mapa final'!$R$23),"")</f>
        <v/>
      </c>
      <c r="AD18" s="81" t="str">
        <f>IF(AND('Mapa final'!$AB$24="Alta",'Mapa final'!$AD$24="Mayor"),CONCATENATE("R3C",'Mapa final'!$R$24),"")</f>
        <v/>
      </c>
      <c r="AE18" s="81" t="str">
        <f>IF(AND('Mapa final'!$AB$25="Alta",'Mapa final'!$AD$25="Mayor"),CONCATENATE("R3C",'Mapa final'!$R$25),"")</f>
        <v/>
      </c>
      <c r="AF18" s="81" t="str">
        <f>IF(AND('Mapa final'!$AB$26="Alta",'Mapa final'!$AD$26="Mayor"),CONCATENATE("R3C",'Mapa final'!$R$26),"")</f>
        <v/>
      </c>
      <c r="AG18" s="82" t="str">
        <f>IF(AND('Mapa final'!$AB$27="Alta",'Mapa final'!$AD$27="Mayor"),CONCATENATE("R3C",'Mapa final'!$R$27),"")</f>
        <v/>
      </c>
      <c r="AH18" s="83" t="str">
        <f>IF(AND('Mapa final'!$AB$22="Alta",'Mapa final'!$AD$22="Catastrófico"),CONCATENATE("R3C",'Mapa final'!$R$22),"")</f>
        <v/>
      </c>
      <c r="AI18" s="84" t="str">
        <f>IF(AND('Mapa final'!$AB$23="Alta",'Mapa final'!$AD$23="Catastrófico"),CONCATENATE("R3C",'Mapa final'!$R$23),"")</f>
        <v/>
      </c>
      <c r="AJ18" s="84" t="str">
        <f>IF(AND('Mapa final'!$AB$24="Alta",'Mapa final'!$AD$24="Catastrófico"),CONCATENATE("R3C",'Mapa final'!$R$24),"")</f>
        <v/>
      </c>
      <c r="AK18" s="84" t="str">
        <f>IF(AND('Mapa final'!$AB$25="Alta",'Mapa final'!$AD$25="Catastrófico"),CONCATENATE("R3C",'Mapa final'!$R$25),"")</f>
        <v/>
      </c>
      <c r="AL18" s="84" t="str">
        <f>IF(AND('Mapa final'!$AB$26="Alta",'Mapa final'!$AD$26="Catastrófico"),CONCATENATE("R3C",'Mapa final'!$R$26),"")</f>
        <v/>
      </c>
      <c r="AM18" s="85" t="str">
        <f>IF(AND('Mapa final'!$AB$27="Alta",'Mapa final'!$AD$27="Catastrófico"),CONCATENATE("R3C",'Mapa final'!$R$27),"")</f>
        <v/>
      </c>
      <c r="AN18" s="1"/>
      <c r="AO18" s="538"/>
      <c r="AP18" s="273"/>
      <c r="AQ18" s="273"/>
      <c r="AR18" s="273"/>
      <c r="AS18" s="273"/>
      <c r="AT18" s="539"/>
      <c r="AU18" s="1"/>
      <c r="AV18" s="1"/>
      <c r="AW18" s="1"/>
      <c r="AX18" s="1"/>
      <c r="AY18" s="1"/>
      <c r="AZ18" s="1"/>
      <c r="BA18" s="1"/>
      <c r="BB18" s="1"/>
      <c r="BC18" s="1"/>
      <c r="BD18" s="1"/>
      <c r="BE18" s="1"/>
      <c r="BF18" s="1"/>
      <c r="BG18" s="1"/>
      <c r="BH18" s="1"/>
      <c r="BI18" s="1"/>
    </row>
    <row r="19" spans="1:61" ht="15" customHeight="1" x14ac:dyDescent="0.3">
      <c r="A19" s="1"/>
      <c r="B19" s="529"/>
      <c r="C19" s="273"/>
      <c r="D19" s="274"/>
      <c r="E19" s="285"/>
      <c r="F19" s="273"/>
      <c r="G19" s="273"/>
      <c r="H19" s="273"/>
      <c r="I19" s="273"/>
      <c r="J19" s="95" t="str">
        <f>IF(AND('Mapa final'!$AB$28="Alta",'Mapa final'!$AD$28="Leve"),CONCATENATE("R4C",'Mapa final'!$R$28),"")</f>
        <v/>
      </c>
      <c r="K19" s="96" t="str">
        <f>IF(AND('Mapa final'!$AB$29="Alta",'Mapa final'!$AD$29="Leve"),CONCATENATE("R4C",'Mapa final'!$R$29),"")</f>
        <v/>
      </c>
      <c r="L19" s="96" t="str">
        <f>IF(AND('Mapa final'!$AB$30="Alta",'Mapa final'!$AD$30="Leve"),CONCATENATE("R4C",'Mapa final'!$R$30),"")</f>
        <v/>
      </c>
      <c r="M19" s="96" t="str">
        <f>IF(AND('Mapa final'!$AB$31="Alta",'Mapa final'!$AD$31="Leve"),CONCATENATE("R4C",'Mapa final'!$R$31),"")</f>
        <v/>
      </c>
      <c r="N19" s="96" t="str">
        <f>IF(AND('Mapa final'!$AB$32="Alta",'Mapa final'!$AD$32="Leve"),CONCATENATE("R4C",'Mapa final'!$R$32),"")</f>
        <v/>
      </c>
      <c r="O19" s="97" t="str">
        <f>IF(AND('Mapa final'!$AB$33="Alta",'Mapa final'!$AD$33="Leve"),CONCATENATE("R4C",'Mapa final'!$R$33),"")</f>
        <v/>
      </c>
      <c r="P19" s="95" t="str">
        <f>IF(AND('Mapa final'!$AB$28="Alta",'Mapa final'!$AD$28="Menor"),CONCATENATE("R4C",'Mapa final'!$R$28),"")</f>
        <v/>
      </c>
      <c r="Q19" s="96" t="str">
        <f>IF(AND('Mapa final'!$AB$29="Alta",'Mapa final'!$AD$29="Menor"),CONCATENATE("R4C",'Mapa final'!$R$29),"")</f>
        <v/>
      </c>
      <c r="R19" s="96" t="str">
        <f>IF(AND('Mapa final'!$AB$30="Alta",'Mapa final'!$AD$30="Menor"),CONCATENATE("R4C",'Mapa final'!$R$30),"")</f>
        <v/>
      </c>
      <c r="S19" s="96" t="str">
        <f>IF(AND('Mapa final'!$AB$31="Alta",'Mapa final'!$AD$31="Menor"),CONCATENATE("R4C",'Mapa final'!$R$31),"")</f>
        <v/>
      </c>
      <c r="T19" s="96" t="str">
        <f>IF(AND('Mapa final'!$AB$32="Alta",'Mapa final'!$AD$32="Menor"),CONCATENATE("R4C",'Mapa final'!$R$32),"")</f>
        <v/>
      </c>
      <c r="U19" s="97" t="str">
        <f>IF(AND('Mapa final'!$AB$33="Alta",'Mapa final'!$AD$33="Menor"),CONCATENATE("R4C",'Mapa final'!$R$33),"")</f>
        <v/>
      </c>
      <c r="V19" s="80" t="str">
        <f>IF(AND('Mapa final'!$AB$28="Alta",'Mapa final'!$AD$28="Moderado"),CONCATENATE("R4C",'Mapa final'!$R$28),"")</f>
        <v/>
      </c>
      <c r="W19" s="81" t="str">
        <f>IF(AND('Mapa final'!$AB$29="Alta",'Mapa final'!$AD$29="Moderado"),CONCATENATE("R4C",'Mapa final'!$R$29),"")</f>
        <v/>
      </c>
      <c r="X19" s="81" t="str">
        <f>IF(AND('Mapa final'!$AB$30="Alta",'Mapa final'!$AD$30="Moderado"),CONCATENATE("R4C",'Mapa final'!$R$30),"")</f>
        <v/>
      </c>
      <c r="Y19" s="81" t="str">
        <f>IF(AND('Mapa final'!$AB$31="Alta",'Mapa final'!$AD$31="Moderado"),CONCATENATE("R4C",'Mapa final'!$R$31),"")</f>
        <v/>
      </c>
      <c r="Z19" s="81" t="str">
        <f>IF(AND('Mapa final'!$AB$32="Alta",'Mapa final'!$AD$32="Moderado"),CONCATENATE("R4C",'Mapa final'!$R$32),"")</f>
        <v/>
      </c>
      <c r="AA19" s="82" t="str">
        <f>IF(AND('Mapa final'!$AB$33="Alta",'Mapa final'!$AD$33="Moderado"),CONCATENATE("R4C",'Mapa final'!$R$33),"")</f>
        <v/>
      </c>
      <c r="AB19" s="80" t="str">
        <f>IF(AND('Mapa final'!$AB$28="Alta",'Mapa final'!$AD$28="Mayor"),CONCATENATE("R4C",'Mapa final'!$R$28),"")</f>
        <v/>
      </c>
      <c r="AC19" s="81" t="str">
        <f>IF(AND('Mapa final'!$AB$29="Alta",'Mapa final'!$AD$29="Mayor"),CONCATENATE("R4C",'Mapa final'!$R$29),"")</f>
        <v/>
      </c>
      <c r="AD19" s="81" t="str">
        <f>IF(AND('Mapa final'!$AB$30="Alta",'Mapa final'!$AD$30="Mayor"),CONCATENATE("R4C",'Mapa final'!$R$30),"")</f>
        <v/>
      </c>
      <c r="AE19" s="81" t="str">
        <f>IF(AND('Mapa final'!$AB$31="Alta",'Mapa final'!$AD$31="Mayor"),CONCATENATE("R4C",'Mapa final'!$R$31),"")</f>
        <v/>
      </c>
      <c r="AF19" s="81" t="str">
        <f>IF(AND('Mapa final'!$AB$32="Alta",'Mapa final'!$AD$32="Mayor"),CONCATENATE("R4C",'Mapa final'!$R$32),"")</f>
        <v/>
      </c>
      <c r="AG19" s="82" t="str">
        <f>IF(AND('Mapa final'!$AB$33="Alta",'Mapa final'!$AD$33="Mayor"),CONCATENATE("R4C",'Mapa final'!$R$33),"")</f>
        <v/>
      </c>
      <c r="AH19" s="83" t="str">
        <f>IF(AND('Mapa final'!$AB$28="Alta",'Mapa final'!$AD$28="Catastrófico"),CONCATENATE("R4C",'Mapa final'!$R$28),"")</f>
        <v/>
      </c>
      <c r="AI19" s="84" t="str">
        <f>IF(AND('Mapa final'!$AB$29="Alta",'Mapa final'!$AD$29="Catastrófico"),CONCATENATE("R4C",'Mapa final'!$R$29),"")</f>
        <v/>
      </c>
      <c r="AJ19" s="84" t="str">
        <f>IF(AND('Mapa final'!$AB$30="Alta",'Mapa final'!$AD$30="Catastrófico"),CONCATENATE("R4C",'Mapa final'!$R$30),"")</f>
        <v/>
      </c>
      <c r="AK19" s="84" t="str">
        <f>IF(AND('Mapa final'!$AB$31="Alta",'Mapa final'!$AD$31="Catastrófico"),CONCATENATE("R4C",'Mapa final'!$R$31),"")</f>
        <v/>
      </c>
      <c r="AL19" s="84" t="str">
        <f>IF(AND('Mapa final'!$AB$32="Alta",'Mapa final'!$AD$32="Catastrófico"),CONCATENATE("R4C",'Mapa final'!$R$32),"")</f>
        <v/>
      </c>
      <c r="AM19" s="85" t="str">
        <f>IF(AND('Mapa final'!$AB$33="Alta",'Mapa final'!$AD$33="Catastrófico"),CONCATENATE("R4C",'Mapa final'!$R$33),"")</f>
        <v/>
      </c>
      <c r="AN19" s="1"/>
      <c r="AO19" s="538"/>
      <c r="AP19" s="273"/>
      <c r="AQ19" s="273"/>
      <c r="AR19" s="273"/>
      <c r="AS19" s="273"/>
      <c r="AT19" s="539"/>
      <c r="AU19" s="1"/>
      <c r="AV19" s="1"/>
      <c r="AW19" s="1"/>
      <c r="AX19" s="1"/>
      <c r="AY19" s="1"/>
      <c r="AZ19" s="1"/>
      <c r="BA19" s="1"/>
      <c r="BB19" s="1"/>
      <c r="BC19" s="1"/>
      <c r="BD19" s="1"/>
      <c r="BE19" s="1"/>
      <c r="BF19" s="1"/>
      <c r="BG19" s="1"/>
      <c r="BH19" s="1"/>
      <c r="BI19" s="1"/>
    </row>
    <row r="20" spans="1:61" ht="15" customHeight="1" x14ac:dyDescent="0.3">
      <c r="A20" s="1"/>
      <c r="B20" s="529"/>
      <c r="C20" s="273"/>
      <c r="D20" s="274"/>
      <c r="E20" s="285"/>
      <c r="F20" s="273"/>
      <c r="G20" s="273"/>
      <c r="H20" s="273"/>
      <c r="I20" s="273"/>
      <c r="J20" s="95" t="str">
        <f>IF(AND('Mapa final'!$AB$34="Alta",'Mapa final'!$AD$34="Leve"),CONCATENATE("R5C",'Mapa final'!$R$34),"")</f>
        <v/>
      </c>
      <c r="K20" s="96" t="str">
        <f>IF(AND('Mapa final'!$AB$35="Alta",'Mapa final'!$AD$35="Leve"),CONCATENATE("R5C",'Mapa final'!$R$35),"")</f>
        <v/>
      </c>
      <c r="L20" s="96" t="str">
        <f>IF(AND('Mapa final'!$AB$36="Alta",'Mapa final'!$AD$36="Leve"),CONCATENATE("R5C",'Mapa final'!$R$36),"")</f>
        <v/>
      </c>
      <c r="M20" s="96" t="str">
        <f>IF(AND('Mapa final'!$AB$37="Alta",'Mapa final'!$AD$37="Leve"),CONCATENATE("R5C",'Mapa final'!$R$37),"")</f>
        <v/>
      </c>
      <c r="N20" s="96" t="str">
        <f>IF(AND('Mapa final'!$AB$38="Alta",'Mapa final'!$AD$38="Leve"),CONCATENATE("R5C",'Mapa final'!$R$38),"")</f>
        <v/>
      </c>
      <c r="O20" s="97" t="str">
        <f>IF(AND('Mapa final'!$AB$39="Alta",'Mapa final'!$AD$39="Leve"),CONCATENATE("R5C",'Mapa final'!$R$39),"")</f>
        <v/>
      </c>
      <c r="P20" s="95" t="str">
        <f>IF(AND('Mapa final'!$AB$34="Alta",'Mapa final'!$AD$34="Menor"),CONCATENATE("R5C",'Mapa final'!$R$34),"")</f>
        <v/>
      </c>
      <c r="Q20" s="96" t="str">
        <f>IF(AND('Mapa final'!$AB$35="Alta",'Mapa final'!$AD$35="Menor"),CONCATENATE("R5C",'Mapa final'!$R$35),"")</f>
        <v/>
      </c>
      <c r="R20" s="96" t="str">
        <f>IF(AND('Mapa final'!$AB$36="Alta",'Mapa final'!$AD$36="Menor"),CONCATENATE("R5C",'Mapa final'!$R$36),"")</f>
        <v/>
      </c>
      <c r="S20" s="96" t="str">
        <f>IF(AND('Mapa final'!$AB$37="Alta",'Mapa final'!$AD$37="Menor"),CONCATENATE("R5C",'Mapa final'!$R$37),"")</f>
        <v/>
      </c>
      <c r="T20" s="96" t="str">
        <f>IF(AND('Mapa final'!$AB$38="Alta",'Mapa final'!$AD$38="Menor"),CONCATENATE("R5C",'Mapa final'!$R$38),"")</f>
        <v/>
      </c>
      <c r="U20" s="97" t="str">
        <f>IF(AND('Mapa final'!$AB$39="Alta",'Mapa final'!$AD$39="Menor"),CONCATENATE("R5C",'Mapa final'!$R$39),"")</f>
        <v/>
      </c>
      <c r="V20" s="80" t="str">
        <f>IF(AND('Mapa final'!$AB$34="Alta",'Mapa final'!$AD$34="Moderado"),CONCATENATE("R5C",'Mapa final'!$R$34),"")</f>
        <v/>
      </c>
      <c r="W20" s="81" t="str">
        <f>IF(AND('Mapa final'!$AB$35="Alta",'Mapa final'!$AD$35="Moderado"),CONCATENATE("R5C",'Mapa final'!$R$35),"")</f>
        <v/>
      </c>
      <c r="X20" s="81" t="str">
        <f>IF(AND('Mapa final'!$AB$36="Alta",'Mapa final'!$AD$36="Moderado"),CONCATENATE("R5C",'Mapa final'!$R$36),"")</f>
        <v/>
      </c>
      <c r="Y20" s="81" t="str">
        <f>IF(AND('Mapa final'!$AB$37="Alta",'Mapa final'!$AD$37="Moderado"),CONCATENATE("R5C",'Mapa final'!$R$37),"")</f>
        <v/>
      </c>
      <c r="Z20" s="81" t="str">
        <f>IF(AND('Mapa final'!$AB$38="Alta",'Mapa final'!$AD$38="Moderado"),CONCATENATE("R5C",'Mapa final'!$R$38),"")</f>
        <v/>
      </c>
      <c r="AA20" s="82" t="str">
        <f>IF(AND('Mapa final'!$AB$39="Alta",'Mapa final'!$AD$39="Moderado"),CONCATENATE("R5C",'Mapa final'!$R$39),"")</f>
        <v/>
      </c>
      <c r="AB20" s="80" t="str">
        <f>IF(AND('Mapa final'!$AB$34="Alta",'Mapa final'!$AD$34="Mayor"),CONCATENATE("R5C",'Mapa final'!$R$34),"")</f>
        <v/>
      </c>
      <c r="AC20" s="81" t="str">
        <f>IF(AND('Mapa final'!$AB$35="Alta",'Mapa final'!$AD$35="Mayor"),CONCATENATE("R5C",'Mapa final'!$R$35),"")</f>
        <v/>
      </c>
      <c r="AD20" s="81" t="str">
        <f>IF(AND('Mapa final'!$AB$36="Alta",'Mapa final'!$AD$36="Mayor"),CONCATENATE("R5C",'Mapa final'!$R$36),"")</f>
        <v/>
      </c>
      <c r="AE20" s="81" t="str">
        <f>IF(AND('Mapa final'!$AB$37="Alta",'Mapa final'!$AD$37="Mayor"),CONCATENATE("R5C",'Mapa final'!$R$37),"")</f>
        <v/>
      </c>
      <c r="AF20" s="81" t="str">
        <f>IF(AND('Mapa final'!$AB$38="Alta",'Mapa final'!$AD$38="Mayor"),CONCATENATE("R5C",'Mapa final'!$R$38),"")</f>
        <v/>
      </c>
      <c r="AG20" s="82" t="str">
        <f>IF(AND('Mapa final'!$AB$39="Alta",'Mapa final'!$AD$39="Mayor"),CONCATENATE("R5C",'Mapa final'!$R$39),"")</f>
        <v/>
      </c>
      <c r="AH20" s="83" t="str">
        <f>IF(AND('Mapa final'!$AB$34="Alta",'Mapa final'!$AD$34="Catastrófico"),CONCATENATE("R5C",'Mapa final'!$R$34),"")</f>
        <v/>
      </c>
      <c r="AI20" s="84" t="str">
        <f>IF(AND('Mapa final'!$AB$35="Alta",'Mapa final'!$AD$35="Catastrófico"),CONCATENATE("R5C",'Mapa final'!$R$35),"")</f>
        <v/>
      </c>
      <c r="AJ20" s="84" t="str">
        <f>IF(AND('Mapa final'!$AB$36="Alta",'Mapa final'!$AD$36="Catastrófico"),CONCATENATE("R5C",'Mapa final'!$R$36),"")</f>
        <v/>
      </c>
      <c r="AK20" s="84" t="str">
        <f>IF(AND('Mapa final'!$AB$37="Alta",'Mapa final'!$AD$37="Catastrófico"),CONCATENATE("R5C",'Mapa final'!$R$37),"")</f>
        <v/>
      </c>
      <c r="AL20" s="84" t="str">
        <f>IF(AND('Mapa final'!$AB$38="Alta",'Mapa final'!$AD$38="Catastrófico"),CONCATENATE("R5C",'Mapa final'!$R$38),"")</f>
        <v/>
      </c>
      <c r="AM20" s="85" t="str">
        <f>IF(AND('Mapa final'!$AB$39="Alta",'Mapa final'!$AD$39="Catastrófico"),CONCATENATE("R5C",'Mapa final'!$R$39),"")</f>
        <v/>
      </c>
      <c r="AN20" s="1"/>
      <c r="AO20" s="538"/>
      <c r="AP20" s="273"/>
      <c r="AQ20" s="273"/>
      <c r="AR20" s="273"/>
      <c r="AS20" s="273"/>
      <c r="AT20" s="539"/>
      <c r="AU20" s="1"/>
      <c r="AV20" s="1"/>
      <c r="AW20" s="1"/>
      <c r="AX20" s="1"/>
      <c r="AY20" s="1"/>
      <c r="AZ20" s="1"/>
      <c r="BA20" s="1"/>
      <c r="BB20" s="1"/>
      <c r="BC20" s="1"/>
      <c r="BD20" s="1"/>
      <c r="BE20" s="1"/>
      <c r="BF20" s="1"/>
      <c r="BG20" s="1"/>
      <c r="BH20" s="1"/>
      <c r="BI20" s="1"/>
    </row>
    <row r="21" spans="1:61" ht="15" customHeight="1" x14ac:dyDescent="0.3">
      <c r="A21" s="1"/>
      <c r="B21" s="529"/>
      <c r="C21" s="273"/>
      <c r="D21" s="274"/>
      <c r="E21" s="285"/>
      <c r="F21" s="273"/>
      <c r="G21" s="273"/>
      <c r="H21" s="273"/>
      <c r="I21" s="273"/>
      <c r="J21" s="95" t="str">
        <f>IF(AND('Mapa final'!$AB$40="Alta",'Mapa final'!$AD$40="Leve"),CONCATENATE("R6C",'Mapa final'!$R$40),"")</f>
        <v/>
      </c>
      <c r="K21" s="96" t="str">
        <f>IF(AND('Mapa final'!$AB$41="Alta",'Mapa final'!$AD$41="Leve"),CONCATENATE("R6C",'Mapa final'!$R$41),"")</f>
        <v/>
      </c>
      <c r="L21" s="96" t="str">
        <f>IF(AND('Mapa final'!$AB$42="Alta",'Mapa final'!$AD$42="Leve"),CONCATENATE("R6C",'Mapa final'!$R$42),"")</f>
        <v/>
      </c>
      <c r="M21" s="96" t="str">
        <f>IF(AND('Mapa final'!$AB$43="Alta",'Mapa final'!$AD$43="Leve"),CONCATENATE("R6C",'Mapa final'!$R$43),"")</f>
        <v/>
      </c>
      <c r="N21" s="96" t="str">
        <f>IF(AND('Mapa final'!$AB$44="Alta",'Mapa final'!$AD$44="Leve"),CONCATENATE("R6C",'Mapa final'!$R$44),"")</f>
        <v/>
      </c>
      <c r="O21" s="97" t="str">
        <f>IF(AND('Mapa final'!$AB$45="Alta",'Mapa final'!$AD$45="Leve"),CONCATENATE("R6C",'Mapa final'!$R$45),"")</f>
        <v/>
      </c>
      <c r="P21" s="95" t="str">
        <f>IF(AND('Mapa final'!$AB$40="Alta",'Mapa final'!$AD$40="Menor"),CONCATENATE("R6C",'Mapa final'!$R$40),"")</f>
        <v/>
      </c>
      <c r="Q21" s="96" t="str">
        <f>IF(AND('Mapa final'!$AB$41="Alta",'Mapa final'!$AD$41="Menor"),CONCATENATE("R6C",'Mapa final'!$R$41),"")</f>
        <v/>
      </c>
      <c r="R21" s="96" t="str">
        <f>IF(AND('Mapa final'!$AB$42="Alta",'Mapa final'!$AD$42="Menor"),CONCATENATE("R6C",'Mapa final'!$R$42),"")</f>
        <v/>
      </c>
      <c r="S21" s="96" t="str">
        <f>IF(AND('Mapa final'!$AB$43="Alta",'Mapa final'!$AD$43="Menor"),CONCATENATE("R6C",'Mapa final'!$R$43),"")</f>
        <v/>
      </c>
      <c r="T21" s="96" t="str">
        <f>IF(AND('Mapa final'!$AB$44="Alta",'Mapa final'!$AD$44="Menor"),CONCATENATE("R6C",'Mapa final'!$R$44),"")</f>
        <v/>
      </c>
      <c r="U21" s="97" t="str">
        <f>IF(AND('Mapa final'!$AB$45="Alta",'Mapa final'!$AD$45="Menor"),CONCATENATE("R6C",'Mapa final'!$R$45),"")</f>
        <v/>
      </c>
      <c r="V21" s="80" t="str">
        <f>IF(AND('Mapa final'!$AB$40="Alta",'Mapa final'!$AD$40="Moderado"),CONCATENATE("R6C",'Mapa final'!$R$40),"")</f>
        <v/>
      </c>
      <c r="W21" s="81" t="str">
        <f>IF(AND('Mapa final'!$AB$41="Alta",'Mapa final'!$AD$41="Moderado"),CONCATENATE("R6C",'Mapa final'!$R$41),"")</f>
        <v/>
      </c>
      <c r="X21" s="81" t="str">
        <f>IF(AND('Mapa final'!$AB$42="Alta",'Mapa final'!$AD$42="Moderado"),CONCATENATE("R6C",'Mapa final'!$R$42),"")</f>
        <v/>
      </c>
      <c r="Y21" s="81" t="str">
        <f>IF(AND('Mapa final'!$AB$43="Alta",'Mapa final'!$AD$43="Moderado"),CONCATENATE("R6C",'Mapa final'!$R$43),"")</f>
        <v/>
      </c>
      <c r="Z21" s="81" t="str">
        <f>IF(AND('Mapa final'!$AB$44="Alta",'Mapa final'!$AD$44="Moderado"),CONCATENATE("R6C",'Mapa final'!$R$44),"")</f>
        <v/>
      </c>
      <c r="AA21" s="82" t="str">
        <f>IF(AND('Mapa final'!$AB$45="Alta",'Mapa final'!$AD$45="Moderado"),CONCATENATE("R6C",'Mapa final'!$R$45),"")</f>
        <v/>
      </c>
      <c r="AB21" s="80" t="str">
        <f>IF(AND('Mapa final'!$AB$40="Alta",'Mapa final'!$AD$40="Mayor"),CONCATENATE("R6C",'Mapa final'!$R$40),"")</f>
        <v/>
      </c>
      <c r="AC21" s="81" t="str">
        <f>IF(AND('Mapa final'!$AB$41="Alta",'Mapa final'!$AD$41="Mayor"),CONCATENATE("R6C",'Mapa final'!$R$41),"")</f>
        <v/>
      </c>
      <c r="AD21" s="81" t="str">
        <f>IF(AND('Mapa final'!$AB$42="Alta",'Mapa final'!$AD$42="Mayor"),CONCATENATE("R6C",'Mapa final'!$R$42),"")</f>
        <v/>
      </c>
      <c r="AE21" s="81" t="str">
        <f>IF(AND('Mapa final'!$AB$43="Alta",'Mapa final'!$AD$43="Mayor"),CONCATENATE("R6C",'Mapa final'!$R$43),"")</f>
        <v/>
      </c>
      <c r="AF21" s="81" t="str">
        <f>IF(AND('Mapa final'!$AB$44="Alta",'Mapa final'!$AD$44="Mayor"),CONCATENATE("R6C",'Mapa final'!$R$44),"")</f>
        <v/>
      </c>
      <c r="AG21" s="82" t="str">
        <f>IF(AND('Mapa final'!$AB$45="Alta",'Mapa final'!$AD$45="Mayor"),CONCATENATE("R6C",'Mapa final'!$R$45),"")</f>
        <v/>
      </c>
      <c r="AH21" s="83" t="str">
        <f>IF(AND('Mapa final'!$AB$40="Alta",'Mapa final'!$AD$40="Catastrófico"),CONCATENATE("R6C",'Mapa final'!$R$40),"")</f>
        <v/>
      </c>
      <c r="AI21" s="84" t="str">
        <f>IF(AND('Mapa final'!$AB$41="Alta",'Mapa final'!$AD$41="Catastrófico"),CONCATENATE("R6C",'Mapa final'!$R$41),"")</f>
        <v/>
      </c>
      <c r="AJ21" s="84" t="str">
        <f>IF(AND('Mapa final'!$AB$42="Alta",'Mapa final'!$AD$42="Catastrófico"),CONCATENATE("R6C",'Mapa final'!$R$42),"")</f>
        <v/>
      </c>
      <c r="AK21" s="84" t="str">
        <f>IF(AND('Mapa final'!$AB$43="Alta",'Mapa final'!$AD$43="Catastrófico"),CONCATENATE("R6C",'Mapa final'!$R$43),"")</f>
        <v/>
      </c>
      <c r="AL21" s="84" t="str">
        <f>IF(AND('Mapa final'!$AB$44="Alta",'Mapa final'!$AD$44="Catastrófico"),CONCATENATE("R6C",'Mapa final'!$R$44),"")</f>
        <v/>
      </c>
      <c r="AM21" s="85" t="str">
        <f>IF(AND('Mapa final'!$AB$45="Alta",'Mapa final'!$AD$45="Catastrófico"),CONCATENATE("R6C",'Mapa final'!$R$45),"")</f>
        <v/>
      </c>
      <c r="AN21" s="1"/>
      <c r="AO21" s="538"/>
      <c r="AP21" s="273"/>
      <c r="AQ21" s="273"/>
      <c r="AR21" s="273"/>
      <c r="AS21" s="273"/>
      <c r="AT21" s="539"/>
      <c r="AU21" s="1"/>
      <c r="AV21" s="1"/>
      <c r="AW21" s="1"/>
      <c r="AX21" s="1"/>
      <c r="AY21" s="1"/>
      <c r="AZ21" s="1"/>
      <c r="BA21" s="1"/>
      <c r="BB21" s="1"/>
      <c r="BC21" s="1"/>
      <c r="BD21" s="1"/>
      <c r="BE21" s="1"/>
      <c r="BF21" s="1"/>
      <c r="BG21" s="1"/>
      <c r="BH21" s="1"/>
      <c r="BI21" s="1"/>
    </row>
    <row r="22" spans="1:61" ht="15" customHeight="1" x14ac:dyDescent="0.3">
      <c r="A22" s="1"/>
      <c r="B22" s="529"/>
      <c r="C22" s="273"/>
      <c r="D22" s="274"/>
      <c r="E22" s="285"/>
      <c r="F22" s="273"/>
      <c r="G22" s="273"/>
      <c r="H22" s="273"/>
      <c r="I22" s="273"/>
      <c r="J22" s="95" t="str">
        <f>IF(AND('Mapa final'!$AB$46="Alta",'Mapa final'!$AD$46="Leve"),CONCATENATE("R7C",'Mapa final'!$R$46),"")</f>
        <v/>
      </c>
      <c r="K22" s="96" t="str">
        <f>IF(AND('Mapa final'!$AB$47="Alta",'Mapa final'!$AD$47="Leve"),CONCATENATE("R7C",'Mapa final'!$R$47),"")</f>
        <v/>
      </c>
      <c r="L22" s="96" t="str">
        <f>IF(AND('Mapa final'!$AB$48="Alta",'Mapa final'!$AD$48="Leve"),CONCATENATE("R7C",'Mapa final'!$R$48),"")</f>
        <v/>
      </c>
      <c r="M22" s="96" t="str">
        <f>IF(AND('Mapa final'!$AB$49="Alta",'Mapa final'!$AD$49="Leve"),CONCATENATE("R7C",'Mapa final'!$R$49),"")</f>
        <v/>
      </c>
      <c r="N22" s="96" t="str">
        <f>IF(AND('Mapa final'!$AB$50="Alta",'Mapa final'!$AD$50="Leve"),CONCATENATE("R7C",'Mapa final'!$R$50),"")</f>
        <v/>
      </c>
      <c r="O22" s="97" t="str">
        <f>IF(AND('Mapa final'!$AB$51="Alta",'Mapa final'!$AD$51="Leve"),CONCATENATE("R7C",'Mapa final'!$R$51),"")</f>
        <v/>
      </c>
      <c r="P22" s="95" t="str">
        <f>IF(AND('Mapa final'!$AB$46="Alta",'Mapa final'!$AD$46="Menor"),CONCATENATE("R7C",'Mapa final'!$R$46),"")</f>
        <v/>
      </c>
      <c r="Q22" s="96" t="str">
        <f>IF(AND('Mapa final'!$AB$47="Alta",'Mapa final'!$AD$47="Menor"),CONCATENATE("R7C",'Mapa final'!$R$47),"")</f>
        <v/>
      </c>
      <c r="R22" s="96" t="str">
        <f>IF(AND('Mapa final'!$AB$48="Alta",'Mapa final'!$AD$48="Menor"),CONCATENATE("R7C",'Mapa final'!$R$48),"")</f>
        <v/>
      </c>
      <c r="S22" s="96" t="str">
        <f>IF(AND('Mapa final'!$AB$49="Alta",'Mapa final'!$AD$49="Menor"),CONCATENATE("R7C",'Mapa final'!$R$49),"")</f>
        <v/>
      </c>
      <c r="T22" s="96" t="str">
        <f>IF(AND('Mapa final'!$AB$50="Alta",'Mapa final'!$AD$50="Menor"),CONCATENATE("R7C",'Mapa final'!$R$50),"")</f>
        <v/>
      </c>
      <c r="U22" s="97" t="str">
        <f>IF(AND('Mapa final'!$AB$51="Alta",'Mapa final'!$AD$51="Menor"),CONCATENATE("R7C",'Mapa final'!$R$51),"")</f>
        <v/>
      </c>
      <c r="V22" s="80" t="str">
        <f>IF(AND('Mapa final'!$AB$46="Alta",'Mapa final'!$AD$46="Moderado"),CONCATENATE("R7C",'Mapa final'!$R$46),"")</f>
        <v/>
      </c>
      <c r="W22" s="81" t="str">
        <f>IF(AND('Mapa final'!$AB$47="Alta",'Mapa final'!$AD$47="Moderado"),CONCATENATE("R7C",'Mapa final'!$R$47),"")</f>
        <v/>
      </c>
      <c r="X22" s="81" t="str">
        <f>IF(AND('Mapa final'!$AB$48="Alta",'Mapa final'!$AD$48="Moderado"),CONCATENATE("R7C",'Mapa final'!$R$48),"")</f>
        <v/>
      </c>
      <c r="Y22" s="81" t="str">
        <f>IF(AND('Mapa final'!$AB$49="Alta",'Mapa final'!$AD$49="Moderado"),CONCATENATE("R7C",'Mapa final'!$R$49),"")</f>
        <v/>
      </c>
      <c r="Z22" s="81" t="str">
        <f>IF(AND('Mapa final'!$AB$50="Alta",'Mapa final'!$AD$50="Moderado"),CONCATENATE("R7C",'Mapa final'!$R$50),"")</f>
        <v/>
      </c>
      <c r="AA22" s="82" t="str">
        <f>IF(AND('Mapa final'!$AB$51="Alta",'Mapa final'!$AD$51="Moderado"),CONCATENATE("R7C",'Mapa final'!$R$51),"")</f>
        <v/>
      </c>
      <c r="AB22" s="80" t="str">
        <f>IF(AND('Mapa final'!$AB$46="Alta",'Mapa final'!$AD$46="Mayor"),CONCATENATE("R7C",'Mapa final'!$R$46),"")</f>
        <v/>
      </c>
      <c r="AC22" s="81" t="str">
        <f>IF(AND('Mapa final'!$AB$47="Alta",'Mapa final'!$AD$47="Mayor"),CONCATENATE("R7C",'Mapa final'!$R$47),"")</f>
        <v/>
      </c>
      <c r="AD22" s="81" t="str">
        <f>IF(AND('Mapa final'!$AB$48="Alta",'Mapa final'!$AD$48="Mayor"),CONCATENATE("R7C",'Mapa final'!$R$48),"")</f>
        <v/>
      </c>
      <c r="AE22" s="81" t="str">
        <f>IF(AND('Mapa final'!$AB$49="Alta",'Mapa final'!$AD$49="Mayor"),CONCATENATE("R7C",'Mapa final'!$R$49),"")</f>
        <v/>
      </c>
      <c r="AF22" s="81" t="str">
        <f>IF(AND('Mapa final'!$AB$50="Alta",'Mapa final'!$AD$50="Mayor"),CONCATENATE("R7C",'Mapa final'!$R$50),"")</f>
        <v/>
      </c>
      <c r="AG22" s="82" t="str">
        <f>IF(AND('Mapa final'!$AB$51="Alta",'Mapa final'!$AD$51="Mayor"),CONCATENATE("R7C",'Mapa final'!$R$51),"")</f>
        <v/>
      </c>
      <c r="AH22" s="83" t="str">
        <f>IF(AND('Mapa final'!$AB$46="Alta",'Mapa final'!$AD$46="Catastrófico"),CONCATENATE("R7C",'Mapa final'!$R$46),"")</f>
        <v/>
      </c>
      <c r="AI22" s="84" t="str">
        <f>IF(AND('Mapa final'!$AB$47="Alta",'Mapa final'!$AD$47="Catastrófico"),CONCATENATE("R7C",'Mapa final'!$R$47),"")</f>
        <v/>
      </c>
      <c r="AJ22" s="84" t="str">
        <f>IF(AND('Mapa final'!$AB$48="Alta",'Mapa final'!$AD$48="Catastrófico"),CONCATENATE("R7C",'Mapa final'!$R$48),"")</f>
        <v/>
      </c>
      <c r="AK22" s="84" t="str">
        <f>IF(AND('Mapa final'!$AB$49="Alta",'Mapa final'!$AD$49="Catastrófico"),CONCATENATE("R7C",'Mapa final'!$R$49),"")</f>
        <v/>
      </c>
      <c r="AL22" s="84" t="str">
        <f>IF(AND('Mapa final'!$AB$50="Alta",'Mapa final'!$AD$50="Catastrófico"),CONCATENATE("R7C",'Mapa final'!$R$50),"")</f>
        <v/>
      </c>
      <c r="AM22" s="85" t="str">
        <f>IF(AND('Mapa final'!$AB$51="Alta",'Mapa final'!$AD$51="Catastrófico"),CONCATENATE("R7C",'Mapa final'!$R$51),"")</f>
        <v/>
      </c>
      <c r="AN22" s="1"/>
      <c r="AO22" s="538"/>
      <c r="AP22" s="273"/>
      <c r="AQ22" s="273"/>
      <c r="AR22" s="273"/>
      <c r="AS22" s="273"/>
      <c r="AT22" s="539"/>
      <c r="AU22" s="1"/>
      <c r="AV22" s="1"/>
      <c r="AW22" s="1"/>
      <c r="AX22" s="1"/>
      <c r="AY22" s="1"/>
      <c r="AZ22" s="1"/>
      <c r="BA22" s="1"/>
      <c r="BB22" s="1"/>
      <c r="BC22" s="1"/>
      <c r="BD22" s="1"/>
      <c r="BE22" s="1"/>
      <c r="BF22" s="1"/>
      <c r="BG22" s="1"/>
      <c r="BH22" s="1"/>
      <c r="BI22" s="1"/>
    </row>
    <row r="23" spans="1:61" ht="15" customHeight="1" x14ac:dyDescent="0.3">
      <c r="A23" s="1"/>
      <c r="B23" s="529"/>
      <c r="C23" s="273"/>
      <c r="D23" s="274"/>
      <c r="E23" s="285"/>
      <c r="F23" s="273"/>
      <c r="G23" s="273"/>
      <c r="H23" s="273"/>
      <c r="I23" s="273"/>
      <c r="J23" s="95" t="str">
        <f>IF(AND('Mapa final'!$AB$52="Alta",'Mapa final'!$AD$52="Leve"),CONCATENATE("R8C",'Mapa final'!$R$52),"")</f>
        <v/>
      </c>
      <c r="K23" s="96" t="str">
        <f>IF(AND('Mapa final'!$AB$53="Alta",'Mapa final'!$AD$53="Leve"),CONCATENATE("R8C",'Mapa final'!$R$53),"")</f>
        <v/>
      </c>
      <c r="L23" s="96" t="str">
        <f>IF(AND('Mapa final'!$AB$54="Alta",'Mapa final'!$AD$54="Leve"),CONCATENATE("R8C",'Mapa final'!$R$54),"")</f>
        <v/>
      </c>
      <c r="M23" s="96" t="str">
        <f>IF(AND('Mapa final'!$AB$55="Alta",'Mapa final'!$AD$55="Leve"),CONCATENATE("R8C",'Mapa final'!$R$55),"")</f>
        <v/>
      </c>
      <c r="N23" s="96" t="str">
        <f>IF(AND('Mapa final'!$AB$56="Alta",'Mapa final'!$AD$56="Leve"),CONCATENATE("R8C",'Mapa final'!$R$56),"")</f>
        <v/>
      </c>
      <c r="O23" s="97" t="str">
        <f>IF(AND('Mapa final'!$AB$57="Alta",'Mapa final'!$AD$57="Leve"),CONCATENATE("R8C",'Mapa final'!$R$57),"")</f>
        <v/>
      </c>
      <c r="P23" s="95" t="str">
        <f>IF(AND('Mapa final'!$AB$52="Alta",'Mapa final'!$AD$52="Menor"),CONCATENATE("R8C",'Mapa final'!$R$52),"")</f>
        <v/>
      </c>
      <c r="Q23" s="96" t="str">
        <f>IF(AND('Mapa final'!$AB$53="Alta",'Mapa final'!$AD$53="Menor"),CONCATENATE("R8C",'Mapa final'!$R$53),"")</f>
        <v/>
      </c>
      <c r="R23" s="96" t="str">
        <f>IF(AND('Mapa final'!$AB$54="Alta",'Mapa final'!$AD$54="Menor"),CONCATENATE("R8C",'Mapa final'!$R$54),"")</f>
        <v/>
      </c>
      <c r="S23" s="96" t="str">
        <f>IF(AND('Mapa final'!$AB$55="Alta",'Mapa final'!$AD$55="Menor"),CONCATENATE("R8C",'Mapa final'!$R$55),"")</f>
        <v/>
      </c>
      <c r="T23" s="96" t="str">
        <f>IF(AND('Mapa final'!$AB$56="Alta",'Mapa final'!$AD$56="Menor"),CONCATENATE("R8C",'Mapa final'!$R$56),"")</f>
        <v/>
      </c>
      <c r="U23" s="97" t="str">
        <f>IF(AND('Mapa final'!$AB$57="Alta",'Mapa final'!$AD$57="Menor"),CONCATENATE("R8C",'Mapa final'!$R$57),"")</f>
        <v/>
      </c>
      <c r="V23" s="80" t="str">
        <f>IF(AND('Mapa final'!$AB$52="Alta",'Mapa final'!$AD$52="Moderado"),CONCATENATE("R8C",'Mapa final'!$R$52),"")</f>
        <v/>
      </c>
      <c r="W23" s="81" t="str">
        <f>IF(AND('Mapa final'!$AB$53="Alta",'Mapa final'!$AD$53="Moderado"),CONCATENATE("R8C",'Mapa final'!$R$53),"")</f>
        <v/>
      </c>
      <c r="X23" s="81" t="str">
        <f>IF(AND('Mapa final'!$AB$54="Alta",'Mapa final'!$AD$54="Moderado"),CONCATENATE("R8C",'Mapa final'!$R$54),"")</f>
        <v/>
      </c>
      <c r="Y23" s="81" t="str">
        <f>IF(AND('Mapa final'!$AB$55="Alta",'Mapa final'!$AD$55="Moderado"),CONCATENATE("R8C",'Mapa final'!$R$55),"")</f>
        <v/>
      </c>
      <c r="Z23" s="81" t="str">
        <f>IF(AND('Mapa final'!$AB$56="Alta",'Mapa final'!$AD$56="Moderado"),CONCATENATE("R8C",'Mapa final'!$R$56),"")</f>
        <v/>
      </c>
      <c r="AA23" s="82" t="str">
        <f>IF(AND('Mapa final'!$AB$57="Alta",'Mapa final'!$AD$57="Moderado"),CONCATENATE("R8C",'Mapa final'!$R$57),"")</f>
        <v/>
      </c>
      <c r="AB23" s="80" t="str">
        <f>IF(AND('Mapa final'!$AB$52="Alta",'Mapa final'!$AD$52="Mayor"),CONCATENATE("R8C",'Mapa final'!$R$52),"")</f>
        <v/>
      </c>
      <c r="AC23" s="81" t="str">
        <f>IF(AND('Mapa final'!$AB$53="Alta",'Mapa final'!$AD$53="Mayor"),CONCATENATE("R8C",'Mapa final'!$R$53),"")</f>
        <v/>
      </c>
      <c r="AD23" s="81" t="str">
        <f>IF(AND('Mapa final'!$AB$54="Alta",'Mapa final'!$AD$54="Mayor"),CONCATENATE("R8C",'Mapa final'!$R$54),"")</f>
        <v/>
      </c>
      <c r="AE23" s="81" t="str">
        <f>IF(AND('Mapa final'!$AB$55="Alta",'Mapa final'!$AD$55="Mayor"),CONCATENATE("R8C",'Mapa final'!$R$55),"")</f>
        <v/>
      </c>
      <c r="AF23" s="81" t="str">
        <f>IF(AND('Mapa final'!$AB$56="Alta",'Mapa final'!$AD$56="Mayor"),CONCATENATE("R8C",'Mapa final'!$R$56),"")</f>
        <v/>
      </c>
      <c r="AG23" s="82" t="str">
        <f>IF(AND('Mapa final'!$AB$57="Alta",'Mapa final'!$AD$57="Mayor"),CONCATENATE("R8C",'Mapa final'!$R$57),"")</f>
        <v/>
      </c>
      <c r="AH23" s="83" t="str">
        <f>IF(AND('Mapa final'!$AB$52="Alta",'Mapa final'!$AD$52="Catastrófico"),CONCATENATE("R8C",'Mapa final'!$R$52),"")</f>
        <v/>
      </c>
      <c r="AI23" s="84" t="str">
        <f>IF(AND('Mapa final'!$AB$53="Alta",'Mapa final'!$AD$53="Catastrófico"),CONCATENATE("R8C",'Mapa final'!$R$53),"")</f>
        <v/>
      </c>
      <c r="AJ23" s="84" t="str">
        <f>IF(AND('Mapa final'!$AB$54="Alta",'Mapa final'!$AD$54="Catastrófico"),CONCATENATE("R8C",'Mapa final'!$R$54),"")</f>
        <v/>
      </c>
      <c r="AK23" s="84" t="str">
        <f>IF(AND('Mapa final'!$AB$55="Alta",'Mapa final'!$AD$55="Catastrófico"),CONCATENATE("R8C",'Mapa final'!$R$55),"")</f>
        <v/>
      </c>
      <c r="AL23" s="84" t="str">
        <f>IF(AND('Mapa final'!$AB$56="Alta",'Mapa final'!$AD$56="Catastrófico"),CONCATENATE("R8C",'Mapa final'!$R$56),"")</f>
        <v/>
      </c>
      <c r="AM23" s="85" t="str">
        <f>IF(AND('Mapa final'!$AB$57="Alta",'Mapa final'!$AD$57="Catastrófico"),CONCATENATE("R8C",'Mapa final'!$R$57),"")</f>
        <v/>
      </c>
      <c r="AN23" s="1"/>
      <c r="AO23" s="538"/>
      <c r="AP23" s="273"/>
      <c r="AQ23" s="273"/>
      <c r="AR23" s="273"/>
      <c r="AS23" s="273"/>
      <c r="AT23" s="539"/>
      <c r="AU23" s="1"/>
      <c r="AV23" s="1"/>
      <c r="AW23" s="1"/>
      <c r="AX23" s="1"/>
      <c r="AY23" s="1"/>
      <c r="AZ23" s="1"/>
      <c r="BA23" s="1"/>
      <c r="BB23" s="1"/>
      <c r="BC23" s="1"/>
      <c r="BD23" s="1"/>
      <c r="BE23" s="1"/>
      <c r="BF23" s="1"/>
      <c r="BG23" s="1"/>
      <c r="BH23" s="1"/>
      <c r="BI23" s="1"/>
    </row>
    <row r="24" spans="1:61" ht="15" customHeight="1" x14ac:dyDescent="0.3">
      <c r="A24" s="1"/>
      <c r="B24" s="529"/>
      <c r="C24" s="273"/>
      <c r="D24" s="274"/>
      <c r="E24" s="285"/>
      <c r="F24" s="273"/>
      <c r="G24" s="273"/>
      <c r="H24" s="273"/>
      <c r="I24" s="273"/>
      <c r="J24" s="95" t="str">
        <f>IF(AND('Mapa final'!$AB$58="Alta",'Mapa final'!$AD$58="Leve"),CONCATENATE("R9C",'Mapa final'!$R$58),"")</f>
        <v/>
      </c>
      <c r="K24" s="96" t="str">
        <f>IF(AND('Mapa final'!$AB$59="Alta",'Mapa final'!$AD$59="Leve"),CONCATENATE("R9C",'Mapa final'!$R$59),"")</f>
        <v/>
      </c>
      <c r="L24" s="96" t="str">
        <f>IF(AND('Mapa final'!$AB$60="Alta",'Mapa final'!$AD$60="Leve"),CONCATENATE("R9C",'Mapa final'!$R$60),"")</f>
        <v/>
      </c>
      <c r="M24" s="96" t="str">
        <f>IF(AND('Mapa final'!$AB$61="Alta",'Mapa final'!$AD$61="Leve"),CONCATENATE("R9C",'Mapa final'!$R$61),"")</f>
        <v/>
      </c>
      <c r="N24" s="96" t="str">
        <f>IF(AND('Mapa final'!$AB$62="Alta",'Mapa final'!$AD$62="Leve"),CONCATENATE("R9C",'Mapa final'!$R$62),"")</f>
        <v/>
      </c>
      <c r="O24" s="97" t="str">
        <f>IF(AND('Mapa final'!$AB$63="Alta",'Mapa final'!$AD$63="Leve"),CONCATENATE("R9C",'Mapa final'!$R$63),"")</f>
        <v/>
      </c>
      <c r="P24" s="95" t="str">
        <f>IF(AND('Mapa final'!$AB$58="Alta",'Mapa final'!$AD$58="Menor"),CONCATENATE("R9C",'Mapa final'!$R$58),"")</f>
        <v/>
      </c>
      <c r="Q24" s="96" t="str">
        <f>IF(AND('Mapa final'!$AB$59="Alta",'Mapa final'!$AD$59="Menor"),CONCATENATE("R9C",'Mapa final'!$R$59),"")</f>
        <v/>
      </c>
      <c r="R24" s="96" t="str">
        <f>IF(AND('Mapa final'!$AB$60="Alta",'Mapa final'!$AD$60="Menor"),CONCATENATE("R9C",'Mapa final'!$R$60),"")</f>
        <v/>
      </c>
      <c r="S24" s="96" t="str">
        <f>IF(AND('Mapa final'!$AB$61="Alta",'Mapa final'!$AD$61="Menor"),CONCATENATE("R9C",'Mapa final'!$R$61),"")</f>
        <v/>
      </c>
      <c r="T24" s="96" t="str">
        <f>IF(AND('Mapa final'!$AB$62="Alta",'Mapa final'!$AD$62="Menor"),CONCATENATE("R9C",'Mapa final'!$R$62),"")</f>
        <v/>
      </c>
      <c r="U24" s="97" t="str">
        <f>IF(AND('Mapa final'!$AB$63="Alta",'Mapa final'!$AD$63="Menor"),CONCATENATE("R9C",'Mapa final'!$R$63),"")</f>
        <v/>
      </c>
      <c r="V24" s="80" t="str">
        <f>IF(AND('Mapa final'!$AB$58="Alta",'Mapa final'!$AD$58="Moderado"),CONCATENATE("R9C",'Mapa final'!$R$58),"")</f>
        <v/>
      </c>
      <c r="W24" s="81" t="str">
        <f>IF(AND('Mapa final'!$AB$59="Alta",'Mapa final'!$AD$59="Moderado"),CONCATENATE("R9C",'Mapa final'!$R$59),"")</f>
        <v/>
      </c>
      <c r="X24" s="81" t="str">
        <f>IF(AND('Mapa final'!$AB$60="Alta",'Mapa final'!$AD$60="Moderado"),CONCATENATE("R9C",'Mapa final'!$R$60),"")</f>
        <v/>
      </c>
      <c r="Y24" s="81" t="str">
        <f>IF(AND('Mapa final'!$AB$61="Alta",'Mapa final'!$AD$61="Moderado"),CONCATENATE("R9C",'Mapa final'!$R$61),"")</f>
        <v/>
      </c>
      <c r="Z24" s="81" t="str">
        <f>IF(AND('Mapa final'!$AB$62="Alta",'Mapa final'!$AD$62="Moderado"),CONCATENATE("R9C",'Mapa final'!$R$62),"")</f>
        <v/>
      </c>
      <c r="AA24" s="82" t="str">
        <f>IF(AND('Mapa final'!$AB$63="Alta",'Mapa final'!$AD$63="Moderado"),CONCATENATE("R9C",'Mapa final'!$R$63),"")</f>
        <v/>
      </c>
      <c r="AB24" s="80" t="str">
        <f>IF(AND('Mapa final'!$AB$58="Alta",'Mapa final'!$AD$58="Mayor"),CONCATENATE("R9C",'Mapa final'!$R$58),"")</f>
        <v/>
      </c>
      <c r="AC24" s="81" t="str">
        <f>IF(AND('Mapa final'!$AB$59="Alta",'Mapa final'!$AD$59="Mayor"),CONCATENATE("R9C",'Mapa final'!$R$59),"")</f>
        <v/>
      </c>
      <c r="AD24" s="81" t="str">
        <f>IF(AND('Mapa final'!$AB$60="Alta",'Mapa final'!$AD$60="Mayor"),CONCATENATE("R9C",'Mapa final'!$R$60),"")</f>
        <v/>
      </c>
      <c r="AE24" s="81" t="str">
        <f>IF(AND('Mapa final'!$AB$61="Alta",'Mapa final'!$AD$61="Mayor"),CONCATENATE("R9C",'Mapa final'!$R$61),"")</f>
        <v/>
      </c>
      <c r="AF24" s="81" t="str">
        <f>IF(AND('Mapa final'!$AB$62="Alta",'Mapa final'!$AD$62="Mayor"),CONCATENATE("R9C",'Mapa final'!$R$62),"")</f>
        <v/>
      </c>
      <c r="AG24" s="82" t="str">
        <f>IF(AND('Mapa final'!$AB$63="Alta",'Mapa final'!$AD$63="Mayor"),CONCATENATE("R9C",'Mapa final'!$R$63),"")</f>
        <v/>
      </c>
      <c r="AH24" s="83" t="str">
        <f>IF(AND('Mapa final'!$AB$58="Alta",'Mapa final'!$AD$58="Catastrófico"),CONCATENATE("R9C",'Mapa final'!$R$58),"")</f>
        <v/>
      </c>
      <c r="AI24" s="84" t="str">
        <f>IF(AND('Mapa final'!$AB$59="Alta",'Mapa final'!$AD$59="Catastrófico"),CONCATENATE("R9C",'Mapa final'!$R$59),"")</f>
        <v/>
      </c>
      <c r="AJ24" s="84" t="str">
        <f>IF(AND('Mapa final'!$AB$60="Alta",'Mapa final'!$AD$60="Catastrófico"),CONCATENATE("R9C",'Mapa final'!$R$60),"")</f>
        <v/>
      </c>
      <c r="AK24" s="84" t="str">
        <f>IF(AND('Mapa final'!$AB$61="Alta",'Mapa final'!$AD$61="Catastrófico"),CONCATENATE("R9C",'Mapa final'!$R$61),"")</f>
        <v/>
      </c>
      <c r="AL24" s="84" t="str">
        <f>IF(AND('Mapa final'!$AB$62="Alta",'Mapa final'!$AD$62="Catastrófico"),CONCATENATE("R9C",'Mapa final'!$R$62),"")</f>
        <v/>
      </c>
      <c r="AM24" s="85" t="str">
        <f>IF(AND('Mapa final'!$AB$63="Alta",'Mapa final'!$AD$63="Catastrófico"),CONCATENATE("R9C",'Mapa final'!$R$63),"")</f>
        <v/>
      </c>
      <c r="AN24" s="1"/>
      <c r="AO24" s="538"/>
      <c r="AP24" s="273"/>
      <c r="AQ24" s="273"/>
      <c r="AR24" s="273"/>
      <c r="AS24" s="273"/>
      <c r="AT24" s="539"/>
      <c r="AU24" s="1"/>
      <c r="AV24" s="1"/>
      <c r="AW24" s="1"/>
      <c r="AX24" s="1"/>
      <c r="AY24" s="1"/>
      <c r="AZ24" s="1"/>
      <c r="BA24" s="1"/>
      <c r="BB24" s="1"/>
      <c r="BC24" s="1"/>
      <c r="BD24" s="1"/>
      <c r="BE24" s="1"/>
      <c r="BF24" s="1"/>
      <c r="BG24" s="1"/>
      <c r="BH24" s="1"/>
      <c r="BI24" s="1"/>
    </row>
    <row r="25" spans="1:61" ht="15.75" customHeight="1" x14ac:dyDescent="0.3">
      <c r="A25" s="1"/>
      <c r="B25" s="529"/>
      <c r="C25" s="273"/>
      <c r="D25" s="274"/>
      <c r="E25" s="519"/>
      <c r="F25" s="520"/>
      <c r="G25" s="520"/>
      <c r="H25" s="520"/>
      <c r="I25" s="520"/>
      <c r="J25" s="98" t="str">
        <f>IF(AND('Mapa final'!$AB$64="Alta",'Mapa final'!$AD$64="Leve"),CONCATENATE("R10C",'Mapa final'!$R$64),"")</f>
        <v/>
      </c>
      <c r="K25" s="99" t="str">
        <f>IF(AND('Mapa final'!$AB$65="Alta",'Mapa final'!$AD$65="Leve"),CONCATENATE("R10C",'Mapa final'!$R$65),"")</f>
        <v/>
      </c>
      <c r="L25" s="99" t="str">
        <f>IF(AND('Mapa final'!$AB$66="Alta",'Mapa final'!$AD$66="Leve"),CONCATENATE("R10C",'Mapa final'!$R$66),"")</f>
        <v/>
      </c>
      <c r="M25" s="99" t="str">
        <f>IF(AND('Mapa final'!$AB$67="Alta",'Mapa final'!$AD$67="Leve"),CONCATENATE("R10C",'Mapa final'!$R$67),"")</f>
        <v/>
      </c>
      <c r="N25" s="99" t="str">
        <f>IF(AND('Mapa final'!$AB$68="Alta",'Mapa final'!$AD$68="Leve"),CONCATENATE("R10C",'Mapa final'!$R$68),"")</f>
        <v/>
      </c>
      <c r="O25" s="100" t="str">
        <f>IF(AND('Mapa final'!$AB$69="Alta",'Mapa final'!$AD$69="Leve"),CONCATENATE("R10C",'Mapa final'!$R$69),"")</f>
        <v/>
      </c>
      <c r="P25" s="98" t="str">
        <f>IF(AND('Mapa final'!$AB$64="Alta",'Mapa final'!$AD$64="Menor"),CONCATENATE("R10C",'Mapa final'!$R$64),"")</f>
        <v/>
      </c>
      <c r="Q25" s="99" t="str">
        <f>IF(AND('Mapa final'!$AB$65="Alta",'Mapa final'!$AD$65="Menor"),CONCATENATE("R10C",'Mapa final'!$R$65),"")</f>
        <v/>
      </c>
      <c r="R25" s="99" t="str">
        <f>IF(AND('Mapa final'!$AB$66="Alta",'Mapa final'!$AD$66="Menor"),CONCATENATE("R10C",'Mapa final'!$R$66),"")</f>
        <v/>
      </c>
      <c r="S25" s="99" t="str">
        <f>IF(AND('Mapa final'!$AB$67="Alta",'Mapa final'!$AD$67="Menor"),CONCATENATE("R10C",'Mapa final'!$R$67),"")</f>
        <v/>
      </c>
      <c r="T25" s="99" t="str">
        <f>IF(AND('Mapa final'!$AB$68="Alta",'Mapa final'!$AD$68="Menor"),CONCATENATE("R10C",'Mapa final'!$R$68),"")</f>
        <v/>
      </c>
      <c r="U25" s="100" t="str">
        <f>IF(AND('Mapa final'!$AB$69="Alta",'Mapa final'!$AD$69="Menor"),CONCATENATE("R10C",'Mapa final'!$R$69),"")</f>
        <v/>
      </c>
      <c r="V25" s="86" t="str">
        <f>IF(AND('Mapa final'!$AB$64="Alta",'Mapa final'!$AD$64="Moderado"),CONCATENATE("R10C",'Mapa final'!$R$64),"")</f>
        <v/>
      </c>
      <c r="W25" s="87" t="str">
        <f>IF(AND('Mapa final'!$AB$65="Alta",'Mapa final'!$AD$65="Moderado"),CONCATENATE("R10C",'Mapa final'!$R$65),"")</f>
        <v/>
      </c>
      <c r="X25" s="87" t="str">
        <f>IF(AND('Mapa final'!$AB$66="Alta",'Mapa final'!$AD$66="Moderado"),CONCATENATE("R10C",'Mapa final'!$R$66),"")</f>
        <v/>
      </c>
      <c r="Y25" s="87" t="str">
        <f>IF(AND('Mapa final'!$AB$67="Alta",'Mapa final'!$AD$67="Moderado"),CONCATENATE("R10C",'Mapa final'!$R$67),"")</f>
        <v/>
      </c>
      <c r="Z25" s="87" t="str">
        <f>IF(AND('Mapa final'!$AB$68="Alta",'Mapa final'!$AD$68="Moderado"),CONCATENATE("R10C",'Mapa final'!$R$68),"")</f>
        <v/>
      </c>
      <c r="AA25" s="88" t="str">
        <f>IF(AND('Mapa final'!$AB$69="Alta",'Mapa final'!$AD$69="Moderado"),CONCATENATE("R10C",'Mapa final'!$R$69),"")</f>
        <v/>
      </c>
      <c r="AB25" s="86" t="str">
        <f>IF(AND('Mapa final'!$AB$64="Alta",'Mapa final'!$AD$64="Mayor"),CONCATENATE("R10C",'Mapa final'!$R$64),"")</f>
        <v/>
      </c>
      <c r="AC25" s="87" t="str">
        <f>IF(AND('Mapa final'!$AB$65="Alta",'Mapa final'!$AD$65="Mayor"),CONCATENATE("R10C",'Mapa final'!$R$65),"")</f>
        <v/>
      </c>
      <c r="AD25" s="87" t="str">
        <f>IF(AND('Mapa final'!$AB$66="Alta",'Mapa final'!$AD$66="Mayor"),CONCATENATE("R10C",'Mapa final'!$R$66),"")</f>
        <v/>
      </c>
      <c r="AE25" s="87" t="str">
        <f>IF(AND('Mapa final'!$AB$67="Alta",'Mapa final'!$AD$67="Mayor"),CONCATENATE("R10C",'Mapa final'!$R$67),"")</f>
        <v/>
      </c>
      <c r="AF25" s="87" t="str">
        <f>IF(AND('Mapa final'!$AB$68="Alta",'Mapa final'!$AD$68="Mayor"),CONCATENATE("R10C",'Mapa final'!$R$68),"")</f>
        <v/>
      </c>
      <c r="AG25" s="88" t="str">
        <f>IF(AND('Mapa final'!$AB$69="Alta",'Mapa final'!$AD$69="Mayor"),CONCATENATE("R10C",'Mapa final'!$R$69),"")</f>
        <v/>
      </c>
      <c r="AH25" s="89" t="str">
        <f>IF(AND('Mapa final'!$AB$64="Alta",'Mapa final'!$AD$64="Catastrófico"),CONCATENATE("R10C",'Mapa final'!$R$64),"")</f>
        <v/>
      </c>
      <c r="AI25" s="90" t="str">
        <f>IF(AND('Mapa final'!$AB$65="Alta",'Mapa final'!$AD$65="Catastrófico"),CONCATENATE("R10C",'Mapa final'!$R$65),"")</f>
        <v/>
      </c>
      <c r="AJ25" s="90" t="str">
        <f>IF(AND('Mapa final'!$AB$66="Alta",'Mapa final'!$AD$66="Catastrófico"),CONCATENATE("R10C",'Mapa final'!$R$66),"")</f>
        <v/>
      </c>
      <c r="AK25" s="90" t="str">
        <f>IF(AND('Mapa final'!$AB$67="Alta",'Mapa final'!$AD$67="Catastrófico"),CONCATENATE("R10C",'Mapa final'!$R$67),"")</f>
        <v/>
      </c>
      <c r="AL25" s="90" t="str">
        <f>IF(AND('Mapa final'!$AB$68="Alta",'Mapa final'!$AD$68="Catastrófico"),CONCATENATE("R10C",'Mapa final'!$R$68),"")</f>
        <v/>
      </c>
      <c r="AM25" s="91" t="str">
        <f>IF(AND('Mapa final'!$AB$69="Alta",'Mapa final'!$AD$69="Catastrófico"),CONCATENATE("R10C",'Mapa final'!$R$69),"")</f>
        <v/>
      </c>
      <c r="AN25" s="1"/>
      <c r="AO25" s="540"/>
      <c r="AP25" s="541"/>
      <c r="AQ25" s="541"/>
      <c r="AR25" s="541"/>
      <c r="AS25" s="541"/>
      <c r="AT25" s="542"/>
      <c r="AU25" s="1"/>
      <c r="AV25" s="1"/>
      <c r="AW25" s="1"/>
      <c r="AX25" s="1"/>
      <c r="AY25" s="1"/>
      <c r="AZ25" s="1"/>
      <c r="BA25" s="1"/>
      <c r="BB25" s="1"/>
      <c r="BC25" s="1"/>
      <c r="BD25" s="1"/>
      <c r="BE25" s="1"/>
      <c r="BF25" s="1"/>
      <c r="BG25" s="1"/>
      <c r="BH25" s="1"/>
      <c r="BI25" s="1"/>
    </row>
    <row r="26" spans="1:61" ht="15" customHeight="1" x14ac:dyDescent="0.3">
      <c r="A26" s="1"/>
      <c r="B26" s="529"/>
      <c r="C26" s="273"/>
      <c r="D26" s="274"/>
      <c r="E26" s="547" t="s">
        <v>184</v>
      </c>
      <c r="F26" s="518"/>
      <c r="G26" s="518"/>
      <c r="H26" s="518"/>
      <c r="I26" s="504"/>
      <c r="J26" s="92" t="str">
        <f ca="1">IF(AND('Mapa final'!$AB$10="Media",'Mapa final'!$AD$10="Leve"),CONCATENATE("R1C",'Mapa final'!$R$10),"")</f>
        <v/>
      </c>
      <c r="K26" s="93" t="str">
        <f>IF(AND('Mapa final'!$AB$11="Media",'Mapa final'!$AD$11="Leve"),CONCATENATE("R1C",'Mapa final'!$R$11),"")</f>
        <v/>
      </c>
      <c r="L26" s="93" t="str">
        <f>IF(AND('Mapa final'!$AB$12="Media",'Mapa final'!$AD$12="Leve"),CONCATENATE("R1C",'Mapa final'!$R$12),"")</f>
        <v/>
      </c>
      <c r="M26" s="93" t="str">
        <f>IF(AND('Mapa final'!$AB$13="Media",'Mapa final'!$AD$13="Leve"),CONCATENATE("R1C",'Mapa final'!$R$13),"")</f>
        <v/>
      </c>
      <c r="N26" s="93" t="str">
        <f>IF(AND('Mapa final'!$AB$14="Media",'Mapa final'!$AD$14="Leve"),CONCATENATE("R1C",'Mapa final'!$R$14),"")</f>
        <v/>
      </c>
      <c r="O26" s="94" t="str">
        <f>IF(AND('Mapa final'!$AB$15="Media",'Mapa final'!$AD$15="Leve"),CONCATENATE("R1C",'Mapa final'!$R$15),"")</f>
        <v/>
      </c>
      <c r="P26" s="92" t="str">
        <f ca="1">IF(AND('Mapa final'!$AB$10="Media",'Mapa final'!$AD$10="Menor"),CONCATENATE("R1C",'Mapa final'!$R$10),"")</f>
        <v/>
      </c>
      <c r="Q26" s="93" t="str">
        <f>IF(AND('Mapa final'!$AB$11="Media",'Mapa final'!$AD$11="Menor"),CONCATENATE("R1C",'Mapa final'!$R$11),"")</f>
        <v/>
      </c>
      <c r="R26" s="93" t="str">
        <f>IF(AND('Mapa final'!$AB$12="Media",'Mapa final'!$AD$12="Menor"),CONCATENATE("R1C",'Mapa final'!$R$12),"")</f>
        <v/>
      </c>
      <c r="S26" s="93" t="str">
        <f>IF(AND('Mapa final'!$AB$13="Media",'Mapa final'!$AD$13="Menor"),CONCATENATE("R1C",'Mapa final'!$R$13),"")</f>
        <v/>
      </c>
      <c r="T26" s="93" t="str">
        <f>IF(AND('Mapa final'!$AB$14="Media",'Mapa final'!$AD$14="Menor"),CONCATENATE("R1C",'Mapa final'!$R$14),"")</f>
        <v/>
      </c>
      <c r="U26" s="94" t="str">
        <f>IF(AND('Mapa final'!$AB$15="Media",'Mapa final'!$AD$15="Menor"),CONCATENATE("R1C",'Mapa final'!$R$15),"")</f>
        <v/>
      </c>
      <c r="V26" s="92" t="str">
        <f ca="1">IF(AND('Mapa final'!$AB$10="Media",'Mapa final'!$AD$10="Moderado"),CONCATENATE("R1C",'Mapa final'!$R$10),"")</f>
        <v/>
      </c>
      <c r="W26" s="93" t="str">
        <f>IF(AND('Mapa final'!$AB$11="Media",'Mapa final'!$AD$11="Moderado"),CONCATENATE("R1C",'Mapa final'!$R$11),"")</f>
        <v/>
      </c>
      <c r="X26" s="93" t="str">
        <f>IF(AND('Mapa final'!$AB$12="Media",'Mapa final'!$AD$12="Moderado"),CONCATENATE("R1C",'Mapa final'!$R$12),"")</f>
        <v/>
      </c>
      <c r="Y26" s="93" t="str">
        <f>IF(AND('Mapa final'!$AB$13="Media",'Mapa final'!$AD$13="Moderado"),CONCATENATE("R1C",'Mapa final'!$R$13),"")</f>
        <v/>
      </c>
      <c r="Z26" s="93" t="str">
        <f>IF(AND('Mapa final'!$AB$14="Media",'Mapa final'!$AD$14="Moderado"),CONCATENATE("R1C",'Mapa final'!$R$14),"")</f>
        <v/>
      </c>
      <c r="AA26" s="94" t="str">
        <f>IF(AND('Mapa final'!$AB$15="Media",'Mapa final'!$AD$15="Moderado"),CONCATENATE("R1C",'Mapa final'!$R$15),"")</f>
        <v/>
      </c>
      <c r="AB26" s="74" t="str">
        <f ca="1">IF(AND('Mapa final'!$AB$10="Media",'Mapa final'!$AD$10="Mayor"),CONCATENATE("R1C",'Mapa final'!$R$10),"")</f>
        <v/>
      </c>
      <c r="AC26" s="75" t="str">
        <f>IF(AND('Mapa final'!$AB$11="Media",'Mapa final'!$AD$11="Mayor"),CONCATENATE("R1C",'Mapa final'!$R$11),"")</f>
        <v/>
      </c>
      <c r="AD26" s="75" t="str">
        <f>IF(AND('Mapa final'!$AB$12="Media",'Mapa final'!$AD$12="Mayor"),CONCATENATE("R1C",'Mapa final'!$R$12),"")</f>
        <v/>
      </c>
      <c r="AE26" s="75" t="str">
        <f>IF(AND('Mapa final'!$AB$13="Media",'Mapa final'!$AD$13="Mayor"),CONCATENATE("R1C",'Mapa final'!$R$13),"")</f>
        <v/>
      </c>
      <c r="AF26" s="75" t="str">
        <f>IF(AND('Mapa final'!$AB$14="Media",'Mapa final'!$AD$14="Mayor"),CONCATENATE("R1C",'Mapa final'!$R$14),"")</f>
        <v/>
      </c>
      <c r="AG26" s="76" t="str">
        <f>IF(AND('Mapa final'!$AB$15="Media",'Mapa final'!$AD$15="Mayor"),CONCATENATE("R1C",'Mapa final'!$R$15),"")</f>
        <v/>
      </c>
      <c r="AH26" s="77" t="str">
        <f ca="1">IF(AND('Mapa final'!$AB$10="Media",'Mapa final'!$AD$10="Catastrófico"),CONCATENATE("R1C",'Mapa final'!$R$10),"")</f>
        <v/>
      </c>
      <c r="AI26" s="78" t="str">
        <f>IF(AND('Mapa final'!$AB$11="Media",'Mapa final'!$AD$11="Catastrófico"),CONCATENATE("R1C",'Mapa final'!$R$11),"")</f>
        <v/>
      </c>
      <c r="AJ26" s="78" t="str">
        <f>IF(AND('Mapa final'!$AB$12="Media",'Mapa final'!$AD$12="Catastrófico"),CONCATENATE("R1C",'Mapa final'!$R$12),"")</f>
        <v/>
      </c>
      <c r="AK26" s="78" t="str">
        <f>IF(AND('Mapa final'!$AB$13="Media",'Mapa final'!$AD$13="Catastrófico"),CONCATENATE("R1C",'Mapa final'!$R$13),"")</f>
        <v/>
      </c>
      <c r="AL26" s="78" t="str">
        <f>IF(AND('Mapa final'!$AB$14="Media",'Mapa final'!$AD$14="Catastrófico"),CONCATENATE("R1C",'Mapa final'!$R$14),"")</f>
        <v/>
      </c>
      <c r="AM26" s="79" t="str">
        <f>IF(AND('Mapa final'!$AB$15="Media",'Mapa final'!$AD$15="Catastrófico"),CONCATENATE("R1C",'Mapa final'!$R$15),"")</f>
        <v/>
      </c>
      <c r="AN26" s="1"/>
      <c r="AO26" s="549" t="s">
        <v>185</v>
      </c>
      <c r="AP26" s="536"/>
      <c r="AQ26" s="536"/>
      <c r="AR26" s="536"/>
      <c r="AS26" s="536"/>
      <c r="AT26" s="537"/>
      <c r="AU26" s="1"/>
      <c r="AV26" s="1"/>
      <c r="AW26" s="1"/>
      <c r="AX26" s="1"/>
      <c r="AY26" s="1"/>
      <c r="AZ26" s="1"/>
      <c r="BA26" s="1"/>
      <c r="BB26" s="1"/>
      <c r="BC26" s="1"/>
      <c r="BD26" s="1"/>
      <c r="BE26" s="1"/>
      <c r="BF26" s="1"/>
      <c r="BG26" s="1"/>
      <c r="BH26" s="1"/>
      <c r="BI26" s="1"/>
    </row>
    <row r="27" spans="1:61" ht="15" customHeight="1" x14ac:dyDescent="0.3">
      <c r="A27" s="1"/>
      <c r="B27" s="529"/>
      <c r="C27" s="273"/>
      <c r="D27" s="274"/>
      <c r="E27" s="285"/>
      <c r="F27" s="273"/>
      <c r="G27" s="273"/>
      <c r="H27" s="273"/>
      <c r="I27" s="274"/>
      <c r="J27" s="95" t="str">
        <f>IF(AND('Mapa final'!$AB$16="Media",'Mapa final'!$AD$16="Leve"),CONCATENATE("R2C",'Mapa final'!$R$16),"")</f>
        <v/>
      </c>
      <c r="K27" s="96" t="str">
        <f>IF(AND('Mapa final'!$AB$17="Media",'Mapa final'!$AD$17="Leve"),CONCATENATE("R2C",'Mapa final'!$R$17),"")</f>
        <v/>
      </c>
      <c r="L27" s="96" t="str">
        <f>IF(AND('Mapa final'!$AB$18="Media",'Mapa final'!$AD$18="Leve"),CONCATENATE("R2C",'Mapa final'!$R$18),"")</f>
        <v/>
      </c>
      <c r="M27" s="96" t="str">
        <f>IF(AND('Mapa final'!$AB$19="Media",'Mapa final'!$AD$19="Leve"),CONCATENATE("R2C",'Mapa final'!$R$19),"")</f>
        <v/>
      </c>
      <c r="N27" s="96" t="str">
        <f>IF(AND('Mapa final'!$AB$20="Media",'Mapa final'!$AD$20="Leve"),CONCATENATE("R2C",'Mapa final'!$R$20),"")</f>
        <v/>
      </c>
      <c r="O27" s="97" t="str">
        <f>IF(AND('Mapa final'!$AB$21="Media",'Mapa final'!$AD$21="Leve"),CONCATENATE("R2C",'Mapa final'!$R$21),"")</f>
        <v/>
      </c>
      <c r="P27" s="95" t="str">
        <f>IF(AND('Mapa final'!$AB$16="Media",'Mapa final'!$AD$16="Menor"),CONCATENATE("R2C",'Mapa final'!$R$16),"")</f>
        <v/>
      </c>
      <c r="Q27" s="96" t="str">
        <f>IF(AND('Mapa final'!$AB$17="Media",'Mapa final'!$AD$17="Menor"),CONCATENATE("R2C",'Mapa final'!$R$17),"")</f>
        <v/>
      </c>
      <c r="R27" s="96" t="str">
        <f>IF(AND('Mapa final'!$AB$18="Media",'Mapa final'!$AD$18="Menor"),CONCATENATE("R2C",'Mapa final'!$R$18),"")</f>
        <v/>
      </c>
      <c r="S27" s="96" t="str">
        <f>IF(AND('Mapa final'!$AB$19="Media",'Mapa final'!$AD$19="Menor"),CONCATENATE("R2C",'Mapa final'!$R$19),"")</f>
        <v/>
      </c>
      <c r="T27" s="96" t="str">
        <f>IF(AND('Mapa final'!$AB$20="Media",'Mapa final'!$AD$20="Menor"),CONCATENATE("R2C",'Mapa final'!$R$20),"")</f>
        <v/>
      </c>
      <c r="U27" s="97" t="str">
        <f>IF(AND('Mapa final'!$AB$21="Media",'Mapa final'!$AD$21="Menor"),CONCATENATE("R2C",'Mapa final'!$R$21),"")</f>
        <v/>
      </c>
      <c r="V27" s="95" t="str">
        <f>IF(AND('Mapa final'!$AB$16="Media",'Mapa final'!$AD$16="Moderado"),CONCATENATE("R2C",'Mapa final'!$R$16),"")</f>
        <v/>
      </c>
      <c r="W27" s="96" t="str">
        <f>IF(AND('Mapa final'!$AB$17="Media",'Mapa final'!$AD$17="Moderado"),CONCATENATE("R2C",'Mapa final'!$R$17),"")</f>
        <v/>
      </c>
      <c r="X27" s="96" t="str">
        <f>IF(AND('Mapa final'!$AB$18="Media",'Mapa final'!$AD$18="Moderado"),CONCATENATE("R2C",'Mapa final'!$R$18),"")</f>
        <v/>
      </c>
      <c r="Y27" s="96" t="str">
        <f>IF(AND('Mapa final'!$AB$19="Media",'Mapa final'!$AD$19="Moderado"),CONCATENATE("R2C",'Mapa final'!$R$19),"")</f>
        <v/>
      </c>
      <c r="Z27" s="96" t="str">
        <f>IF(AND('Mapa final'!$AB$20="Media",'Mapa final'!$AD$20="Moderado"),CONCATENATE("R2C",'Mapa final'!$R$20),"")</f>
        <v/>
      </c>
      <c r="AA27" s="97" t="str">
        <f>IF(AND('Mapa final'!$AB$21="Media",'Mapa final'!$AD$21="Moderado"),CONCATENATE("R2C",'Mapa final'!$R$21),"")</f>
        <v/>
      </c>
      <c r="AB27" s="80" t="str">
        <f>IF(AND('Mapa final'!$AB$16="Media",'Mapa final'!$AD$16="Mayor"),CONCATENATE("R2C",'Mapa final'!$R$16),"")</f>
        <v/>
      </c>
      <c r="AC27" s="81" t="str">
        <f>IF(AND('Mapa final'!$AB$17="Media",'Mapa final'!$AD$17="Mayor"),CONCATENATE("R2C",'Mapa final'!$R$17),"")</f>
        <v/>
      </c>
      <c r="AD27" s="81" t="str">
        <f>IF(AND('Mapa final'!$AB$18="Media",'Mapa final'!$AD$18="Mayor"),CONCATENATE("R2C",'Mapa final'!$R$18),"")</f>
        <v/>
      </c>
      <c r="AE27" s="81" t="str">
        <f>IF(AND('Mapa final'!$AB$19="Media",'Mapa final'!$AD$19="Mayor"),CONCATENATE("R2C",'Mapa final'!$R$19),"")</f>
        <v/>
      </c>
      <c r="AF27" s="81" t="str">
        <f>IF(AND('Mapa final'!$AB$20="Media",'Mapa final'!$AD$20="Mayor"),CONCATENATE("R2C",'Mapa final'!$R$20),"")</f>
        <v/>
      </c>
      <c r="AG27" s="82" t="str">
        <f>IF(AND('Mapa final'!$AB$21="Media",'Mapa final'!$AD$21="Mayor"),CONCATENATE("R2C",'Mapa final'!$R$21),"")</f>
        <v/>
      </c>
      <c r="AH27" s="83" t="str">
        <f>IF(AND('Mapa final'!$AB$16="Media",'Mapa final'!$AD$16="Catastrófico"),CONCATENATE("R2C",'Mapa final'!$R$16),"")</f>
        <v/>
      </c>
      <c r="AI27" s="84" t="str">
        <f>IF(AND('Mapa final'!$AB$17="Media",'Mapa final'!$AD$17="Catastrófico"),CONCATENATE("R2C",'Mapa final'!$R$17),"")</f>
        <v/>
      </c>
      <c r="AJ27" s="84" t="str">
        <f>IF(AND('Mapa final'!$AB$18="Media",'Mapa final'!$AD$18="Catastrófico"),CONCATENATE("R2C",'Mapa final'!$R$18),"")</f>
        <v/>
      </c>
      <c r="AK27" s="84" t="str">
        <f>IF(AND('Mapa final'!$AB$19="Media",'Mapa final'!$AD$19="Catastrófico"),CONCATENATE("R2C",'Mapa final'!$R$19),"")</f>
        <v/>
      </c>
      <c r="AL27" s="84" t="str">
        <f>IF(AND('Mapa final'!$AB$20="Media",'Mapa final'!$AD$20="Catastrófico"),CONCATENATE("R2C",'Mapa final'!$R$20),"")</f>
        <v/>
      </c>
      <c r="AM27" s="85" t="str">
        <f>IF(AND('Mapa final'!$AB$21="Media",'Mapa final'!$AD$21="Catastrófico"),CONCATENATE("R2C",'Mapa final'!$R$21),"")</f>
        <v/>
      </c>
      <c r="AN27" s="1"/>
      <c r="AO27" s="538"/>
      <c r="AP27" s="273"/>
      <c r="AQ27" s="273"/>
      <c r="AR27" s="273"/>
      <c r="AS27" s="273"/>
      <c r="AT27" s="539"/>
      <c r="AU27" s="1"/>
      <c r="AV27" s="1"/>
      <c r="AW27" s="1"/>
      <c r="AX27" s="1"/>
      <c r="AY27" s="1"/>
      <c r="AZ27" s="1"/>
      <c r="BA27" s="1"/>
      <c r="BB27" s="1"/>
      <c r="BC27" s="1"/>
      <c r="BD27" s="1"/>
      <c r="BE27" s="1"/>
      <c r="BF27" s="1"/>
      <c r="BG27" s="1"/>
      <c r="BH27" s="1"/>
      <c r="BI27" s="1"/>
    </row>
    <row r="28" spans="1:61" ht="15" customHeight="1" x14ac:dyDescent="0.3">
      <c r="A28" s="1"/>
      <c r="B28" s="529"/>
      <c r="C28" s="273"/>
      <c r="D28" s="274"/>
      <c r="E28" s="285"/>
      <c r="F28" s="273"/>
      <c r="G28" s="273"/>
      <c r="H28" s="273"/>
      <c r="I28" s="274"/>
      <c r="J28" s="95" t="str">
        <f>IF(AND('Mapa final'!$AB$22="Media",'Mapa final'!$AD$22="Leve"),CONCATENATE("R3C",'Mapa final'!$R$22),"")</f>
        <v/>
      </c>
      <c r="K28" s="96" t="str">
        <f>IF(AND('Mapa final'!$AB$23="Media",'Mapa final'!$AD$23="Leve"),CONCATENATE("R3C",'Mapa final'!$R$23),"")</f>
        <v/>
      </c>
      <c r="L28" s="96" t="str">
        <f>IF(AND('Mapa final'!$AB$24="Media",'Mapa final'!$AD$24="Leve"),CONCATENATE("R3C",'Mapa final'!$R$24),"")</f>
        <v/>
      </c>
      <c r="M28" s="96" t="str">
        <f>IF(AND('Mapa final'!$AB$25="Media",'Mapa final'!$AD$25="Leve"),CONCATENATE("R3C",'Mapa final'!$R$25),"")</f>
        <v/>
      </c>
      <c r="N28" s="96" t="str">
        <f>IF(AND('Mapa final'!$AB$26="Media",'Mapa final'!$AD$26="Leve"),CONCATENATE("R3C",'Mapa final'!$R$26),"")</f>
        <v/>
      </c>
      <c r="O28" s="97" t="str">
        <f>IF(AND('Mapa final'!$AB$27="Media",'Mapa final'!$AD$27="Leve"),CONCATENATE("R3C",'Mapa final'!$R$27),"")</f>
        <v/>
      </c>
      <c r="P28" s="95" t="str">
        <f>IF(AND('Mapa final'!$AB$22="Media",'Mapa final'!$AD$22="Menor"),CONCATENATE("R3C",'Mapa final'!$R$22),"")</f>
        <v/>
      </c>
      <c r="Q28" s="96" t="str">
        <f>IF(AND('Mapa final'!$AB$23="Media",'Mapa final'!$AD$23="Menor"),CONCATENATE("R3C",'Mapa final'!$R$23),"")</f>
        <v/>
      </c>
      <c r="R28" s="96" t="str">
        <f>IF(AND('Mapa final'!$AB$24="Media",'Mapa final'!$AD$24="Menor"),CONCATENATE("R3C",'Mapa final'!$R$24),"")</f>
        <v/>
      </c>
      <c r="S28" s="96" t="str">
        <f>IF(AND('Mapa final'!$AB$25="Media",'Mapa final'!$AD$25="Menor"),CONCATENATE("R3C",'Mapa final'!$R$25),"")</f>
        <v/>
      </c>
      <c r="T28" s="96" t="str">
        <f>IF(AND('Mapa final'!$AB$26="Media",'Mapa final'!$AD$26="Menor"),CONCATENATE("R3C",'Mapa final'!$R$26),"")</f>
        <v/>
      </c>
      <c r="U28" s="97" t="str">
        <f>IF(AND('Mapa final'!$AB$27="Media",'Mapa final'!$AD$27="Menor"),CONCATENATE("R3C",'Mapa final'!$R$27),"")</f>
        <v/>
      </c>
      <c r="V28" s="95" t="str">
        <f>IF(AND('Mapa final'!$AB$22="Media",'Mapa final'!$AD$22="Moderado"),CONCATENATE("R3C",'Mapa final'!$R$22),"")</f>
        <v/>
      </c>
      <c r="W28" s="96" t="str">
        <f>IF(AND('Mapa final'!$AB$23="Media",'Mapa final'!$AD$23="Moderado"),CONCATENATE("R3C",'Mapa final'!$R$23),"")</f>
        <v/>
      </c>
      <c r="X28" s="96" t="str">
        <f>IF(AND('Mapa final'!$AB$24="Media",'Mapa final'!$AD$24="Moderado"),CONCATENATE("R3C",'Mapa final'!$R$24),"")</f>
        <v/>
      </c>
      <c r="Y28" s="96" t="str">
        <f>IF(AND('Mapa final'!$AB$25="Media",'Mapa final'!$AD$25="Moderado"),CONCATENATE("R3C",'Mapa final'!$R$25),"")</f>
        <v/>
      </c>
      <c r="Z28" s="96" t="str">
        <f>IF(AND('Mapa final'!$AB$26="Media",'Mapa final'!$AD$26="Moderado"),CONCATENATE("R3C",'Mapa final'!$R$26),"")</f>
        <v/>
      </c>
      <c r="AA28" s="97" t="str">
        <f>IF(AND('Mapa final'!$AB$27="Media",'Mapa final'!$AD$27="Moderado"),CONCATENATE("R3C",'Mapa final'!$R$27),"")</f>
        <v/>
      </c>
      <c r="AB28" s="80" t="str">
        <f>IF(AND('Mapa final'!$AB$22="Media",'Mapa final'!$AD$22="Mayor"),CONCATENATE("R3C",'Mapa final'!$R$22),"")</f>
        <v/>
      </c>
      <c r="AC28" s="81" t="str">
        <f>IF(AND('Mapa final'!$AB$23="Media",'Mapa final'!$AD$23="Mayor"),CONCATENATE("R3C",'Mapa final'!$R$23),"")</f>
        <v/>
      </c>
      <c r="AD28" s="81" t="str">
        <f>IF(AND('Mapa final'!$AB$24="Media",'Mapa final'!$AD$24="Mayor"),CONCATENATE("R3C",'Mapa final'!$R$24),"")</f>
        <v/>
      </c>
      <c r="AE28" s="81" t="str">
        <f>IF(AND('Mapa final'!$AB$25="Media",'Mapa final'!$AD$25="Mayor"),CONCATENATE("R3C",'Mapa final'!$R$25),"")</f>
        <v/>
      </c>
      <c r="AF28" s="81" t="str">
        <f>IF(AND('Mapa final'!$AB$26="Media",'Mapa final'!$AD$26="Mayor"),CONCATENATE("R3C",'Mapa final'!$R$26),"")</f>
        <v/>
      </c>
      <c r="AG28" s="82" t="str">
        <f>IF(AND('Mapa final'!$AB$27="Media",'Mapa final'!$AD$27="Mayor"),CONCATENATE("R3C",'Mapa final'!$R$27),"")</f>
        <v/>
      </c>
      <c r="AH28" s="83" t="str">
        <f>IF(AND('Mapa final'!$AB$22="Media",'Mapa final'!$AD$22="Catastrófico"),CONCATENATE("R3C",'Mapa final'!$R$22),"")</f>
        <v/>
      </c>
      <c r="AI28" s="84" t="str">
        <f>IF(AND('Mapa final'!$AB$23="Media",'Mapa final'!$AD$23="Catastrófico"),CONCATENATE("R3C",'Mapa final'!$R$23),"")</f>
        <v/>
      </c>
      <c r="AJ28" s="84" t="str">
        <f>IF(AND('Mapa final'!$AB$24="Media",'Mapa final'!$AD$24="Catastrófico"),CONCATENATE("R3C",'Mapa final'!$R$24),"")</f>
        <v/>
      </c>
      <c r="AK28" s="84" t="str">
        <f>IF(AND('Mapa final'!$AB$25="Media",'Mapa final'!$AD$25="Catastrófico"),CONCATENATE("R3C",'Mapa final'!$R$25),"")</f>
        <v/>
      </c>
      <c r="AL28" s="84" t="str">
        <f>IF(AND('Mapa final'!$AB$26="Media",'Mapa final'!$AD$26="Catastrófico"),CONCATENATE("R3C",'Mapa final'!$R$26),"")</f>
        <v/>
      </c>
      <c r="AM28" s="85" t="str">
        <f>IF(AND('Mapa final'!$AB$27="Media",'Mapa final'!$AD$27="Catastrófico"),CONCATENATE("R3C",'Mapa final'!$R$27),"")</f>
        <v/>
      </c>
      <c r="AN28" s="1"/>
      <c r="AO28" s="538"/>
      <c r="AP28" s="273"/>
      <c r="AQ28" s="273"/>
      <c r="AR28" s="273"/>
      <c r="AS28" s="273"/>
      <c r="AT28" s="539"/>
      <c r="AU28" s="1"/>
      <c r="AV28" s="1"/>
      <c r="AW28" s="1"/>
      <c r="AX28" s="1"/>
      <c r="AY28" s="1"/>
      <c r="AZ28" s="1"/>
      <c r="BA28" s="1"/>
      <c r="BB28" s="1"/>
      <c r="BC28" s="1"/>
      <c r="BD28" s="1"/>
      <c r="BE28" s="1"/>
      <c r="BF28" s="1"/>
      <c r="BG28" s="1"/>
      <c r="BH28" s="1"/>
      <c r="BI28" s="1"/>
    </row>
    <row r="29" spans="1:61" ht="15" customHeight="1" x14ac:dyDescent="0.3">
      <c r="A29" s="1"/>
      <c r="B29" s="529"/>
      <c r="C29" s="273"/>
      <c r="D29" s="274"/>
      <c r="E29" s="285"/>
      <c r="F29" s="273"/>
      <c r="G29" s="273"/>
      <c r="H29" s="273"/>
      <c r="I29" s="274"/>
      <c r="J29" s="95" t="str">
        <f>IF(AND('Mapa final'!$AB$28="Media",'Mapa final'!$AD$28="Leve"),CONCATENATE("R4C",'Mapa final'!$R$28),"")</f>
        <v/>
      </c>
      <c r="K29" s="96" t="str">
        <f>IF(AND('Mapa final'!$AB$29="Media",'Mapa final'!$AD$29="Leve"),CONCATENATE("R4C",'Mapa final'!$R$29),"")</f>
        <v/>
      </c>
      <c r="L29" s="96" t="str">
        <f>IF(AND('Mapa final'!$AB$30="Media",'Mapa final'!$AD$30="Leve"),CONCATENATE("R4C",'Mapa final'!$R$30),"")</f>
        <v/>
      </c>
      <c r="M29" s="96" t="str">
        <f>IF(AND('Mapa final'!$AB$31="Media",'Mapa final'!$AD$31="Leve"),CONCATENATE("R4C",'Mapa final'!$R$31),"")</f>
        <v/>
      </c>
      <c r="N29" s="96" t="str">
        <f>IF(AND('Mapa final'!$AB$32="Media",'Mapa final'!$AD$32="Leve"),CONCATENATE("R4C",'Mapa final'!$R$32),"")</f>
        <v/>
      </c>
      <c r="O29" s="97" t="str">
        <f>IF(AND('Mapa final'!$AB$33="Media",'Mapa final'!$AD$33="Leve"),CONCATENATE("R4C",'Mapa final'!$R$33),"")</f>
        <v/>
      </c>
      <c r="P29" s="95" t="str">
        <f>IF(AND('Mapa final'!$AB$28="Media",'Mapa final'!$AD$28="Menor"),CONCATENATE("R4C",'Mapa final'!$R$28),"")</f>
        <v/>
      </c>
      <c r="Q29" s="96" t="str">
        <f>IF(AND('Mapa final'!$AB$29="Media",'Mapa final'!$AD$29="Menor"),CONCATENATE("R4C",'Mapa final'!$R$29),"")</f>
        <v/>
      </c>
      <c r="R29" s="96" t="str">
        <f>IF(AND('Mapa final'!$AB$30="Media",'Mapa final'!$AD$30="Menor"),CONCATENATE("R4C",'Mapa final'!$R$30),"")</f>
        <v/>
      </c>
      <c r="S29" s="96" t="str">
        <f>IF(AND('Mapa final'!$AB$31="Media",'Mapa final'!$AD$31="Menor"),CONCATENATE("R4C",'Mapa final'!$R$31),"")</f>
        <v/>
      </c>
      <c r="T29" s="96" t="str">
        <f>IF(AND('Mapa final'!$AB$32="Media",'Mapa final'!$AD$32="Menor"),CONCATENATE("R4C",'Mapa final'!$R$32),"")</f>
        <v/>
      </c>
      <c r="U29" s="97" t="str">
        <f>IF(AND('Mapa final'!$AB$33="Media",'Mapa final'!$AD$33="Menor"),CONCATENATE("R4C",'Mapa final'!$R$33),"")</f>
        <v/>
      </c>
      <c r="V29" s="95" t="str">
        <f>IF(AND('Mapa final'!$AB$28="Media",'Mapa final'!$AD$28="Moderado"),CONCATENATE("R4C",'Mapa final'!$R$28),"")</f>
        <v/>
      </c>
      <c r="W29" s="96" t="str">
        <f>IF(AND('Mapa final'!$AB$29="Media",'Mapa final'!$AD$29="Moderado"),CONCATENATE("R4C",'Mapa final'!$R$29),"")</f>
        <v/>
      </c>
      <c r="X29" s="96" t="str">
        <f>IF(AND('Mapa final'!$AB$30="Media",'Mapa final'!$AD$30="Moderado"),CONCATENATE("R4C",'Mapa final'!$R$30),"")</f>
        <v/>
      </c>
      <c r="Y29" s="96" t="str">
        <f>IF(AND('Mapa final'!$AB$31="Media",'Mapa final'!$AD$31="Moderado"),CONCATENATE("R4C",'Mapa final'!$R$31),"")</f>
        <v/>
      </c>
      <c r="Z29" s="96" t="str">
        <f>IF(AND('Mapa final'!$AB$32="Media",'Mapa final'!$AD$32="Moderado"),CONCATENATE("R4C",'Mapa final'!$R$32),"")</f>
        <v/>
      </c>
      <c r="AA29" s="97" t="str">
        <f>IF(AND('Mapa final'!$AB$33="Media",'Mapa final'!$AD$33="Moderado"),CONCATENATE("R4C",'Mapa final'!$R$33),"")</f>
        <v/>
      </c>
      <c r="AB29" s="80" t="str">
        <f>IF(AND('Mapa final'!$AB$28="Media",'Mapa final'!$AD$28="Mayor"),CONCATENATE("R4C",'Mapa final'!$R$28),"")</f>
        <v/>
      </c>
      <c r="AC29" s="81" t="str">
        <f>IF(AND('Mapa final'!$AB$29="Media",'Mapa final'!$AD$29="Mayor"),CONCATENATE("R4C",'Mapa final'!$R$29),"")</f>
        <v/>
      </c>
      <c r="AD29" s="81" t="str">
        <f>IF(AND('Mapa final'!$AB$30="Media",'Mapa final'!$AD$30="Mayor"),CONCATENATE("R4C",'Mapa final'!$R$30),"")</f>
        <v/>
      </c>
      <c r="AE29" s="81" t="str">
        <f>IF(AND('Mapa final'!$AB$31="Media",'Mapa final'!$AD$31="Mayor"),CONCATENATE("R4C",'Mapa final'!$R$31),"")</f>
        <v/>
      </c>
      <c r="AF29" s="81" t="str">
        <f>IF(AND('Mapa final'!$AB$32="Media",'Mapa final'!$AD$32="Mayor"),CONCATENATE("R4C",'Mapa final'!$R$32),"")</f>
        <v/>
      </c>
      <c r="AG29" s="82" t="str">
        <f>IF(AND('Mapa final'!$AB$33="Media",'Mapa final'!$AD$33="Mayor"),CONCATENATE("R4C",'Mapa final'!$R$33),"")</f>
        <v/>
      </c>
      <c r="AH29" s="83" t="str">
        <f>IF(AND('Mapa final'!$AB$28="Media",'Mapa final'!$AD$28="Catastrófico"),CONCATENATE("R4C",'Mapa final'!$R$28),"")</f>
        <v/>
      </c>
      <c r="AI29" s="84" t="str">
        <f>IF(AND('Mapa final'!$AB$29="Media",'Mapa final'!$AD$29="Catastrófico"),CONCATENATE("R4C",'Mapa final'!$R$29),"")</f>
        <v/>
      </c>
      <c r="AJ29" s="84" t="str">
        <f>IF(AND('Mapa final'!$AB$30="Media",'Mapa final'!$AD$30="Catastrófico"),CONCATENATE("R4C",'Mapa final'!$R$30),"")</f>
        <v/>
      </c>
      <c r="AK29" s="84" t="str">
        <f>IF(AND('Mapa final'!$AB$31="Media",'Mapa final'!$AD$31="Catastrófico"),CONCATENATE("R4C",'Mapa final'!$R$31),"")</f>
        <v/>
      </c>
      <c r="AL29" s="84" t="str">
        <f>IF(AND('Mapa final'!$AB$32="Media",'Mapa final'!$AD$32="Catastrófico"),CONCATENATE("R4C",'Mapa final'!$R$32),"")</f>
        <v/>
      </c>
      <c r="AM29" s="85" t="str">
        <f>IF(AND('Mapa final'!$AB$33="Media",'Mapa final'!$AD$33="Catastrófico"),CONCATENATE("R4C",'Mapa final'!$R$33),"")</f>
        <v/>
      </c>
      <c r="AN29" s="1"/>
      <c r="AO29" s="538"/>
      <c r="AP29" s="273"/>
      <c r="AQ29" s="273"/>
      <c r="AR29" s="273"/>
      <c r="AS29" s="273"/>
      <c r="AT29" s="539"/>
      <c r="AU29" s="1"/>
      <c r="AV29" s="1"/>
      <c r="AW29" s="1"/>
      <c r="AX29" s="1"/>
      <c r="AY29" s="1"/>
      <c r="AZ29" s="1"/>
      <c r="BA29" s="1"/>
      <c r="BB29" s="1"/>
      <c r="BC29" s="1"/>
      <c r="BD29" s="1"/>
      <c r="BE29" s="1"/>
      <c r="BF29" s="1"/>
      <c r="BG29" s="1"/>
      <c r="BH29" s="1"/>
      <c r="BI29" s="1"/>
    </row>
    <row r="30" spans="1:61" ht="15" customHeight="1" x14ac:dyDescent="0.3">
      <c r="A30" s="1"/>
      <c r="B30" s="529"/>
      <c r="C30" s="273"/>
      <c r="D30" s="274"/>
      <c r="E30" s="285"/>
      <c r="F30" s="273"/>
      <c r="G30" s="273"/>
      <c r="H30" s="273"/>
      <c r="I30" s="274"/>
      <c r="J30" s="95" t="str">
        <f>IF(AND('Mapa final'!$AB$34="Media",'Mapa final'!$AD$34="Leve"),CONCATENATE("R5C",'Mapa final'!$R$34),"")</f>
        <v/>
      </c>
      <c r="K30" s="96" t="str">
        <f>IF(AND('Mapa final'!$AB$35="Media",'Mapa final'!$AD$35="Leve"),CONCATENATE("R5C",'Mapa final'!$R$35),"")</f>
        <v/>
      </c>
      <c r="L30" s="96" t="str">
        <f>IF(AND('Mapa final'!$AB$36="Media",'Mapa final'!$AD$36="Leve"),CONCATENATE("R5C",'Mapa final'!$R$36),"")</f>
        <v/>
      </c>
      <c r="M30" s="96" t="str">
        <f>IF(AND('Mapa final'!$AB$37="Media",'Mapa final'!$AD$37="Leve"),CONCATENATE("R5C",'Mapa final'!$R$37),"")</f>
        <v/>
      </c>
      <c r="N30" s="96" t="str">
        <f>IF(AND('Mapa final'!$AB$38="Media",'Mapa final'!$AD$38="Leve"),CONCATENATE("R5C",'Mapa final'!$R$38),"")</f>
        <v/>
      </c>
      <c r="O30" s="97" t="str">
        <f>IF(AND('Mapa final'!$AB$39="Media",'Mapa final'!$AD$39="Leve"),CONCATENATE("R5C",'Mapa final'!$R$39),"")</f>
        <v/>
      </c>
      <c r="P30" s="95" t="str">
        <f>IF(AND('Mapa final'!$AB$34="Media",'Mapa final'!$AD$34="Menor"),CONCATENATE("R5C",'Mapa final'!$R$34),"")</f>
        <v/>
      </c>
      <c r="Q30" s="96" t="str">
        <f>IF(AND('Mapa final'!$AB$35="Media",'Mapa final'!$AD$35="Menor"),CONCATENATE("R5C",'Mapa final'!$R$35),"")</f>
        <v/>
      </c>
      <c r="R30" s="96" t="str">
        <f>IF(AND('Mapa final'!$AB$36="Media",'Mapa final'!$AD$36="Menor"),CONCATENATE("R5C",'Mapa final'!$R$36),"")</f>
        <v/>
      </c>
      <c r="S30" s="96" t="str">
        <f>IF(AND('Mapa final'!$AB$37="Media",'Mapa final'!$AD$37="Menor"),CONCATENATE("R5C",'Mapa final'!$R$37),"")</f>
        <v/>
      </c>
      <c r="T30" s="96" t="str">
        <f>IF(AND('Mapa final'!$AB$38="Media",'Mapa final'!$AD$38="Menor"),CONCATENATE("R5C",'Mapa final'!$R$38),"")</f>
        <v/>
      </c>
      <c r="U30" s="97" t="str">
        <f>IF(AND('Mapa final'!$AB$39="Media",'Mapa final'!$AD$39="Menor"),CONCATENATE("R5C",'Mapa final'!$R$39),"")</f>
        <v/>
      </c>
      <c r="V30" s="95" t="str">
        <f>IF(AND('Mapa final'!$AB$34="Media",'Mapa final'!$AD$34="Moderado"),CONCATENATE("R5C",'Mapa final'!$R$34),"")</f>
        <v/>
      </c>
      <c r="W30" s="96" t="str">
        <f>IF(AND('Mapa final'!$AB$35="Media",'Mapa final'!$AD$35="Moderado"),CONCATENATE("R5C",'Mapa final'!$R$35),"")</f>
        <v/>
      </c>
      <c r="X30" s="96" t="str">
        <f>IF(AND('Mapa final'!$AB$36="Media",'Mapa final'!$AD$36="Moderado"),CONCATENATE("R5C",'Mapa final'!$R$36),"")</f>
        <v/>
      </c>
      <c r="Y30" s="96" t="str">
        <f>IF(AND('Mapa final'!$AB$37="Media",'Mapa final'!$AD$37="Moderado"),CONCATENATE("R5C",'Mapa final'!$R$37),"")</f>
        <v/>
      </c>
      <c r="Z30" s="96" t="str">
        <f>IF(AND('Mapa final'!$AB$38="Media",'Mapa final'!$AD$38="Moderado"),CONCATENATE("R5C",'Mapa final'!$R$38),"")</f>
        <v/>
      </c>
      <c r="AA30" s="97" t="str">
        <f>IF(AND('Mapa final'!$AB$39="Media",'Mapa final'!$AD$39="Moderado"),CONCATENATE("R5C",'Mapa final'!$R$39),"")</f>
        <v/>
      </c>
      <c r="AB30" s="80" t="str">
        <f>IF(AND('Mapa final'!$AB$34="Media",'Mapa final'!$AD$34="Mayor"),CONCATENATE("R5C",'Mapa final'!$R$34),"")</f>
        <v/>
      </c>
      <c r="AC30" s="81" t="str">
        <f>IF(AND('Mapa final'!$AB$35="Media",'Mapa final'!$AD$35="Mayor"),CONCATENATE("R5C",'Mapa final'!$R$35),"")</f>
        <v/>
      </c>
      <c r="AD30" s="81" t="str">
        <f>IF(AND('Mapa final'!$AB$36="Media",'Mapa final'!$AD$36="Mayor"),CONCATENATE("R5C",'Mapa final'!$R$36),"")</f>
        <v/>
      </c>
      <c r="AE30" s="81" t="str">
        <f>IF(AND('Mapa final'!$AB$37="Media",'Mapa final'!$AD$37="Mayor"),CONCATENATE("R5C",'Mapa final'!$R$37),"")</f>
        <v/>
      </c>
      <c r="AF30" s="81" t="str">
        <f>IF(AND('Mapa final'!$AB$38="Media",'Mapa final'!$AD$38="Mayor"),CONCATENATE("R5C",'Mapa final'!$R$38),"")</f>
        <v/>
      </c>
      <c r="AG30" s="82" t="str">
        <f>IF(AND('Mapa final'!$AB$39="Media",'Mapa final'!$AD$39="Mayor"),CONCATENATE("R5C",'Mapa final'!$R$39),"")</f>
        <v/>
      </c>
      <c r="AH30" s="83" t="str">
        <f>IF(AND('Mapa final'!$AB$34="Media",'Mapa final'!$AD$34="Catastrófico"),CONCATENATE("R5C",'Mapa final'!$R$34),"")</f>
        <v/>
      </c>
      <c r="AI30" s="84" t="str">
        <f>IF(AND('Mapa final'!$AB$35="Media",'Mapa final'!$AD$35="Catastrófico"),CONCATENATE("R5C",'Mapa final'!$R$35),"")</f>
        <v/>
      </c>
      <c r="AJ30" s="84" t="str">
        <f>IF(AND('Mapa final'!$AB$36="Media",'Mapa final'!$AD$36="Catastrófico"),CONCATENATE("R5C",'Mapa final'!$R$36),"")</f>
        <v/>
      </c>
      <c r="AK30" s="84" t="str">
        <f>IF(AND('Mapa final'!$AB$37="Media",'Mapa final'!$AD$37="Catastrófico"),CONCATENATE("R5C",'Mapa final'!$R$37),"")</f>
        <v/>
      </c>
      <c r="AL30" s="84" t="str">
        <f>IF(AND('Mapa final'!$AB$38="Media",'Mapa final'!$AD$38="Catastrófico"),CONCATENATE("R5C",'Mapa final'!$R$38),"")</f>
        <v/>
      </c>
      <c r="AM30" s="85" t="str">
        <f>IF(AND('Mapa final'!$AB$39="Media",'Mapa final'!$AD$39="Catastrófico"),CONCATENATE("R5C",'Mapa final'!$R$39),"")</f>
        <v/>
      </c>
      <c r="AN30" s="1"/>
      <c r="AO30" s="538"/>
      <c r="AP30" s="273"/>
      <c r="AQ30" s="273"/>
      <c r="AR30" s="273"/>
      <c r="AS30" s="273"/>
      <c r="AT30" s="539"/>
      <c r="AU30" s="1"/>
      <c r="AV30" s="1"/>
      <c r="AW30" s="1"/>
      <c r="AX30" s="1"/>
      <c r="AY30" s="1"/>
      <c r="AZ30" s="1"/>
      <c r="BA30" s="1"/>
      <c r="BB30" s="1"/>
      <c r="BC30" s="1"/>
      <c r="BD30" s="1"/>
      <c r="BE30" s="1"/>
      <c r="BF30" s="1"/>
      <c r="BG30" s="1"/>
      <c r="BH30" s="1"/>
      <c r="BI30" s="1"/>
    </row>
    <row r="31" spans="1:61" ht="15" customHeight="1" x14ac:dyDescent="0.3">
      <c r="A31" s="1"/>
      <c r="B31" s="529"/>
      <c r="C31" s="273"/>
      <c r="D31" s="274"/>
      <c r="E31" s="285"/>
      <c r="F31" s="273"/>
      <c r="G31" s="273"/>
      <c r="H31" s="273"/>
      <c r="I31" s="274"/>
      <c r="J31" s="95" t="str">
        <f>IF(AND('Mapa final'!$AB$40="Media",'Mapa final'!$AD$40="Leve"),CONCATENATE("R6C",'Mapa final'!$R$40),"")</f>
        <v/>
      </c>
      <c r="K31" s="96" t="str">
        <f>IF(AND('Mapa final'!$AB$41="Media",'Mapa final'!$AD$41="Leve"),CONCATENATE("R6C",'Mapa final'!$R$41),"")</f>
        <v/>
      </c>
      <c r="L31" s="96" t="str">
        <f>IF(AND('Mapa final'!$AB$42="Media",'Mapa final'!$AD$42="Leve"),CONCATENATE("R6C",'Mapa final'!$R$42),"")</f>
        <v/>
      </c>
      <c r="M31" s="96" t="str">
        <f>IF(AND('Mapa final'!$AB$43="Media",'Mapa final'!$AD$43="Leve"),CONCATENATE("R6C",'Mapa final'!$R$43),"")</f>
        <v/>
      </c>
      <c r="N31" s="96" t="str">
        <f>IF(AND('Mapa final'!$AB$44="Media",'Mapa final'!$AD$44="Leve"),CONCATENATE("R6C",'Mapa final'!$R$44),"")</f>
        <v/>
      </c>
      <c r="O31" s="97" t="str">
        <f>IF(AND('Mapa final'!$AB$45="Media",'Mapa final'!$AD$45="Leve"),CONCATENATE("R6C",'Mapa final'!$R$45),"")</f>
        <v/>
      </c>
      <c r="P31" s="95" t="str">
        <f>IF(AND('Mapa final'!$AB$40="Media",'Mapa final'!$AD$40="Menor"),CONCATENATE("R6C",'Mapa final'!$R$40),"")</f>
        <v/>
      </c>
      <c r="Q31" s="96" t="str">
        <f>IF(AND('Mapa final'!$AB$41="Media",'Mapa final'!$AD$41="Menor"),CONCATENATE("R6C",'Mapa final'!$R$41),"")</f>
        <v/>
      </c>
      <c r="R31" s="96" t="str">
        <f>IF(AND('Mapa final'!$AB$42="Media",'Mapa final'!$AD$42="Menor"),CONCATENATE("R6C",'Mapa final'!$R$42),"")</f>
        <v/>
      </c>
      <c r="S31" s="96" t="str">
        <f>IF(AND('Mapa final'!$AB$43="Media",'Mapa final'!$AD$43="Menor"),CONCATENATE("R6C",'Mapa final'!$R$43),"")</f>
        <v/>
      </c>
      <c r="T31" s="96" t="str">
        <f>IF(AND('Mapa final'!$AB$44="Media",'Mapa final'!$AD$44="Menor"),CONCATENATE("R6C",'Mapa final'!$R$44),"")</f>
        <v/>
      </c>
      <c r="U31" s="97" t="str">
        <f>IF(AND('Mapa final'!$AB$45="Media",'Mapa final'!$AD$45="Menor"),CONCATENATE("R6C",'Mapa final'!$R$45),"")</f>
        <v/>
      </c>
      <c r="V31" s="95" t="str">
        <f>IF(AND('Mapa final'!$AB$40="Media",'Mapa final'!$AD$40="Moderado"),CONCATENATE("R6C",'Mapa final'!$R$40),"")</f>
        <v/>
      </c>
      <c r="W31" s="96" t="str">
        <f>IF(AND('Mapa final'!$AB$41="Media",'Mapa final'!$AD$41="Moderado"),CONCATENATE("R6C",'Mapa final'!$R$41),"")</f>
        <v/>
      </c>
      <c r="X31" s="96" t="str">
        <f>IF(AND('Mapa final'!$AB$42="Media",'Mapa final'!$AD$42="Moderado"),CONCATENATE("R6C",'Mapa final'!$R$42),"")</f>
        <v/>
      </c>
      <c r="Y31" s="96" t="str">
        <f>IF(AND('Mapa final'!$AB$43="Media",'Mapa final'!$AD$43="Moderado"),CONCATENATE("R6C",'Mapa final'!$R$43),"")</f>
        <v/>
      </c>
      <c r="Z31" s="96" t="str">
        <f>IF(AND('Mapa final'!$AB$44="Media",'Mapa final'!$AD$44="Moderado"),CONCATENATE("R6C",'Mapa final'!$R$44),"")</f>
        <v/>
      </c>
      <c r="AA31" s="97" t="str">
        <f>IF(AND('Mapa final'!$AB$45="Media",'Mapa final'!$AD$45="Moderado"),CONCATENATE("R6C",'Mapa final'!$R$45),"")</f>
        <v/>
      </c>
      <c r="AB31" s="80" t="str">
        <f>IF(AND('Mapa final'!$AB$40="Media",'Mapa final'!$AD$40="Mayor"),CONCATENATE("R6C",'Mapa final'!$R$40),"")</f>
        <v/>
      </c>
      <c r="AC31" s="81" t="str">
        <f>IF(AND('Mapa final'!$AB$41="Media",'Mapa final'!$AD$41="Mayor"),CONCATENATE("R6C",'Mapa final'!$R$41),"")</f>
        <v/>
      </c>
      <c r="AD31" s="81" t="str">
        <f>IF(AND('Mapa final'!$AB$42="Media",'Mapa final'!$AD$42="Mayor"),CONCATENATE("R6C",'Mapa final'!$R$42),"")</f>
        <v/>
      </c>
      <c r="AE31" s="81" t="str">
        <f>IF(AND('Mapa final'!$AB$43="Media",'Mapa final'!$AD$43="Mayor"),CONCATENATE("R6C",'Mapa final'!$R$43),"")</f>
        <v/>
      </c>
      <c r="AF31" s="81" t="str">
        <f>IF(AND('Mapa final'!$AB$44="Media",'Mapa final'!$AD$44="Mayor"),CONCATENATE("R6C",'Mapa final'!$R$44),"")</f>
        <v/>
      </c>
      <c r="AG31" s="82" t="str">
        <f>IF(AND('Mapa final'!$AB$45="Media",'Mapa final'!$AD$45="Mayor"),CONCATENATE("R6C",'Mapa final'!$R$45),"")</f>
        <v/>
      </c>
      <c r="AH31" s="83" t="str">
        <f>IF(AND('Mapa final'!$AB$40="Media",'Mapa final'!$AD$40="Catastrófico"),CONCATENATE("R6C",'Mapa final'!$R$40),"")</f>
        <v/>
      </c>
      <c r="AI31" s="84" t="str">
        <f>IF(AND('Mapa final'!$AB$41="Media",'Mapa final'!$AD$41="Catastrófico"),CONCATENATE("R6C",'Mapa final'!$R$41),"")</f>
        <v/>
      </c>
      <c r="AJ31" s="84" t="str">
        <f>IF(AND('Mapa final'!$AB$42="Media",'Mapa final'!$AD$42="Catastrófico"),CONCATENATE("R6C",'Mapa final'!$R$42),"")</f>
        <v/>
      </c>
      <c r="AK31" s="84" t="str">
        <f>IF(AND('Mapa final'!$AB$43="Media",'Mapa final'!$AD$43="Catastrófico"),CONCATENATE("R6C",'Mapa final'!$R$43),"")</f>
        <v/>
      </c>
      <c r="AL31" s="84" t="str">
        <f>IF(AND('Mapa final'!$AB$44="Media",'Mapa final'!$AD$44="Catastrófico"),CONCATENATE("R6C",'Mapa final'!$R$44),"")</f>
        <v/>
      </c>
      <c r="AM31" s="85" t="str">
        <f>IF(AND('Mapa final'!$AB$45="Media",'Mapa final'!$AD$45="Catastrófico"),CONCATENATE("R6C",'Mapa final'!$R$45),"")</f>
        <v/>
      </c>
      <c r="AN31" s="1"/>
      <c r="AO31" s="538"/>
      <c r="AP31" s="273"/>
      <c r="AQ31" s="273"/>
      <c r="AR31" s="273"/>
      <c r="AS31" s="273"/>
      <c r="AT31" s="539"/>
      <c r="AU31" s="1"/>
      <c r="AV31" s="1"/>
      <c r="AW31" s="1"/>
      <c r="AX31" s="1"/>
      <c r="AY31" s="1"/>
      <c r="AZ31" s="1"/>
      <c r="BA31" s="1"/>
      <c r="BB31" s="1"/>
      <c r="BC31" s="1"/>
      <c r="BD31" s="1"/>
      <c r="BE31" s="1"/>
      <c r="BF31" s="1"/>
      <c r="BG31" s="1"/>
      <c r="BH31" s="1"/>
      <c r="BI31" s="1"/>
    </row>
    <row r="32" spans="1:61" ht="15" customHeight="1" x14ac:dyDescent="0.3">
      <c r="A32" s="1"/>
      <c r="B32" s="529"/>
      <c r="C32" s="273"/>
      <c r="D32" s="274"/>
      <c r="E32" s="285"/>
      <c r="F32" s="273"/>
      <c r="G32" s="273"/>
      <c r="H32" s="273"/>
      <c r="I32" s="274"/>
      <c r="J32" s="95" t="str">
        <f>IF(AND('Mapa final'!$AB$46="Media",'Mapa final'!$AD$46="Leve"),CONCATENATE("R7C",'Mapa final'!$R$46),"")</f>
        <v/>
      </c>
      <c r="K32" s="96" t="str">
        <f>IF(AND('Mapa final'!$AB$47="Media",'Mapa final'!$AD$47="Leve"),CONCATENATE("R7C",'Mapa final'!$R$47),"")</f>
        <v/>
      </c>
      <c r="L32" s="96" t="str">
        <f>IF(AND('Mapa final'!$AB$48="Media",'Mapa final'!$AD$48="Leve"),CONCATENATE("R7C",'Mapa final'!$R$48),"")</f>
        <v/>
      </c>
      <c r="M32" s="96" t="str">
        <f>IF(AND('Mapa final'!$AB$49="Media",'Mapa final'!$AD$49="Leve"),CONCATENATE("R7C",'Mapa final'!$R$49),"")</f>
        <v/>
      </c>
      <c r="N32" s="96" t="str">
        <f>IF(AND('Mapa final'!$AB$50="Media",'Mapa final'!$AD$50="Leve"),CONCATENATE("R7C",'Mapa final'!$R$50),"")</f>
        <v/>
      </c>
      <c r="O32" s="97" t="str">
        <f>IF(AND('Mapa final'!$AB$51="Media",'Mapa final'!$AD$51="Leve"),CONCATENATE("R7C",'Mapa final'!$R$51),"")</f>
        <v/>
      </c>
      <c r="P32" s="95" t="str">
        <f>IF(AND('Mapa final'!$AB$46="Media",'Mapa final'!$AD$46="Menor"),CONCATENATE("R7C",'Mapa final'!$R$46),"")</f>
        <v/>
      </c>
      <c r="Q32" s="96" t="str">
        <f>IF(AND('Mapa final'!$AB$47="Media",'Mapa final'!$AD$47="Menor"),CONCATENATE("R7C",'Mapa final'!$R$47),"")</f>
        <v/>
      </c>
      <c r="R32" s="96" t="str">
        <f>IF(AND('Mapa final'!$AB$48="Media",'Mapa final'!$AD$48="Menor"),CONCATENATE("R7C",'Mapa final'!$R$48),"")</f>
        <v/>
      </c>
      <c r="S32" s="96" t="str">
        <f>IF(AND('Mapa final'!$AB$49="Media",'Mapa final'!$AD$49="Menor"),CONCATENATE("R7C",'Mapa final'!$R$49),"")</f>
        <v/>
      </c>
      <c r="T32" s="96" t="str">
        <f>IF(AND('Mapa final'!$AB$50="Media",'Mapa final'!$AD$50="Menor"),CONCATENATE("R7C",'Mapa final'!$R$50),"")</f>
        <v/>
      </c>
      <c r="U32" s="97" t="str">
        <f>IF(AND('Mapa final'!$AB$51="Media",'Mapa final'!$AD$51="Menor"),CONCATENATE("R7C",'Mapa final'!$R$51),"")</f>
        <v/>
      </c>
      <c r="V32" s="95" t="str">
        <f>IF(AND('Mapa final'!$AB$46="Media",'Mapa final'!$AD$46="Moderado"),CONCATENATE("R7C",'Mapa final'!$R$46),"")</f>
        <v/>
      </c>
      <c r="W32" s="96" t="str">
        <f>IF(AND('Mapa final'!$AB$47="Media",'Mapa final'!$AD$47="Moderado"),CONCATENATE("R7C",'Mapa final'!$R$47),"")</f>
        <v/>
      </c>
      <c r="X32" s="96" t="str">
        <f>IF(AND('Mapa final'!$AB$48="Media",'Mapa final'!$AD$48="Moderado"),CONCATENATE("R7C",'Mapa final'!$R$48),"")</f>
        <v/>
      </c>
      <c r="Y32" s="96" t="str">
        <f>IF(AND('Mapa final'!$AB$49="Media",'Mapa final'!$AD$49="Moderado"),CONCATENATE("R7C",'Mapa final'!$R$49),"")</f>
        <v/>
      </c>
      <c r="Z32" s="96" t="str">
        <f>IF(AND('Mapa final'!$AB$50="Media",'Mapa final'!$AD$50="Moderado"),CONCATENATE("R7C",'Mapa final'!$R$50),"")</f>
        <v/>
      </c>
      <c r="AA32" s="97" t="str">
        <f>IF(AND('Mapa final'!$AB$51="Media",'Mapa final'!$AD$51="Moderado"),CONCATENATE("R7C",'Mapa final'!$R$51),"")</f>
        <v/>
      </c>
      <c r="AB32" s="80" t="str">
        <f>IF(AND('Mapa final'!$AB$46="Media",'Mapa final'!$AD$46="Mayor"),CONCATENATE("R7C",'Mapa final'!$R$46),"")</f>
        <v/>
      </c>
      <c r="AC32" s="81" t="str">
        <f>IF(AND('Mapa final'!$AB$47="Media",'Mapa final'!$AD$47="Mayor"),CONCATENATE("R7C",'Mapa final'!$R$47),"")</f>
        <v/>
      </c>
      <c r="AD32" s="81" t="str">
        <f>IF(AND('Mapa final'!$AB$48="Media",'Mapa final'!$AD$48="Mayor"),CONCATENATE("R7C",'Mapa final'!$R$48),"")</f>
        <v/>
      </c>
      <c r="AE32" s="81" t="str">
        <f>IF(AND('Mapa final'!$AB$49="Media",'Mapa final'!$AD$49="Mayor"),CONCATENATE("R7C",'Mapa final'!$R$49),"")</f>
        <v/>
      </c>
      <c r="AF32" s="81" t="str">
        <f>IF(AND('Mapa final'!$AB$50="Media",'Mapa final'!$AD$50="Mayor"),CONCATENATE("R7C",'Mapa final'!$R$50),"")</f>
        <v/>
      </c>
      <c r="AG32" s="82" t="str">
        <f>IF(AND('Mapa final'!$AB$51="Media",'Mapa final'!$AD$51="Mayor"),CONCATENATE("R7C",'Mapa final'!$R$51),"")</f>
        <v/>
      </c>
      <c r="AH32" s="83" t="str">
        <f>IF(AND('Mapa final'!$AB$46="Media",'Mapa final'!$AD$46="Catastrófico"),CONCATENATE("R7C",'Mapa final'!$R$46),"")</f>
        <v/>
      </c>
      <c r="AI32" s="84" t="str">
        <f>IF(AND('Mapa final'!$AB$47="Media",'Mapa final'!$AD$47="Catastrófico"),CONCATENATE("R7C",'Mapa final'!$R$47),"")</f>
        <v/>
      </c>
      <c r="AJ32" s="84" t="str">
        <f>IF(AND('Mapa final'!$AB$48="Media",'Mapa final'!$AD$48="Catastrófico"),CONCATENATE("R7C",'Mapa final'!$R$48),"")</f>
        <v/>
      </c>
      <c r="AK32" s="84" t="str">
        <f>IF(AND('Mapa final'!$AB$49="Media",'Mapa final'!$AD$49="Catastrófico"),CONCATENATE("R7C",'Mapa final'!$R$49),"")</f>
        <v/>
      </c>
      <c r="AL32" s="84" t="str">
        <f>IF(AND('Mapa final'!$AB$50="Media",'Mapa final'!$AD$50="Catastrófico"),CONCATENATE("R7C",'Mapa final'!$R$50),"")</f>
        <v/>
      </c>
      <c r="AM32" s="85" t="str">
        <f>IF(AND('Mapa final'!$AB$51="Media",'Mapa final'!$AD$51="Catastrófico"),CONCATENATE("R7C",'Mapa final'!$R$51),"")</f>
        <v/>
      </c>
      <c r="AN32" s="1"/>
      <c r="AO32" s="538"/>
      <c r="AP32" s="273"/>
      <c r="AQ32" s="273"/>
      <c r="AR32" s="273"/>
      <c r="AS32" s="273"/>
      <c r="AT32" s="539"/>
      <c r="AU32" s="1"/>
      <c r="AV32" s="1"/>
      <c r="AW32" s="1"/>
      <c r="AX32" s="1"/>
      <c r="AY32" s="1"/>
      <c r="AZ32" s="1"/>
      <c r="BA32" s="1"/>
      <c r="BB32" s="1"/>
      <c r="BC32" s="1"/>
      <c r="BD32" s="1"/>
      <c r="BE32" s="1"/>
      <c r="BF32" s="1"/>
      <c r="BG32" s="1"/>
      <c r="BH32" s="1"/>
      <c r="BI32" s="1"/>
    </row>
    <row r="33" spans="1:61" ht="15" customHeight="1" x14ac:dyDescent="0.3">
      <c r="A33" s="1"/>
      <c r="B33" s="529"/>
      <c r="C33" s="273"/>
      <c r="D33" s="274"/>
      <c r="E33" s="285"/>
      <c r="F33" s="273"/>
      <c r="G33" s="273"/>
      <c r="H33" s="273"/>
      <c r="I33" s="274"/>
      <c r="J33" s="95" t="str">
        <f>IF(AND('Mapa final'!$AB$52="Media",'Mapa final'!$AD$52="Leve"),CONCATENATE("R8C",'Mapa final'!$R$52),"")</f>
        <v/>
      </c>
      <c r="K33" s="96" t="str">
        <f>IF(AND('Mapa final'!$AB$53="Media",'Mapa final'!$AD$53="Leve"),CONCATENATE("R8C",'Mapa final'!$R$53),"")</f>
        <v/>
      </c>
      <c r="L33" s="96" t="str">
        <f>IF(AND('Mapa final'!$AB$54="Media",'Mapa final'!$AD$54="Leve"),CONCATENATE("R8C",'Mapa final'!$R$54),"")</f>
        <v/>
      </c>
      <c r="M33" s="96" t="str">
        <f>IF(AND('Mapa final'!$AB$55="Media",'Mapa final'!$AD$55="Leve"),CONCATENATE("R8C",'Mapa final'!$R$55),"")</f>
        <v/>
      </c>
      <c r="N33" s="96" t="str">
        <f>IF(AND('Mapa final'!$AB$56="Media",'Mapa final'!$AD$56="Leve"),CONCATENATE("R8C",'Mapa final'!$R$56),"")</f>
        <v/>
      </c>
      <c r="O33" s="97" t="str">
        <f>IF(AND('Mapa final'!$AB$57="Media",'Mapa final'!$AD$57="Leve"),CONCATENATE("R8C",'Mapa final'!$R$57),"")</f>
        <v/>
      </c>
      <c r="P33" s="95" t="str">
        <f>IF(AND('Mapa final'!$AB$52="Media",'Mapa final'!$AD$52="Menor"),CONCATENATE("R8C",'Mapa final'!$R$52),"")</f>
        <v/>
      </c>
      <c r="Q33" s="96" t="str">
        <f>IF(AND('Mapa final'!$AB$53="Media",'Mapa final'!$AD$53="Menor"),CONCATENATE("R8C",'Mapa final'!$R$53),"")</f>
        <v/>
      </c>
      <c r="R33" s="96" t="str">
        <f>IF(AND('Mapa final'!$AB$54="Media",'Mapa final'!$AD$54="Menor"),CONCATENATE("R8C",'Mapa final'!$R$54),"")</f>
        <v/>
      </c>
      <c r="S33" s="96" t="str">
        <f>IF(AND('Mapa final'!$AB$55="Media",'Mapa final'!$AD$55="Menor"),CONCATENATE("R8C",'Mapa final'!$R$55),"")</f>
        <v/>
      </c>
      <c r="T33" s="96" t="str">
        <f>IF(AND('Mapa final'!$AB$56="Media",'Mapa final'!$AD$56="Menor"),CONCATENATE("R8C",'Mapa final'!$R$56),"")</f>
        <v/>
      </c>
      <c r="U33" s="97" t="str">
        <f>IF(AND('Mapa final'!$AB$57="Media",'Mapa final'!$AD$57="Menor"),CONCATENATE("R8C",'Mapa final'!$R$57),"")</f>
        <v/>
      </c>
      <c r="V33" s="95" t="str">
        <f>IF(AND('Mapa final'!$AB$52="Media",'Mapa final'!$AD$52="Moderado"),CONCATENATE("R8C",'Mapa final'!$R$52),"")</f>
        <v/>
      </c>
      <c r="W33" s="96" t="str">
        <f>IF(AND('Mapa final'!$AB$53="Media",'Mapa final'!$AD$53="Moderado"),CONCATENATE("R8C",'Mapa final'!$R$53),"")</f>
        <v/>
      </c>
      <c r="X33" s="96" t="str">
        <f>IF(AND('Mapa final'!$AB$54="Media",'Mapa final'!$AD$54="Moderado"),CONCATENATE("R8C",'Mapa final'!$R$54),"")</f>
        <v/>
      </c>
      <c r="Y33" s="96" t="str">
        <f>IF(AND('Mapa final'!$AB$55="Media",'Mapa final'!$AD$55="Moderado"),CONCATENATE("R8C",'Mapa final'!$R$55),"")</f>
        <v/>
      </c>
      <c r="Z33" s="96" t="str">
        <f>IF(AND('Mapa final'!$AB$56="Media",'Mapa final'!$AD$56="Moderado"),CONCATENATE("R8C",'Mapa final'!$R$56),"")</f>
        <v/>
      </c>
      <c r="AA33" s="97" t="str">
        <f>IF(AND('Mapa final'!$AB$57="Media",'Mapa final'!$AD$57="Moderado"),CONCATENATE("R8C",'Mapa final'!$R$57),"")</f>
        <v/>
      </c>
      <c r="AB33" s="80" t="str">
        <f>IF(AND('Mapa final'!$AB$52="Media",'Mapa final'!$AD$52="Mayor"),CONCATENATE("R8C",'Mapa final'!$R$52),"")</f>
        <v/>
      </c>
      <c r="AC33" s="81" t="str">
        <f>IF(AND('Mapa final'!$AB$53="Media",'Mapa final'!$AD$53="Mayor"),CONCATENATE("R8C",'Mapa final'!$R$53),"")</f>
        <v/>
      </c>
      <c r="AD33" s="81" t="str">
        <f>IF(AND('Mapa final'!$AB$54="Media",'Mapa final'!$AD$54="Mayor"),CONCATENATE("R8C",'Mapa final'!$R$54),"")</f>
        <v/>
      </c>
      <c r="AE33" s="81" t="str">
        <f>IF(AND('Mapa final'!$AB$55="Media",'Mapa final'!$AD$55="Mayor"),CONCATENATE("R8C",'Mapa final'!$R$55),"")</f>
        <v/>
      </c>
      <c r="AF33" s="81" t="str">
        <f>IF(AND('Mapa final'!$AB$56="Media",'Mapa final'!$AD$56="Mayor"),CONCATENATE("R8C",'Mapa final'!$R$56),"")</f>
        <v/>
      </c>
      <c r="AG33" s="82" t="str">
        <f>IF(AND('Mapa final'!$AB$57="Media",'Mapa final'!$AD$57="Mayor"),CONCATENATE("R8C",'Mapa final'!$R$57),"")</f>
        <v/>
      </c>
      <c r="AH33" s="83" t="str">
        <f>IF(AND('Mapa final'!$AB$52="Media",'Mapa final'!$AD$52="Catastrófico"),CONCATENATE("R8C",'Mapa final'!$R$52),"")</f>
        <v/>
      </c>
      <c r="AI33" s="84" t="str">
        <f>IF(AND('Mapa final'!$AB$53="Media",'Mapa final'!$AD$53="Catastrófico"),CONCATENATE("R8C",'Mapa final'!$R$53),"")</f>
        <v/>
      </c>
      <c r="AJ33" s="84" t="str">
        <f>IF(AND('Mapa final'!$AB$54="Media",'Mapa final'!$AD$54="Catastrófico"),CONCATENATE("R8C",'Mapa final'!$R$54),"")</f>
        <v/>
      </c>
      <c r="AK33" s="84" t="str">
        <f>IF(AND('Mapa final'!$AB$55="Media",'Mapa final'!$AD$55="Catastrófico"),CONCATENATE("R8C",'Mapa final'!$R$55),"")</f>
        <v/>
      </c>
      <c r="AL33" s="84" t="str">
        <f>IF(AND('Mapa final'!$AB$56="Media",'Mapa final'!$AD$56="Catastrófico"),CONCATENATE("R8C",'Mapa final'!$R$56),"")</f>
        <v/>
      </c>
      <c r="AM33" s="85" t="str">
        <f>IF(AND('Mapa final'!$AB$57="Media",'Mapa final'!$AD$57="Catastrófico"),CONCATENATE("R8C",'Mapa final'!$R$57),"")</f>
        <v/>
      </c>
      <c r="AN33" s="1"/>
      <c r="AO33" s="538"/>
      <c r="AP33" s="273"/>
      <c r="AQ33" s="273"/>
      <c r="AR33" s="273"/>
      <c r="AS33" s="273"/>
      <c r="AT33" s="539"/>
      <c r="AU33" s="1"/>
      <c r="AV33" s="1"/>
      <c r="AW33" s="1"/>
      <c r="AX33" s="1"/>
      <c r="AY33" s="1"/>
      <c r="AZ33" s="1"/>
      <c r="BA33" s="1"/>
      <c r="BB33" s="1"/>
      <c r="BC33" s="1"/>
      <c r="BD33" s="1"/>
      <c r="BE33" s="1"/>
      <c r="BF33" s="1"/>
      <c r="BG33" s="1"/>
      <c r="BH33" s="1"/>
      <c r="BI33" s="1"/>
    </row>
    <row r="34" spans="1:61" ht="15" customHeight="1" x14ac:dyDescent="0.3">
      <c r="A34" s="1"/>
      <c r="B34" s="529"/>
      <c r="C34" s="273"/>
      <c r="D34" s="274"/>
      <c r="E34" s="285"/>
      <c r="F34" s="273"/>
      <c r="G34" s="273"/>
      <c r="H34" s="273"/>
      <c r="I34" s="274"/>
      <c r="J34" s="95" t="str">
        <f>IF(AND('Mapa final'!$AB$58="Media",'Mapa final'!$AD$58="Leve"),CONCATENATE("R9C",'Mapa final'!$R$58),"")</f>
        <v/>
      </c>
      <c r="K34" s="96" t="str">
        <f>IF(AND('Mapa final'!$AB$59="Media",'Mapa final'!$AD$59="Leve"),CONCATENATE("R9C",'Mapa final'!$R$59),"")</f>
        <v/>
      </c>
      <c r="L34" s="96" t="str">
        <f>IF(AND('Mapa final'!$AB$60="Media",'Mapa final'!$AD$60="Leve"),CONCATENATE("R9C",'Mapa final'!$R$60),"")</f>
        <v/>
      </c>
      <c r="M34" s="96" t="str">
        <f>IF(AND('Mapa final'!$AB$61="Media",'Mapa final'!$AD$61="Leve"),CONCATENATE("R9C",'Mapa final'!$R$61),"")</f>
        <v/>
      </c>
      <c r="N34" s="96" t="str">
        <f>IF(AND('Mapa final'!$AB$62="Media",'Mapa final'!$AD$62="Leve"),CONCATENATE("R9C",'Mapa final'!$R$62),"")</f>
        <v/>
      </c>
      <c r="O34" s="97" t="str">
        <f>IF(AND('Mapa final'!$AB$63="Media",'Mapa final'!$AD$63="Leve"),CONCATENATE("R9C",'Mapa final'!$R$63),"")</f>
        <v/>
      </c>
      <c r="P34" s="95" t="str">
        <f>IF(AND('Mapa final'!$AB$58="Media",'Mapa final'!$AD$58="Menor"),CONCATENATE("R9C",'Mapa final'!$R$58),"")</f>
        <v/>
      </c>
      <c r="Q34" s="96" t="str">
        <f>IF(AND('Mapa final'!$AB$59="Media",'Mapa final'!$AD$59="Menor"),CONCATENATE("R9C",'Mapa final'!$R$59),"")</f>
        <v/>
      </c>
      <c r="R34" s="96" t="str">
        <f>IF(AND('Mapa final'!$AB$60="Media",'Mapa final'!$AD$60="Menor"),CONCATENATE("R9C",'Mapa final'!$R$60),"")</f>
        <v/>
      </c>
      <c r="S34" s="96" t="str">
        <f>IF(AND('Mapa final'!$AB$61="Media",'Mapa final'!$AD$61="Menor"),CONCATENATE("R9C",'Mapa final'!$R$61),"")</f>
        <v/>
      </c>
      <c r="T34" s="96" t="str">
        <f>IF(AND('Mapa final'!$AB$62="Media",'Mapa final'!$AD$62="Menor"),CONCATENATE("R9C",'Mapa final'!$R$62),"")</f>
        <v/>
      </c>
      <c r="U34" s="97" t="str">
        <f>IF(AND('Mapa final'!$AB$63="Media",'Mapa final'!$AD$63="Menor"),CONCATENATE("R9C",'Mapa final'!$R$63),"")</f>
        <v/>
      </c>
      <c r="V34" s="95" t="str">
        <f>IF(AND('Mapa final'!$AB$58="Media",'Mapa final'!$AD$58="Moderado"),CONCATENATE("R9C",'Mapa final'!$R$58),"")</f>
        <v/>
      </c>
      <c r="W34" s="96" t="str">
        <f>IF(AND('Mapa final'!$AB$59="Media",'Mapa final'!$AD$59="Moderado"),CONCATENATE("R9C",'Mapa final'!$R$59),"")</f>
        <v/>
      </c>
      <c r="X34" s="96" t="str">
        <f>IF(AND('Mapa final'!$AB$60="Media",'Mapa final'!$AD$60="Moderado"),CONCATENATE("R9C",'Mapa final'!$R$60),"")</f>
        <v/>
      </c>
      <c r="Y34" s="96" t="str">
        <f>IF(AND('Mapa final'!$AB$61="Media",'Mapa final'!$AD$61="Moderado"),CONCATENATE("R9C",'Mapa final'!$R$61),"")</f>
        <v/>
      </c>
      <c r="Z34" s="96" t="str">
        <f>IF(AND('Mapa final'!$AB$62="Media",'Mapa final'!$AD$62="Moderado"),CONCATENATE("R9C",'Mapa final'!$R$62),"")</f>
        <v/>
      </c>
      <c r="AA34" s="97" t="str">
        <f>IF(AND('Mapa final'!$AB$63="Media",'Mapa final'!$AD$63="Moderado"),CONCATENATE("R9C",'Mapa final'!$R$63),"")</f>
        <v/>
      </c>
      <c r="AB34" s="80" t="str">
        <f>IF(AND('Mapa final'!$AB$58="Media",'Mapa final'!$AD$58="Mayor"),CONCATENATE("R9C",'Mapa final'!$R$58),"")</f>
        <v/>
      </c>
      <c r="AC34" s="81" t="str">
        <f>IF(AND('Mapa final'!$AB$59="Media",'Mapa final'!$AD$59="Mayor"),CONCATENATE("R9C",'Mapa final'!$R$59),"")</f>
        <v/>
      </c>
      <c r="AD34" s="81" t="str">
        <f>IF(AND('Mapa final'!$AB$60="Media",'Mapa final'!$AD$60="Mayor"),CONCATENATE("R9C",'Mapa final'!$R$60),"")</f>
        <v/>
      </c>
      <c r="AE34" s="81" t="str">
        <f>IF(AND('Mapa final'!$AB$61="Media",'Mapa final'!$AD$61="Mayor"),CONCATENATE("R9C",'Mapa final'!$R$61),"")</f>
        <v/>
      </c>
      <c r="AF34" s="81" t="str">
        <f>IF(AND('Mapa final'!$AB$62="Media",'Mapa final'!$AD$62="Mayor"),CONCATENATE("R9C",'Mapa final'!$R$62),"")</f>
        <v/>
      </c>
      <c r="AG34" s="82" t="str">
        <f>IF(AND('Mapa final'!$AB$63="Media",'Mapa final'!$AD$63="Mayor"),CONCATENATE("R9C",'Mapa final'!$R$63),"")</f>
        <v/>
      </c>
      <c r="AH34" s="83" t="str">
        <f>IF(AND('Mapa final'!$AB$58="Media",'Mapa final'!$AD$58="Catastrófico"),CONCATENATE("R9C",'Mapa final'!$R$58),"")</f>
        <v/>
      </c>
      <c r="AI34" s="84" t="str">
        <f>IF(AND('Mapa final'!$AB$59="Media",'Mapa final'!$AD$59="Catastrófico"),CONCATENATE("R9C",'Mapa final'!$R$59),"")</f>
        <v/>
      </c>
      <c r="AJ34" s="84" t="str">
        <f>IF(AND('Mapa final'!$AB$60="Media",'Mapa final'!$AD$60="Catastrófico"),CONCATENATE("R9C",'Mapa final'!$R$60),"")</f>
        <v/>
      </c>
      <c r="AK34" s="84" t="str">
        <f>IF(AND('Mapa final'!$AB$61="Media",'Mapa final'!$AD$61="Catastrófico"),CONCATENATE("R9C",'Mapa final'!$R$61),"")</f>
        <v/>
      </c>
      <c r="AL34" s="84" t="str">
        <f>IF(AND('Mapa final'!$AB$62="Media",'Mapa final'!$AD$62="Catastrófico"),CONCATENATE("R9C",'Mapa final'!$R$62),"")</f>
        <v/>
      </c>
      <c r="AM34" s="85" t="str">
        <f>IF(AND('Mapa final'!$AB$63="Media",'Mapa final'!$AD$63="Catastrófico"),CONCATENATE("R9C",'Mapa final'!$R$63),"")</f>
        <v/>
      </c>
      <c r="AN34" s="1"/>
      <c r="AO34" s="538"/>
      <c r="AP34" s="273"/>
      <c r="AQ34" s="273"/>
      <c r="AR34" s="273"/>
      <c r="AS34" s="273"/>
      <c r="AT34" s="539"/>
      <c r="AU34" s="1"/>
      <c r="AV34" s="1"/>
      <c r="AW34" s="1"/>
      <c r="AX34" s="1"/>
      <c r="AY34" s="1"/>
      <c r="AZ34" s="1"/>
      <c r="BA34" s="1"/>
      <c r="BB34" s="1"/>
      <c r="BC34" s="1"/>
      <c r="BD34" s="1"/>
      <c r="BE34" s="1"/>
      <c r="BF34" s="1"/>
      <c r="BG34" s="1"/>
      <c r="BH34" s="1"/>
      <c r="BI34" s="1"/>
    </row>
    <row r="35" spans="1:61" ht="15.75" customHeight="1" x14ac:dyDescent="0.3">
      <c r="A35" s="1"/>
      <c r="B35" s="529"/>
      <c r="C35" s="273"/>
      <c r="D35" s="274"/>
      <c r="E35" s="519"/>
      <c r="F35" s="520"/>
      <c r="G35" s="520"/>
      <c r="H35" s="520"/>
      <c r="I35" s="523"/>
      <c r="J35" s="95" t="str">
        <f>IF(AND('Mapa final'!$AB$64="Media",'Mapa final'!$AD$64="Leve"),CONCATENATE("R10C",'Mapa final'!$R$64),"")</f>
        <v/>
      </c>
      <c r="K35" s="96" t="str">
        <f>IF(AND('Mapa final'!$AB$65="Media",'Mapa final'!$AD$65="Leve"),CONCATENATE("R10C",'Mapa final'!$R$65),"")</f>
        <v/>
      </c>
      <c r="L35" s="96" t="str">
        <f>IF(AND('Mapa final'!$AB$66="Media",'Mapa final'!$AD$66="Leve"),CONCATENATE("R10C",'Mapa final'!$R$66),"")</f>
        <v/>
      </c>
      <c r="M35" s="96" t="str">
        <f>IF(AND('Mapa final'!$AB$67="Media",'Mapa final'!$AD$67="Leve"),CONCATENATE("R10C",'Mapa final'!$R$67),"")</f>
        <v/>
      </c>
      <c r="N35" s="96" t="str">
        <f>IF(AND('Mapa final'!$AB$68="Media",'Mapa final'!$AD$68="Leve"),CONCATENATE("R10C",'Mapa final'!$R$68),"")</f>
        <v/>
      </c>
      <c r="O35" s="97" t="str">
        <f>IF(AND('Mapa final'!$AB$69="Media",'Mapa final'!$AD$69="Leve"),CONCATENATE("R10C",'Mapa final'!$R$69),"")</f>
        <v/>
      </c>
      <c r="P35" s="95" t="str">
        <f>IF(AND('Mapa final'!$AB$64="Media",'Mapa final'!$AD$64="Menor"),CONCATENATE("R10C",'Mapa final'!$R$64),"")</f>
        <v/>
      </c>
      <c r="Q35" s="96" t="str">
        <f>IF(AND('Mapa final'!$AB$65="Media",'Mapa final'!$AD$65="Menor"),CONCATENATE("R10C",'Mapa final'!$R$65),"")</f>
        <v/>
      </c>
      <c r="R35" s="96" t="str">
        <f>IF(AND('Mapa final'!$AB$66="Media",'Mapa final'!$AD$66="Menor"),CONCATENATE("R10C",'Mapa final'!$R$66),"")</f>
        <v/>
      </c>
      <c r="S35" s="96" t="str">
        <f>IF(AND('Mapa final'!$AB$67="Media",'Mapa final'!$AD$67="Menor"),CONCATENATE("R10C",'Mapa final'!$R$67),"")</f>
        <v/>
      </c>
      <c r="T35" s="96" t="str">
        <f>IF(AND('Mapa final'!$AB$68="Media",'Mapa final'!$AD$68="Menor"),CONCATENATE("R10C",'Mapa final'!$R$68),"")</f>
        <v/>
      </c>
      <c r="U35" s="97" t="str">
        <f>IF(AND('Mapa final'!$AB$69="Media",'Mapa final'!$AD$69="Menor"),CONCATENATE("R10C",'Mapa final'!$R$69),"")</f>
        <v/>
      </c>
      <c r="V35" s="95" t="str">
        <f>IF(AND('Mapa final'!$AB$64="Media",'Mapa final'!$AD$64="Moderado"),CONCATENATE("R10C",'Mapa final'!$R$64),"")</f>
        <v/>
      </c>
      <c r="W35" s="96" t="str">
        <f>IF(AND('Mapa final'!$AB$65="Media",'Mapa final'!$AD$65="Moderado"),CONCATENATE("R10C",'Mapa final'!$R$65),"")</f>
        <v/>
      </c>
      <c r="X35" s="96" t="str">
        <f>IF(AND('Mapa final'!$AB$66="Media",'Mapa final'!$AD$66="Moderado"),CONCATENATE("R10C",'Mapa final'!$R$66),"")</f>
        <v/>
      </c>
      <c r="Y35" s="96" t="str">
        <f>IF(AND('Mapa final'!$AB$67="Media",'Mapa final'!$AD$67="Moderado"),CONCATENATE("R10C",'Mapa final'!$R$67),"")</f>
        <v/>
      </c>
      <c r="Z35" s="96" t="str">
        <f>IF(AND('Mapa final'!$AB$68="Media",'Mapa final'!$AD$68="Moderado"),CONCATENATE("R10C",'Mapa final'!$R$68),"")</f>
        <v/>
      </c>
      <c r="AA35" s="97" t="str">
        <f>IF(AND('Mapa final'!$AB$69="Media",'Mapa final'!$AD$69="Moderado"),CONCATENATE("R10C",'Mapa final'!$R$69),"")</f>
        <v/>
      </c>
      <c r="AB35" s="86" t="str">
        <f>IF(AND('Mapa final'!$AB$64="Media",'Mapa final'!$AD$64="Mayor"),CONCATENATE("R10C",'Mapa final'!$R$64),"")</f>
        <v/>
      </c>
      <c r="AC35" s="87" t="str">
        <f>IF(AND('Mapa final'!$AB$65="Media",'Mapa final'!$AD$65="Mayor"),CONCATENATE("R10C",'Mapa final'!$R$65),"")</f>
        <v/>
      </c>
      <c r="AD35" s="87" t="str">
        <f>IF(AND('Mapa final'!$AB$66="Media",'Mapa final'!$AD$66="Mayor"),CONCATENATE("R10C",'Mapa final'!$R$66),"")</f>
        <v/>
      </c>
      <c r="AE35" s="87" t="str">
        <f>IF(AND('Mapa final'!$AB$67="Media",'Mapa final'!$AD$67="Mayor"),CONCATENATE("R10C",'Mapa final'!$R$67),"")</f>
        <v/>
      </c>
      <c r="AF35" s="87" t="str">
        <f>IF(AND('Mapa final'!$AB$68="Media",'Mapa final'!$AD$68="Mayor"),CONCATENATE("R10C",'Mapa final'!$R$68),"")</f>
        <v/>
      </c>
      <c r="AG35" s="88" t="str">
        <f>IF(AND('Mapa final'!$AB$69="Media",'Mapa final'!$AD$69="Mayor"),CONCATENATE("R10C",'Mapa final'!$R$69),"")</f>
        <v/>
      </c>
      <c r="AH35" s="89" t="str">
        <f>IF(AND('Mapa final'!$AB$64="Media",'Mapa final'!$AD$64="Catastrófico"),CONCATENATE("R10C",'Mapa final'!$R$64),"")</f>
        <v/>
      </c>
      <c r="AI35" s="90" t="str">
        <f>IF(AND('Mapa final'!$AB$65="Media",'Mapa final'!$AD$65="Catastrófico"),CONCATENATE("R10C",'Mapa final'!$R$65),"")</f>
        <v/>
      </c>
      <c r="AJ35" s="90" t="str">
        <f>IF(AND('Mapa final'!$AB$66="Media",'Mapa final'!$AD$66="Catastrófico"),CONCATENATE("R10C",'Mapa final'!$R$66),"")</f>
        <v/>
      </c>
      <c r="AK35" s="90" t="str">
        <f>IF(AND('Mapa final'!$AB$67="Media",'Mapa final'!$AD$67="Catastrófico"),CONCATENATE("R10C",'Mapa final'!$R$67),"")</f>
        <v/>
      </c>
      <c r="AL35" s="90" t="str">
        <f>IF(AND('Mapa final'!$AB$68="Media",'Mapa final'!$AD$68="Catastrófico"),CONCATENATE("R10C",'Mapa final'!$R$68),"")</f>
        <v/>
      </c>
      <c r="AM35" s="91" t="str">
        <f>IF(AND('Mapa final'!$AB$69="Media",'Mapa final'!$AD$69="Catastrófico"),CONCATENATE("R10C",'Mapa final'!$R$69),"")</f>
        <v/>
      </c>
      <c r="AN35" s="1"/>
      <c r="AO35" s="540"/>
      <c r="AP35" s="541"/>
      <c r="AQ35" s="541"/>
      <c r="AR35" s="541"/>
      <c r="AS35" s="541"/>
      <c r="AT35" s="542"/>
      <c r="AU35" s="1"/>
      <c r="AV35" s="1"/>
      <c r="AW35" s="1"/>
      <c r="AX35" s="1"/>
      <c r="AY35" s="1"/>
      <c r="AZ35" s="1"/>
      <c r="BA35" s="1"/>
      <c r="BB35" s="1"/>
      <c r="BC35" s="1"/>
      <c r="BD35" s="1"/>
      <c r="BE35" s="1"/>
      <c r="BF35" s="1"/>
      <c r="BG35" s="1"/>
      <c r="BH35" s="1"/>
      <c r="BI35" s="1"/>
    </row>
    <row r="36" spans="1:61" ht="15" customHeight="1" x14ac:dyDescent="0.3">
      <c r="A36" s="1"/>
      <c r="B36" s="529"/>
      <c r="C36" s="273"/>
      <c r="D36" s="274"/>
      <c r="E36" s="547" t="s">
        <v>186</v>
      </c>
      <c r="F36" s="518"/>
      <c r="G36" s="518"/>
      <c r="H36" s="518"/>
      <c r="I36" s="518"/>
      <c r="J36" s="101" t="str">
        <f ca="1">IF(AND('Mapa final'!$AB$10="Baja",'Mapa final'!$AD$10="Leve"),CONCATENATE("R1C",'Mapa final'!$R$10),"")</f>
        <v/>
      </c>
      <c r="K36" s="102" t="str">
        <f>IF(AND('Mapa final'!$AB$11="Baja",'Mapa final'!$AD$11="Leve"),CONCATENATE("R1C",'Mapa final'!$R$11),"")</f>
        <v/>
      </c>
      <c r="L36" s="102" t="str">
        <f>IF(AND('Mapa final'!$AB$12="Baja",'Mapa final'!$AD$12="Leve"),CONCATENATE("R1C",'Mapa final'!$R$12),"")</f>
        <v/>
      </c>
      <c r="M36" s="102" t="str">
        <f>IF(AND('Mapa final'!$AB$13="Baja",'Mapa final'!$AD$13="Leve"),CONCATENATE("R1C",'Mapa final'!$R$13),"")</f>
        <v/>
      </c>
      <c r="N36" s="102" t="str">
        <f>IF(AND('Mapa final'!$AB$14="Baja",'Mapa final'!$AD$14="Leve"),CONCATENATE("R1C",'Mapa final'!$R$14),"")</f>
        <v/>
      </c>
      <c r="O36" s="103" t="str">
        <f>IF(AND('Mapa final'!$AB$15="Baja",'Mapa final'!$AD$15="Leve"),CONCATENATE("R1C",'Mapa final'!$R$15),"")</f>
        <v/>
      </c>
      <c r="P36" s="92" t="str">
        <f ca="1">IF(AND('Mapa final'!$AB$10="Baja",'Mapa final'!$AD$10="Menor"),CONCATENATE("R1C",'Mapa final'!$R$10),"")</f>
        <v/>
      </c>
      <c r="Q36" s="93" t="str">
        <f>IF(AND('Mapa final'!$AB$11="Baja",'Mapa final'!$AD$11="Menor"),CONCATENATE("R1C",'Mapa final'!$R$11),"")</f>
        <v/>
      </c>
      <c r="R36" s="93" t="str">
        <f>IF(AND('Mapa final'!$AB$12="Baja",'Mapa final'!$AD$12="Menor"),CONCATENATE("R1C",'Mapa final'!$R$12),"")</f>
        <v/>
      </c>
      <c r="S36" s="93" t="str">
        <f>IF(AND('Mapa final'!$AB$13="Baja",'Mapa final'!$AD$13="Menor"),CONCATENATE("R1C",'Mapa final'!$R$13),"")</f>
        <v/>
      </c>
      <c r="T36" s="93" t="str">
        <f>IF(AND('Mapa final'!$AB$14="Baja",'Mapa final'!$AD$14="Menor"),CONCATENATE("R1C",'Mapa final'!$R$14),"")</f>
        <v/>
      </c>
      <c r="U36" s="94" t="str">
        <f>IF(AND('Mapa final'!$AB$15="Baja",'Mapa final'!$AD$15="Menor"),CONCATENATE("R1C",'Mapa final'!$R$15),"")</f>
        <v/>
      </c>
      <c r="V36" s="92" t="str">
        <f ca="1">IF(AND('Mapa final'!$AB$10="Baja",'Mapa final'!$AD$10="Moderado"),CONCATENATE("R1C",'Mapa final'!$R$10),"")</f>
        <v/>
      </c>
      <c r="W36" s="93" t="str">
        <f>IF(AND('Mapa final'!$AB$11="Baja",'Mapa final'!$AD$11="Moderado"),CONCATENATE("R1C",'Mapa final'!$R$11),"")</f>
        <v/>
      </c>
      <c r="X36" s="93" t="str">
        <f>IF(AND('Mapa final'!$AB$12="Baja",'Mapa final'!$AD$12="Moderado"),CONCATENATE("R1C",'Mapa final'!$R$12),"")</f>
        <v/>
      </c>
      <c r="Y36" s="93" t="str">
        <f>IF(AND('Mapa final'!$AB$13="Baja",'Mapa final'!$AD$13="Moderado"),CONCATENATE("R1C",'Mapa final'!$R$13),"")</f>
        <v/>
      </c>
      <c r="Z36" s="93" t="str">
        <f>IF(AND('Mapa final'!$AB$14="Baja",'Mapa final'!$AD$14="Moderado"),CONCATENATE("R1C",'Mapa final'!$R$14),"")</f>
        <v/>
      </c>
      <c r="AA36" s="94" t="str">
        <f>IF(AND('Mapa final'!$AB$15="Baja",'Mapa final'!$AD$15="Moderado"),CONCATENATE("R1C",'Mapa final'!$R$15),"")</f>
        <v/>
      </c>
      <c r="AB36" s="74" t="str">
        <f ca="1">IF(AND('Mapa final'!$AB$10="Baja",'Mapa final'!$AD$10="Mayor"),CONCATENATE("R1C",'Mapa final'!$R$10),"")</f>
        <v>R1C1</v>
      </c>
      <c r="AC36" s="75" t="str">
        <f>IF(AND('Mapa final'!$AB$11="Baja",'Mapa final'!$AD$11="Mayor"),CONCATENATE("R1C",'Mapa final'!$R$11),"")</f>
        <v/>
      </c>
      <c r="AD36" s="75" t="str">
        <f>IF(AND('Mapa final'!$AB$12="Baja",'Mapa final'!$AD$12="Mayor"),CONCATENATE("R1C",'Mapa final'!$R$12),"")</f>
        <v/>
      </c>
      <c r="AE36" s="75" t="str">
        <f>IF(AND('Mapa final'!$AB$13="Baja",'Mapa final'!$AD$13="Mayor"),CONCATENATE("R1C",'Mapa final'!$R$13),"")</f>
        <v/>
      </c>
      <c r="AF36" s="75" t="str">
        <f>IF(AND('Mapa final'!$AB$14="Baja",'Mapa final'!$AD$14="Mayor"),CONCATENATE("R1C",'Mapa final'!$R$14),"")</f>
        <v/>
      </c>
      <c r="AG36" s="76" t="str">
        <f>IF(AND('Mapa final'!$AB$15="Baja",'Mapa final'!$AD$15="Mayor"),CONCATENATE("R1C",'Mapa final'!$R$15),"")</f>
        <v/>
      </c>
      <c r="AH36" s="77" t="str">
        <f ca="1">IF(AND('Mapa final'!$AB$10="Baja",'Mapa final'!$AD$10="Catastrófico"),CONCATENATE("R1C",'Mapa final'!$R$10),"")</f>
        <v/>
      </c>
      <c r="AI36" s="78" t="str">
        <f>IF(AND('Mapa final'!$AB$11="Baja",'Mapa final'!$AD$11="Catastrófico"),CONCATENATE("R1C",'Mapa final'!$R$11),"")</f>
        <v/>
      </c>
      <c r="AJ36" s="78" t="str">
        <f>IF(AND('Mapa final'!$AB$12="Baja",'Mapa final'!$AD$12="Catastrófico"),CONCATENATE("R1C",'Mapa final'!$R$12),"")</f>
        <v/>
      </c>
      <c r="AK36" s="78" t="str">
        <f>IF(AND('Mapa final'!$AB$13="Baja",'Mapa final'!$AD$13="Catastrófico"),CONCATENATE("R1C",'Mapa final'!$R$13),"")</f>
        <v/>
      </c>
      <c r="AL36" s="78" t="str">
        <f>IF(AND('Mapa final'!$AB$14="Baja",'Mapa final'!$AD$14="Catastrófico"),CONCATENATE("R1C",'Mapa final'!$R$14),"")</f>
        <v/>
      </c>
      <c r="AM36" s="79" t="str">
        <f>IF(AND('Mapa final'!$AB$15="Baja",'Mapa final'!$AD$15="Catastrófico"),CONCATENATE("R1C",'Mapa final'!$R$15),"")</f>
        <v/>
      </c>
      <c r="AN36" s="1"/>
      <c r="AO36" s="551" t="s">
        <v>187</v>
      </c>
      <c r="AP36" s="536"/>
      <c r="AQ36" s="536"/>
      <c r="AR36" s="536"/>
      <c r="AS36" s="536"/>
      <c r="AT36" s="537"/>
      <c r="AU36" s="1"/>
      <c r="AV36" s="1"/>
      <c r="AW36" s="1"/>
      <c r="AX36" s="1"/>
      <c r="AY36" s="1"/>
      <c r="AZ36" s="1"/>
      <c r="BA36" s="1"/>
      <c r="BB36" s="1"/>
      <c r="BC36" s="1"/>
      <c r="BD36" s="1"/>
      <c r="BE36" s="1"/>
      <c r="BF36" s="1"/>
      <c r="BG36" s="1"/>
      <c r="BH36" s="1"/>
      <c r="BI36" s="1"/>
    </row>
    <row r="37" spans="1:61" ht="15" customHeight="1" x14ac:dyDescent="0.3">
      <c r="A37" s="1"/>
      <c r="B37" s="529"/>
      <c r="C37" s="273"/>
      <c r="D37" s="274"/>
      <c r="E37" s="285"/>
      <c r="F37" s="273"/>
      <c r="G37" s="273"/>
      <c r="H37" s="273"/>
      <c r="I37" s="273"/>
      <c r="J37" s="104" t="str">
        <f>IF(AND('Mapa final'!$AB$16="Baja",'Mapa final'!$AD$16="Leve"),CONCATENATE("R2C",'Mapa final'!$R$16),"")</f>
        <v/>
      </c>
      <c r="K37" s="105" t="str">
        <f>IF(AND('Mapa final'!$AB$17="Baja",'Mapa final'!$AD$17="Leve"),CONCATENATE("R2C",'Mapa final'!$R$17),"")</f>
        <v/>
      </c>
      <c r="L37" s="105" t="str">
        <f>IF(AND('Mapa final'!$AB$18="Baja",'Mapa final'!$AD$18="Leve"),CONCATENATE("R2C",'Mapa final'!$R$18),"")</f>
        <v/>
      </c>
      <c r="M37" s="105" t="str">
        <f>IF(AND('Mapa final'!$AB$19="Baja",'Mapa final'!$AD$19="Leve"),CONCATENATE("R2C",'Mapa final'!$R$19),"")</f>
        <v/>
      </c>
      <c r="N37" s="105" t="str">
        <f>IF(AND('Mapa final'!$AB$20="Baja",'Mapa final'!$AD$20="Leve"),CONCATENATE("R2C",'Mapa final'!$R$20),"")</f>
        <v/>
      </c>
      <c r="O37" s="106" t="str">
        <f>IF(AND('Mapa final'!$AB$21="Baja",'Mapa final'!$AD$21="Leve"),CONCATENATE("R2C",'Mapa final'!$R$21),"")</f>
        <v/>
      </c>
      <c r="P37" s="95" t="str">
        <f>IF(AND('Mapa final'!$AB$16="Baja",'Mapa final'!$AD$16="Menor"),CONCATENATE("R2C",'Mapa final'!$R$16),"")</f>
        <v/>
      </c>
      <c r="Q37" s="96" t="str">
        <f>IF(AND('Mapa final'!$AB$17="Baja",'Mapa final'!$AD$17="Menor"),CONCATENATE("R2C",'Mapa final'!$R$17),"")</f>
        <v/>
      </c>
      <c r="R37" s="96" t="str">
        <f>IF(AND('Mapa final'!$AB$18="Baja",'Mapa final'!$AD$18="Menor"),CONCATENATE("R2C",'Mapa final'!$R$18),"")</f>
        <v/>
      </c>
      <c r="S37" s="96" t="str">
        <f>IF(AND('Mapa final'!$AB$19="Baja",'Mapa final'!$AD$19="Menor"),CONCATENATE("R2C",'Mapa final'!$R$19),"")</f>
        <v/>
      </c>
      <c r="T37" s="96" t="str">
        <f>IF(AND('Mapa final'!$AB$20="Baja",'Mapa final'!$AD$20="Menor"),CONCATENATE("R2C",'Mapa final'!$R$20),"")</f>
        <v/>
      </c>
      <c r="U37" s="97" t="str">
        <f>IF(AND('Mapa final'!$AB$21="Baja",'Mapa final'!$AD$21="Menor"),CONCATENATE("R2C",'Mapa final'!$R$21),"")</f>
        <v/>
      </c>
      <c r="V37" s="95" t="str">
        <f>IF(AND('Mapa final'!$AB$16="Baja",'Mapa final'!$AD$16="Moderado"),CONCATENATE("R2C",'Mapa final'!$R$16),"")</f>
        <v/>
      </c>
      <c r="W37" s="96" t="str">
        <f>IF(AND('Mapa final'!$AB$17="Baja",'Mapa final'!$AD$17="Moderado"),CONCATENATE("R2C",'Mapa final'!$R$17),"")</f>
        <v/>
      </c>
      <c r="X37" s="96" t="str">
        <f>IF(AND('Mapa final'!$AB$18="Baja",'Mapa final'!$AD$18="Moderado"),CONCATENATE("R2C",'Mapa final'!$R$18),"")</f>
        <v/>
      </c>
      <c r="Y37" s="96" t="str">
        <f>IF(AND('Mapa final'!$AB$19="Baja",'Mapa final'!$AD$19="Moderado"),CONCATENATE("R2C",'Mapa final'!$R$19),"")</f>
        <v/>
      </c>
      <c r="Z37" s="96" t="str">
        <f>IF(AND('Mapa final'!$AB$20="Baja",'Mapa final'!$AD$20="Moderado"),CONCATENATE("R2C",'Mapa final'!$R$20),"")</f>
        <v/>
      </c>
      <c r="AA37" s="97" t="str">
        <f>IF(AND('Mapa final'!$AB$21="Baja",'Mapa final'!$AD$21="Moderado"),CONCATENATE("R2C",'Mapa final'!$R$21),"")</f>
        <v/>
      </c>
      <c r="AB37" s="80" t="str">
        <f>IF(AND('Mapa final'!$AB$16="Baja",'Mapa final'!$AD$16="Mayor"),CONCATENATE("R2C",'Mapa final'!$R$16),"")</f>
        <v/>
      </c>
      <c r="AC37" s="81" t="str">
        <f>IF(AND('Mapa final'!$AB$17="Baja",'Mapa final'!$AD$17="Mayor"),CONCATENATE("R2C",'Mapa final'!$R$17),"")</f>
        <v/>
      </c>
      <c r="AD37" s="81" t="str">
        <f>IF(AND('Mapa final'!$AB$18="Baja",'Mapa final'!$AD$18="Mayor"),CONCATENATE("R2C",'Mapa final'!$R$18),"")</f>
        <v/>
      </c>
      <c r="AE37" s="81" t="str">
        <f>IF(AND('Mapa final'!$AB$19="Baja",'Mapa final'!$AD$19="Mayor"),CONCATENATE("R2C",'Mapa final'!$R$19),"")</f>
        <v/>
      </c>
      <c r="AF37" s="81" t="str">
        <f>IF(AND('Mapa final'!$AB$20="Baja",'Mapa final'!$AD$20="Mayor"),CONCATENATE("R2C",'Mapa final'!$R$20),"")</f>
        <v/>
      </c>
      <c r="AG37" s="82" t="str">
        <f>IF(AND('Mapa final'!$AB$21="Baja",'Mapa final'!$AD$21="Mayor"),CONCATENATE("R2C",'Mapa final'!$R$21),"")</f>
        <v/>
      </c>
      <c r="AH37" s="83" t="str">
        <f>IF(AND('Mapa final'!$AB$16="Baja",'Mapa final'!$AD$16="Catastrófico"),CONCATENATE("R2C",'Mapa final'!$R$16),"")</f>
        <v/>
      </c>
      <c r="AI37" s="84" t="str">
        <f>IF(AND('Mapa final'!$AB$17="Baja",'Mapa final'!$AD$17="Catastrófico"),CONCATENATE("R2C",'Mapa final'!$R$17),"")</f>
        <v/>
      </c>
      <c r="AJ37" s="84" t="str">
        <f>IF(AND('Mapa final'!$AB$18="Baja",'Mapa final'!$AD$18="Catastrófico"),CONCATENATE("R2C",'Mapa final'!$R$18),"")</f>
        <v/>
      </c>
      <c r="AK37" s="84" t="str">
        <f>IF(AND('Mapa final'!$AB$19="Baja",'Mapa final'!$AD$19="Catastrófico"),CONCATENATE("R2C",'Mapa final'!$R$19),"")</f>
        <v/>
      </c>
      <c r="AL37" s="84" t="str">
        <f>IF(AND('Mapa final'!$AB$20="Baja",'Mapa final'!$AD$20="Catastrófico"),CONCATENATE("R2C",'Mapa final'!$R$20),"")</f>
        <v/>
      </c>
      <c r="AM37" s="85" t="str">
        <f>IF(AND('Mapa final'!$AB$21="Baja",'Mapa final'!$AD$21="Catastrófico"),CONCATENATE("R2C",'Mapa final'!$R$21),"")</f>
        <v/>
      </c>
      <c r="AN37" s="1"/>
      <c r="AO37" s="538"/>
      <c r="AP37" s="273"/>
      <c r="AQ37" s="273"/>
      <c r="AR37" s="273"/>
      <c r="AS37" s="273"/>
      <c r="AT37" s="539"/>
      <c r="AU37" s="1"/>
      <c r="AV37" s="1"/>
      <c r="AW37" s="1"/>
      <c r="AX37" s="1"/>
      <c r="AY37" s="1"/>
      <c r="AZ37" s="1"/>
      <c r="BA37" s="1"/>
      <c r="BB37" s="1"/>
      <c r="BC37" s="1"/>
      <c r="BD37" s="1"/>
      <c r="BE37" s="1"/>
      <c r="BF37" s="1"/>
      <c r="BG37" s="1"/>
      <c r="BH37" s="1"/>
      <c r="BI37" s="1"/>
    </row>
    <row r="38" spans="1:61" ht="15" customHeight="1" x14ac:dyDescent="0.3">
      <c r="A38" s="1"/>
      <c r="B38" s="529"/>
      <c r="C38" s="273"/>
      <c r="D38" s="274"/>
      <c r="E38" s="285"/>
      <c r="F38" s="273"/>
      <c r="G38" s="273"/>
      <c r="H38" s="273"/>
      <c r="I38" s="273"/>
      <c r="J38" s="104" t="str">
        <f>IF(AND('Mapa final'!$AB$22="Baja",'Mapa final'!$AD$22="Leve"),CONCATENATE("R3C",'Mapa final'!$R$22),"")</f>
        <v/>
      </c>
      <c r="K38" s="105" t="str">
        <f>IF(AND('Mapa final'!$AB$23="Baja",'Mapa final'!$AD$23="Leve"),CONCATENATE("R3C",'Mapa final'!$R$23),"")</f>
        <v/>
      </c>
      <c r="L38" s="105" t="str">
        <f>IF(AND('Mapa final'!$AB$24="Baja",'Mapa final'!$AD$24="Leve"),CONCATENATE("R3C",'Mapa final'!$R$24),"")</f>
        <v/>
      </c>
      <c r="M38" s="105" t="str">
        <f>IF(AND('Mapa final'!$AB$25="Baja",'Mapa final'!$AD$25="Leve"),CONCATENATE("R3C",'Mapa final'!$R$25),"")</f>
        <v/>
      </c>
      <c r="N38" s="105" t="str">
        <f>IF(AND('Mapa final'!$AB$26="Baja",'Mapa final'!$AD$26="Leve"),CONCATENATE("R3C",'Mapa final'!$R$26),"")</f>
        <v/>
      </c>
      <c r="O38" s="106" t="str">
        <f>IF(AND('Mapa final'!$AB$27="Baja",'Mapa final'!$AD$27="Leve"),CONCATENATE("R3C",'Mapa final'!$R$27),"")</f>
        <v/>
      </c>
      <c r="P38" s="95" t="str">
        <f>IF(AND('Mapa final'!$AB$22="Baja",'Mapa final'!$AD$22="Menor"),CONCATENATE("R3C",'Mapa final'!$R$22),"")</f>
        <v/>
      </c>
      <c r="Q38" s="96" t="str">
        <f>IF(AND('Mapa final'!$AB$23="Baja",'Mapa final'!$AD$23="Menor"),CONCATENATE("R3C",'Mapa final'!$R$23),"")</f>
        <v/>
      </c>
      <c r="R38" s="96" t="str">
        <f>IF(AND('Mapa final'!$AB$24="Baja",'Mapa final'!$AD$24="Menor"),CONCATENATE("R3C",'Mapa final'!$R$24),"")</f>
        <v/>
      </c>
      <c r="S38" s="96" t="str">
        <f>IF(AND('Mapa final'!$AB$25="Baja",'Mapa final'!$AD$25="Menor"),CONCATENATE("R3C",'Mapa final'!$R$25),"")</f>
        <v/>
      </c>
      <c r="T38" s="96" t="str">
        <f>IF(AND('Mapa final'!$AB$26="Baja",'Mapa final'!$AD$26="Menor"),CONCATENATE("R3C",'Mapa final'!$R$26),"")</f>
        <v/>
      </c>
      <c r="U38" s="97" t="str">
        <f>IF(AND('Mapa final'!$AB$27="Baja",'Mapa final'!$AD$27="Menor"),CONCATENATE("R3C",'Mapa final'!$R$27),"")</f>
        <v/>
      </c>
      <c r="V38" s="95" t="str">
        <f>IF(AND('Mapa final'!$AB$22="Baja",'Mapa final'!$AD$22="Moderado"),CONCATENATE("R3C",'Mapa final'!$R$22),"")</f>
        <v/>
      </c>
      <c r="W38" s="96" t="str">
        <f>IF(AND('Mapa final'!$AB$23="Baja",'Mapa final'!$AD$23="Moderado"),CONCATENATE("R3C",'Mapa final'!$R$23),"")</f>
        <v/>
      </c>
      <c r="X38" s="96" t="str">
        <f>IF(AND('Mapa final'!$AB$24="Baja",'Mapa final'!$AD$24="Moderado"),CONCATENATE("R3C",'Mapa final'!$R$24),"")</f>
        <v/>
      </c>
      <c r="Y38" s="96" t="str">
        <f>IF(AND('Mapa final'!$AB$25="Baja",'Mapa final'!$AD$25="Moderado"),CONCATENATE("R3C",'Mapa final'!$R$25),"")</f>
        <v/>
      </c>
      <c r="Z38" s="96" t="str">
        <f>IF(AND('Mapa final'!$AB$26="Baja",'Mapa final'!$AD$26="Moderado"),CONCATENATE("R3C",'Mapa final'!$R$26),"")</f>
        <v/>
      </c>
      <c r="AA38" s="97" t="str">
        <f>IF(AND('Mapa final'!$AB$27="Baja",'Mapa final'!$AD$27="Moderado"),CONCATENATE("R3C",'Mapa final'!$R$27),"")</f>
        <v/>
      </c>
      <c r="AB38" s="80" t="str">
        <f>IF(AND('Mapa final'!$AB$22="Baja",'Mapa final'!$AD$22="Mayor"),CONCATENATE("R3C",'Mapa final'!$R$22),"")</f>
        <v/>
      </c>
      <c r="AC38" s="81" t="str">
        <f>IF(AND('Mapa final'!$AB$23="Baja",'Mapa final'!$AD$23="Mayor"),CONCATENATE("R3C",'Mapa final'!$R$23),"")</f>
        <v/>
      </c>
      <c r="AD38" s="81" t="str">
        <f>IF(AND('Mapa final'!$AB$24="Baja",'Mapa final'!$AD$24="Mayor"),CONCATENATE("R3C",'Mapa final'!$R$24),"")</f>
        <v/>
      </c>
      <c r="AE38" s="81" t="str">
        <f>IF(AND('Mapa final'!$AB$25="Baja",'Mapa final'!$AD$25="Mayor"),CONCATENATE("R3C",'Mapa final'!$R$25),"")</f>
        <v/>
      </c>
      <c r="AF38" s="81" t="str">
        <f>IF(AND('Mapa final'!$AB$26="Baja",'Mapa final'!$AD$26="Mayor"),CONCATENATE("R3C",'Mapa final'!$R$26),"")</f>
        <v/>
      </c>
      <c r="AG38" s="82" t="str">
        <f>IF(AND('Mapa final'!$AB$27="Baja",'Mapa final'!$AD$27="Mayor"),CONCATENATE("R3C",'Mapa final'!$R$27),"")</f>
        <v/>
      </c>
      <c r="AH38" s="83" t="str">
        <f>IF(AND('Mapa final'!$AB$22="Baja",'Mapa final'!$AD$22="Catastrófico"),CONCATENATE("R3C",'Mapa final'!$R$22),"")</f>
        <v/>
      </c>
      <c r="AI38" s="84" t="str">
        <f>IF(AND('Mapa final'!$AB$23="Baja",'Mapa final'!$AD$23="Catastrófico"),CONCATENATE("R3C",'Mapa final'!$R$23),"")</f>
        <v/>
      </c>
      <c r="AJ38" s="84" t="str">
        <f>IF(AND('Mapa final'!$AB$24="Baja",'Mapa final'!$AD$24="Catastrófico"),CONCATENATE("R3C",'Mapa final'!$R$24),"")</f>
        <v/>
      </c>
      <c r="AK38" s="84" t="str">
        <f>IF(AND('Mapa final'!$AB$25="Baja",'Mapa final'!$AD$25="Catastrófico"),CONCATENATE("R3C",'Mapa final'!$R$25),"")</f>
        <v/>
      </c>
      <c r="AL38" s="84" t="str">
        <f>IF(AND('Mapa final'!$AB$26="Baja",'Mapa final'!$AD$26="Catastrófico"),CONCATENATE("R3C",'Mapa final'!$R$26),"")</f>
        <v/>
      </c>
      <c r="AM38" s="85" t="str">
        <f>IF(AND('Mapa final'!$AB$27="Baja",'Mapa final'!$AD$27="Catastrófico"),CONCATENATE("R3C",'Mapa final'!$R$27),"")</f>
        <v/>
      </c>
      <c r="AN38" s="1"/>
      <c r="AO38" s="538"/>
      <c r="AP38" s="273"/>
      <c r="AQ38" s="273"/>
      <c r="AR38" s="273"/>
      <c r="AS38" s="273"/>
      <c r="AT38" s="539"/>
      <c r="AU38" s="1"/>
      <c r="AV38" s="1"/>
      <c r="AW38" s="1"/>
      <c r="AX38" s="1"/>
      <c r="AY38" s="1"/>
      <c r="AZ38" s="1"/>
      <c r="BA38" s="1"/>
      <c r="BB38" s="1"/>
      <c r="BC38" s="1"/>
      <c r="BD38" s="1"/>
      <c r="BE38" s="1"/>
      <c r="BF38" s="1"/>
      <c r="BG38" s="1"/>
      <c r="BH38" s="1"/>
      <c r="BI38" s="1"/>
    </row>
    <row r="39" spans="1:61" ht="15" customHeight="1" x14ac:dyDescent="0.3">
      <c r="A39" s="1"/>
      <c r="B39" s="529"/>
      <c r="C39" s="273"/>
      <c r="D39" s="274"/>
      <c r="E39" s="285"/>
      <c r="F39" s="273"/>
      <c r="G39" s="273"/>
      <c r="H39" s="273"/>
      <c r="I39" s="273"/>
      <c r="J39" s="104" t="str">
        <f>IF(AND('Mapa final'!$AB$28="Baja",'Mapa final'!$AD$28="Leve"),CONCATENATE("R4C",'Mapa final'!$R$28),"")</f>
        <v/>
      </c>
      <c r="K39" s="105" t="str">
        <f>IF(AND('Mapa final'!$AB$29="Baja",'Mapa final'!$AD$29="Leve"),CONCATENATE("R4C",'Mapa final'!$R$29),"")</f>
        <v/>
      </c>
      <c r="L39" s="105" t="str">
        <f>IF(AND('Mapa final'!$AB$30="Baja",'Mapa final'!$AD$30="Leve"),CONCATENATE("R4C",'Mapa final'!$R$30),"")</f>
        <v/>
      </c>
      <c r="M39" s="105" t="str">
        <f>IF(AND('Mapa final'!$AB$31="Baja",'Mapa final'!$AD$31="Leve"),CONCATENATE("R4C",'Mapa final'!$R$31),"")</f>
        <v/>
      </c>
      <c r="N39" s="105" t="str">
        <f>IF(AND('Mapa final'!$AB$32="Baja",'Mapa final'!$AD$32="Leve"),CONCATENATE("R4C",'Mapa final'!$R$32),"")</f>
        <v/>
      </c>
      <c r="O39" s="106" t="str">
        <f>IF(AND('Mapa final'!$AB$33="Baja",'Mapa final'!$AD$33="Leve"),CONCATENATE("R4C",'Mapa final'!$R$33),"")</f>
        <v/>
      </c>
      <c r="P39" s="95" t="str">
        <f>IF(AND('Mapa final'!$AB$28="Baja",'Mapa final'!$AD$28="Menor"),CONCATENATE("R4C",'Mapa final'!$R$28),"")</f>
        <v/>
      </c>
      <c r="Q39" s="96" t="str">
        <f>IF(AND('Mapa final'!$AB$29="Baja",'Mapa final'!$AD$29="Menor"),CONCATENATE("R4C",'Mapa final'!$R$29),"")</f>
        <v/>
      </c>
      <c r="R39" s="96" t="str">
        <f>IF(AND('Mapa final'!$AB$30="Baja",'Mapa final'!$AD$30="Menor"),CONCATENATE("R4C",'Mapa final'!$R$30),"")</f>
        <v/>
      </c>
      <c r="S39" s="96" t="str">
        <f>IF(AND('Mapa final'!$AB$31="Baja",'Mapa final'!$AD$31="Menor"),CONCATENATE("R4C",'Mapa final'!$R$31),"")</f>
        <v/>
      </c>
      <c r="T39" s="96" t="str">
        <f>IF(AND('Mapa final'!$AB$32="Baja",'Mapa final'!$AD$32="Menor"),CONCATENATE("R4C",'Mapa final'!$R$32),"")</f>
        <v/>
      </c>
      <c r="U39" s="97" t="str">
        <f>IF(AND('Mapa final'!$AB$33="Baja",'Mapa final'!$AD$33="Menor"),CONCATENATE("R4C",'Mapa final'!$R$33),"")</f>
        <v/>
      </c>
      <c r="V39" s="95" t="str">
        <f>IF(AND('Mapa final'!$AB$28="Baja",'Mapa final'!$AD$28="Moderado"),CONCATENATE("R4C",'Mapa final'!$R$28),"")</f>
        <v/>
      </c>
      <c r="W39" s="96" t="str">
        <f>IF(AND('Mapa final'!$AB$29="Baja",'Mapa final'!$AD$29="Moderado"),CONCATENATE("R4C",'Mapa final'!$R$29),"")</f>
        <v/>
      </c>
      <c r="X39" s="96" t="str">
        <f>IF(AND('Mapa final'!$AB$30="Baja",'Mapa final'!$AD$30="Moderado"),CONCATENATE("R4C",'Mapa final'!$R$30),"")</f>
        <v/>
      </c>
      <c r="Y39" s="96" t="str">
        <f>IF(AND('Mapa final'!$AB$31="Baja",'Mapa final'!$AD$31="Moderado"),CONCATENATE("R4C",'Mapa final'!$R$31),"")</f>
        <v/>
      </c>
      <c r="Z39" s="96" t="str">
        <f>IF(AND('Mapa final'!$AB$32="Baja",'Mapa final'!$AD$32="Moderado"),CONCATENATE("R4C",'Mapa final'!$R$32),"")</f>
        <v/>
      </c>
      <c r="AA39" s="97" t="str">
        <f>IF(AND('Mapa final'!$AB$33="Baja",'Mapa final'!$AD$33="Moderado"),CONCATENATE("R4C",'Mapa final'!$R$33),"")</f>
        <v/>
      </c>
      <c r="AB39" s="80" t="str">
        <f>IF(AND('Mapa final'!$AB$28="Baja",'Mapa final'!$AD$28="Mayor"),CONCATENATE("R4C",'Mapa final'!$R$28),"")</f>
        <v/>
      </c>
      <c r="AC39" s="81" t="str">
        <f>IF(AND('Mapa final'!$AB$29="Baja",'Mapa final'!$AD$29="Mayor"),CONCATENATE("R4C",'Mapa final'!$R$29),"")</f>
        <v/>
      </c>
      <c r="AD39" s="81" t="str">
        <f>IF(AND('Mapa final'!$AB$30="Baja",'Mapa final'!$AD$30="Mayor"),CONCATENATE("R4C",'Mapa final'!$R$30),"")</f>
        <v/>
      </c>
      <c r="AE39" s="81" t="str">
        <f>IF(AND('Mapa final'!$AB$31="Baja",'Mapa final'!$AD$31="Mayor"),CONCATENATE("R4C",'Mapa final'!$R$31),"")</f>
        <v/>
      </c>
      <c r="AF39" s="81" t="str">
        <f>IF(AND('Mapa final'!$AB$32="Baja",'Mapa final'!$AD$32="Mayor"),CONCATENATE("R4C",'Mapa final'!$R$32),"")</f>
        <v/>
      </c>
      <c r="AG39" s="82" t="str">
        <f>IF(AND('Mapa final'!$AB$33="Baja",'Mapa final'!$AD$33="Mayor"),CONCATENATE("R4C",'Mapa final'!$R$33),"")</f>
        <v/>
      </c>
      <c r="AH39" s="83" t="str">
        <f>IF(AND('Mapa final'!$AB$28="Baja",'Mapa final'!$AD$28="Catastrófico"),CONCATENATE("R4C",'Mapa final'!$R$28),"")</f>
        <v/>
      </c>
      <c r="AI39" s="84" t="str">
        <f>IF(AND('Mapa final'!$AB$29="Baja",'Mapa final'!$AD$29="Catastrófico"),CONCATENATE("R4C",'Mapa final'!$R$29),"")</f>
        <v/>
      </c>
      <c r="AJ39" s="84" t="str">
        <f>IF(AND('Mapa final'!$AB$30="Baja",'Mapa final'!$AD$30="Catastrófico"),CONCATENATE("R4C",'Mapa final'!$R$30),"")</f>
        <v/>
      </c>
      <c r="AK39" s="84" t="str">
        <f>IF(AND('Mapa final'!$AB$31="Baja",'Mapa final'!$AD$31="Catastrófico"),CONCATENATE("R4C",'Mapa final'!$R$31),"")</f>
        <v/>
      </c>
      <c r="AL39" s="84" t="str">
        <f>IF(AND('Mapa final'!$AB$32="Baja",'Mapa final'!$AD$32="Catastrófico"),CONCATENATE("R4C",'Mapa final'!$R$32),"")</f>
        <v/>
      </c>
      <c r="AM39" s="85" t="str">
        <f>IF(AND('Mapa final'!$AB$33="Baja",'Mapa final'!$AD$33="Catastrófico"),CONCATENATE("R4C",'Mapa final'!$R$33),"")</f>
        <v/>
      </c>
      <c r="AN39" s="1"/>
      <c r="AO39" s="538"/>
      <c r="AP39" s="273"/>
      <c r="AQ39" s="273"/>
      <c r="AR39" s="273"/>
      <c r="AS39" s="273"/>
      <c r="AT39" s="539"/>
      <c r="AU39" s="1"/>
      <c r="AV39" s="1"/>
      <c r="AW39" s="1"/>
      <c r="AX39" s="1"/>
      <c r="AY39" s="1"/>
      <c r="AZ39" s="1"/>
      <c r="BA39" s="1"/>
      <c r="BB39" s="1"/>
      <c r="BC39" s="1"/>
      <c r="BD39" s="1"/>
      <c r="BE39" s="1"/>
      <c r="BF39" s="1"/>
      <c r="BG39" s="1"/>
      <c r="BH39" s="1"/>
      <c r="BI39" s="1"/>
    </row>
    <row r="40" spans="1:61" ht="15" customHeight="1" x14ac:dyDescent="0.3">
      <c r="A40" s="1"/>
      <c r="B40" s="529"/>
      <c r="C40" s="273"/>
      <c r="D40" s="274"/>
      <c r="E40" s="285"/>
      <c r="F40" s="273"/>
      <c r="G40" s="273"/>
      <c r="H40" s="273"/>
      <c r="I40" s="273"/>
      <c r="J40" s="104" t="str">
        <f>IF(AND('Mapa final'!$AB$34="Baja",'Mapa final'!$AD$34="Leve"),CONCATENATE("R5C",'Mapa final'!$R$34),"")</f>
        <v/>
      </c>
      <c r="K40" s="105" t="str">
        <f>IF(AND('Mapa final'!$AB$35="Baja",'Mapa final'!$AD$35="Leve"),CONCATENATE("R5C",'Mapa final'!$R$35),"")</f>
        <v/>
      </c>
      <c r="L40" s="105" t="str">
        <f>IF(AND('Mapa final'!$AB$36="Baja",'Mapa final'!$AD$36="Leve"),CONCATENATE("R5C",'Mapa final'!$R$36),"")</f>
        <v/>
      </c>
      <c r="M40" s="105" t="str">
        <f>IF(AND('Mapa final'!$AB$37="Baja",'Mapa final'!$AD$37="Leve"),CONCATENATE("R5C",'Mapa final'!$R$37),"")</f>
        <v/>
      </c>
      <c r="N40" s="105" t="str">
        <f>IF(AND('Mapa final'!$AB$38="Baja",'Mapa final'!$AD$38="Leve"),CONCATENATE("R5C",'Mapa final'!$R$38),"")</f>
        <v/>
      </c>
      <c r="O40" s="106" t="str">
        <f>IF(AND('Mapa final'!$AB$39="Baja",'Mapa final'!$AD$39="Leve"),CONCATENATE("R5C",'Mapa final'!$R$39),"")</f>
        <v/>
      </c>
      <c r="P40" s="95" t="str">
        <f>IF(AND('Mapa final'!$AB$34="Baja",'Mapa final'!$AD$34="Menor"),CONCATENATE("R5C",'Mapa final'!$R$34),"")</f>
        <v/>
      </c>
      <c r="Q40" s="96" t="str">
        <f>IF(AND('Mapa final'!$AB$35="Baja",'Mapa final'!$AD$35="Menor"),CONCATENATE("R5C",'Mapa final'!$R$35),"")</f>
        <v/>
      </c>
      <c r="R40" s="96" t="str">
        <f>IF(AND('Mapa final'!$AB$36="Baja",'Mapa final'!$AD$36="Menor"),CONCATENATE("R5C",'Mapa final'!$R$36),"")</f>
        <v/>
      </c>
      <c r="S40" s="96" t="str">
        <f>IF(AND('Mapa final'!$AB$37="Baja",'Mapa final'!$AD$37="Menor"),CONCATENATE("R5C",'Mapa final'!$R$37),"")</f>
        <v/>
      </c>
      <c r="T40" s="96" t="str">
        <f>IF(AND('Mapa final'!$AB$38="Baja",'Mapa final'!$AD$38="Menor"),CONCATENATE("R5C",'Mapa final'!$R$38),"")</f>
        <v/>
      </c>
      <c r="U40" s="97" t="str">
        <f>IF(AND('Mapa final'!$AB$39="Baja",'Mapa final'!$AD$39="Menor"),CONCATENATE("R5C",'Mapa final'!$R$39),"")</f>
        <v/>
      </c>
      <c r="V40" s="95" t="str">
        <f>IF(AND('Mapa final'!$AB$34="Baja",'Mapa final'!$AD$34="Moderado"),CONCATENATE("R5C",'Mapa final'!$R$34),"")</f>
        <v/>
      </c>
      <c r="W40" s="96" t="str">
        <f>IF(AND('Mapa final'!$AB$35="Baja",'Mapa final'!$AD$35="Moderado"),CONCATENATE("R5C",'Mapa final'!$R$35),"")</f>
        <v/>
      </c>
      <c r="X40" s="96" t="str">
        <f>IF(AND('Mapa final'!$AB$36="Baja",'Mapa final'!$AD$36="Moderado"),CONCATENATE("R5C",'Mapa final'!$R$36),"")</f>
        <v/>
      </c>
      <c r="Y40" s="96" t="str">
        <f>IF(AND('Mapa final'!$AB$37="Baja",'Mapa final'!$AD$37="Moderado"),CONCATENATE("R5C",'Mapa final'!$R$37),"")</f>
        <v/>
      </c>
      <c r="Z40" s="96" t="str">
        <f>IF(AND('Mapa final'!$AB$38="Baja",'Mapa final'!$AD$38="Moderado"),CONCATENATE("R5C",'Mapa final'!$R$38),"")</f>
        <v/>
      </c>
      <c r="AA40" s="97" t="str">
        <f>IF(AND('Mapa final'!$AB$39="Baja",'Mapa final'!$AD$39="Moderado"),CONCATENATE("R5C",'Mapa final'!$R$39),"")</f>
        <v/>
      </c>
      <c r="AB40" s="80" t="str">
        <f>IF(AND('Mapa final'!$AB$34="Baja",'Mapa final'!$AD$34="Mayor"),CONCATENATE("R5C",'Mapa final'!$R$34),"")</f>
        <v/>
      </c>
      <c r="AC40" s="81" t="str">
        <f>IF(AND('Mapa final'!$AB$35="Baja",'Mapa final'!$AD$35="Mayor"),CONCATENATE("R5C",'Mapa final'!$R$35),"")</f>
        <v/>
      </c>
      <c r="AD40" s="81" t="str">
        <f>IF(AND('Mapa final'!$AB$36="Baja",'Mapa final'!$AD$36="Mayor"),CONCATENATE("R5C",'Mapa final'!$R$36),"")</f>
        <v/>
      </c>
      <c r="AE40" s="81" t="str">
        <f>IF(AND('Mapa final'!$AB$37="Baja",'Mapa final'!$AD$37="Mayor"),CONCATENATE("R5C",'Mapa final'!$R$37),"")</f>
        <v/>
      </c>
      <c r="AF40" s="81" t="str">
        <f>IF(AND('Mapa final'!$AB$38="Baja",'Mapa final'!$AD$38="Mayor"),CONCATENATE("R5C",'Mapa final'!$R$38),"")</f>
        <v/>
      </c>
      <c r="AG40" s="82" t="str">
        <f>IF(AND('Mapa final'!$AB$39="Baja",'Mapa final'!$AD$39="Mayor"),CONCATENATE("R5C",'Mapa final'!$R$39),"")</f>
        <v/>
      </c>
      <c r="AH40" s="83" t="str">
        <f>IF(AND('Mapa final'!$AB$34="Baja",'Mapa final'!$AD$34="Catastrófico"),CONCATENATE("R5C",'Mapa final'!$R$34),"")</f>
        <v/>
      </c>
      <c r="AI40" s="84" t="str">
        <f>IF(AND('Mapa final'!$AB$35="Baja",'Mapa final'!$AD$35="Catastrófico"),CONCATENATE("R5C",'Mapa final'!$R$35),"")</f>
        <v/>
      </c>
      <c r="AJ40" s="84" t="str">
        <f>IF(AND('Mapa final'!$AB$36="Baja",'Mapa final'!$AD$36="Catastrófico"),CONCATENATE("R5C",'Mapa final'!$R$36),"")</f>
        <v/>
      </c>
      <c r="AK40" s="84" t="str">
        <f>IF(AND('Mapa final'!$AB$37="Baja",'Mapa final'!$AD$37="Catastrófico"),CONCATENATE("R5C",'Mapa final'!$R$37),"")</f>
        <v/>
      </c>
      <c r="AL40" s="84" t="str">
        <f>IF(AND('Mapa final'!$AB$38="Baja",'Mapa final'!$AD$38="Catastrófico"),CONCATENATE("R5C",'Mapa final'!$R$38),"")</f>
        <v/>
      </c>
      <c r="AM40" s="85" t="str">
        <f>IF(AND('Mapa final'!$AB$39="Baja",'Mapa final'!$AD$39="Catastrófico"),CONCATENATE("R5C",'Mapa final'!$R$39),"")</f>
        <v/>
      </c>
      <c r="AN40" s="1"/>
      <c r="AO40" s="538"/>
      <c r="AP40" s="273"/>
      <c r="AQ40" s="273"/>
      <c r="AR40" s="273"/>
      <c r="AS40" s="273"/>
      <c r="AT40" s="539"/>
      <c r="AU40" s="1"/>
      <c r="AV40" s="1"/>
      <c r="AW40" s="1"/>
      <c r="AX40" s="1"/>
      <c r="AY40" s="1"/>
      <c r="AZ40" s="1"/>
      <c r="BA40" s="1"/>
      <c r="BB40" s="1"/>
      <c r="BC40" s="1"/>
      <c r="BD40" s="1"/>
      <c r="BE40" s="1"/>
      <c r="BF40" s="1"/>
      <c r="BG40" s="1"/>
      <c r="BH40" s="1"/>
      <c r="BI40" s="1"/>
    </row>
    <row r="41" spans="1:61" ht="15" customHeight="1" x14ac:dyDescent="0.3">
      <c r="A41" s="1"/>
      <c r="B41" s="529"/>
      <c r="C41" s="273"/>
      <c r="D41" s="274"/>
      <c r="E41" s="285"/>
      <c r="F41" s="273"/>
      <c r="G41" s="273"/>
      <c r="H41" s="273"/>
      <c r="I41" s="273"/>
      <c r="J41" s="104" t="str">
        <f>IF(AND('Mapa final'!$AB$40="Baja",'Mapa final'!$AD$40="Leve"),CONCATENATE("R6C",'Mapa final'!$R$40),"")</f>
        <v/>
      </c>
      <c r="K41" s="105" t="str">
        <f>IF(AND('Mapa final'!$AB$41="Baja",'Mapa final'!$AD$41="Leve"),CONCATENATE("R6C",'Mapa final'!$R$41),"")</f>
        <v/>
      </c>
      <c r="L41" s="105" t="str">
        <f>IF(AND('Mapa final'!$AB$42="Baja",'Mapa final'!$AD$42="Leve"),CONCATENATE("R6C",'Mapa final'!$R$42),"")</f>
        <v/>
      </c>
      <c r="M41" s="105" t="str">
        <f>IF(AND('Mapa final'!$AB$43="Baja",'Mapa final'!$AD$43="Leve"),CONCATENATE("R6C",'Mapa final'!$R$43),"")</f>
        <v/>
      </c>
      <c r="N41" s="105" t="str">
        <f>IF(AND('Mapa final'!$AB$44="Baja",'Mapa final'!$AD$44="Leve"),CONCATENATE("R6C",'Mapa final'!$R$44),"")</f>
        <v/>
      </c>
      <c r="O41" s="106" t="str">
        <f>IF(AND('Mapa final'!$AB$45="Baja",'Mapa final'!$AD$45="Leve"),CONCATENATE("R6C",'Mapa final'!$R$45),"")</f>
        <v/>
      </c>
      <c r="P41" s="95" t="str">
        <f>IF(AND('Mapa final'!$AB$40="Baja",'Mapa final'!$AD$40="Menor"),CONCATENATE("R6C",'Mapa final'!$R$40),"")</f>
        <v/>
      </c>
      <c r="Q41" s="96" t="str">
        <f>IF(AND('Mapa final'!$AB$41="Baja",'Mapa final'!$AD$41="Menor"),CONCATENATE("R6C",'Mapa final'!$R$41),"")</f>
        <v/>
      </c>
      <c r="R41" s="96" t="str">
        <f>IF(AND('Mapa final'!$AB$42="Baja",'Mapa final'!$AD$42="Menor"),CONCATENATE("R6C",'Mapa final'!$R$42),"")</f>
        <v/>
      </c>
      <c r="S41" s="96" t="str">
        <f>IF(AND('Mapa final'!$AB$43="Baja",'Mapa final'!$AD$43="Menor"),CONCATENATE("R6C",'Mapa final'!$R$43),"")</f>
        <v/>
      </c>
      <c r="T41" s="96" t="str">
        <f>IF(AND('Mapa final'!$AB$44="Baja",'Mapa final'!$AD$44="Menor"),CONCATENATE("R6C",'Mapa final'!$R$44),"")</f>
        <v/>
      </c>
      <c r="U41" s="97" t="str">
        <f>IF(AND('Mapa final'!$AB$45="Baja",'Mapa final'!$AD$45="Menor"),CONCATENATE("R6C",'Mapa final'!$R$45),"")</f>
        <v/>
      </c>
      <c r="V41" s="95" t="str">
        <f>IF(AND('Mapa final'!$AB$40="Baja",'Mapa final'!$AD$40="Moderado"),CONCATENATE("R6C",'Mapa final'!$R$40),"")</f>
        <v/>
      </c>
      <c r="W41" s="96" t="str">
        <f>IF(AND('Mapa final'!$AB$41="Baja",'Mapa final'!$AD$41="Moderado"),CONCATENATE("R6C",'Mapa final'!$R$41),"")</f>
        <v/>
      </c>
      <c r="X41" s="96" t="str">
        <f>IF(AND('Mapa final'!$AB$42="Baja",'Mapa final'!$AD$42="Moderado"),CONCATENATE("R6C",'Mapa final'!$R$42),"")</f>
        <v/>
      </c>
      <c r="Y41" s="96" t="str">
        <f>IF(AND('Mapa final'!$AB$43="Baja",'Mapa final'!$AD$43="Moderado"),CONCATENATE("R6C",'Mapa final'!$R$43),"")</f>
        <v/>
      </c>
      <c r="Z41" s="96" t="str">
        <f>IF(AND('Mapa final'!$AB$44="Baja",'Mapa final'!$AD$44="Moderado"),CONCATENATE("R6C",'Mapa final'!$R$44),"")</f>
        <v/>
      </c>
      <c r="AA41" s="97" t="str">
        <f>IF(AND('Mapa final'!$AB$45="Baja",'Mapa final'!$AD$45="Moderado"),CONCATENATE("R6C",'Mapa final'!$R$45),"")</f>
        <v/>
      </c>
      <c r="AB41" s="80" t="str">
        <f>IF(AND('Mapa final'!$AB$40="Baja",'Mapa final'!$AD$40="Mayor"),CONCATENATE("R6C",'Mapa final'!$R$40),"")</f>
        <v/>
      </c>
      <c r="AC41" s="81" t="str">
        <f>IF(AND('Mapa final'!$AB$41="Baja",'Mapa final'!$AD$41="Mayor"),CONCATENATE("R6C",'Mapa final'!$R$41),"")</f>
        <v/>
      </c>
      <c r="AD41" s="81" t="str">
        <f>IF(AND('Mapa final'!$AB$42="Baja",'Mapa final'!$AD$42="Mayor"),CONCATENATE("R6C",'Mapa final'!$R$42),"")</f>
        <v/>
      </c>
      <c r="AE41" s="81" t="str">
        <f>IF(AND('Mapa final'!$AB$43="Baja",'Mapa final'!$AD$43="Mayor"),CONCATENATE("R6C",'Mapa final'!$R$43),"")</f>
        <v/>
      </c>
      <c r="AF41" s="81" t="str">
        <f>IF(AND('Mapa final'!$AB$44="Baja",'Mapa final'!$AD$44="Mayor"),CONCATENATE("R6C",'Mapa final'!$R$44),"")</f>
        <v/>
      </c>
      <c r="AG41" s="82" t="str">
        <f>IF(AND('Mapa final'!$AB$45="Baja",'Mapa final'!$AD$45="Mayor"),CONCATENATE("R6C",'Mapa final'!$R$45),"")</f>
        <v/>
      </c>
      <c r="AH41" s="83" t="str">
        <f>IF(AND('Mapa final'!$AB$40="Baja",'Mapa final'!$AD$40="Catastrófico"),CONCATENATE("R6C",'Mapa final'!$R$40),"")</f>
        <v/>
      </c>
      <c r="AI41" s="84" t="str">
        <f>IF(AND('Mapa final'!$AB$41="Baja",'Mapa final'!$AD$41="Catastrófico"),CONCATENATE("R6C",'Mapa final'!$R$41),"")</f>
        <v/>
      </c>
      <c r="AJ41" s="84" t="str">
        <f>IF(AND('Mapa final'!$AB$42="Baja",'Mapa final'!$AD$42="Catastrófico"),CONCATENATE("R6C",'Mapa final'!$R$42),"")</f>
        <v/>
      </c>
      <c r="AK41" s="84" t="str">
        <f>IF(AND('Mapa final'!$AB$43="Baja",'Mapa final'!$AD$43="Catastrófico"),CONCATENATE("R6C",'Mapa final'!$R$43),"")</f>
        <v/>
      </c>
      <c r="AL41" s="84" t="str">
        <f>IF(AND('Mapa final'!$AB$44="Baja",'Mapa final'!$AD$44="Catastrófico"),CONCATENATE("R6C",'Mapa final'!$R$44),"")</f>
        <v/>
      </c>
      <c r="AM41" s="85" t="str">
        <f>IF(AND('Mapa final'!$AB$45="Baja",'Mapa final'!$AD$45="Catastrófico"),CONCATENATE("R6C",'Mapa final'!$R$45),"")</f>
        <v/>
      </c>
      <c r="AN41" s="1"/>
      <c r="AO41" s="538"/>
      <c r="AP41" s="273"/>
      <c r="AQ41" s="273"/>
      <c r="AR41" s="273"/>
      <c r="AS41" s="273"/>
      <c r="AT41" s="539"/>
      <c r="AU41" s="1"/>
      <c r="AV41" s="1"/>
      <c r="AW41" s="1"/>
      <c r="AX41" s="1"/>
      <c r="AY41" s="1"/>
      <c r="AZ41" s="1"/>
      <c r="BA41" s="1"/>
      <c r="BB41" s="1"/>
      <c r="BC41" s="1"/>
      <c r="BD41" s="1"/>
      <c r="BE41" s="1"/>
      <c r="BF41" s="1"/>
      <c r="BG41" s="1"/>
      <c r="BH41" s="1"/>
      <c r="BI41" s="1"/>
    </row>
    <row r="42" spans="1:61" ht="15" customHeight="1" x14ac:dyDescent="0.3">
      <c r="A42" s="1"/>
      <c r="B42" s="529"/>
      <c r="C42" s="273"/>
      <c r="D42" s="274"/>
      <c r="E42" s="285"/>
      <c r="F42" s="273"/>
      <c r="G42" s="273"/>
      <c r="H42" s="273"/>
      <c r="I42" s="273"/>
      <c r="J42" s="104" t="str">
        <f>IF(AND('Mapa final'!$AB$46="Baja",'Mapa final'!$AD$46="Leve"),CONCATENATE("R7C",'Mapa final'!$R$46),"")</f>
        <v/>
      </c>
      <c r="K42" s="105" t="str">
        <f>IF(AND('Mapa final'!$AB$47="Baja",'Mapa final'!$AD$47="Leve"),CONCATENATE("R7C",'Mapa final'!$R$47),"")</f>
        <v/>
      </c>
      <c r="L42" s="105" t="str">
        <f>IF(AND('Mapa final'!$AB$48="Baja",'Mapa final'!$AD$48="Leve"),CONCATENATE("R7C",'Mapa final'!$R$48),"")</f>
        <v/>
      </c>
      <c r="M42" s="105" t="str">
        <f>IF(AND('Mapa final'!$AB$49="Baja",'Mapa final'!$AD$49="Leve"),CONCATENATE("R7C",'Mapa final'!$R$49),"")</f>
        <v/>
      </c>
      <c r="N42" s="105" t="str">
        <f>IF(AND('Mapa final'!$AB$50="Baja",'Mapa final'!$AD$50="Leve"),CONCATENATE("R7C",'Mapa final'!$R$50),"")</f>
        <v/>
      </c>
      <c r="O42" s="106" t="str">
        <f>IF(AND('Mapa final'!$AB$51="Baja",'Mapa final'!$AD$51="Leve"),CONCATENATE("R7C",'Mapa final'!$R$51),"")</f>
        <v/>
      </c>
      <c r="P42" s="95" t="str">
        <f>IF(AND('Mapa final'!$AB$46="Baja",'Mapa final'!$AD$46="Menor"),CONCATENATE("R7C",'Mapa final'!$R$46),"")</f>
        <v/>
      </c>
      <c r="Q42" s="96" t="str">
        <f>IF(AND('Mapa final'!$AB$47="Baja",'Mapa final'!$AD$47="Menor"),CONCATENATE("R7C",'Mapa final'!$R$47),"")</f>
        <v/>
      </c>
      <c r="R42" s="96" t="str">
        <f>IF(AND('Mapa final'!$AB$48="Baja",'Mapa final'!$AD$48="Menor"),CONCATENATE("R7C",'Mapa final'!$R$48),"")</f>
        <v/>
      </c>
      <c r="S42" s="96" t="str">
        <f>IF(AND('Mapa final'!$AB$49="Baja",'Mapa final'!$AD$49="Menor"),CONCATENATE("R7C",'Mapa final'!$R$49),"")</f>
        <v/>
      </c>
      <c r="T42" s="96" t="str">
        <f>IF(AND('Mapa final'!$AB$50="Baja",'Mapa final'!$AD$50="Menor"),CONCATENATE("R7C",'Mapa final'!$R$50),"")</f>
        <v/>
      </c>
      <c r="U42" s="97" t="str">
        <f>IF(AND('Mapa final'!$AB$51="Baja",'Mapa final'!$AD$51="Menor"),CONCATENATE("R7C",'Mapa final'!$R$51),"")</f>
        <v/>
      </c>
      <c r="V42" s="95" t="str">
        <f>IF(AND('Mapa final'!$AB$46="Baja",'Mapa final'!$AD$46="Moderado"),CONCATENATE("R7C",'Mapa final'!$R$46),"")</f>
        <v/>
      </c>
      <c r="W42" s="96" t="str">
        <f>IF(AND('Mapa final'!$AB$47="Baja",'Mapa final'!$AD$47="Moderado"),CONCATENATE("R7C",'Mapa final'!$R$47),"")</f>
        <v/>
      </c>
      <c r="X42" s="96" t="str">
        <f>IF(AND('Mapa final'!$AB$48="Baja",'Mapa final'!$AD$48="Moderado"),CONCATENATE("R7C",'Mapa final'!$R$48),"")</f>
        <v/>
      </c>
      <c r="Y42" s="96" t="str">
        <f>IF(AND('Mapa final'!$AB$49="Baja",'Mapa final'!$AD$49="Moderado"),CONCATENATE("R7C",'Mapa final'!$R$49),"")</f>
        <v/>
      </c>
      <c r="Z42" s="96" t="str">
        <f>IF(AND('Mapa final'!$AB$50="Baja",'Mapa final'!$AD$50="Moderado"),CONCATENATE("R7C",'Mapa final'!$R$50),"")</f>
        <v/>
      </c>
      <c r="AA42" s="97" t="str">
        <f>IF(AND('Mapa final'!$AB$51="Baja",'Mapa final'!$AD$51="Moderado"),CONCATENATE("R7C",'Mapa final'!$R$51),"")</f>
        <v/>
      </c>
      <c r="AB42" s="80" t="str">
        <f>IF(AND('Mapa final'!$AB$46="Baja",'Mapa final'!$AD$46="Mayor"),CONCATENATE("R7C",'Mapa final'!$R$46),"")</f>
        <v/>
      </c>
      <c r="AC42" s="81" t="str">
        <f>IF(AND('Mapa final'!$AB$47="Baja",'Mapa final'!$AD$47="Mayor"),CONCATENATE("R7C",'Mapa final'!$R$47),"")</f>
        <v/>
      </c>
      <c r="AD42" s="81" t="str">
        <f>IF(AND('Mapa final'!$AB$48="Baja",'Mapa final'!$AD$48="Mayor"),CONCATENATE("R7C",'Mapa final'!$R$48),"")</f>
        <v/>
      </c>
      <c r="AE42" s="81" t="str">
        <f>IF(AND('Mapa final'!$AB$49="Baja",'Mapa final'!$AD$49="Mayor"),CONCATENATE("R7C",'Mapa final'!$R$49),"")</f>
        <v/>
      </c>
      <c r="AF42" s="81" t="str">
        <f>IF(AND('Mapa final'!$AB$50="Baja",'Mapa final'!$AD$50="Mayor"),CONCATENATE("R7C",'Mapa final'!$R$50),"")</f>
        <v/>
      </c>
      <c r="AG42" s="82" t="str">
        <f>IF(AND('Mapa final'!$AB$51="Baja",'Mapa final'!$AD$51="Mayor"),CONCATENATE("R7C",'Mapa final'!$R$51),"")</f>
        <v/>
      </c>
      <c r="AH42" s="83" t="str">
        <f>IF(AND('Mapa final'!$AB$46="Baja",'Mapa final'!$AD$46="Catastrófico"),CONCATENATE("R7C",'Mapa final'!$R$46),"")</f>
        <v/>
      </c>
      <c r="AI42" s="84" t="str">
        <f>IF(AND('Mapa final'!$AB$47="Baja",'Mapa final'!$AD$47="Catastrófico"),CONCATENATE("R7C",'Mapa final'!$R$47),"")</f>
        <v/>
      </c>
      <c r="AJ42" s="84" t="str">
        <f>IF(AND('Mapa final'!$AB$48="Baja",'Mapa final'!$AD$48="Catastrófico"),CONCATENATE("R7C",'Mapa final'!$R$48),"")</f>
        <v/>
      </c>
      <c r="AK42" s="84" t="str">
        <f>IF(AND('Mapa final'!$AB$49="Baja",'Mapa final'!$AD$49="Catastrófico"),CONCATENATE("R7C",'Mapa final'!$R$49),"")</f>
        <v/>
      </c>
      <c r="AL42" s="84" t="str">
        <f>IF(AND('Mapa final'!$AB$50="Baja",'Mapa final'!$AD$50="Catastrófico"),CONCATENATE("R7C",'Mapa final'!$R$50),"")</f>
        <v/>
      </c>
      <c r="AM42" s="85" t="str">
        <f>IF(AND('Mapa final'!$AB$51="Baja",'Mapa final'!$AD$51="Catastrófico"),CONCATENATE("R7C",'Mapa final'!$R$51),"")</f>
        <v/>
      </c>
      <c r="AN42" s="1"/>
      <c r="AO42" s="538"/>
      <c r="AP42" s="273"/>
      <c r="AQ42" s="273"/>
      <c r="AR42" s="273"/>
      <c r="AS42" s="273"/>
      <c r="AT42" s="539"/>
      <c r="AU42" s="1"/>
      <c r="AV42" s="1"/>
      <c r="AW42" s="1"/>
      <c r="AX42" s="1"/>
      <c r="AY42" s="1"/>
      <c r="AZ42" s="1"/>
      <c r="BA42" s="1"/>
      <c r="BB42" s="1"/>
      <c r="BC42" s="1"/>
      <c r="BD42" s="1"/>
      <c r="BE42" s="1"/>
      <c r="BF42" s="1"/>
      <c r="BG42" s="1"/>
      <c r="BH42" s="1"/>
      <c r="BI42" s="1"/>
    </row>
    <row r="43" spans="1:61" ht="15" customHeight="1" x14ac:dyDescent="0.3">
      <c r="A43" s="1"/>
      <c r="B43" s="529"/>
      <c r="C43" s="273"/>
      <c r="D43" s="274"/>
      <c r="E43" s="285"/>
      <c r="F43" s="273"/>
      <c r="G43" s="273"/>
      <c r="H43" s="273"/>
      <c r="I43" s="273"/>
      <c r="J43" s="104" t="str">
        <f>IF(AND('Mapa final'!$AB$52="Baja",'Mapa final'!$AD$52="Leve"),CONCATENATE("R8C",'Mapa final'!$R$52),"")</f>
        <v/>
      </c>
      <c r="K43" s="105" t="str">
        <f>IF(AND('Mapa final'!$AB$53="Baja",'Mapa final'!$AD$53="Leve"),CONCATENATE("R8C",'Mapa final'!$R$53),"")</f>
        <v/>
      </c>
      <c r="L43" s="105" t="str">
        <f>IF(AND('Mapa final'!$AB$54="Baja",'Mapa final'!$AD$54="Leve"),CONCATENATE("R8C",'Mapa final'!$R$54),"")</f>
        <v/>
      </c>
      <c r="M43" s="105" t="str">
        <f>IF(AND('Mapa final'!$AB$55="Baja",'Mapa final'!$AD$55="Leve"),CONCATENATE("R8C",'Mapa final'!$R$55),"")</f>
        <v/>
      </c>
      <c r="N43" s="105" t="str">
        <f>IF(AND('Mapa final'!$AB$56="Baja",'Mapa final'!$AD$56="Leve"),CONCATENATE("R8C",'Mapa final'!$R$56),"")</f>
        <v/>
      </c>
      <c r="O43" s="106" t="str">
        <f>IF(AND('Mapa final'!$AB$57="Baja",'Mapa final'!$AD$57="Leve"),CONCATENATE("R8C",'Mapa final'!$R$57),"")</f>
        <v/>
      </c>
      <c r="P43" s="95" t="str">
        <f>IF(AND('Mapa final'!$AB$52="Baja",'Mapa final'!$AD$52="Menor"),CONCATENATE("R8C",'Mapa final'!$R$52),"")</f>
        <v/>
      </c>
      <c r="Q43" s="96" t="str">
        <f>IF(AND('Mapa final'!$AB$53="Baja",'Mapa final'!$AD$53="Menor"),CONCATENATE("R8C",'Mapa final'!$R$53),"")</f>
        <v/>
      </c>
      <c r="R43" s="96" t="str">
        <f>IF(AND('Mapa final'!$AB$54="Baja",'Mapa final'!$AD$54="Menor"),CONCATENATE("R8C",'Mapa final'!$R$54),"")</f>
        <v/>
      </c>
      <c r="S43" s="96" t="str">
        <f>IF(AND('Mapa final'!$AB$55="Baja",'Mapa final'!$AD$55="Menor"),CONCATENATE("R8C",'Mapa final'!$R$55),"")</f>
        <v/>
      </c>
      <c r="T43" s="96" t="str">
        <f>IF(AND('Mapa final'!$AB$56="Baja",'Mapa final'!$AD$56="Menor"),CONCATENATE("R8C",'Mapa final'!$R$56),"")</f>
        <v/>
      </c>
      <c r="U43" s="97" t="str">
        <f>IF(AND('Mapa final'!$AB$57="Baja",'Mapa final'!$AD$57="Menor"),CONCATENATE("R8C",'Mapa final'!$R$57),"")</f>
        <v/>
      </c>
      <c r="V43" s="95" t="str">
        <f>IF(AND('Mapa final'!$AB$52="Baja",'Mapa final'!$AD$52="Moderado"),CONCATENATE("R8C",'Mapa final'!$R$52),"")</f>
        <v/>
      </c>
      <c r="W43" s="96" t="str">
        <f>IF(AND('Mapa final'!$AB$53="Baja",'Mapa final'!$AD$53="Moderado"),CONCATENATE("R8C",'Mapa final'!$R$53),"")</f>
        <v/>
      </c>
      <c r="X43" s="96" t="str">
        <f>IF(AND('Mapa final'!$AB$54="Baja",'Mapa final'!$AD$54="Moderado"),CONCATENATE("R8C",'Mapa final'!$R$54),"")</f>
        <v/>
      </c>
      <c r="Y43" s="96" t="str">
        <f>IF(AND('Mapa final'!$AB$55="Baja",'Mapa final'!$AD$55="Moderado"),CONCATENATE("R8C",'Mapa final'!$R$55),"")</f>
        <v/>
      </c>
      <c r="Z43" s="96" t="str">
        <f>IF(AND('Mapa final'!$AB$56="Baja",'Mapa final'!$AD$56="Moderado"),CONCATENATE("R8C",'Mapa final'!$R$56),"")</f>
        <v/>
      </c>
      <c r="AA43" s="97" t="str">
        <f>IF(AND('Mapa final'!$AB$57="Baja",'Mapa final'!$AD$57="Moderado"),CONCATENATE("R8C",'Mapa final'!$R$57),"")</f>
        <v/>
      </c>
      <c r="AB43" s="80" t="str">
        <f>IF(AND('Mapa final'!$AB$52="Baja",'Mapa final'!$AD$52="Mayor"),CONCATENATE("R8C",'Mapa final'!$R$52),"")</f>
        <v/>
      </c>
      <c r="AC43" s="81" t="str">
        <f>IF(AND('Mapa final'!$AB$53="Baja",'Mapa final'!$AD$53="Mayor"),CONCATENATE("R8C",'Mapa final'!$R$53),"")</f>
        <v/>
      </c>
      <c r="AD43" s="81" t="str">
        <f>IF(AND('Mapa final'!$AB$54="Baja",'Mapa final'!$AD$54="Mayor"),CONCATENATE("R8C",'Mapa final'!$R$54),"")</f>
        <v/>
      </c>
      <c r="AE43" s="81" t="str">
        <f>IF(AND('Mapa final'!$AB$55="Baja",'Mapa final'!$AD$55="Mayor"),CONCATENATE("R8C",'Mapa final'!$R$55),"")</f>
        <v/>
      </c>
      <c r="AF43" s="81" t="str">
        <f>IF(AND('Mapa final'!$AB$56="Baja",'Mapa final'!$AD$56="Mayor"),CONCATENATE("R8C",'Mapa final'!$R$56),"")</f>
        <v/>
      </c>
      <c r="AG43" s="82" t="str">
        <f>IF(AND('Mapa final'!$AB$57="Baja",'Mapa final'!$AD$57="Mayor"),CONCATENATE("R8C",'Mapa final'!$R$57),"")</f>
        <v/>
      </c>
      <c r="AH43" s="83" t="str">
        <f>IF(AND('Mapa final'!$AB$52="Baja",'Mapa final'!$AD$52="Catastrófico"),CONCATENATE("R8C",'Mapa final'!$R$52),"")</f>
        <v/>
      </c>
      <c r="AI43" s="84" t="str">
        <f>IF(AND('Mapa final'!$AB$53="Baja",'Mapa final'!$AD$53="Catastrófico"),CONCATENATE("R8C",'Mapa final'!$R$53),"")</f>
        <v/>
      </c>
      <c r="AJ43" s="84" t="str">
        <f>IF(AND('Mapa final'!$AB$54="Baja",'Mapa final'!$AD$54="Catastrófico"),CONCATENATE("R8C",'Mapa final'!$R$54),"")</f>
        <v/>
      </c>
      <c r="AK43" s="84" t="str">
        <f>IF(AND('Mapa final'!$AB$55="Baja",'Mapa final'!$AD$55="Catastrófico"),CONCATENATE("R8C",'Mapa final'!$R$55),"")</f>
        <v/>
      </c>
      <c r="AL43" s="84" t="str">
        <f>IF(AND('Mapa final'!$AB$56="Baja",'Mapa final'!$AD$56="Catastrófico"),CONCATENATE("R8C",'Mapa final'!$R$56),"")</f>
        <v/>
      </c>
      <c r="AM43" s="85" t="str">
        <f>IF(AND('Mapa final'!$AB$57="Baja",'Mapa final'!$AD$57="Catastrófico"),CONCATENATE("R8C",'Mapa final'!$R$57),"")</f>
        <v/>
      </c>
      <c r="AN43" s="1"/>
      <c r="AO43" s="538"/>
      <c r="AP43" s="273"/>
      <c r="AQ43" s="273"/>
      <c r="AR43" s="273"/>
      <c r="AS43" s="273"/>
      <c r="AT43" s="539"/>
      <c r="AU43" s="1"/>
      <c r="AV43" s="1"/>
      <c r="AW43" s="1"/>
      <c r="AX43" s="1"/>
      <c r="AY43" s="1"/>
      <c r="AZ43" s="1"/>
      <c r="BA43" s="1"/>
      <c r="BB43" s="1"/>
      <c r="BC43" s="1"/>
      <c r="BD43" s="1"/>
      <c r="BE43" s="1"/>
      <c r="BF43" s="1"/>
      <c r="BG43" s="1"/>
      <c r="BH43" s="1"/>
      <c r="BI43" s="1"/>
    </row>
    <row r="44" spans="1:61" ht="15" customHeight="1" x14ac:dyDescent="0.3">
      <c r="A44" s="1"/>
      <c r="B44" s="529"/>
      <c r="C44" s="273"/>
      <c r="D44" s="274"/>
      <c r="E44" s="285"/>
      <c r="F44" s="273"/>
      <c r="G44" s="273"/>
      <c r="H44" s="273"/>
      <c r="I44" s="273"/>
      <c r="J44" s="104" t="str">
        <f>IF(AND('Mapa final'!$AB$58="Baja",'Mapa final'!$AD$58="Leve"),CONCATENATE("R9C",'Mapa final'!$R$58),"")</f>
        <v/>
      </c>
      <c r="K44" s="105" t="str">
        <f>IF(AND('Mapa final'!$AB$59="Baja",'Mapa final'!$AD$59="Leve"),CONCATENATE("R9C",'Mapa final'!$R$59),"")</f>
        <v/>
      </c>
      <c r="L44" s="105" t="str">
        <f>IF(AND('Mapa final'!$AB$60="Baja",'Mapa final'!$AD$60="Leve"),CONCATENATE("R9C",'Mapa final'!$R$60),"")</f>
        <v/>
      </c>
      <c r="M44" s="105" t="str">
        <f>IF(AND('Mapa final'!$AB$61="Baja",'Mapa final'!$AD$61="Leve"),CONCATENATE("R9C",'Mapa final'!$R$61),"")</f>
        <v/>
      </c>
      <c r="N44" s="105" t="str">
        <f>IF(AND('Mapa final'!$AB$62="Baja",'Mapa final'!$AD$62="Leve"),CONCATENATE("R9C",'Mapa final'!$R$62),"")</f>
        <v/>
      </c>
      <c r="O44" s="106" t="str">
        <f>IF(AND('Mapa final'!$AB$63="Baja",'Mapa final'!$AD$63="Leve"),CONCATENATE("R9C",'Mapa final'!$R$63),"")</f>
        <v/>
      </c>
      <c r="P44" s="95" t="str">
        <f>IF(AND('Mapa final'!$AB$58="Baja",'Mapa final'!$AD$58="Menor"),CONCATENATE("R9C",'Mapa final'!$R$58),"")</f>
        <v/>
      </c>
      <c r="Q44" s="96" t="str">
        <f>IF(AND('Mapa final'!$AB$59="Baja",'Mapa final'!$AD$59="Menor"),CONCATENATE("R9C",'Mapa final'!$R$59),"")</f>
        <v/>
      </c>
      <c r="R44" s="96" t="str">
        <f>IF(AND('Mapa final'!$AB$60="Baja",'Mapa final'!$AD$60="Menor"),CONCATENATE("R9C",'Mapa final'!$R$60),"")</f>
        <v/>
      </c>
      <c r="S44" s="96" t="str">
        <f>IF(AND('Mapa final'!$AB$61="Baja",'Mapa final'!$AD$61="Menor"),CONCATENATE("R9C",'Mapa final'!$R$61),"")</f>
        <v/>
      </c>
      <c r="T44" s="96" t="str">
        <f>IF(AND('Mapa final'!$AB$62="Baja",'Mapa final'!$AD$62="Menor"),CONCATENATE("R9C",'Mapa final'!$R$62),"")</f>
        <v/>
      </c>
      <c r="U44" s="97" t="str">
        <f>IF(AND('Mapa final'!$AB$63="Baja",'Mapa final'!$AD$63="Menor"),CONCATENATE("R9C",'Mapa final'!$R$63),"")</f>
        <v/>
      </c>
      <c r="V44" s="95" t="str">
        <f>IF(AND('Mapa final'!$AB$58="Baja",'Mapa final'!$AD$58="Moderado"),CONCATENATE("R9C",'Mapa final'!$R$58),"")</f>
        <v/>
      </c>
      <c r="W44" s="96" t="str">
        <f>IF(AND('Mapa final'!$AB$59="Baja",'Mapa final'!$AD$59="Moderado"),CONCATENATE("R9C",'Mapa final'!$R$59),"")</f>
        <v/>
      </c>
      <c r="X44" s="96" t="str">
        <f>IF(AND('Mapa final'!$AB$60="Baja",'Mapa final'!$AD$60="Moderado"),CONCATENATE("R9C",'Mapa final'!$R$60),"")</f>
        <v/>
      </c>
      <c r="Y44" s="96" t="str">
        <f>IF(AND('Mapa final'!$AB$61="Baja",'Mapa final'!$AD$61="Moderado"),CONCATENATE("R9C",'Mapa final'!$R$61),"")</f>
        <v/>
      </c>
      <c r="Z44" s="96" t="str">
        <f>IF(AND('Mapa final'!$AB$62="Baja",'Mapa final'!$AD$62="Moderado"),CONCATENATE("R9C",'Mapa final'!$R$62),"")</f>
        <v/>
      </c>
      <c r="AA44" s="97" t="str">
        <f>IF(AND('Mapa final'!$AB$63="Baja",'Mapa final'!$AD$63="Moderado"),CONCATENATE("R9C",'Mapa final'!$R$63),"")</f>
        <v/>
      </c>
      <c r="AB44" s="80" t="str">
        <f>IF(AND('Mapa final'!$AB$58="Baja",'Mapa final'!$AD$58="Mayor"),CONCATENATE("R9C",'Mapa final'!$R$58),"")</f>
        <v/>
      </c>
      <c r="AC44" s="81" t="str">
        <f>IF(AND('Mapa final'!$AB$59="Baja",'Mapa final'!$AD$59="Mayor"),CONCATENATE("R9C",'Mapa final'!$R$59),"")</f>
        <v/>
      </c>
      <c r="AD44" s="81" t="str">
        <f>IF(AND('Mapa final'!$AB$60="Baja",'Mapa final'!$AD$60="Mayor"),CONCATENATE("R9C",'Mapa final'!$R$60),"")</f>
        <v/>
      </c>
      <c r="AE44" s="81" t="str">
        <f>IF(AND('Mapa final'!$AB$61="Baja",'Mapa final'!$AD$61="Mayor"),CONCATENATE("R9C",'Mapa final'!$R$61),"")</f>
        <v/>
      </c>
      <c r="AF44" s="81" t="str">
        <f>IF(AND('Mapa final'!$AB$62="Baja",'Mapa final'!$AD$62="Mayor"),CONCATENATE("R9C",'Mapa final'!$R$62),"")</f>
        <v/>
      </c>
      <c r="AG44" s="82" t="str">
        <f>IF(AND('Mapa final'!$AB$63="Baja",'Mapa final'!$AD$63="Mayor"),CONCATENATE("R9C",'Mapa final'!$R$63),"")</f>
        <v/>
      </c>
      <c r="AH44" s="83" t="str">
        <f>IF(AND('Mapa final'!$AB$58="Baja",'Mapa final'!$AD$58="Catastrófico"),CONCATENATE("R9C",'Mapa final'!$R$58),"")</f>
        <v/>
      </c>
      <c r="AI44" s="84" t="str">
        <f>IF(AND('Mapa final'!$AB$59="Baja",'Mapa final'!$AD$59="Catastrófico"),CONCATENATE("R9C",'Mapa final'!$R$59),"")</f>
        <v/>
      </c>
      <c r="AJ44" s="84" t="str">
        <f>IF(AND('Mapa final'!$AB$60="Baja",'Mapa final'!$AD$60="Catastrófico"),CONCATENATE("R9C",'Mapa final'!$R$60),"")</f>
        <v/>
      </c>
      <c r="AK44" s="84" t="str">
        <f>IF(AND('Mapa final'!$AB$61="Baja",'Mapa final'!$AD$61="Catastrófico"),CONCATENATE("R9C",'Mapa final'!$R$61),"")</f>
        <v/>
      </c>
      <c r="AL44" s="84" t="str">
        <f>IF(AND('Mapa final'!$AB$62="Baja",'Mapa final'!$AD$62="Catastrófico"),CONCATENATE("R9C",'Mapa final'!$R$62),"")</f>
        <v/>
      </c>
      <c r="AM44" s="85" t="str">
        <f>IF(AND('Mapa final'!$AB$63="Baja",'Mapa final'!$AD$63="Catastrófico"),CONCATENATE("R9C",'Mapa final'!$R$63),"")</f>
        <v/>
      </c>
      <c r="AN44" s="1"/>
      <c r="AO44" s="538"/>
      <c r="AP44" s="273"/>
      <c r="AQ44" s="273"/>
      <c r="AR44" s="273"/>
      <c r="AS44" s="273"/>
      <c r="AT44" s="539"/>
      <c r="AU44" s="1"/>
      <c r="AV44" s="1"/>
      <c r="AW44" s="1"/>
      <c r="AX44" s="1"/>
      <c r="AY44" s="1"/>
      <c r="AZ44" s="1"/>
      <c r="BA44" s="1"/>
      <c r="BB44" s="1"/>
      <c r="BC44" s="1"/>
      <c r="BD44" s="1"/>
      <c r="BE44" s="1"/>
      <c r="BF44" s="1"/>
      <c r="BG44" s="1"/>
      <c r="BH44" s="1"/>
      <c r="BI44" s="1"/>
    </row>
    <row r="45" spans="1:61" ht="15.75" customHeight="1" x14ac:dyDescent="0.3">
      <c r="A45" s="1"/>
      <c r="B45" s="529"/>
      <c r="C45" s="273"/>
      <c r="D45" s="274"/>
      <c r="E45" s="519"/>
      <c r="F45" s="520"/>
      <c r="G45" s="520"/>
      <c r="H45" s="520"/>
      <c r="I45" s="520"/>
      <c r="J45" s="107" t="str">
        <f>IF(AND('Mapa final'!$AB$64="Baja",'Mapa final'!$AD$64="Leve"),CONCATENATE("R10C",'Mapa final'!$R$64),"")</f>
        <v/>
      </c>
      <c r="K45" s="108" t="str">
        <f>IF(AND('Mapa final'!$AB$65="Baja",'Mapa final'!$AD$65="Leve"),CONCATENATE("R10C",'Mapa final'!$R$65),"")</f>
        <v/>
      </c>
      <c r="L45" s="108" t="str">
        <f>IF(AND('Mapa final'!$AB$66="Baja",'Mapa final'!$AD$66="Leve"),CONCATENATE("R10C",'Mapa final'!$R$66),"")</f>
        <v/>
      </c>
      <c r="M45" s="108" t="str">
        <f>IF(AND('Mapa final'!$AB$67="Baja",'Mapa final'!$AD$67="Leve"),CONCATENATE("R10C",'Mapa final'!$R$67),"")</f>
        <v/>
      </c>
      <c r="N45" s="108" t="str">
        <f>IF(AND('Mapa final'!$AB$68="Baja",'Mapa final'!$AD$68="Leve"),CONCATENATE("R10C",'Mapa final'!$R$68),"")</f>
        <v/>
      </c>
      <c r="O45" s="109" t="str">
        <f>IF(AND('Mapa final'!$AB$69="Baja",'Mapa final'!$AD$69="Leve"),CONCATENATE("R10C",'Mapa final'!$R$69),"")</f>
        <v/>
      </c>
      <c r="P45" s="95" t="str">
        <f>IF(AND('Mapa final'!$AB$64="Baja",'Mapa final'!$AD$64="Menor"),CONCATENATE("R10C",'Mapa final'!$R$64),"")</f>
        <v/>
      </c>
      <c r="Q45" s="96" t="str">
        <f>IF(AND('Mapa final'!$AB$65="Baja",'Mapa final'!$AD$65="Menor"),CONCATENATE("R10C",'Mapa final'!$R$65),"")</f>
        <v/>
      </c>
      <c r="R45" s="96" t="str">
        <f>IF(AND('Mapa final'!$AB$66="Baja",'Mapa final'!$AD$66="Menor"),CONCATENATE("R10C",'Mapa final'!$R$66),"")</f>
        <v/>
      </c>
      <c r="S45" s="96" t="str">
        <f>IF(AND('Mapa final'!$AB$67="Baja",'Mapa final'!$AD$67="Menor"),CONCATENATE("R10C",'Mapa final'!$R$67),"")</f>
        <v/>
      </c>
      <c r="T45" s="96" t="str">
        <f>IF(AND('Mapa final'!$AB$68="Baja",'Mapa final'!$AD$68="Menor"),CONCATENATE("R10C",'Mapa final'!$R$68),"")</f>
        <v/>
      </c>
      <c r="U45" s="97" t="str">
        <f>IF(AND('Mapa final'!$AB$69="Baja",'Mapa final'!$AD$69="Menor"),CONCATENATE("R10C",'Mapa final'!$R$69),"")</f>
        <v/>
      </c>
      <c r="V45" s="98" t="str">
        <f>IF(AND('Mapa final'!$AB$64="Baja",'Mapa final'!$AD$64="Moderado"),CONCATENATE("R10C",'Mapa final'!$R$64),"")</f>
        <v/>
      </c>
      <c r="W45" s="99" t="str">
        <f>IF(AND('Mapa final'!$AB$65="Baja",'Mapa final'!$AD$65="Moderado"),CONCATENATE("R10C",'Mapa final'!$R$65),"")</f>
        <v/>
      </c>
      <c r="X45" s="99" t="str">
        <f>IF(AND('Mapa final'!$AB$66="Baja",'Mapa final'!$AD$66="Moderado"),CONCATENATE("R10C",'Mapa final'!$R$66),"")</f>
        <v/>
      </c>
      <c r="Y45" s="99" t="str">
        <f>IF(AND('Mapa final'!$AB$67="Baja",'Mapa final'!$AD$67="Moderado"),CONCATENATE("R10C",'Mapa final'!$R$67),"")</f>
        <v/>
      </c>
      <c r="Z45" s="99" t="str">
        <f>IF(AND('Mapa final'!$AB$68="Baja",'Mapa final'!$AD$68="Moderado"),CONCATENATE("R10C",'Mapa final'!$R$68),"")</f>
        <v/>
      </c>
      <c r="AA45" s="100" t="str">
        <f>IF(AND('Mapa final'!$AB$69="Baja",'Mapa final'!$AD$69="Moderado"),CONCATENATE("R10C",'Mapa final'!$R$69),"")</f>
        <v/>
      </c>
      <c r="AB45" s="86" t="str">
        <f>IF(AND('Mapa final'!$AB$64="Baja",'Mapa final'!$AD$64="Mayor"),CONCATENATE("R10C",'Mapa final'!$R$64),"")</f>
        <v/>
      </c>
      <c r="AC45" s="87" t="str">
        <f>IF(AND('Mapa final'!$AB$65="Baja",'Mapa final'!$AD$65="Mayor"),CONCATENATE("R10C",'Mapa final'!$R$65),"")</f>
        <v/>
      </c>
      <c r="AD45" s="87" t="str">
        <f>IF(AND('Mapa final'!$AB$66="Baja",'Mapa final'!$AD$66="Mayor"),CONCATENATE("R10C",'Mapa final'!$R$66),"")</f>
        <v/>
      </c>
      <c r="AE45" s="87" t="str">
        <f>IF(AND('Mapa final'!$AB$67="Baja",'Mapa final'!$AD$67="Mayor"),CONCATENATE("R10C",'Mapa final'!$R$67),"")</f>
        <v/>
      </c>
      <c r="AF45" s="87" t="str">
        <f>IF(AND('Mapa final'!$AB$68="Baja",'Mapa final'!$AD$68="Mayor"),CONCATENATE("R10C",'Mapa final'!$R$68),"")</f>
        <v/>
      </c>
      <c r="AG45" s="88" t="str">
        <f>IF(AND('Mapa final'!$AB$69="Baja",'Mapa final'!$AD$69="Mayor"),CONCATENATE("R10C",'Mapa final'!$R$69),"")</f>
        <v/>
      </c>
      <c r="AH45" s="89" t="str">
        <f>IF(AND('Mapa final'!$AB$64="Baja",'Mapa final'!$AD$64="Catastrófico"),CONCATENATE("R10C",'Mapa final'!$R$64),"")</f>
        <v/>
      </c>
      <c r="AI45" s="90" t="str">
        <f>IF(AND('Mapa final'!$AB$65="Baja",'Mapa final'!$AD$65="Catastrófico"),CONCATENATE("R10C",'Mapa final'!$R$65),"")</f>
        <v/>
      </c>
      <c r="AJ45" s="90" t="str">
        <f>IF(AND('Mapa final'!$AB$66="Baja",'Mapa final'!$AD$66="Catastrófico"),CONCATENATE("R10C",'Mapa final'!$R$66),"")</f>
        <v/>
      </c>
      <c r="AK45" s="90" t="str">
        <f>IF(AND('Mapa final'!$AB$67="Baja",'Mapa final'!$AD$67="Catastrófico"),CONCATENATE("R10C",'Mapa final'!$R$67),"")</f>
        <v/>
      </c>
      <c r="AL45" s="90" t="str">
        <f>IF(AND('Mapa final'!$AB$68="Baja",'Mapa final'!$AD$68="Catastrófico"),CONCATENATE("R10C",'Mapa final'!$R$68),"")</f>
        <v/>
      </c>
      <c r="AM45" s="91" t="str">
        <f>IF(AND('Mapa final'!$AB$69="Baja",'Mapa final'!$AD$69="Catastrófico"),CONCATENATE("R10C",'Mapa final'!$R$69),"")</f>
        <v/>
      </c>
      <c r="AN45" s="1"/>
      <c r="AO45" s="540"/>
      <c r="AP45" s="541"/>
      <c r="AQ45" s="541"/>
      <c r="AR45" s="541"/>
      <c r="AS45" s="541"/>
      <c r="AT45" s="542"/>
    </row>
    <row r="46" spans="1:61" ht="46.5" customHeight="1" x14ac:dyDescent="0.45">
      <c r="A46" s="1"/>
      <c r="B46" s="529"/>
      <c r="C46" s="273"/>
      <c r="D46" s="274"/>
      <c r="E46" s="547" t="s">
        <v>188</v>
      </c>
      <c r="F46" s="518"/>
      <c r="G46" s="518"/>
      <c r="H46" s="518"/>
      <c r="I46" s="504"/>
      <c r="J46" s="101" t="str">
        <f ca="1">IF(AND('Mapa final'!$AB$10="Muy Baja",'Mapa final'!$AD$10="Leve"),CONCATENATE("R1C",'Mapa final'!$R$10),"")</f>
        <v/>
      </c>
      <c r="K46" s="102" t="str">
        <f>IF(AND('Mapa final'!$AB$11="Muy Baja",'Mapa final'!$AD$11="Leve"),CONCATENATE("R1C",'Mapa final'!$R$11),"")</f>
        <v/>
      </c>
      <c r="L46" s="102" t="str">
        <f>IF(AND('Mapa final'!$AB$12="Muy Baja",'Mapa final'!$AD$12="Leve"),CONCATENATE("R1C",'Mapa final'!$R$12),"")</f>
        <v/>
      </c>
      <c r="M46" s="102" t="str">
        <f>IF(AND('Mapa final'!$AB$13="Muy Baja",'Mapa final'!$AD$13="Leve"),CONCATENATE("R1C",'Mapa final'!$R$13),"")</f>
        <v/>
      </c>
      <c r="N46" s="102" t="str">
        <f>IF(AND('Mapa final'!$AB$14="Muy Baja",'Mapa final'!$AD$14="Leve"),CONCATENATE("R1C",'Mapa final'!$R$14),"")</f>
        <v/>
      </c>
      <c r="O46" s="103" t="str">
        <f>IF(AND('Mapa final'!$AB$15="Muy Baja",'Mapa final'!$AD$15="Leve"),CONCATENATE("R1C",'Mapa final'!$R$15),"")</f>
        <v/>
      </c>
      <c r="P46" s="101" t="str">
        <f ca="1">IF(AND('Mapa final'!$AB$10="Muy Baja",'Mapa final'!$AD$10="Menor"),CONCATENATE("R1C",'Mapa final'!$R$10),"")</f>
        <v/>
      </c>
      <c r="Q46" s="102" t="str">
        <f>IF(AND('Mapa final'!$AB$11="Muy Baja",'Mapa final'!$AD$11="Menor"),CONCATENATE("R1C",'Mapa final'!$R$11),"")</f>
        <v/>
      </c>
      <c r="R46" s="102" t="str">
        <f>IF(AND('Mapa final'!$AB$12="Muy Baja",'Mapa final'!$AD$12="Menor"),CONCATENATE("R1C",'Mapa final'!$R$12),"")</f>
        <v/>
      </c>
      <c r="S46" s="102" t="str">
        <f>IF(AND('Mapa final'!$AB$13="Muy Baja",'Mapa final'!$AD$13="Menor"),CONCATENATE("R1C",'Mapa final'!$R$13),"")</f>
        <v/>
      </c>
      <c r="T46" s="102" t="str">
        <f>IF(AND('Mapa final'!$AB$14="Muy Baja",'Mapa final'!$AD$14="Menor"),CONCATENATE("R1C",'Mapa final'!$R$14),"")</f>
        <v/>
      </c>
      <c r="U46" s="103" t="str">
        <f>IF(AND('Mapa final'!$AB$15="Muy Baja",'Mapa final'!$AD$15="Menor"),CONCATENATE("R1C",'Mapa final'!$R$15),"")</f>
        <v/>
      </c>
      <c r="V46" s="92" t="str">
        <f ca="1">IF(AND('Mapa final'!$AB$10="Muy Baja",'Mapa final'!$AD$10="Moderado"),CONCATENATE("R1C",'Mapa final'!$R$10),"")</f>
        <v/>
      </c>
      <c r="W46" s="110" t="str">
        <f>IF(AND('Mapa final'!$AB$11="Muy Baja",'Mapa final'!$AD$11="Moderado"),CONCATENATE("R1C",'Mapa final'!$R$11),"")</f>
        <v/>
      </c>
      <c r="X46" s="93" t="str">
        <f>IF(AND('Mapa final'!$AB$12="Muy Baja",'Mapa final'!$AD$12="Moderado"),CONCATENATE("R1C",'Mapa final'!$R$12),"")</f>
        <v/>
      </c>
      <c r="Y46" s="93" t="str">
        <f>IF(AND('Mapa final'!$AB$13="Muy Baja",'Mapa final'!$AD$13="Moderado"),CONCATENATE("R1C",'Mapa final'!$R$13),"")</f>
        <v/>
      </c>
      <c r="Z46" s="93" t="str">
        <f>IF(AND('Mapa final'!$AB$14="Muy Baja",'Mapa final'!$AD$14="Moderado"),CONCATENATE("R1C",'Mapa final'!$R$14),"")</f>
        <v/>
      </c>
      <c r="AA46" s="94" t="str">
        <f>IF(AND('Mapa final'!$AB$15="Muy Baja",'Mapa final'!$AD$15="Moderado"),CONCATENATE("R1C",'Mapa final'!$R$15),"")</f>
        <v/>
      </c>
      <c r="AB46" s="74" t="str">
        <f ca="1">IF(AND('Mapa final'!$AB$10="Muy Baja",'Mapa final'!$AD$10="Mayor"),CONCATENATE("R1C",'Mapa final'!$R$10),"")</f>
        <v/>
      </c>
      <c r="AC46" s="75" t="str">
        <f>IF(AND('Mapa final'!$AB$11="Muy Baja",'Mapa final'!$AD$11="Mayor"),CONCATENATE("R1C",'Mapa final'!$R$11),"")</f>
        <v/>
      </c>
      <c r="AD46" s="75" t="str">
        <f>IF(AND('Mapa final'!$AB$12="Muy Baja",'Mapa final'!$AD$12="Mayor"),CONCATENATE("R1C",'Mapa final'!$R$12),"")</f>
        <v/>
      </c>
      <c r="AE46" s="75" t="str">
        <f>IF(AND('Mapa final'!$AB$13="Muy Baja",'Mapa final'!$AD$13="Mayor"),CONCATENATE("R1C",'Mapa final'!$R$13),"")</f>
        <v/>
      </c>
      <c r="AF46" s="75" t="str">
        <f>IF(AND('Mapa final'!$AB$14="Muy Baja",'Mapa final'!$AD$14="Mayor"),CONCATENATE("R1C",'Mapa final'!$R$14),"")</f>
        <v/>
      </c>
      <c r="AG46" s="76" t="str">
        <f>IF(AND('Mapa final'!$AB$15="Muy Baja",'Mapa final'!$AD$15="Mayor"),CONCATENATE("R1C",'Mapa final'!$R$15),"")</f>
        <v/>
      </c>
      <c r="AH46" s="77" t="str">
        <f ca="1">IF(AND('Mapa final'!$AB$10="Muy Baja",'Mapa final'!$AD$10="Catastrófico"),CONCATENATE("R1C",'Mapa final'!$R$10),"")</f>
        <v/>
      </c>
      <c r="AI46" s="78" t="str">
        <f>IF(AND('Mapa final'!$AB$11="Muy Baja",'Mapa final'!$AD$11="Catastrófico"),CONCATENATE("R1C",'Mapa final'!$R$11),"")</f>
        <v/>
      </c>
      <c r="AJ46" s="78" t="str">
        <f>IF(AND('Mapa final'!$AB$12="Muy Baja",'Mapa final'!$AD$12="Catastrófico"),CONCATENATE("R1C",'Mapa final'!$R$12),"")</f>
        <v/>
      </c>
      <c r="AK46" s="78" t="str">
        <f>IF(AND('Mapa final'!$AB$13="Muy Baja",'Mapa final'!$AD$13="Catastrófico"),CONCATENATE("R1C",'Mapa final'!$R$13),"")</f>
        <v/>
      </c>
      <c r="AL46" s="78" t="str">
        <f>IF(AND('Mapa final'!$AB$14="Muy Baja",'Mapa final'!$AD$14="Catastrófico"),CONCATENATE("R1C",'Mapa final'!$R$14),"")</f>
        <v/>
      </c>
      <c r="AM46" s="79" t="str">
        <f>IF(AND('Mapa final'!$AB$15="Muy Baja",'Mapa final'!$AD$15="Catastrófico"),CONCATENATE("R1C",'Mapa final'!$R$15),"")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529"/>
      <c r="C47" s="273"/>
      <c r="D47" s="274"/>
      <c r="E47" s="285"/>
      <c r="F47" s="273"/>
      <c r="G47" s="273"/>
      <c r="H47" s="273"/>
      <c r="I47" s="274"/>
      <c r="J47" s="104" t="str">
        <f>IF(AND('Mapa final'!$AB$16="Muy Baja",'Mapa final'!$AD$16="Leve"),CONCATENATE("R2C",'Mapa final'!$R$16),"")</f>
        <v/>
      </c>
      <c r="K47" s="105" t="str">
        <f>IF(AND('Mapa final'!$AB$17="Muy Baja",'Mapa final'!$AD$17="Leve"),CONCATENATE("R2C",'Mapa final'!$R$17),"")</f>
        <v/>
      </c>
      <c r="L47" s="105" t="str">
        <f>IF(AND('Mapa final'!$AB$18="Muy Baja",'Mapa final'!$AD$18="Leve"),CONCATENATE("R2C",'Mapa final'!$R$18),"")</f>
        <v/>
      </c>
      <c r="M47" s="105" t="str">
        <f>IF(AND('Mapa final'!$AB$19="Muy Baja",'Mapa final'!$AD$19="Leve"),CONCATENATE("R2C",'Mapa final'!$R$19),"")</f>
        <v/>
      </c>
      <c r="N47" s="105" t="str">
        <f>IF(AND('Mapa final'!$AB$20="Muy Baja",'Mapa final'!$AD$20="Leve"),CONCATENATE("R2C",'Mapa final'!$R$20),"")</f>
        <v/>
      </c>
      <c r="O47" s="106" t="str">
        <f>IF(AND('Mapa final'!$AB$21="Muy Baja",'Mapa final'!$AD$21="Leve"),CONCATENATE("R2C",'Mapa final'!$R$21),"")</f>
        <v/>
      </c>
      <c r="P47" s="104" t="str">
        <f>IF(AND('Mapa final'!$AB$16="Muy Baja",'Mapa final'!$AD$16="Menor"),CONCATENATE("R2C",'Mapa final'!$R$16),"")</f>
        <v/>
      </c>
      <c r="Q47" s="105" t="str">
        <f>IF(AND('Mapa final'!$AB$17="Muy Baja",'Mapa final'!$AD$17="Menor"),CONCATENATE("R2C",'Mapa final'!$R$17),"")</f>
        <v/>
      </c>
      <c r="R47" s="105" t="str">
        <f>IF(AND('Mapa final'!$AB$18="Muy Baja",'Mapa final'!$AD$18="Menor"),CONCATENATE("R2C",'Mapa final'!$R$18),"")</f>
        <v/>
      </c>
      <c r="S47" s="105" t="str">
        <f>IF(AND('Mapa final'!$AB$19="Muy Baja",'Mapa final'!$AD$19="Menor"),CONCATENATE("R2C",'Mapa final'!$R$19),"")</f>
        <v/>
      </c>
      <c r="T47" s="105" t="str">
        <f>IF(AND('Mapa final'!$AB$20="Muy Baja",'Mapa final'!$AD$20="Menor"),CONCATENATE("R2C",'Mapa final'!$R$20),"")</f>
        <v/>
      </c>
      <c r="U47" s="106" t="str">
        <f>IF(AND('Mapa final'!$AB$21="Muy Baja",'Mapa final'!$AD$21="Menor"),CONCATENATE("R2C",'Mapa final'!$R$21),"")</f>
        <v/>
      </c>
      <c r="V47" s="95" t="str">
        <f>IF(AND('Mapa final'!$AB$16="Muy Baja",'Mapa final'!$AD$16="Moderado"),CONCATENATE("R2C",'Mapa final'!$R$16),"")</f>
        <v/>
      </c>
      <c r="W47" s="96" t="str">
        <f>IF(AND('Mapa final'!$AB$17="Muy Baja",'Mapa final'!$AD$17="Moderado"),CONCATENATE("R2C",'Mapa final'!$R$17),"")</f>
        <v/>
      </c>
      <c r="X47" s="96" t="str">
        <f>IF(AND('Mapa final'!$AB$18="Muy Baja",'Mapa final'!$AD$18="Moderado"),CONCATENATE("R2C",'Mapa final'!$R$18),"")</f>
        <v/>
      </c>
      <c r="Y47" s="96" t="str">
        <f>IF(AND('Mapa final'!$AB$19="Muy Baja",'Mapa final'!$AD$19="Moderado"),CONCATENATE("R2C",'Mapa final'!$R$19),"")</f>
        <v/>
      </c>
      <c r="Z47" s="96" t="str">
        <f>IF(AND('Mapa final'!$AB$20="Muy Baja",'Mapa final'!$AD$20="Moderado"),CONCATENATE("R2C",'Mapa final'!$R$20),"")</f>
        <v/>
      </c>
      <c r="AA47" s="97" t="str">
        <f>IF(AND('Mapa final'!$AB$21="Muy Baja",'Mapa final'!$AD$21="Moderado"),CONCATENATE("R2C",'Mapa final'!$R$21),"")</f>
        <v/>
      </c>
      <c r="AB47" s="80" t="str">
        <f>IF(AND('Mapa final'!$AB$16="Muy Baja",'Mapa final'!$AD$16="Mayor"),CONCATENATE("R2C",'Mapa final'!$R$16),"")</f>
        <v/>
      </c>
      <c r="AC47" s="81" t="str">
        <f>IF(AND('Mapa final'!$AB$17="Muy Baja",'Mapa final'!$AD$17="Mayor"),CONCATENATE("R2C",'Mapa final'!$R$17),"")</f>
        <v/>
      </c>
      <c r="AD47" s="81" t="str">
        <f>IF(AND('Mapa final'!$AB$18="Muy Baja",'Mapa final'!$AD$18="Mayor"),CONCATENATE("R2C",'Mapa final'!$R$18),"")</f>
        <v/>
      </c>
      <c r="AE47" s="81" t="str">
        <f>IF(AND('Mapa final'!$AB$19="Muy Baja",'Mapa final'!$AD$19="Mayor"),CONCATENATE("R2C",'Mapa final'!$R$19),"")</f>
        <v/>
      </c>
      <c r="AF47" s="81" t="str">
        <f>IF(AND('Mapa final'!$AB$20="Muy Baja",'Mapa final'!$AD$20="Mayor"),CONCATENATE("R2C",'Mapa final'!$R$20),"")</f>
        <v/>
      </c>
      <c r="AG47" s="82" t="str">
        <f>IF(AND('Mapa final'!$AB$21="Muy Baja",'Mapa final'!$AD$21="Mayor"),CONCATENATE("R2C",'Mapa final'!$R$21),"")</f>
        <v/>
      </c>
      <c r="AH47" s="83" t="str">
        <f>IF(AND('Mapa final'!$AB$16="Muy Baja",'Mapa final'!$AD$16="Catastrófico"),CONCATENATE("R2C",'Mapa final'!$R$16),"")</f>
        <v/>
      </c>
      <c r="AI47" s="84" t="str">
        <f>IF(AND('Mapa final'!$AB$17="Muy Baja",'Mapa final'!$AD$17="Catastrófico"),CONCATENATE("R2C",'Mapa final'!$R$17),"")</f>
        <v/>
      </c>
      <c r="AJ47" s="84" t="str">
        <f>IF(AND('Mapa final'!$AB$18="Muy Baja",'Mapa final'!$AD$18="Catastrófico"),CONCATENATE("R2C",'Mapa final'!$R$18),"")</f>
        <v/>
      </c>
      <c r="AK47" s="84" t="str">
        <f>IF(AND('Mapa final'!$AB$19="Muy Baja",'Mapa final'!$AD$19="Catastrófico"),CONCATENATE("R2C",'Mapa final'!$R$19),"")</f>
        <v/>
      </c>
      <c r="AL47" s="84" t="str">
        <f>IF(AND('Mapa final'!$AB$20="Muy Baja",'Mapa final'!$AD$20="Catastrófico"),CONCATENATE("R2C",'Mapa final'!$R$20),"")</f>
        <v/>
      </c>
      <c r="AM47" s="85" t="str">
        <f>IF(AND('Mapa final'!$AB$21="Muy Baja",'Mapa final'!$AD$21="Catastrófico"),CONCATENATE("R2C",'Mapa final'!$R$21),"")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529"/>
      <c r="C48" s="273"/>
      <c r="D48" s="274"/>
      <c r="E48" s="285"/>
      <c r="F48" s="273"/>
      <c r="G48" s="273"/>
      <c r="H48" s="273"/>
      <c r="I48" s="274"/>
      <c r="J48" s="104" t="str">
        <f>IF(AND('Mapa final'!$AB$22="Muy Baja",'Mapa final'!$AD$22="Leve"),CONCATENATE("R3C",'Mapa final'!$R$22),"")</f>
        <v/>
      </c>
      <c r="K48" s="105" t="str">
        <f>IF(AND('Mapa final'!$AB$23="Muy Baja",'Mapa final'!$AD$23="Leve"),CONCATENATE("R3C",'Mapa final'!$R$23),"")</f>
        <v/>
      </c>
      <c r="L48" s="105" t="str">
        <f>IF(AND('Mapa final'!$AB$24="Muy Baja",'Mapa final'!$AD$24="Leve"),CONCATENATE("R3C",'Mapa final'!$R$24),"")</f>
        <v/>
      </c>
      <c r="M48" s="105" t="str">
        <f>IF(AND('Mapa final'!$AB$25="Muy Baja",'Mapa final'!$AD$25="Leve"),CONCATENATE("R3C",'Mapa final'!$R$25),"")</f>
        <v/>
      </c>
      <c r="N48" s="105" t="str">
        <f>IF(AND('Mapa final'!$AB$26="Muy Baja",'Mapa final'!$AD$26="Leve"),CONCATENATE("R3C",'Mapa final'!$R$26),"")</f>
        <v/>
      </c>
      <c r="O48" s="106" t="str">
        <f>IF(AND('Mapa final'!$AB$27="Muy Baja",'Mapa final'!$AD$27="Leve"),CONCATENATE("R3C",'Mapa final'!$R$27),"")</f>
        <v/>
      </c>
      <c r="P48" s="104" t="str">
        <f>IF(AND('Mapa final'!$AB$22="Muy Baja",'Mapa final'!$AD$22="Menor"),CONCATENATE("R3C",'Mapa final'!$R$22),"")</f>
        <v/>
      </c>
      <c r="Q48" s="105" t="str">
        <f>IF(AND('Mapa final'!$AB$23="Muy Baja",'Mapa final'!$AD$23="Menor"),CONCATENATE("R3C",'Mapa final'!$R$23),"")</f>
        <v/>
      </c>
      <c r="R48" s="105" t="str">
        <f>IF(AND('Mapa final'!$AB$24="Muy Baja",'Mapa final'!$AD$24="Menor"),CONCATENATE("R3C",'Mapa final'!$R$24),"")</f>
        <v/>
      </c>
      <c r="S48" s="105" t="str">
        <f>IF(AND('Mapa final'!$AB$25="Muy Baja",'Mapa final'!$AD$25="Menor"),CONCATENATE("R3C",'Mapa final'!$R$25),"")</f>
        <v/>
      </c>
      <c r="T48" s="105" t="str">
        <f>IF(AND('Mapa final'!$AB$26="Muy Baja",'Mapa final'!$AD$26="Menor"),CONCATENATE("R3C",'Mapa final'!$R$26),"")</f>
        <v/>
      </c>
      <c r="U48" s="106" t="str">
        <f>IF(AND('Mapa final'!$AB$27="Muy Baja",'Mapa final'!$AD$27="Menor"),CONCATENATE("R3C",'Mapa final'!$R$27),"")</f>
        <v/>
      </c>
      <c r="V48" s="95" t="str">
        <f>IF(AND('Mapa final'!$AB$22="Muy Baja",'Mapa final'!$AD$22="Moderado"),CONCATENATE("R3C",'Mapa final'!$R$22),"")</f>
        <v/>
      </c>
      <c r="W48" s="96" t="str">
        <f>IF(AND('Mapa final'!$AB$23="Muy Baja",'Mapa final'!$AD$23="Moderado"),CONCATENATE("R3C",'Mapa final'!$R$23),"")</f>
        <v/>
      </c>
      <c r="X48" s="96" t="str">
        <f>IF(AND('Mapa final'!$AB$24="Muy Baja",'Mapa final'!$AD$24="Moderado"),CONCATENATE("R3C",'Mapa final'!$R$24),"")</f>
        <v/>
      </c>
      <c r="Y48" s="96" t="str">
        <f>IF(AND('Mapa final'!$AB$25="Muy Baja",'Mapa final'!$AD$25="Moderado"),CONCATENATE("R3C",'Mapa final'!$R$25),"")</f>
        <v/>
      </c>
      <c r="Z48" s="96" t="str">
        <f>IF(AND('Mapa final'!$AB$26="Muy Baja",'Mapa final'!$AD$26="Moderado"),CONCATENATE("R3C",'Mapa final'!$R$26),"")</f>
        <v/>
      </c>
      <c r="AA48" s="97" t="str">
        <f>IF(AND('Mapa final'!$AB$27="Muy Baja",'Mapa final'!$AD$27="Moderado"),CONCATENATE("R3C",'Mapa final'!$R$27),"")</f>
        <v/>
      </c>
      <c r="AB48" s="80" t="str">
        <f>IF(AND('Mapa final'!$AB$22="Muy Baja",'Mapa final'!$AD$22="Mayor"),CONCATENATE("R3C",'Mapa final'!$R$22),"")</f>
        <v/>
      </c>
      <c r="AC48" s="81" t="str">
        <f>IF(AND('Mapa final'!$AB$23="Muy Baja",'Mapa final'!$AD$23="Mayor"),CONCATENATE("R3C",'Mapa final'!$R$23),"")</f>
        <v/>
      </c>
      <c r="AD48" s="81" t="str">
        <f>IF(AND('Mapa final'!$AB$24="Muy Baja",'Mapa final'!$AD$24="Mayor"),CONCATENATE("R3C",'Mapa final'!$R$24),"")</f>
        <v/>
      </c>
      <c r="AE48" s="81" t="str">
        <f>IF(AND('Mapa final'!$AB$25="Muy Baja",'Mapa final'!$AD$25="Mayor"),CONCATENATE("R3C",'Mapa final'!$R$25),"")</f>
        <v/>
      </c>
      <c r="AF48" s="81" t="str">
        <f>IF(AND('Mapa final'!$AB$26="Muy Baja",'Mapa final'!$AD$26="Mayor"),CONCATENATE("R3C",'Mapa final'!$R$26),"")</f>
        <v/>
      </c>
      <c r="AG48" s="82" t="str">
        <f>IF(AND('Mapa final'!$AB$27="Muy Baja",'Mapa final'!$AD$27="Mayor"),CONCATENATE("R3C",'Mapa final'!$R$27),"")</f>
        <v/>
      </c>
      <c r="AH48" s="83" t="str">
        <f>IF(AND('Mapa final'!$AB$22="Muy Baja",'Mapa final'!$AD$22="Catastrófico"),CONCATENATE("R3C",'Mapa final'!$R$22),"")</f>
        <v/>
      </c>
      <c r="AI48" s="84" t="str">
        <f>IF(AND('Mapa final'!$AB$23="Muy Baja",'Mapa final'!$AD$23="Catastrófico"),CONCATENATE("R3C",'Mapa final'!$R$23),"")</f>
        <v/>
      </c>
      <c r="AJ48" s="84" t="str">
        <f>IF(AND('Mapa final'!$AB$24="Muy Baja",'Mapa final'!$AD$24="Catastrófico"),CONCATENATE("R3C",'Mapa final'!$R$24),"")</f>
        <v/>
      </c>
      <c r="AK48" s="84" t="str">
        <f>IF(AND('Mapa final'!$AB$25="Muy Baja",'Mapa final'!$AD$25="Catastrófico"),CONCATENATE("R3C",'Mapa final'!$R$25),"")</f>
        <v/>
      </c>
      <c r="AL48" s="84" t="str">
        <f>IF(AND('Mapa final'!$AB$26="Muy Baja",'Mapa final'!$AD$26="Catastrófico"),CONCATENATE("R3C",'Mapa final'!$R$26),"")</f>
        <v/>
      </c>
      <c r="AM48" s="85" t="str">
        <f>IF(AND('Mapa final'!$AB$27="Muy Baja",'Mapa final'!$AD$27="Catastrófico"),CONCATENATE("R3C",'Mapa final'!$R$27),"")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529"/>
      <c r="C49" s="273"/>
      <c r="D49" s="274"/>
      <c r="E49" s="285"/>
      <c r="F49" s="273"/>
      <c r="G49" s="273"/>
      <c r="H49" s="273"/>
      <c r="I49" s="274"/>
      <c r="J49" s="104" t="str">
        <f>IF(AND('Mapa final'!$AB$28="Muy Baja",'Mapa final'!$AD$28="Leve"),CONCATENATE("R4C",'Mapa final'!$R$28),"")</f>
        <v/>
      </c>
      <c r="K49" s="105" t="str">
        <f>IF(AND('Mapa final'!$AB$29="Muy Baja",'Mapa final'!$AD$29="Leve"),CONCATENATE("R4C",'Mapa final'!$R$29),"")</f>
        <v/>
      </c>
      <c r="L49" s="105" t="str">
        <f>IF(AND('Mapa final'!$AB$30="Muy Baja",'Mapa final'!$AD$30="Leve"),CONCATENATE("R4C",'Mapa final'!$R$30),"")</f>
        <v/>
      </c>
      <c r="M49" s="105" t="str">
        <f>IF(AND('Mapa final'!$AB$31="Muy Baja",'Mapa final'!$AD$31="Leve"),CONCATENATE("R4C",'Mapa final'!$R$31),"")</f>
        <v/>
      </c>
      <c r="N49" s="105" t="str">
        <f>IF(AND('Mapa final'!$AB$32="Muy Baja",'Mapa final'!$AD$32="Leve"),CONCATENATE("R4C",'Mapa final'!$R$32),"")</f>
        <v/>
      </c>
      <c r="O49" s="106" t="str">
        <f>IF(AND('Mapa final'!$AB$33="Muy Baja",'Mapa final'!$AD$33="Leve"),CONCATENATE("R4C",'Mapa final'!$R$33),"")</f>
        <v/>
      </c>
      <c r="P49" s="104" t="str">
        <f>IF(AND('Mapa final'!$AB$28="Muy Baja",'Mapa final'!$AD$28="Menor"),CONCATENATE("R4C",'Mapa final'!$R$28),"")</f>
        <v/>
      </c>
      <c r="Q49" s="105" t="str">
        <f>IF(AND('Mapa final'!$AB$29="Muy Baja",'Mapa final'!$AD$29="Menor"),CONCATENATE("R4C",'Mapa final'!$R$29),"")</f>
        <v/>
      </c>
      <c r="R49" s="105" t="str">
        <f>IF(AND('Mapa final'!$AB$30="Muy Baja",'Mapa final'!$AD$30="Menor"),CONCATENATE("R4C",'Mapa final'!$R$30),"")</f>
        <v/>
      </c>
      <c r="S49" s="105" t="str">
        <f>IF(AND('Mapa final'!$AB$31="Muy Baja",'Mapa final'!$AD$31="Menor"),CONCATENATE("R4C",'Mapa final'!$R$31),"")</f>
        <v/>
      </c>
      <c r="T49" s="105" t="str">
        <f>IF(AND('Mapa final'!$AB$32="Muy Baja",'Mapa final'!$AD$32="Menor"),CONCATENATE("R4C",'Mapa final'!$R$32),"")</f>
        <v/>
      </c>
      <c r="U49" s="106" t="str">
        <f>IF(AND('Mapa final'!$AB$33="Muy Baja",'Mapa final'!$AD$33="Menor"),CONCATENATE("R4C",'Mapa final'!$R$33),"")</f>
        <v/>
      </c>
      <c r="V49" s="95" t="str">
        <f>IF(AND('Mapa final'!$AB$28="Muy Baja",'Mapa final'!$AD$28="Moderado"),CONCATENATE("R4C",'Mapa final'!$R$28),"")</f>
        <v/>
      </c>
      <c r="W49" s="96" t="str">
        <f>IF(AND('Mapa final'!$AB$29="Muy Baja",'Mapa final'!$AD$29="Moderado"),CONCATENATE("R4C",'Mapa final'!$R$29),"")</f>
        <v/>
      </c>
      <c r="X49" s="96" t="str">
        <f>IF(AND('Mapa final'!$AB$30="Muy Baja",'Mapa final'!$AD$30="Moderado"),CONCATENATE("R4C",'Mapa final'!$R$30),"")</f>
        <v/>
      </c>
      <c r="Y49" s="96" t="str">
        <f>IF(AND('Mapa final'!$AB$31="Muy Baja",'Mapa final'!$AD$31="Moderado"),CONCATENATE("R4C",'Mapa final'!$R$31),"")</f>
        <v/>
      </c>
      <c r="Z49" s="96" t="str">
        <f>IF(AND('Mapa final'!$AB$32="Muy Baja",'Mapa final'!$AD$32="Moderado"),CONCATENATE("R4C",'Mapa final'!$R$32),"")</f>
        <v/>
      </c>
      <c r="AA49" s="97" t="str">
        <f>IF(AND('Mapa final'!$AB$33="Muy Baja",'Mapa final'!$AD$33="Moderado"),CONCATENATE("R4C",'Mapa final'!$R$33),"")</f>
        <v/>
      </c>
      <c r="AB49" s="80" t="str">
        <f>IF(AND('Mapa final'!$AB$28="Muy Baja",'Mapa final'!$AD$28="Mayor"),CONCATENATE("R4C",'Mapa final'!$R$28),"")</f>
        <v/>
      </c>
      <c r="AC49" s="81" t="str">
        <f>IF(AND('Mapa final'!$AB$29="Muy Baja",'Mapa final'!$AD$29="Mayor"),CONCATENATE("R4C",'Mapa final'!$R$29),"")</f>
        <v/>
      </c>
      <c r="AD49" s="81" t="str">
        <f>IF(AND('Mapa final'!$AB$30="Muy Baja",'Mapa final'!$AD$30="Mayor"),CONCATENATE("R4C",'Mapa final'!$R$30),"")</f>
        <v/>
      </c>
      <c r="AE49" s="81" t="str">
        <f>IF(AND('Mapa final'!$AB$31="Muy Baja",'Mapa final'!$AD$31="Mayor"),CONCATENATE("R4C",'Mapa final'!$R$31),"")</f>
        <v/>
      </c>
      <c r="AF49" s="81" t="str">
        <f>IF(AND('Mapa final'!$AB$32="Muy Baja",'Mapa final'!$AD$32="Mayor"),CONCATENATE("R4C",'Mapa final'!$R$32),"")</f>
        <v/>
      </c>
      <c r="AG49" s="82" t="str">
        <f>IF(AND('Mapa final'!$AB$33="Muy Baja",'Mapa final'!$AD$33="Mayor"),CONCATENATE("R4C",'Mapa final'!$R$33),"")</f>
        <v/>
      </c>
      <c r="AH49" s="83" t="str">
        <f>IF(AND('Mapa final'!$AB$28="Muy Baja",'Mapa final'!$AD$28="Catastrófico"),CONCATENATE("R4C",'Mapa final'!$R$28),"")</f>
        <v/>
      </c>
      <c r="AI49" s="84" t="str">
        <f>IF(AND('Mapa final'!$AB$29="Muy Baja",'Mapa final'!$AD$29="Catastrófico"),CONCATENATE("R4C",'Mapa final'!$R$29),"")</f>
        <v/>
      </c>
      <c r="AJ49" s="84" t="str">
        <f>IF(AND('Mapa final'!$AB$30="Muy Baja",'Mapa final'!$AD$30="Catastrófico"),CONCATENATE("R4C",'Mapa final'!$R$30),"")</f>
        <v/>
      </c>
      <c r="AK49" s="84" t="str">
        <f>IF(AND('Mapa final'!$AB$31="Muy Baja",'Mapa final'!$AD$31="Catastrófico"),CONCATENATE("R4C",'Mapa final'!$R$31),"")</f>
        <v/>
      </c>
      <c r="AL49" s="84" t="str">
        <f>IF(AND('Mapa final'!$AB$32="Muy Baja",'Mapa final'!$AD$32="Catastrófico"),CONCATENATE("R4C",'Mapa final'!$R$32),"")</f>
        <v/>
      </c>
      <c r="AM49" s="85" t="str">
        <f>IF(AND('Mapa final'!$AB$33="Muy Baja",'Mapa final'!$AD$33="Catastrófico"),CONCATENATE("R4C",'Mapa final'!$R$33),"")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529"/>
      <c r="C50" s="273"/>
      <c r="D50" s="274"/>
      <c r="E50" s="285"/>
      <c r="F50" s="273"/>
      <c r="G50" s="273"/>
      <c r="H50" s="273"/>
      <c r="I50" s="274"/>
      <c r="J50" s="104" t="str">
        <f>IF(AND('Mapa final'!$AB$34="Muy Baja",'Mapa final'!$AD$34="Leve"),CONCATENATE("R5C",'Mapa final'!$R$34),"")</f>
        <v/>
      </c>
      <c r="K50" s="105" t="str">
        <f>IF(AND('Mapa final'!$AB$35="Muy Baja",'Mapa final'!$AD$35="Leve"),CONCATENATE("R5C",'Mapa final'!$R$35),"")</f>
        <v/>
      </c>
      <c r="L50" s="105" t="str">
        <f>IF(AND('Mapa final'!$AB$36="Muy Baja",'Mapa final'!$AD$36="Leve"),CONCATENATE("R5C",'Mapa final'!$R$36),"")</f>
        <v/>
      </c>
      <c r="M50" s="105" t="str">
        <f>IF(AND('Mapa final'!$AB$37="Muy Baja",'Mapa final'!$AD$37="Leve"),CONCATENATE("R5C",'Mapa final'!$R$37),"")</f>
        <v/>
      </c>
      <c r="N50" s="105" t="str">
        <f>IF(AND('Mapa final'!$AB$38="Muy Baja",'Mapa final'!$AD$38="Leve"),CONCATENATE("R5C",'Mapa final'!$R$38),"")</f>
        <v/>
      </c>
      <c r="O50" s="106" t="str">
        <f>IF(AND('Mapa final'!$AB$39="Muy Baja",'Mapa final'!$AD$39="Leve"),CONCATENATE("R5C",'Mapa final'!$R$39),"")</f>
        <v/>
      </c>
      <c r="P50" s="104" t="str">
        <f>IF(AND('Mapa final'!$AB$34="Muy Baja",'Mapa final'!$AD$34="Menor"),CONCATENATE("R5C",'Mapa final'!$R$34),"")</f>
        <v/>
      </c>
      <c r="Q50" s="105" t="str">
        <f>IF(AND('Mapa final'!$AB$35="Muy Baja",'Mapa final'!$AD$35="Menor"),CONCATENATE("R5C",'Mapa final'!$R$35),"")</f>
        <v/>
      </c>
      <c r="R50" s="105" t="str">
        <f>IF(AND('Mapa final'!$AB$36="Muy Baja",'Mapa final'!$AD$36="Menor"),CONCATENATE("R5C",'Mapa final'!$R$36),"")</f>
        <v/>
      </c>
      <c r="S50" s="105" t="str">
        <f>IF(AND('Mapa final'!$AB$37="Muy Baja",'Mapa final'!$AD$37="Menor"),CONCATENATE("R5C",'Mapa final'!$R$37),"")</f>
        <v/>
      </c>
      <c r="T50" s="105" t="str">
        <f>IF(AND('Mapa final'!$AB$38="Muy Baja",'Mapa final'!$AD$38="Menor"),CONCATENATE("R5C",'Mapa final'!$R$38),"")</f>
        <v/>
      </c>
      <c r="U50" s="106" t="str">
        <f>IF(AND('Mapa final'!$AB$39="Muy Baja",'Mapa final'!$AD$39="Menor"),CONCATENATE("R5C",'Mapa final'!$R$39),"")</f>
        <v/>
      </c>
      <c r="V50" s="95" t="str">
        <f>IF(AND('Mapa final'!$AB$34="Muy Baja",'Mapa final'!$AD$34="Moderado"),CONCATENATE("R5C",'Mapa final'!$R$34),"")</f>
        <v/>
      </c>
      <c r="W50" s="96" t="str">
        <f>IF(AND('Mapa final'!$AB$35="Muy Baja",'Mapa final'!$AD$35="Moderado"),CONCATENATE("R5C",'Mapa final'!$R$35),"")</f>
        <v/>
      </c>
      <c r="X50" s="96" t="str">
        <f>IF(AND('Mapa final'!$AB$36="Muy Baja",'Mapa final'!$AD$36="Moderado"),CONCATENATE("R5C",'Mapa final'!$R$36),"")</f>
        <v/>
      </c>
      <c r="Y50" s="96" t="str">
        <f>IF(AND('Mapa final'!$AB$37="Muy Baja",'Mapa final'!$AD$37="Moderado"),CONCATENATE("R5C",'Mapa final'!$R$37),"")</f>
        <v/>
      </c>
      <c r="Z50" s="96" t="str">
        <f>IF(AND('Mapa final'!$AB$38="Muy Baja",'Mapa final'!$AD$38="Moderado"),CONCATENATE("R5C",'Mapa final'!$R$38),"")</f>
        <v/>
      </c>
      <c r="AA50" s="97" t="str">
        <f>IF(AND('Mapa final'!$AB$39="Muy Baja",'Mapa final'!$AD$39="Moderado"),CONCATENATE("R5C",'Mapa final'!$R$39),"")</f>
        <v/>
      </c>
      <c r="AB50" s="80" t="str">
        <f>IF(AND('Mapa final'!$AB$34="Muy Baja",'Mapa final'!$AD$34="Mayor"),CONCATENATE("R5C",'Mapa final'!$R$34),"")</f>
        <v/>
      </c>
      <c r="AC50" s="81" t="str">
        <f>IF(AND('Mapa final'!$AB$35="Muy Baja",'Mapa final'!$AD$35="Mayor"),CONCATENATE("R5C",'Mapa final'!$R$35),"")</f>
        <v/>
      </c>
      <c r="AD50" s="81" t="str">
        <f>IF(AND('Mapa final'!$AB$36="Muy Baja",'Mapa final'!$AD$36="Mayor"),CONCATENATE("R5C",'Mapa final'!$R$36),"")</f>
        <v/>
      </c>
      <c r="AE50" s="81" t="str">
        <f>IF(AND('Mapa final'!$AB$37="Muy Baja",'Mapa final'!$AD$37="Mayor"),CONCATENATE("R5C",'Mapa final'!$R$37),"")</f>
        <v/>
      </c>
      <c r="AF50" s="81" t="str">
        <f>IF(AND('Mapa final'!$AB$38="Muy Baja",'Mapa final'!$AD$38="Mayor"),CONCATENATE("R5C",'Mapa final'!$R$38),"")</f>
        <v/>
      </c>
      <c r="AG50" s="82" t="str">
        <f>IF(AND('Mapa final'!$AB$39="Muy Baja",'Mapa final'!$AD$39="Mayor"),CONCATENATE("R5C",'Mapa final'!$R$39),"")</f>
        <v/>
      </c>
      <c r="AH50" s="83" t="str">
        <f>IF(AND('Mapa final'!$AB$34="Muy Baja",'Mapa final'!$AD$34="Catastrófico"),CONCATENATE("R5C",'Mapa final'!$R$34),"")</f>
        <v/>
      </c>
      <c r="AI50" s="84" t="str">
        <f>IF(AND('Mapa final'!$AB$35="Muy Baja",'Mapa final'!$AD$35="Catastrófico"),CONCATENATE("R5C",'Mapa final'!$R$35),"")</f>
        <v/>
      </c>
      <c r="AJ50" s="84" t="str">
        <f>IF(AND('Mapa final'!$AB$36="Muy Baja",'Mapa final'!$AD$36="Catastrófico"),CONCATENATE("R5C",'Mapa final'!$R$36),"")</f>
        <v/>
      </c>
      <c r="AK50" s="84" t="str">
        <f>IF(AND('Mapa final'!$AB$37="Muy Baja",'Mapa final'!$AD$37="Catastrófico"),CONCATENATE("R5C",'Mapa final'!$R$37),"")</f>
        <v/>
      </c>
      <c r="AL50" s="84" t="str">
        <f>IF(AND('Mapa final'!$AB$38="Muy Baja",'Mapa final'!$AD$38="Catastrófico"),CONCATENATE("R5C",'Mapa final'!$R$38),"")</f>
        <v/>
      </c>
      <c r="AM50" s="85" t="str">
        <f>IF(AND('Mapa final'!$AB$39="Muy Baja",'Mapa final'!$AD$39="Catastrófico"),CONCATENATE("R5C",'Mapa final'!$R$39),"")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529"/>
      <c r="C51" s="273"/>
      <c r="D51" s="274"/>
      <c r="E51" s="285"/>
      <c r="F51" s="273"/>
      <c r="G51" s="273"/>
      <c r="H51" s="273"/>
      <c r="I51" s="274"/>
      <c r="J51" s="104" t="str">
        <f>IF(AND('Mapa final'!$AB$40="Muy Baja",'Mapa final'!$AD$40="Leve"),CONCATENATE("R6C",'Mapa final'!$R$40),"")</f>
        <v/>
      </c>
      <c r="K51" s="105" t="str">
        <f>IF(AND('Mapa final'!$AB$41="Muy Baja",'Mapa final'!$AD$41="Leve"),CONCATENATE("R6C",'Mapa final'!$R$41),"")</f>
        <v/>
      </c>
      <c r="L51" s="105" t="str">
        <f>IF(AND('Mapa final'!$AB$42="Muy Baja",'Mapa final'!$AD$42="Leve"),CONCATENATE("R6C",'Mapa final'!$R$42),"")</f>
        <v/>
      </c>
      <c r="M51" s="105" t="str">
        <f>IF(AND('Mapa final'!$AB$43="Muy Baja",'Mapa final'!$AD$43="Leve"),CONCATENATE("R6C",'Mapa final'!$R$43),"")</f>
        <v/>
      </c>
      <c r="N51" s="105" t="str">
        <f>IF(AND('Mapa final'!$AB$44="Muy Baja",'Mapa final'!$AD$44="Leve"),CONCATENATE("R6C",'Mapa final'!$R$44),"")</f>
        <v/>
      </c>
      <c r="O51" s="106" t="str">
        <f>IF(AND('Mapa final'!$AB$45="Muy Baja",'Mapa final'!$AD$45="Leve"),CONCATENATE("R6C",'Mapa final'!$R$45),"")</f>
        <v/>
      </c>
      <c r="P51" s="104" t="str">
        <f>IF(AND('Mapa final'!$AB$40="Muy Baja",'Mapa final'!$AD$40="Menor"),CONCATENATE("R6C",'Mapa final'!$R$40),"")</f>
        <v/>
      </c>
      <c r="Q51" s="105" t="str">
        <f>IF(AND('Mapa final'!$AB$41="Muy Baja",'Mapa final'!$AD$41="Menor"),CONCATENATE("R6C",'Mapa final'!$R$41),"")</f>
        <v/>
      </c>
      <c r="R51" s="105" t="str">
        <f>IF(AND('Mapa final'!$AB$42="Muy Baja",'Mapa final'!$AD$42="Menor"),CONCATENATE("R6C",'Mapa final'!$R$42),"")</f>
        <v/>
      </c>
      <c r="S51" s="105" t="str">
        <f>IF(AND('Mapa final'!$AB$43="Muy Baja",'Mapa final'!$AD$43="Menor"),CONCATENATE("R6C",'Mapa final'!$R$43),"")</f>
        <v/>
      </c>
      <c r="T51" s="105" t="str">
        <f>IF(AND('Mapa final'!$AB$44="Muy Baja",'Mapa final'!$AD$44="Menor"),CONCATENATE("R6C",'Mapa final'!$R$44),"")</f>
        <v/>
      </c>
      <c r="U51" s="106" t="str">
        <f>IF(AND('Mapa final'!$AB$45="Muy Baja",'Mapa final'!$AD$45="Menor"),CONCATENATE("R6C",'Mapa final'!$R$45),"")</f>
        <v/>
      </c>
      <c r="V51" s="95" t="str">
        <f>IF(AND('Mapa final'!$AB$40="Muy Baja",'Mapa final'!$AD$40="Moderado"),CONCATENATE("R6C",'Mapa final'!$R$40),"")</f>
        <v/>
      </c>
      <c r="W51" s="96" t="str">
        <f>IF(AND('Mapa final'!$AB$41="Muy Baja",'Mapa final'!$AD$41="Moderado"),CONCATENATE("R6C",'Mapa final'!$R$41),"")</f>
        <v/>
      </c>
      <c r="X51" s="96" t="str">
        <f>IF(AND('Mapa final'!$AB$42="Muy Baja",'Mapa final'!$AD$42="Moderado"),CONCATENATE("R6C",'Mapa final'!$R$42),"")</f>
        <v/>
      </c>
      <c r="Y51" s="96" t="str">
        <f>IF(AND('Mapa final'!$AB$43="Muy Baja",'Mapa final'!$AD$43="Moderado"),CONCATENATE("R6C",'Mapa final'!$R$43),"")</f>
        <v/>
      </c>
      <c r="Z51" s="96" t="str">
        <f>IF(AND('Mapa final'!$AB$44="Muy Baja",'Mapa final'!$AD$44="Moderado"),CONCATENATE("R6C",'Mapa final'!$R$44),"")</f>
        <v/>
      </c>
      <c r="AA51" s="97" t="str">
        <f>IF(AND('Mapa final'!$AB$45="Muy Baja",'Mapa final'!$AD$45="Moderado"),CONCATENATE("R6C",'Mapa final'!$R$45),"")</f>
        <v/>
      </c>
      <c r="AB51" s="80" t="str">
        <f>IF(AND('Mapa final'!$AB$40="Muy Baja",'Mapa final'!$AD$40="Mayor"),CONCATENATE("R6C",'Mapa final'!$R$40),"")</f>
        <v/>
      </c>
      <c r="AC51" s="81" t="str">
        <f>IF(AND('Mapa final'!$AB$41="Muy Baja",'Mapa final'!$AD$41="Mayor"),CONCATENATE("R6C",'Mapa final'!$R$41),"")</f>
        <v/>
      </c>
      <c r="AD51" s="81" t="str">
        <f>IF(AND('Mapa final'!$AB$42="Muy Baja",'Mapa final'!$AD$42="Mayor"),CONCATENATE("R6C",'Mapa final'!$R$42),"")</f>
        <v/>
      </c>
      <c r="AE51" s="81" t="str">
        <f>IF(AND('Mapa final'!$AB$43="Muy Baja",'Mapa final'!$AD$43="Mayor"),CONCATENATE("R6C",'Mapa final'!$R$43),"")</f>
        <v/>
      </c>
      <c r="AF51" s="81" t="str">
        <f>IF(AND('Mapa final'!$AB$44="Muy Baja",'Mapa final'!$AD$44="Mayor"),CONCATENATE("R6C",'Mapa final'!$R$44),"")</f>
        <v/>
      </c>
      <c r="AG51" s="82" t="str">
        <f>IF(AND('Mapa final'!$AB$45="Muy Baja",'Mapa final'!$AD$45="Mayor"),CONCATENATE("R6C",'Mapa final'!$R$45),"")</f>
        <v/>
      </c>
      <c r="AH51" s="83" t="str">
        <f>IF(AND('Mapa final'!$AB$40="Muy Baja",'Mapa final'!$AD$40="Catastrófico"),CONCATENATE("R6C",'Mapa final'!$R$40),"")</f>
        <v/>
      </c>
      <c r="AI51" s="84" t="str">
        <f>IF(AND('Mapa final'!$AB$41="Muy Baja",'Mapa final'!$AD$41="Catastrófico"),CONCATENATE("R6C",'Mapa final'!$R$41),"")</f>
        <v/>
      </c>
      <c r="AJ51" s="84" t="str">
        <f>IF(AND('Mapa final'!$AB$42="Muy Baja",'Mapa final'!$AD$42="Catastrófico"),CONCATENATE("R6C",'Mapa final'!$R$42),"")</f>
        <v/>
      </c>
      <c r="AK51" s="84" t="str">
        <f>IF(AND('Mapa final'!$AB$43="Muy Baja",'Mapa final'!$AD$43="Catastrófico"),CONCATENATE("R6C",'Mapa final'!$R$43),"")</f>
        <v/>
      </c>
      <c r="AL51" s="84" t="str">
        <f>IF(AND('Mapa final'!$AB$44="Muy Baja",'Mapa final'!$AD$44="Catastrófico"),CONCATENATE("R6C",'Mapa final'!$R$44),"")</f>
        <v/>
      </c>
      <c r="AM51" s="85" t="str">
        <f>IF(AND('Mapa final'!$AB$45="Muy Baja",'Mapa final'!$AD$45="Catastrófico"),CONCATENATE("R6C",'Mapa final'!$R$45),"")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529"/>
      <c r="C52" s="273"/>
      <c r="D52" s="274"/>
      <c r="E52" s="285"/>
      <c r="F52" s="273"/>
      <c r="G52" s="273"/>
      <c r="H52" s="273"/>
      <c r="I52" s="274"/>
      <c r="J52" s="104" t="str">
        <f>IF(AND('Mapa final'!$AB$46="Muy Baja",'Mapa final'!$AD$46="Leve"),CONCATENATE("R7C",'Mapa final'!$R$46),"")</f>
        <v/>
      </c>
      <c r="K52" s="105" t="str">
        <f>IF(AND('Mapa final'!$AB$47="Muy Baja",'Mapa final'!$AD$47="Leve"),CONCATENATE("R7C",'Mapa final'!$R$47),"")</f>
        <v/>
      </c>
      <c r="L52" s="105" t="str">
        <f>IF(AND('Mapa final'!$AB$48="Muy Baja",'Mapa final'!$AD$48="Leve"),CONCATENATE("R7C",'Mapa final'!$R$48),"")</f>
        <v/>
      </c>
      <c r="M52" s="105" t="str">
        <f>IF(AND('Mapa final'!$AB$49="Muy Baja",'Mapa final'!$AD$49="Leve"),CONCATENATE("R7C",'Mapa final'!$R$49),"")</f>
        <v/>
      </c>
      <c r="N52" s="105" t="str">
        <f>IF(AND('Mapa final'!$AB$50="Muy Baja",'Mapa final'!$AD$50="Leve"),CONCATENATE("R7C",'Mapa final'!$R$50),"")</f>
        <v/>
      </c>
      <c r="O52" s="106" t="str">
        <f>IF(AND('Mapa final'!$AB$51="Muy Baja",'Mapa final'!$AD$51="Leve"),CONCATENATE("R7C",'Mapa final'!$R$51),"")</f>
        <v/>
      </c>
      <c r="P52" s="104" t="str">
        <f>IF(AND('Mapa final'!$AB$46="Muy Baja",'Mapa final'!$AD$46="Menor"),CONCATENATE("R7C",'Mapa final'!$R$46),"")</f>
        <v/>
      </c>
      <c r="Q52" s="105" t="str">
        <f>IF(AND('Mapa final'!$AB$47="Muy Baja",'Mapa final'!$AD$47="Menor"),CONCATENATE("R7C",'Mapa final'!$R$47),"")</f>
        <v/>
      </c>
      <c r="R52" s="105" t="str">
        <f>IF(AND('Mapa final'!$AB$48="Muy Baja",'Mapa final'!$AD$48="Menor"),CONCATENATE("R7C",'Mapa final'!$R$48),"")</f>
        <v/>
      </c>
      <c r="S52" s="105" t="str">
        <f>IF(AND('Mapa final'!$AB$49="Muy Baja",'Mapa final'!$AD$49="Menor"),CONCATENATE("R7C",'Mapa final'!$R$49),"")</f>
        <v/>
      </c>
      <c r="T52" s="105" t="str">
        <f>IF(AND('Mapa final'!$AB$50="Muy Baja",'Mapa final'!$AD$50="Menor"),CONCATENATE("R7C",'Mapa final'!$R$50),"")</f>
        <v/>
      </c>
      <c r="U52" s="106" t="str">
        <f>IF(AND('Mapa final'!$AB$51="Muy Baja",'Mapa final'!$AD$51="Menor"),CONCATENATE("R7C",'Mapa final'!$R$51),"")</f>
        <v/>
      </c>
      <c r="V52" s="95" t="str">
        <f>IF(AND('Mapa final'!$AB$46="Muy Baja",'Mapa final'!$AD$46="Moderado"),CONCATENATE("R7C",'Mapa final'!$R$46),"")</f>
        <v/>
      </c>
      <c r="W52" s="96" t="str">
        <f>IF(AND('Mapa final'!$AB$47="Muy Baja",'Mapa final'!$AD$47="Moderado"),CONCATENATE("R7C",'Mapa final'!$R$47),"")</f>
        <v/>
      </c>
      <c r="X52" s="96" t="str">
        <f>IF(AND('Mapa final'!$AB$48="Muy Baja",'Mapa final'!$AD$48="Moderado"),CONCATENATE("R7C",'Mapa final'!$R$48),"")</f>
        <v/>
      </c>
      <c r="Y52" s="96" t="str">
        <f>IF(AND('Mapa final'!$AB$49="Muy Baja",'Mapa final'!$AD$49="Moderado"),CONCATENATE("R7C",'Mapa final'!$R$49),"")</f>
        <v/>
      </c>
      <c r="Z52" s="96" t="str">
        <f>IF(AND('Mapa final'!$AB$50="Muy Baja",'Mapa final'!$AD$50="Moderado"),CONCATENATE("R7C",'Mapa final'!$R$50),"")</f>
        <v/>
      </c>
      <c r="AA52" s="97" t="str">
        <f>IF(AND('Mapa final'!$AB$51="Muy Baja",'Mapa final'!$AD$51="Moderado"),CONCATENATE("R7C",'Mapa final'!$R$51),"")</f>
        <v/>
      </c>
      <c r="AB52" s="80" t="str">
        <f>IF(AND('Mapa final'!$AB$46="Muy Baja",'Mapa final'!$AD$46="Mayor"),CONCATENATE("R7C",'Mapa final'!$R$46),"")</f>
        <v/>
      </c>
      <c r="AC52" s="81" t="str">
        <f>IF(AND('Mapa final'!$AB$47="Muy Baja",'Mapa final'!$AD$47="Mayor"),CONCATENATE("R7C",'Mapa final'!$R$47),"")</f>
        <v/>
      </c>
      <c r="AD52" s="81" t="str">
        <f>IF(AND('Mapa final'!$AB$48="Muy Baja",'Mapa final'!$AD$48="Mayor"),CONCATENATE("R7C",'Mapa final'!$R$48),"")</f>
        <v/>
      </c>
      <c r="AE52" s="81" t="str">
        <f>IF(AND('Mapa final'!$AB$49="Muy Baja",'Mapa final'!$AD$49="Mayor"),CONCATENATE("R7C",'Mapa final'!$R$49),"")</f>
        <v/>
      </c>
      <c r="AF52" s="81" t="str">
        <f>IF(AND('Mapa final'!$AB$50="Muy Baja",'Mapa final'!$AD$50="Mayor"),CONCATENATE("R7C",'Mapa final'!$R$50),"")</f>
        <v/>
      </c>
      <c r="AG52" s="82" t="str">
        <f>IF(AND('Mapa final'!$AB$51="Muy Baja",'Mapa final'!$AD$51="Mayor"),CONCATENATE("R7C",'Mapa final'!$R$51),"")</f>
        <v/>
      </c>
      <c r="AH52" s="83" t="str">
        <f>IF(AND('Mapa final'!$AB$46="Muy Baja",'Mapa final'!$AD$46="Catastrófico"),CONCATENATE("R7C",'Mapa final'!$R$46),"")</f>
        <v/>
      </c>
      <c r="AI52" s="84" t="str">
        <f>IF(AND('Mapa final'!$AB$47="Muy Baja",'Mapa final'!$AD$47="Catastrófico"),CONCATENATE("R7C",'Mapa final'!$R$47),"")</f>
        <v/>
      </c>
      <c r="AJ52" s="84" t="str">
        <f>IF(AND('Mapa final'!$AB$48="Muy Baja",'Mapa final'!$AD$48="Catastrófico"),CONCATENATE("R7C",'Mapa final'!$R$48),"")</f>
        <v/>
      </c>
      <c r="AK52" s="84" t="str">
        <f>IF(AND('Mapa final'!$AB$49="Muy Baja",'Mapa final'!$AD$49="Catastrófico"),CONCATENATE("R7C",'Mapa final'!$R$49),"")</f>
        <v/>
      </c>
      <c r="AL52" s="84" t="str">
        <f>IF(AND('Mapa final'!$AB$50="Muy Baja",'Mapa final'!$AD$50="Catastrófico"),CONCATENATE("R7C",'Mapa final'!$R$50),"")</f>
        <v/>
      </c>
      <c r="AM52" s="85" t="str">
        <f>IF(AND('Mapa final'!$AB$51="Muy Baja",'Mapa final'!$AD$51="Catastrófico"),CONCATENATE("R7C",'Mapa final'!$R$51),"")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529"/>
      <c r="C53" s="273"/>
      <c r="D53" s="274"/>
      <c r="E53" s="285"/>
      <c r="F53" s="273"/>
      <c r="G53" s="273"/>
      <c r="H53" s="273"/>
      <c r="I53" s="274"/>
      <c r="J53" s="104" t="str">
        <f>IF(AND('Mapa final'!$AB$52="Muy Baja",'Mapa final'!$AD$52="Leve"),CONCATENATE("R8C",'Mapa final'!$R$52),"")</f>
        <v/>
      </c>
      <c r="K53" s="105" t="str">
        <f>IF(AND('Mapa final'!$AB$53="Muy Baja",'Mapa final'!$AD$53="Leve"),CONCATENATE("R8C",'Mapa final'!$R$53),"")</f>
        <v/>
      </c>
      <c r="L53" s="105" t="str">
        <f>IF(AND('Mapa final'!$AB$54="Muy Baja",'Mapa final'!$AD$54="Leve"),CONCATENATE("R8C",'Mapa final'!$R$54),"")</f>
        <v/>
      </c>
      <c r="M53" s="105" t="str">
        <f>IF(AND('Mapa final'!$AB$55="Muy Baja",'Mapa final'!$AD$55="Leve"),CONCATENATE("R8C",'Mapa final'!$R$55),"")</f>
        <v/>
      </c>
      <c r="N53" s="105" t="str">
        <f>IF(AND('Mapa final'!$AB$56="Muy Baja",'Mapa final'!$AD$56="Leve"),CONCATENATE("R8C",'Mapa final'!$R$56),"")</f>
        <v/>
      </c>
      <c r="O53" s="106" t="str">
        <f>IF(AND('Mapa final'!$AB$57="Muy Baja",'Mapa final'!$AD$57="Leve"),CONCATENATE("R8C",'Mapa final'!$R$57),"")</f>
        <v/>
      </c>
      <c r="P53" s="104" t="str">
        <f>IF(AND('Mapa final'!$AB$52="Muy Baja",'Mapa final'!$AD$52="Menor"),CONCATENATE("R8C",'Mapa final'!$R$52),"")</f>
        <v/>
      </c>
      <c r="Q53" s="105" t="str">
        <f>IF(AND('Mapa final'!$AB$53="Muy Baja",'Mapa final'!$AD$53="Menor"),CONCATENATE("R8C",'Mapa final'!$R$53),"")</f>
        <v/>
      </c>
      <c r="R53" s="105" t="str">
        <f>IF(AND('Mapa final'!$AB$54="Muy Baja",'Mapa final'!$AD$54="Menor"),CONCATENATE("R8C",'Mapa final'!$R$54),"")</f>
        <v/>
      </c>
      <c r="S53" s="105" t="str">
        <f>IF(AND('Mapa final'!$AB$55="Muy Baja",'Mapa final'!$AD$55="Menor"),CONCATENATE("R8C",'Mapa final'!$R$55),"")</f>
        <v/>
      </c>
      <c r="T53" s="105" t="str">
        <f>IF(AND('Mapa final'!$AB$56="Muy Baja",'Mapa final'!$AD$56="Menor"),CONCATENATE("R8C",'Mapa final'!$R$56),"")</f>
        <v/>
      </c>
      <c r="U53" s="106" t="str">
        <f>IF(AND('Mapa final'!$AB$57="Muy Baja",'Mapa final'!$AD$57="Menor"),CONCATENATE("R8C",'Mapa final'!$R$57),"")</f>
        <v/>
      </c>
      <c r="V53" s="95" t="str">
        <f>IF(AND('Mapa final'!$AB$52="Muy Baja",'Mapa final'!$AD$52="Moderado"),CONCATENATE("R8C",'Mapa final'!$R$52),"")</f>
        <v/>
      </c>
      <c r="W53" s="96" t="str">
        <f>IF(AND('Mapa final'!$AB$53="Muy Baja",'Mapa final'!$AD$53="Moderado"),CONCATENATE("R8C",'Mapa final'!$R$53),"")</f>
        <v/>
      </c>
      <c r="X53" s="96" t="str">
        <f>IF(AND('Mapa final'!$AB$54="Muy Baja",'Mapa final'!$AD$54="Moderado"),CONCATENATE("R8C",'Mapa final'!$R$54),"")</f>
        <v/>
      </c>
      <c r="Y53" s="96" t="str">
        <f>IF(AND('Mapa final'!$AB$55="Muy Baja",'Mapa final'!$AD$55="Moderado"),CONCATENATE("R8C",'Mapa final'!$R$55),"")</f>
        <v/>
      </c>
      <c r="Z53" s="96" t="str">
        <f>IF(AND('Mapa final'!$AB$56="Muy Baja",'Mapa final'!$AD$56="Moderado"),CONCATENATE("R8C",'Mapa final'!$R$56),"")</f>
        <v/>
      </c>
      <c r="AA53" s="97" t="str">
        <f>IF(AND('Mapa final'!$AB$57="Muy Baja",'Mapa final'!$AD$57="Moderado"),CONCATENATE("R8C",'Mapa final'!$R$57),"")</f>
        <v/>
      </c>
      <c r="AB53" s="80" t="str">
        <f>IF(AND('Mapa final'!$AB$52="Muy Baja",'Mapa final'!$AD$52="Mayor"),CONCATENATE("R8C",'Mapa final'!$R$52),"")</f>
        <v/>
      </c>
      <c r="AC53" s="81" t="str">
        <f>IF(AND('Mapa final'!$AB$53="Muy Baja",'Mapa final'!$AD$53="Mayor"),CONCATENATE("R8C",'Mapa final'!$R$53),"")</f>
        <v/>
      </c>
      <c r="AD53" s="81" t="str">
        <f>IF(AND('Mapa final'!$AB$54="Muy Baja",'Mapa final'!$AD$54="Mayor"),CONCATENATE("R8C",'Mapa final'!$R$54),"")</f>
        <v/>
      </c>
      <c r="AE53" s="81" t="str">
        <f>IF(AND('Mapa final'!$AB$55="Muy Baja",'Mapa final'!$AD$55="Mayor"),CONCATENATE("R8C",'Mapa final'!$R$55),"")</f>
        <v/>
      </c>
      <c r="AF53" s="81" t="str">
        <f>IF(AND('Mapa final'!$AB$56="Muy Baja",'Mapa final'!$AD$56="Mayor"),CONCATENATE("R8C",'Mapa final'!$R$56),"")</f>
        <v/>
      </c>
      <c r="AG53" s="82" t="str">
        <f>IF(AND('Mapa final'!$AB$57="Muy Baja",'Mapa final'!$AD$57="Mayor"),CONCATENATE("R8C",'Mapa final'!$R$57),"")</f>
        <v/>
      </c>
      <c r="AH53" s="83" t="str">
        <f>IF(AND('Mapa final'!$AB$52="Muy Baja",'Mapa final'!$AD$52="Catastrófico"),CONCATENATE("R8C",'Mapa final'!$R$52),"")</f>
        <v/>
      </c>
      <c r="AI53" s="84" t="str">
        <f>IF(AND('Mapa final'!$AB$53="Muy Baja",'Mapa final'!$AD$53="Catastrófico"),CONCATENATE("R8C",'Mapa final'!$R$53),"")</f>
        <v/>
      </c>
      <c r="AJ53" s="84" t="str">
        <f>IF(AND('Mapa final'!$AB$54="Muy Baja",'Mapa final'!$AD$54="Catastrófico"),CONCATENATE("R8C",'Mapa final'!$R$54),"")</f>
        <v/>
      </c>
      <c r="AK53" s="84" t="str">
        <f>IF(AND('Mapa final'!$AB$55="Muy Baja",'Mapa final'!$AD$55="Catastrófico"),CONCATENATE("R8C",'Mapa final'!$R$55),"")</f>
        <v/>
      </c>
      <c r="AL53" s="84" t="str">
        <f>IF(AND('Mapa final'!$AB$56="Muy Baja",'Mapa final'!$AD$56="Catastrófico"),CONCATENATE("R8C",'Mapa final'!$R$56),"")</f>
        <v/>
      </c>
      <c r="AM53" s="85" t="str">
        <f>IF(AND('Mapa final'!$AB$57="Muy Baja",'Mapa final'!$AD$57="Catastrófico"),CONCATENATE("R8C",'Mapa final'!$R$57),"")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529"/>
      <c r="C54" s="273"/>
      <c r="D54" s="274"/>
      <c r="E54" s="285"/>
      <c r="F54" s="273"/>
      <c r="G54" s="273"/>
      <c r="H54" s="273"/>
      <c r="I54" s="274"/>
      <c r="J54" s="104" t="str">
        <f>IF(AND('Mapa final'!$AB$58="Muy Baja",'Mapa final'!$AD$58="Leve"),CONCATENATE("R9C",'Mapa final'!$R$58),"")</f>
        <v/>
      </c>
      <c r="K54" s="105" t="str">
        <f>IF(AND('Mapa final'!$AB$59="Muy Baja",'Mapa final'!$AD$59="Leve"),CONCATENATE("R9C",'Mapa final'!$R$59),"")</f>
        <v/>
      </c>
      <c r="L54" s="105" t="str">
        <f>IF(AND('Mapa final'!$AB$60="Muy Baja",'Mapa final'!$AD$60="Leve"),CONCATENATE("R9C",'Mapa final'!$R$60),"")</f>
        <v/>
      </c>
      <c r="M54" s="105" t="str">
        <f>IF(AND('Mapa final'!$AB$61="Muy Baja",'Mapa final'!$AD$61="Leve"),CONCATENATE("R9C",'Mapa final'!$R$61),"")</f>
        <v/>
      </c>
      <c r="N54" s="105" t="str">
        <f>IF(AND('Mapa final'!$AB$62="Muy Baja",'Mapa final'!$AD$62="Leve"),CONCATENATE("R9C",'Mapa final'!$R$62),"")</f>
        <v/>
      </c>
      <c r="O54" s="106" t="str">
        <f>IF(AND('Mapa final'!$AB$63="Muy Baja",'Mapa final'!$AD$63="Leve"),CONCATENATE("R9C",'Mapa final'!$R$63),"")</f>
        <v/>
      </c>
      <c r="P54" s="104" t="str">
        <f>IF(AND('Mapa final'!$AB$58="Muy Baja",'Mapa final'!$AD$58="Menor"),CONCATENATE("R9C",'Mapa final'!$R$58),"")</f>
        <v/>
      </c>
      <c r="Q54" s="105" t="str">
        <f>IF(AND('Mapa final'!$AB$59="Muy Baja",'Mapa final'!$AD$59="Menor"),CONCATENATE("R9C",'Mapa final'!$R$59),"")</f>
        <v/>
      </c>
      <c r="R54" s="105" t="str">
        <f>IF(AND('Mapa final'!$AB$60="Muy Baja",'Mapa final'!$AD$60="Menor"),CONCATENATE("R9C",'Mapa final'!$R$60),"")</f>
        <v/>
      </c>
      <c r="S54" s="105" t="str">
        <f>IF(AND('Mapa final'!$AB$61="Muy Baja",'Mapa final'!$AD$61="Menor"),CONCATENATE("R9C",'Mapa final'!$R$61),"")</f>
        <v/>
      </c>
      <c r="T54" s="105" t="str">
        <f>IF(AND('Mapa final'!$AB$62="Muy Baja",'Mapa final'!$AD$62="Menor"),CONCATENATE("R9C",'Mapa final'!$R$62),"")</f>
        <v/>
      </c>
      <c r="U54" s="106" t="str">
        <f>IF(AND('Mapa final'!$AB$63="Muy Baja",'Mapa final'!$AD$63="Menor"),CONCATENATE("R9C",'Mapa final'!$R$63),"")</f>
        <v/>
      </c>
      <c r="V54" s="95" t="str">
        <f>IF(AND('Mapa final'!$AB$58="Muy Baja",'Mapa final'!$AD$58="Moderado"),CONCATENATE("R9C",'Mapa final'!$R$58),"")</f>
        <v/>
      </c>
      <c r="W54" s="96" t="str">
        <f>IF(AND('Mapa final'!$AB$59="Muy Baja",'Mapa final'!$AD$59="Moderado"),CONCATENATE("R9C",'Mapa final'!$R$59),"")</f>
        <v/>
      </c>
      <c r="X54" s="96" t="str">
        <f>IF(AND('Mapa final'!$AB$60="Muy Baja",'Mapa final'!$AD$60="Moderado"),CONCATENATE("R9C",'Mapa final'!$R$60),"")</f>
        <v/>
      </c>
      <c r="Y54" s="96" t="str">
        <f>IF(AND('Mapa final'!$AB$61="Muy Baja",'Mapa final'!$AD$61="Moderado"),CONCATENATE("R9C",'Mapa final'!$R$61),"")</f>
        <v/>
      </c>
      <c r="Z54" s="96" t="str">
        <f>IF(AND('Mapa final'!$AB$62="Muy Baja",'Mapa final'!$AD$62="Moderado"),CONCATENATE("R9C",'Mapa final'!$R$62),"")</f>
        <v/>
      </c>
      <c r="AA54" s="97" t="str">
        <f>IF(AND('Mapa final'!$AB$63="Muy Baja",'Mapa final'!$AD$63="Moderado"),CONCATENATE("R9C",'Mapa final'!$R$63),"")</f>
        <v/>
      </c>
      <c r="AB54" s="80" t="str">
        <f>IF(AND('Mapa final'!$AB$58="Muy Baja",'Mapa final'!$AD$58="Mayor"),CONCATENATE("R9C",'Mapa final'!$R$58),"")</f>
        <v/>
      </c>
      <c r="AC54" s="81" t="str">
        <f>IF(AND('Mapa final'!$AB$59="Muy Baja",'Mapa final'!$AD$59="Mayor"),CONCATENATE("R9C",'Mapa final'!$R$59),"")</f>
        <v/>
      </c>
      <c r="AD54" s="81" t="str">
        <f>IF(AND('Mapa final'!$AB$60="Muy Baja",'Mapa final'!$AD$60="Mayor"),CONCATENATE("R9C",'Mapa final'!$R$60),"")</f>
        <v/>
      </c>
      <c r="AE54" s="81" t="str">
        <f>IF(AND('Mapa final'!$AB$61="Muy Baja",'Mapa final'!$AD$61="Mayor"),CONCATENATE("R9C",'Mapa final'!$R$61),"")</f>
        <v/>
      </c>
      <c r="AF54" s="81" t="str">
        <f>IF(AND('Mapa final'!$AB$62="Muy Baja",'Mapa final'!$AD$62="Mayor"),CONCATENATE("R9C",'Mapa final'!$R$62),"")</f>
        <v/>
      </c>
      <c r="AG54" s="82" t="str">
        <f>IF(AND('Mapa final'!$AB$63="Muy Baja",'Mapa final'!$AD$63="Mayor"),CONCATENATE("R9C",'Mapa final'!$R$63),"")</f>
        <v/>
      </c>
      <c r="AH54" s="83" t="str">
        <f>IF(AND('Mapa final'!$AB$58="Muy Baja",'Mapa final'!$AD$58="Catastrófico"),CONCATENATE("R9C",'Mapa final'!$R$58),"")</f>
        <v/>
      </c>
      <c r="AI54" s="84" t="str">
        <f>IF(AND('Mapa final'!$AB$59="Muy Baja",'Mapa final'!$AD$59="Catastrófico"),CONCATENATE("R9C",'Mapa final'!$R$59),"")</f>
        <v/>
      </c>
      <c r="AJ54" s="84" t="str">
        <f>IF(AND('Mapa final'!$AB$60="Muy Baja",'Mapa final'!$AD$60="Catastrófico"),CONCATENATE("R9C",'Mapa final'!$R$60),"")</f>
        <v/>
      </c>
      <c r="AK54" s="84" t="str">
        <f>IF(AND('Mapa final'!$AB$61="Muy Baja",'Mapa final'!$AD$61="Catastrófico"),CONCATENATE("R9C",'Mapa final'!$R$61),"")</f>
        <v/>
      </c>
      <c r="AL54" s="84" t="str">
        <f>IF(AND('Mapa final'!$AB$62="Muy Baja",'Mapa final'!$AD$62="Catastrófico"),CONCATENATE("R9C",'Mapa final'!$R$62),"")</f>
        <v/>
      </c>
      <c r="AM54" s="85" t="str">
        <f>IF(AND('Mapa final'!$AB$63="Muy Baja",'Mapa final'!$AD$63="Catastrófico"),CONCATENATE("R9C",'Mapa final'!$R$63),"")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499"/>
      <c r="C55" s="531"/>
      <c r="D55" s="500"/>
      <c r="E55" s="519"/>
      <c r="F55" s="520"/>
      <c r="G55" s="520"/>
      <c r="H55" s="520"/>
      <c r="I55" s="523"/>
      <c r="J55" s="107" t="str">
        <f>IF(AND('Mapa final'!$AB$64="Muy Baja",'Mapa final'!$AD$64="Leve"),CONCATENATE("R10C",'Mapa final'!$R$64),"")</f>
        <v/>
      </c>
      <c r="K55" s="108" t="str">
        <f>IF(AND('Mapa final'!$AB$65="Muy Baja",'Mapa final'!$AD$65="Leve"),CONCATENATE("R10C",'Mapa final'!$R$65),"")</f>
        <v/>
      </c>
      <c r="L55" s="108" t="str">
        <f>IF(AND('Mapa final'!$AB$66="Muy Baja",'Mapa final'!$AD$66="Leve"),CONCATENATE("R10C",'Mapa final'!$R$66),"")</f>
        <v/>
      </c>
      <c r="M55" s="108" t="str">
        <f>IF(AND('Mapa final'!$AB$67="Muy Baja",'Mapa final'!$AD$67="Leve"),CONCATENATE("R10C",'Mapa final'!$R$67),"")</f>
        <v/>
      </c>
      <c r="N55" s="108" t="str">
        <f>IF(AND('Mapa final'!$AB$68="Muy Baja",'Mapa final'!$AD$68="Leve"),CONCATENATE("R10C",'Mapa final'!$R$68),"")</f>
        <v/>
      </c>
      <c r="O55" s="109" t="str">
        <f>IF(AND('Mapa final'!$AB$69="Muy Baja",'Mapa final'!$AD$69="Leve"),CONCATENATE("R10C",'Mapa final'!$R$69),"")</f>
        <v/>
      </c>
      <c r="P55" s="107" t="str">
        <f>IF(AND('Mapa final'!$AB$64="Muy Baja",'Mapa final'!$AD$64="Menor"),CONCATENATE("R10C",'Mapa final'!$R$64),"")</f>
        <v/>
      </c>
      <c r="Q55" s="108" t="str">
        <f>IF(AND('Mapa final'!$AB$65="Muy Baja",'Mapa final'!$AD$65="Menor"),CONCATENATE("R10C",'Mapa final'!$R$65),"")</f>
        <v/>
      </c>
      <c r="R55" s="108" t="str">
        <f>IF(AND('Mapa final'!$AB$66="Muy Baja",'Mapa final'!$AD$66="Menor"),CONCATENATE("R10C",'Mapa final'!$R$66),"")</f>
        <v/>
      </c>
      <c r="S55" s="108" t="str">
        <f>IF(AND('Mapa final'!$AB$67="Muy Baja",'Mapa final'!$AD$67="Menor"),CONCATENATE("R10C",'Mapa final'!$R$67),"")</f>
        <v/>
      </c>
      <c r="T55" s="108" t="str">
        <f>IF(AND('Mapa final'!$AB$68="Muy Baja",'Mapa final'!$AD$68="Menor"),CONCATENATE("R10C",'Mapa final'!$R$68),"")</f>
        <v/>
      </c>
      <c r="U55" s="109" t="str">
        <f>IF(AND('Mapa final'!$AB$69="Muy Baja",'Mapa final'!$AD$69="Menor"),CONCATENATE("R10C",'Mapa final'!$R$69),"")</f>
        <v/>
      </c>
      <c r="V55" s="98" t="str">
        <f>IF(AND('Mapa final'!$AB$64="Muy Baja",'Mapa final'!$AD$64="Moderado"),CONCATENATE("R10C",'Mapa final'!$R$64),"")</f>
        <v/>
      </c>
      <c r="W55" s="99" t="str">
        <f>IF(AND('Mapa final'!$AB$65="Muy Baja",'Mapa final'!$AD$65="Moderado"),CONCATENATE("R10C",'Mapa final'!$R$65),"")</f>
        <v/>
      </c>
      <c r="X55" s="99" t="str">
        <f>IF(AND('Mapa final'!$AB$66="Muy Baja",'Mapa final'!$AD$66="Moderado"),CONCATENATE("R10C",'Mapa final'!$R$66),"")</f>
        <v/>
      </c>
      <c r="Y55" s="99" t="str">
        <f>IF(AND('Mapa final'!$AB$67="Muy Baja",'Mapa final'!$AD$67="Moderado"),CONCATENATE("R10C",'Mapa final'!$R$67),"")</f>
        <v/>
      </c>
      <c r="Z55" s="99" t="str">
        <f>IF(AND('Mapa final'!$AB$68="Muy Baja",'Mapa final'!$AD$68="Moderado"),CONCATENATE("R10C",'Mapa final'!$R$68),"")</f>
        <v/>
      </c>
      <c r="AA55" s="100" t="str">
        <f>IF(AND('Mapa final'!$AB$69="Muy Baja",'Mapa final'!$AD$69="Moderado"),CONCATENATE("R10C",'Mapa final'!$R$69),"")</f>
        <v/>
      </c>
      <c r="AB55" s="86" t="str">
        <f>IF(AND('Mapa final'!$AB$64="Muy Baja",'Mapa final'!$AD$64="Mayor"),CONCATENATE("R10C",'Mapa final'!$R$64),"")</f>
        <v/>
      </c>
      <c r="AC55" s="87" t="str">
        <f>IF(AND('Mapa final'!$AB$65="Muy Baja",'Mapa final'!$AD$65="Mayor"),CONCATENATE("R10C",'Mapa final'!$R$65),"")</f>
        <v/>
      </c>
      <c r="AD55" s="87" t="str">
        <f>IF(AND('Mapa final'!$AB$66="Muy Baja",'Mapa final'!$AD$66="Mayor"),CONCATENATE("R10C",'Mapa final'!$R$66),"")</f>
        <v/>
      </c>
      <c r="AE55" s="87" t="str">
        <f>IF(AND('Mapa final'!$AB$67="Muy Baja",'Mapa final'!$AD$67="Mayor"),CONCATENATE("R10C",'Mapa final'!$R$67),"")</f>
        <v/>
      </c>
      <c r="AF55" s="87" t="str">
        <f>IF(AND('Mapa final'!$AB$68="Muy Baja",'Mapa final'!$AD$68="Mayor"),CONCATENATE("R10C",'Mapa final'!$R$68),"")</f>
        <v/>
      </c>
      <c r="AG55" s="88" t="str">
        <f>IF(AND('Mapa final'!$AB$69="Muy Baja",'Mapa final'!$AD$69="Mayor"),CONCATENATE("R10C",'Mapa final'!$R$69),"")</f>
        <v/>
      </c>
      <c r="AH55" s="89" t="str">
        <f>IF(AND('Mapa final'!$AB$64="Muy Baja",'Mapa final'!$AD$64="Catastrófico"),CONCATENATE("R10C",'Mapa final'!$R$64),"")</f>
        <v/>
      </c>
      <c r="AI55" s="90" t="str">
        <f>IF(AND('Mapa final'!$AB$65="Muy Baja",'Mapa final'!$AD$65="Catastrófico"),CONCATENATE("R10C",'Mapa final'!$R$65),"")</f>
        <v/>
      </c>
      <c r="AJ55" s="90" t="str">
        <f>IF(AND('Mapa final'!$AB$66="Muy Baja",'Mapa final'!$AD$66="Catastrófico"),CONCATENATE("R10C",'Mapa final'!$R$66),"")</f>
        <v/>
      </c>
      <c r="AK55" s="90" t="str">
        <f>IF(AND('Mapa final'!$AB$67="Muy Baja",'Mapa final'!$AD$67="Catastrófico"),CONCATENATE("R10C",'Mapa final'!$R$67),"")</f>
        <v/>
      </c>
      <c r="AL55" s="90" t="str">
        <f>IF(AND('Mapa final'!$AB$68="Muy Baja",'Mapa final'!$AD$68="Catastrófico"),CONCATENATE("R10C",'Mapa final'!$R$68),"")</f>
        <v/>
      </c>
      <c r="AM55" s="91" t="str">
        <f>IF(AND('Mapa final'!$AB$69="Muy Baja",'Mapa final'!$AD$69="Catastrófico"),CONCATENATE("R10C",'Mapa final'!$R$69),"")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547" t="s">
        <v>189</v>
      </c>
      <c r="K56" s="518"/>
      <c r="L56" s="518"/>
      <c r="M56" s="518"/>
      <c r="N56" s="518"/>
      <c r="O56" s="504"/>
      <c r="P56" s="547" t="s">
        <v>190</v>
      </c>
      <c r="Q56" s="518"/>
      <c r="R56" s="518"/>
      <c r="S56" s="518"/>
      <c r="T56" s="518"/>
      <c r="U56" s="504"/>
      <c r="V56" s="547" t="s">
        <v>191</v>
      </c>
      <c r="W56" s="518"/>
      <c r="X56" s="518"/>
      <c r="Y56" s="518"/>
      <c r="Z56" s="518"/>
      <c r="AA56" s="504"/>
      <c r="AB56" s="547" t="s">
        <v>192</v>
      </c>
      <c r="AC56" s="518"/>
      <c r="AD56" s="518"/>
      <c r="AE56" s="518"/>
      <c r="AF56" s="518"/>
      <c r="AG56" s="504"/>
      <c r="AH56" s="547" t="s">
        <v>193</v>
      </c>
      <c r="AI56" s="518"/>
      <c r="AJ56" s="518"/>
      <c r="AK56" s="518"/>
      <c r="AL56" s="518"/>
      <c r="AM56" s="504"/>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85"/>
      <c r="K57" s="273"/>
      <c r="L57" s="273"/>
      <c r="M57" s="273"/>
      <c r="N57" s="273"/>
      <c r="O57" s="274"/>
      <c r="P57" s="285"/>
      <c r="Q57" s="273"/>
      <c r="R57" s="273"/>
      <c r="S57" s="273"/>
      <c r="T57" s="273"/>
      <c r="U57" s="274"/>
      <c r="V57" s="285"/>
      <c r="W57" s="273"/>
      <c r="X57" s="273"/>
      <c r="Y57" s="273"/>
      <c r="Z57" s="273"/>
      <c r="AA57" s="274"/>
      <c r="AB57" s="285"/>
      <c r="AC57" s="273"/>
      <c r="AD57" s="273"/>
      <c r="AE57" s="273"/>
      <c r="AF57" s="273"/>
      <c r="AG57" s="274"/>
      <c r="AH57" s="285"/>
      <c r="AI57" s="273"/>
      <c r="AJ57" s="273"/>
      <c r="AK57" s="273"/>
      <c r="AL57" s="273"/>
      <c r="AM57" s="274"/>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85"/>
      <c r="K58" s="273"/>
      <c r="L58" s="273"/>
      <c r="M58" s="273"/>
      <c r="N58" s="273"/>
      <c r="O58" s="274"/>
      <c r="P58" s="285"/>
      <c r="Q58" s="273"/>
      <c r="R58" s="273"/>
      <c r="S58" s="273"/>
      <c r="T58" s="273"/>
      <c r="U58" s="274"/>
      <c r="V58" s="285"/>
      <c r="W58" s="273"/>
      <c r="X58" s="273"/>
      <c r="Y58" s="273"/>
      <c r="Z58" s="273"/>
      <c r="AA58" s="274"/>
      <c r="AB58" s="285"/>
      <c r="AC58" s="273"/>
      <c r="AD58" s="273"/>
      <c r="AE58" s="273"/>
      <c r="AF58" s="273"/>
      <c r="AG58" s="274"/>
      <c r="AH58" s="285"/>
      <c r="AI58" s="273"/>
      <c r="AJ58" s="273"/>
      <c r="AK58" s="273"/>
      <c r="AL58" s="273"/>
      <c r="AM58" s="274"/>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85"/>
      <c r="K59" s="273"/>
      <c r="L59" s="273"/>
      <c r="M59" s="273"/>
      <c r="N59" s="273"/>
      <c r="O59" s="274"/>
      <c r="P59" s="285"/>
      <c r="Q59" s="273"/>
      <c r="R59" s="273"/>
      <c r="S59" s="273"/>
      <c r="T59" s="273"/>
      <c r="U59" s="274"/>
      <c r="V59" s="285"/>
      <c r="W59" s="273"/>
      <c r="X59" s="273"/>
      <c r="Y59" s="273"/>
      <c r="Z59" s="273"/>
      <c r="AA59" s="274"/>
      <c r="AB59" s="285"/>
      <c r="AC59" s="273"/>
      <c r="AD59" s="273"/>
      <c r="AE59" s="273"/>
      <c r="AF59" s="273"/>
      <c r="AG59" s="274"/>
      <c r="AH59" s="285"/>
      <c r="AI59" s="273"/>
      <c r="AJ59" s="273"/>
      <c r="AK59" s="273"/>
      <c r="AL59" s="273"/>
      <c r="AM59" s="274"/>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85"/>
      <c r="K60" s="273"/>
      <c r="L60" s="273"/>
      <c r="M60" s="273"/>
      <c r="N60" s="273"/>
      <c r="O60" s="274"/>
      <c r="P60" s="285"/>
      <c r="Q60" s="273"/>
      <c r="R60" s="273"/>
      <c r="S60" s="273"/>
      <c r="T60" s="273"/>
      <c r="U60" s="274"/>
      <c r="V60" s="285"/>
      <c r="W60" s="273"/>
      <c r="X60" s="273"/>
      <c r="Y60" s="273"/>
      <c r="Z60" s="273"/>
      <c r="AA60" s="274"/>
      <c r="AB60" s="285"/>
      <c r="AC60" s="273"/>
      <c r="AD60" s="273"/>
      <c r="AE60" s="273"/>
      <c r="AF60" s="273"/>
      <c r="AG60" s="274"/>
      <c r="AH60" s="285"/>
      <c r="AI60" s="273"/>
      <c r="AJ60" s="273"/>
      <c r="AK60" s="273"/>
      <c r="AL60" s="273"/>
      <c r="AM60" s="274"/>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519"/>
      <c r="K61" s="520"/>
      <c r="L61" s="520"/>
      <c r="M61" s="520"/>
      <c r="N61" s="520"/>
      <c r="O61" s="523"/>
      <c r="P61" s="519"/>
      <c r="Q61" s="520"/>
      <c r="R61" s="520"/>
      <c r="S61" s="520"/>
      <c r="T61" s="520"/>
      <c r="U61" s="523"/>
      <c r="V61" s="519"/>
      <c r="W61" s="520"/>
      <c r="X61" s="520"/>
      <c r="Y61" s="520"/>
      <c r="Z61" s="520"/>
      <c r="AA61" s="523"/>
      <c r="AB61" s="519"/>
      <c r="AC61" s="520"/>
      <c r="AD61" s="520"/>
      <c r="AE61" s="520"/>
      <c r="AF61" s="520"/>
      <c r="AG61" s="523"/>
      <c r="AH61" s="519"/>
      <c r="AI61" s="520"/>
      <c r="AJ61" s="520"/>
      <c r="AK61" s="520"/>
      <c r="AL61" s="520"/>
      <c r="AM61" s="523"/>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1"/>
      <c r="AV63" s="1"/>
      <c r="AW63" s="1"/>
      <c r="AX63" s="1"/>
      <c r="AY63" s="1"/>
      <c r="AZ63" s="1"/>
      <c r="BA63" s="1"/>
      <c r="BB63" s="1"/>
      <c r="BC63" s="1"/>
      <c r="BD63" s="1"/>
      <c r="BE63" s="1"/>
      <c r="BF63" s="1"/>
      <c r="BG63" s="1"/>
      <c r="BH63" s="1"/>
    </row>
    <row r="64" spans="1:61" ht="15" customHeight="1" x14ac:dyDescent="0.3">
      <c r="A64" s="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1000"/>
  <sheetViews>
    <sheetView topLeftCell="A7" workbookViewId="0">
      <selection activeCell="C21" sqref="C21"/>
    </sheetView>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6" width="10.6640625" customWidth="1"/>
  </cols>
  <sheetData>
    <row r="1" spans="1:26" ht="23.4" x14ac:dyDescent="0.3">
      <c r="A1" s="1"/>
      <c r="B1" s="552" t="s">
        <v>195</v>
      </c>
      <c r="C1" s="273"/>
      <c r="D1" s="273"/>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11"/>
      <c r="C3" s="112" t="s">
        <v>196</v>
      </c>
      <c r="D3" s="112" t="s">
        <v>179</v>
      </c>
      <c r="E3" s="1"/>
      <c r="F3" s="1"/>
      <c r="G3" s="1"/>
      <c r="H3" s="1"/>
      <c r="I3" s="1"/>
      <c r="J3" s="1"/>
      <c r="K3" s="1"/>
      <c r="L3" s="1"/>
      <c r="M3" s="1"/>
      <c r="N3" s="1"/>
      <c r="O3" s="1"/>
      <c r="P3" s="1"/>
      <c r="Q3" s="1"/>
      <c r="R3" s="1"/>
      <c r="S3" s="1"/>
      <c r="T3" s="1"/>
      <c r="U3" s="1"/>
      <c r="V3" s="1"/>
      <c r="W3" s="1"/>
      <c r="X3" s="1"/>
      <c r="Y3" s="1"/>
      <c r="Z3" s="1"/>
    </row>
    <row r="4" spans="1:26" ht="50.4" x14ac:dyDescent="0.3">
      <c r="A4" s="1"/>
      <c r="B4" s="113" t="s">
        <v>197</v>
      </c>
      <c r="C4" s="114" t="s">
        <v>198</v>
      </c>
      <c r="D4" s="115">
        <v>0.2</v>
      </c>
      <c r="E4" s="1"/>
      <c r="F4" s="1"/>
      <c r="G4" s="1"/>
      <c r="H4" s="1"/>
      <c r="I4" s="1"/>
      <c r="J4" s="1"/>
      <c r="K4" s="1"/>
      <c r="L4" s="1"/>
      <c r="M4" s="1"/>
      <c r="N4" s="1"/>
      <c r="O4" s="1"/>
      <c r="P4" s="1"/>
      <c r="Q4" s="1"/>
      <c r="R4" s="1"/>
      <c r="S4" s="1"/>
      <c r="T4" s="1"/>
      <c r="U4" s="1"/>
      <c r="V4" s="1"/>
      <c r="W4" s="1"/>
      <c r="X4" s="1"/>
      <c r="Y4" s="1"/>
      <c r="Z4" s="1"/>
    </row>
    <row r="5" spans="1:26" ht="50.4" x14ac:dyDescent="0.3">
      <c r="A5" s="1"/>
      <c r="B5" s="116" t="s">
        <v>199</v>
      </c>
      <c r="C5" s="117" t="s">
        <v>200</v>
      </c>
      <c r="D5" s="118">
        <v>0.4</v>
      </c>
      <c r="E5" s="1"/>
      <c r="F5" s="1"/>
      <c r="G5" s="1"/>
      <c r="H5" s="1"/>
      <c r="I5" s="1"/>
      <c r="J5" s="1"/>
      <c r="K5" s="1"/>
      <c r="L5" s="1"/>
      <c r="M5" s="1"/>
      <c r="N5" s="1"/>
      <c r="O5" s="1"/>
      <c r="P5" s="1"/>
      <c r="Q5" s="1"/>
      <c r="R5" s="1"/>
      <c r="S5" s="1"/>
      <c r="T5" s="1"/>
      <c r="U5" s="1"/>
      <c r="V5" s="1"/>
      <c r="W5" s="1"/>
      <c r="X5" s="1"/>
      <c r="Y5" s="1"/>
      <c r="Z5" s="1"/>
    </row>
    <row r="6" spans="1:26" ht="50.4" x14ac:dyDescent="0.3">
      <c r="A6" s="1"/>
      <c r="B6" s="119" t="s">
        <v>201</v>
      </c>
      <c r="C6" s="117" t="s">
        <v>202</v>
      </c>
      <c r="D6" s="118">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20" t="s">
        <v>203</v>
      </c>
      <c r="C7" s="117" t="s">
        <v>204</v>
      </c>
      <c r="D7" s="118">
        <v>0.8</v>
      </c>
      <c r="E7" s="1"/>
      <c r="F7" s="1"/>
      <c r="G7" s="1"/>
      <c r="H7" s="1"/>
      <c r="I7" s="1"/>
      <c r="J7" s="1"/>
      <c r="K7" s="1"/>
      <c r="L7" s="1"/>
      <c r="M7" s="1"/>
      <c r="N7" s="1"/>
      <c r="O7" s="1"/>
      <c r="P7" s="1"/>
      <c r="Q7" s="1"/>
      <c r="R7" s="1"/>
      <c r="S7" s="1"/>
      <c r="T7" s="1"/>
      <c r="U7" s="1"/>
      <c r="V7" s="1"/>
      <c r="W7" s="1"/>
      <c r="X7" s="1"/>
      <c r="Y7" s="1"/>
      <c r="Z7" s="1"/>
    </row>
    <row r="8" spans="1:26" ht="50.4" x14ac:dyDescent="0.3">
      <c r="A8" s="1"/>
      <c r="B8" s="121" t="s">
        <v>205</v>
      </c>
      <c r="C8" s="117" t="s">
        <v>206</v>
      </c>
      <c r="D8" s="118">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22"/>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6923C"/>
  </sheetPr>
  <dimension ref="A1:Z1000"/>
  <sheetViews>
    <sheetView workbookViewId="0"/>
  </sheetViews>
  <sheetFormatPr baseColWidth="10" defaultColWidth="14.44140625" defaultRowHeight="15" customHeight="1" x14ac:dyDescent="0.3"/>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6" ht="32.4" x14ac:dyDescent="0.3">
      <c r="A1" s="1"/>
      <c r="B1" s="553" t="s">
        <v>207</v>
      </c>
      <c r="C1" s="273"/>
      <c r="D1" s="273"/>
      <c r="E1" s="1"/>
      <c r="F1" s="1"/>
      <c r="G1" s="1"/>
      <c r="H1" s="1"/>
      <c r="I1" s="1"/>
      <c r="J1" s="1"/>
      <c r="K1" s="1"/>
      <c r="L1" s="1"/>
      <c r="M1" s="1"/>
      <c r="N1" s="1"/>
      <c r="O1" s="1"/>
      <c r="P1" s="1"/>
      <c r="Q1" s="1"/>
      <c r="R1" s="1"/>
      <c r="S1" s="1"/>
      <c r="T1" s="1"/>
      <c r="U1" s="1"/>
      <c r="V1" s="18"/>
      <c r="W1" s="18"/>
      <c r="X1" s="18"/>
      <c r="Y1" s="18"/>
      <c r="Z1" s="18"/>
    </row>
    <row r="2" spans="1:26" ht="14.4" x14ac:dyDescent="0.3">
      <c r="A2" s="1"/>
      <c r="B2" s="1"/>
      <c r="C2" s="1"/>
      <c r="D2" s="1"/>
      <c r="E2" s="1"/>
      <c r="F2" s="1"/>
      <c r="G2" s="1"/>
      <c r="H2" s="1"/>
      <c r="I2" s="1"/>
      <c r="J2" s="1"/>
      <c r="K2" s="1"/>
      <c r="L2" s="1"/>
      <c r="M2" s="1"/>
      <c r="N2" s="1"/>
      <c r="O2" s="1"/>
      <c r="P2" s="1"/>
      <c r="Q2" s="1"/>
      <c r="R2" s="1"/>
      <c r="S2" s="1"/>
      <c r="T2" s="1"/>
      <c r="U2" s="1"/>
      <c r="V2" s="18"/>
      <c r="W2" s="18"/>
      <c r="X2" s="18"/>
      <c r="Y2" s="18"/>
      <c r="Z2" s="18"/>
    </row>
    <row r="3" spans="1:26" ht="30" x14ac:dyDescent="0.3">
      <c r="A3" s="1"/>
      <c r="B3" s="123"/>
      <c r="C3" s="124" t="s">
        <v>208</v>
      </c>
      <c r="D3" s="124" t="s">
        <v>209</v>
      </c>
      <c r="E3" s="1"/>
      <c r="F3" s="1"/>
      <c r="G3" s="1"/>
      <c r="H3" s="1"/>
      <c r="I3" s="1"/>
      <c r="J3" s="1"/>
      <c r="K3" s="1"/>
      <c r="L3" s="1"/>
      <c r="M3" s="1"/>
      <c r="N3" s="1"/>
      <c r="O3" s="1"/>
      <c r="P3" s="1"/>
      <c r="Q3" s="1"/>
      <c r="R3" s="1"/>
      <c r="S3" s="1"/>
      <c r="T3" s="1"/>
      <c r="U3" s="1"/>
      <c r="V3" s="18"/>
      <c r="W3" s="18"/>
      <c r="X3" s="18"/>
      <c r="Y3" s="18"/>
      <c r="Z3" s="18"/>
    </row>
    <row r="4" spans="1:26" ht="32.4" x14ac:dyDescent="0.3">
      <c r="A4" s="1" t="s">
        <v>210</v>
      </c>
      <c r="B4" s="125" t="s">
        <v>211</v>
      </c>
      <c r="C4" s="126" t="s">
        <v>212</v>
      </c>
      <c r="D4" s="127" t="s">
        <v>213</v>
      </c>
      <c r="E4" s="1"/>
      <c r="F4" s="1"/>
      <c r="G4" s="1"/>
      <c r="H4" s="1"/>
      <c r="I4" s="1"/>
      <c r="J4" s="1"/>
      <c r="K4" s="1"/>
      <c r="L4" s="1"/>
      <c r="M4" s="1"/>
      <c r="N4" s="1"/>
      <c r="O4" s="1"/>
      <c r="P4" s="1"/>
      <c r="Q4" s="1"/>
      <c r="R4" s="1"/>
      <c r="S4" s="1"/>
      <c r="T4" s="1"/>
      <c r="U4" s="1"/>
      <c r="V4" s="18"/>
      <c r="W4" s="18"/>
      <c r="X4" s="18"/>
      <c r="Y4" s="18"/>
      <c r="Z4" s="18"/>
    </row>
    <row r="5" spans="1:26" ht="64.8" x14ac:dyDescent="0.3">
      <c r="A5" s="1" t="s">
        <v>214</v>
      </c>
      <c r="B5" s="128" t="s">
        <v>215</v>
      </c>
      <c r="C5" s="129" t="s">
        <v>216</v>
      </c>
      <c r="D5" s="130" t="s">
        <v>217</v>
      </c>
      <c r="E5" s="1"/>
      <c r="F5" s="1"/>
      <c r="G5" s="1"/>
      <c r="H5" s="1"/>
      <c r="I5" s="1"/>
      <c r="J5" s="1"/>
      <c r="K5" s="1"/>
      <c r="L5" s="1"/>
      <c r="M5" s="1"/>
      <c r="N5" s="1"/>
      <c r="O5" s="1"/>
      <c r="P5" s="1"/>
      <c r="Q5" s="1"/>
      <c r="R5" s="1"/>
      <c r="S5" s="1"/>
      <c r="T5" s="1"/>
      <c r="U5" s="1"/>
      <c r="V5" s="18"/>
      <c r="W5" s="18"/>
      <c r="X5" s="18"/>
      <c r="Y5" s="18"/>
      <c r="Z5" s="18"/>
    </row>
    <row r="6" spans="1:26" ht="64.8" x14ac:dyDescent="0.3">
      <c r="A6" s="1" t="s">
        <v>185</v>
      </c>
      <c r="B6" s="131" t="s">
        <v>218</v>
      </c>
      <c r="C6" s="129" t="s">
        <v>219</v>
      </c>
      <c r="D6" s="130" t="s">
        <v>220</v>
      </c>
      <c r="E6" s="1"/>
      <c r="F6" s="1"/>
      <c r="G6" s="1"/>
      <c r="H6" s="1"/>
      <c r="I6" s="1"/>
      <c r="J6" s="1"/>
      <c r="K6" s="1"/>
      <c r="L6" s="1"/>
      <c r="M6" s="1"/>
      <c r="N6" s="1"/>
      <c r="O6" s="1"/>
      <c r="P6" s="1"/>
      <c r="Q6" s="1"/>
      <c r="R6" s="1"/>
      <c r="S6" s="1"/>
      <c r="T6" s="1"/>
      <c r="U6" s="1"/>
      <c r="V6" s="18"/>
      <c r="W6" s="18"/>
      <c r="X6" s="18"/>
      <c r="Y6" s="18"/>
      <c r="Z6" s="18"/>
    </row>
    <row r="7" spans="1:26" ht="97.2" x14ac:dyDescent="0.3">
      <c r="A7" s="1" t="s">
        <v>221</v>
      </c>
      <c r="B7" s="132" t="s">
        <v>222</v>
      </c>
      <c r="C7" s="129" t="s">
        <v>223</v>
      </c>
      <c r="D7" s="130" t="s">
        <v>224</v>
      </c>
      <c r="E7" s="1"/>
      <c r="F7" s="1"/>
      <c r="G7" s="1"/>
      <c r="H7" s="1"/>
      <c r="I7" s="1"/>
      <c r="J7" s="1"/>
      <c r="K7" s="1"/>
      <c r="L7" s="1"/>
      <c r="M7" s="1"/>
      <c r="N7" s="1"/>
      <c r="O7" s="1"/>
      <c r="P7" s="1"/>
      <c r="Q7" s="1"/>
      <c r="R7" s="1"/>
      <c r="S7" s="1"/>
      <c r="T7" s="1"/>
      <c r="U7" s="1"/>
      <c r="V7" s="18"/>
      <c r="W7" s="18"/>
      <c r="X7" s="18"/>
      <c r="Y7" s="18"/>
      <c r="Z7" s="18"/>
    </row>
    <row r="8" spans="1:26" ht="64.8" x14ac:dyDescent="0.3">
      <c r="A8" s="1" t="s">
        <v>225</v>
      </c>
      <c r="B8" s="133" t="s">
        <v>226</v>
      </c>
      <c r="C8" s="129" t="s">
        <v>227</v>
      </c>
      <c r="D8" s="130" t="s">
        <v>228</v>
      </c>
      <c r="E8" s="1"/>
      <c r="F8" s="1"/>
      <c r="G8" s="1"/>
      <c r="H8" s="1"/>
      <c r="I8" s="1"/>
      <c r="J8" s="1"/>
      <c r="K8" s="1"/>
      <c r="L8" s="1"/>
      <c r="M8" s="1"/>
      <c r="N8" s="1"/>
      <c r="O8" s="1"/>
      <c r="P8" s="1"/>
      <c r="Q8" s="1"/>
      <c r="R8" s="1"/>
      <c r="S8" s="1"/>
      <c r="T8" s="1"/>
      <c r="U8" s="1"/>
      <c r="V8" s="18"/>
      <c r="W8" s="18"/>
      <c r="X8" s="18"/>
      <c r="Y8" s="18"/>
      <c r="Z8" s="18"/>
    </row>
    <row r="9" spans="1:26" ht="20.399999999999999" x14ac:dyDescent="0.3">
      <c r="A9" s="134"/>
      <c r="B9" s="134"/>
      <c r="C9" s="135"/>
      <c r="D9" s="135"/>
      <c r="E9" s="134"/>
      <c r="F9" s="134"/>
      <c r="G9" s="134"/>
      <c r="H9" s="134"/>
      <c r="I9" s="134"/>
      <c r="J9" s="134"/>
      <c r="K9" s="134"/>
      <c r="L9" s="134"/>
      <c r="M9" s="134"/>
      <c r="N9" s="134"/>
      <c r="O9" s="134"/>
      <c r="P9" s="134"/>
      <c r="Q9" s="134"/>
      <c r="R9" s="134"/>
      <c r="S9" s="134"/>
      <c r="T9" s="134"/>
      <c r="U9" s="134"/>
      <c r="V9" s="136"/>
      <c r="W9" s="136"/>
      <c r="X9" s="136"/>
      <c r="Y9" s="136"/>
      <c r="Z9" s="136"/>
    </row>
    <row r="10" spans="1:26" ht="14.4" x14ac:dyDescent="0.3">
      <c r="A10" s="134"/>
      <c r="B10" s="137"/>
      <c r="C10" s="137"/>
      <c r="D10" s="137"/>
      <c r="E10" s="134"/>
      <c r="F10" s="134"/>
      <c r="G10" s="134"/>
      <c r="H10" s="134"/>
      <c r="I10" s="134"/>
      <c r="J10" s="134"/>
      <c r="K10" s="134"/>
      <c r="L10" s="134"/>
      <c r="M10" s="134"/>
      <c r="N10" s="134"/>
      <c r="O10" s="134"/>
      <c r="P10" s="134"/>
      <c r="Q10" s="134"/>
      <c r="R10" s="134"/>
      <c r="S10" s="134"/>
      <c r="T10" s="134"/>
      <c r="U10" s="134"/>
      <c r="V10" s="136"/>
      <c r="W10" s="136"/>
      <c r="X10" s="136"/>
      <c r="Y10" s="136"/>
      <c r="Z10" s="136"/>
    </row>
    <row r="11" spans="1:26" ht="14.4" x14ac:dyDescent="0.3">
      <c r="A11" s="134"/>
      <c r="B11" s="134" t="s">
        <v>229</v>
      </c>
      <c r="C11" s="134" t="s">
        <v>169</v>
      </c>
      <c r="D11" s="134" t="s">
        <v>230</v>
      </c>
      <c r="E11" s="134"/>
      <c r="F11" s="134"/>
      <c r="G11" s="134"/>
      <c r="H11" s="134"/>
      <c r="I11" s="134"/>
      <c r="J11" s="134"/>
      <c r="K11" s="134"/>
      <c r="L11" s="134"/>
      <c r="M11" s="134"/>
      <c r="N11" s="134"/>
      <c r="O11" s="134"/>
      <c r="P11" s="134"/>
      <c r="Q11" s="134"/>
      <c r="R11" s="134"/>
      <c r="S11" s="134"/>
      <c r="T11" s="134"/>
      <c r="U11" s="134"/>
      <c r="V11" s="136"/>
      <c r="W11" s="136"/>
      <c r="X11" s="136"/>
      <c r="Y11" s="136"/>
      <c r="Z11" s="136"/>
    </row>
    <row r="12" spans="1:26" ht="14.4" x14ac:dyDescent="0.3">
      <c r="A12" s="134"/>
      <c r="B12" s="134" t="s">
        <v>231</v>
      </c>
      <c r="C12" s="134" t="s">
        <v>232</v>
      </c>
      <c r="D12" s="134" t="s">
        <v>233</v>
      </c>
      <c r="E12" s="134"/>
      <c r="F12" s="134"/>
      <c r="G12" s="134"/>
      <c r="H12" s="134"/>
      <c r="I12" s="134"/>
      <c r="J12" s="134"/>
      <c r="K12" s="134"/>
      <c r="L12" s="134"/>
      <c r="M12" s="134"/>
      <c r="N12" s="134"/>
      <c r="O12" s="134"/>
      <c r="P12" s="134"/>
      <c r="Q12" s="134"/>
      <c r="R12" s="134"/>
      <c r="S12" s="134"/>
      <c r="T12" s="134"/>
      <c r="U12" s="134"/>
      <c r="V12" s="136"/>
      <c r="W12" s="136"/>
      <c r="X12" s="136"/>
      <c r="Y12" s="136"/>
      <c r="Z12" s="136"/>
    </row>
    <row r="13" spans="1:26" ht="14.4" x14ac:dyDescent="0.3">
      <c r="A13" s="134"/>
      <c r="B13" s="134"/>
      <c r="C13" s="134" t="s">
        <v>234</v>
      </c>
      <c r="D13" s="134" t="s">
        <v>155</v>
      </c>
      <c r="E13" s="134"/>
      <c r="F13" s="134"/>
      <c r="G13" s="134"/>
      <c r="H13" s="134"/>
      <c r="I13" s="134"/>
      <c r="J13" s="134"/>
      <c r="K13" s="134"/>
      <c r="L13" s="134"/>
      <c r="M13" s="134"/>
      <c r="N13" s="134"/>
      <c r="O13" s="134"/>
      <c r="P13" s="134"/>
      <c r="Q13" s="134"/>
      <c r="R13" s="134"/>
      <c r="S13" s="134"/>
      <c r="T13" s="134"/>
      <c r="U13" s="134"/>
      <c r="V13" s="136"/>
      <c r="W13" s="136"/>
      <c r="X13" s="136"/>
      <c r="Y13" s="136"/>
      <c r="Z13" s="136"/>
    </row>
    <row r="14" spans="1:26" ht="14.4" x14ac:dyDescent="0.3">
      <c r="A14" s="134"/>
      <c r="B14" s="134"/>
      <c r="C14" s="134" t="s">
        <v>235</v>
      </c>
      <c r="D14" s="134" t="s">
        <v>143</v>
      </c>
      <c r="E14" s="134"/>
      <c r="F14" s="134"/>
      <c r="G14" s="134"/>
      <c r="H14" s="134"/>
      <c r="I14" s="134"/>
      <c r="J14" s="134"/>
      <c r="K14" s="134"/>
      <c r="L14" s="134"/>
      <c r="M14" s="134"/>
      <c r="N14" s="134"/>
      <c r="O14" s="134"/>
      <c r="P14" s="134"/>
      <c r="Q14" s="134"/>
      <c r="R14" s="134"/>
      <c r="S14" s="134"/>
      <c r="T14" s="134"/>
      <c r="U14" s="134"/>
      <c r="V14" s="136"/>
      <c r="W14" s="136"/>
      <c r="X14" s="136"/>
      <c r="Y14" s="136"/>
      <c r="Z14" s="136"/>
    </row>
    <row r="15" spans="1:26" ht="14.4" x14ac:dyDescent="0.3">
      <c r="A15" s="134"/>
      <c r="B15" s="134"/>
      <c r="C15" s="134" t="s">
        <v>236</v>
      </c>
      <c r="D15" s="134" t="s">
        <v>237</v>
      </c>
      <c r="E15" s="134"/>
      <c r="F15" s="134"/>
      <c r="G15" s="134"/>
      <c r="H15" s="134"/>
      <c r="I15" s="134"/>
      <c r="J15" s="134"/>
      <c r="K15" s="134"/>
      <c r="L15" s="134"/>
      <c r="M15" s="134"/>
      <c r="N15" s="134"/>
      <c r="O15" s="134"/>
      <c r="P15" s="134"/>
      <c r="Q15" s="134"/>
      <c r="R15" s="134"/>
      <c r="S15" s="134"/>
      <c r="T15" s="134"/>
      <c r="U15" s="134"/>
      <c r="V15" s="136"/>
      <c r="W15" s="136"/>
      <c r="X15" s="136"/>
      <c r="Y15" s="136"/>
      <c r="Z15" s="136"/>
    </row>
    <row r="16" spans="1:26" ht="14.4" x14ac:dyDescent="0.3">
      <c r="A16" s="134"/>
      <c r="B16" s="134"/>
      <c r="C16" s="134"/>
      <c r="D16" s="134"/>
      <c r="E16" s="134"/>
      <c r="F16" s="134"/>
      <c r="G16" s="134"/>
      <c r="H16" s="134"/>
      <c r="I16" s="134"/>
      <c r="J16" s="134"/>
      <c r="K16" s="134"/>
      <c r="L16" s="134"/>
      <c r="M16" s="134"/>
      <c r="N16" s="134"/>
      <c r="O16" s="134"/>
      <c r="P16" s="136"/>
      <c r="Q16" s="136"/>
      <c r="R16" s="136"/>
      <c r="S16" s="136"/>
      <c r="T16" s="136"/>
      <c r="U16" s="136"/>
      <c r="V16" s="136"/>
      <c r="W16" s="136"/>
      <c r="X16" s="136"/>
      <c r="Y16" s="136"/>
      <c r="Z16" s="136"/>
    </row>
    <row r="17" spans="1:26" ht="14.4" x14ac:dyDescent="0.3">
      <c r="A17" s="134"/>
      <c r="B17" s="134"/>
      <c r="C17" s="134"/>
      <c r="D17" s="134"/>
      <c r="E17" s="134"/>
      <c r="F17" s="134"/>
      <c r="G17" s="134"/>
      <c r="H17" s="134"/>
      <c r="I17" s="134"/>
      <c r="J17" s="134"/>
      <c r="K17" s="134"/>
      <c r="L17" s="134"/>
      <c r="M17" s="134"/>
      <c r="N17" s="134"/>
      <c r="O17" s="134"/>
      <c r="P17" s="136"/>
      <c r="Q17" s="136"/>
      <c r="R17" s="136"/>
      <c r="S17" s="136"/>
      <c r="T17" s="136"/>
      <c r="U17" s="136"/>
      <c r="V17" s="136"/>
      <c r="W17" s="136"/>
      <c r="X17" s="136"/>
      <c r="Y17" s="136"/>
      <c r="Z17" s="136"/>
    </row>
    <row r="18" spans="1:26" ht="14.4" x14ac:dyDescent="0.3">
      <c r="A18" s="134"/>
      <c r="B18" s="134"/>
      <c r="C18" s="134"/>
      <c r="D18" s="134"/>
      <c r="E18" s="134"/>
      <c r="F18" s="134"/>
      <c r="G18" s="134"/>
      <c r="H18" s="134"/>
      <c r="I18" s="134"/>
      <c r="J18" s="134"/>
      <c r="K18" s="134"/>
      <c r="L18" s="134"/>
      <c r="M18" s="134"/>
      <c r="N18" s="134"/>
      <c r="O18" s="134"/>
      <c r="P18" s="136"/>
      <c r="Q18" s="136"/>
      <c r="R18" s="136"/>
      <c r="S18" s="136"/>
      <c r="T18" s="136"/>
      <c r="U18" s="136"/>
      <c r="V18" s="136"/>
      <c r="W18" s="136"/>
      <c r="X18" s="136"/>
      <c r="Y18" s="136"/>
      <c r="Z18" s="136"/>
    </row>
    <row r="19" spans="1:26" ht="14.4" x14ac:dyDescent="0.3">
      <c r="A19" s="134"/>
      <c r="B19" s="134"/>
      <c r="C19" s="134"/>
      <c r="D19" s="134"/>
      <c r="E19" s="134"/>
      <c r="F19" s="134"/>
      <c r="G19" s="134"/>
      <c r="H19" s="134"/>
      <c r="I19" s="134"/>
      <c r="J19" s="134"/>
      <c r="K19" s="134"/>
      <c r="L19" s="134"/>
      <c r="M19" s="134"/>
      <c r="N19" s="134"/>
      <c r="O19" s="134"/>
      <c r="P19" s="136"/>
      <c r="Q19" s="136"/>
      <c r="R19" s="136"/>
      <c r="S19" s="136"/>
      <c r="T19" s="136"/>
      <c r="U19" s="136"/>
      <c r="V19" s="136"/>
      <c r="W19" s="136"/>
      <c r="X19" s="136"/>
      <c r="Y19" s="136"/>
      <c r="Z19" s="136"/>
    </row>
    <row r="20" spans="1:26" ht="14.4" x14ac:dyDescent="0.3">
      <c r="A20" s="134"/>
      <c r="B20" s="134"/>
      <c r="C20" s="134"/>
      <c r="D20" s="134"/>
      <c r="E20" s="134"/>
      <c r="F20" s="134"/>
      <c r="G20" s="134"/>
      <c r="H20" s="134"/>
      <c r="I20" s="134"/>
      <c r="J20" s="134"/>
      <c r="K20" s="134"/>
      <c r="L20" s="134"/>
      <c r="M20" s="134"/>
      <c r="N20" s="134"/>
      <c r="O20" s="134"/>
      <c r="P20" s="136"/>
      <c r="Q20" s="136"/>
      <c r="R20" s="136"/>
      <c r="S20" s="136"/>
      <c r="T20" s="136"/>
      <c r="U20" s="136"/>
      <c r="V20" s="136"/>
      <c r="W20" s="136"/>
      <c r="X20" s="136"/>
      <c r="Y20" s="136"/>
      <c r="Z20" s="136"/>
    </row>
    <row r="21" spans="1:26" ht="15.75" customHeight="1" x14ac:dyDescent="0.3">
      <c r="A21" s="134"/>
      <c r="B21" s="134"/>
      <c r="C21" s="134"/>
      <c r="D21" s="134"/>
      <c r="E21" s="134"/>
      <c r="F21" s="134"/>
      <c r="G21" s="134"/>
      <c r="H21" s="134"/>
      <c r="I21" s="134"/>
      <c r="J21" s="134"/>
      <c r="K21" s="134"/>
      <c r="L21" s="134"/>
      <c r="M21" s="134"/>
      <c r="N21" s="134"/>
      <c r="O21" s="134"/>
      <c r="P21" s="136"/>
      <c r="Q21" s="136"/>
      <c r="R21" s="136"/>
      <c r="S21" s="136"/>
      <c r="T21" s="136"/>
      <c r="U21" s="136"/>
      <c r="V21" s="136"/>
      <c r="W21" s="136"/>
      <c r="X21" s="136"/>
      <c r="Y21" s="136"/>
      <c r="Z21" s="136"/>
    </row>
    <row r="22" spans="1:26" ht="15.75" customHeight="1" x14ac:dyDescent="0.3">
      <c r="A22" s="134"/>
      <c r="B22" s="134"/>
      <c r="C22" s="135"/>
      <c r="D22" s="135"/>
      <c r="E22" s="134"/>
      <c r="F22" s="134"/>
      <c r="G22" s="134"/>
      <c r="H22" s="134"/>
      <c r="I22" s="134"/>
      <c r="J22" s="134"/>
      <c r="K22" s="134"/>
      <c r="L22" s="134"/>
      <c r="M22" s="134"/>
      <c r="N22" s="134"/>
      <c r="O22" s="134"/>
      <c r="P22" s="136"/>
      <c r="Q22" s="136"/>
      <c r="R22" s="136"/>
      <c r="S22" s="136"/>
      <c r="T22" s="136"/>
      <c r="U22" s="136"/>
      <c r="V22" s="136"/>
      <c r="W22" s="136"/>
      <c r="X22" s="136"/>
      <c r="Y22" s="136"/>
      <c r="Z22" s="136"/>
    </row>
    <row r="23" spans="1:26" ht="15.75" customHeight="1" x14ac:dyDescent="0.3">
      <c r="A23" s="134"/>
      <c r="B23" s="134"/>
      <c r="C23" s="135"/>
      <c r="D23" s="135"/>
      <c r="E23" s="134"/>
      <c r="F23" s="134"/>
      <c r="G23" s="134"/>
      <c r="H23" s="134"/>
      <c r="I23" s="134"/>
      <c r="J23" s="134"/>
      <c r="K23" s="134"/>
      <c r="L23" s="134"/>
      <c r="M23" s="134"/>
      <c r="N23" s="134"/>
      <c r="O23" s="134"/>
      <c r="P23" s="136"/>
      <c r="Q23" s="136"/>
      <c r="R23" s="136"/>
      <c r="S23" s="136"/>
      <c r="T23" s="136"/>
      <c r="U23" s="136"/>
      <c r="V23" s="136"/>
      <c r="W23" s="136"/>
      <c r="X23" s="136"/>
      <c r="Y23" s="136"/>
      <c r="Z23" s="136"/>
    </row>
    <row r="24" spans="1:26" ht="15.75" customHeight="1" x14ac:dyDescent="0.3">
      <c r="A24" s="134"/>
      <c r="B24" s="134"/>
      <c r="C24" s="135"/>
      <c r="D24" s="135"/>
      <c r="E24" s="134"/>
      <c r="F24" s="134"/>
      <c r="G24" s="134"/>
      <c r="H24" s="134"/>
      <c r="I24" s="134"/>
      <c r="J24" s="134"/>
      <c r="K24" s="134"/>
      <c r="L24" s="134"/>
      <c r="M24" s="134"/>
      <c r="N24" s="134"/>
      <c r="O24" s="134"/>
      <c r="P24" s="136"/>
      <c r="Q24" s="136"/>
      <c r="R24" s="136"/>
      <c r="S24" s="136"/>
      <c r="T24" s="136"/>
      <c r="U24" s="136"/>
      <c r="V24" s="136"/>
      <c r="W24" s="136"/>
      <c r="X24" s="136"/>
      <c r="Y24" s="136"/>
      <c r="Z24" s="136"/>
    </row>
    <row r="25" spans="1:26" ht="15.75" customHeight="1" x14ac:dyDescent="0.3">
      <c r="A25" s="134"/>
      <c r="B25" s="134"/>
      <c r="C25" s="135"/>
      <c r="D25" s="135"/>
      <c r="E25" s="134"/>
      <c r="F25" s="134"/>
      <c r="G25" s="134"/>
      <c r="H25" s="134"/>
      <c r="I25" s="134"/>
      <c r="J25" s="134"/>
      <c r="K25" s="134"/>
      <c r="L25" s="134"/>
      <c r="M25" s="134"/>
      <c r="N25" s="134"/>
      <c r="O25" s="134"/>
      <c r="P25" s="136"/>
      <c r="Q25" s="136"/>
      <c r="R25" s="136"/>
      <c r="S25" s="136"/>
      <c r="T25" s="136"/>
      <c r="U25" s="136"/>
      <c r="V25" s="136"/>
      <c r="W25" s="136"/>
      <c r="X25" s="136"/>
      <c r="Y25" s="136"/>
      <c r="Z25" s="136"/>
    </row>
    <row r="26" spans="1:26" ht="15.75" customHeight="1" x14ac:dyDescent="0.3">
      <c r="A26" s="134"/>
      <c r="B26" s="134"/>
      <c r="C26" s="135"/>
      <c r="D26" s="135"/>
      <c r="E26" s="134"/>
      <c r="F26" s="134"/>
      <c r="G26" s="134"/>
      <c r="H26" s="134"/>
      <c r="I26" s="134"/>
      <c r="J26" s="134"/>
      <c r="K26" s="134"/>
      <c r="L26" s="134"/>
      <c r="M26" s="134"/>
      <c r="N26" s="134"/>
      <c r="O26" s="134"/>
      <c r="P26" s="136"/>
      <c r="Q26" s="136"/>
      <c r="R26" s="136"/>
      <c r="S26" s="136"/>
      <c r="T26" s="136"/>
      <c r="U26" s="136"/>
      <c r="V26" s="136"/>
      <c r="W26" s="136"/>
      <c r="X26" s="136"/>
      <c r="Y26" s="136"/>
      <c r="Z26" s="136"/>
    </row>
    <row r="27" spans="1:26" ht="15.75" customHeight="1" x14ac:dyDescent="0.3">
      <c r="A27" s="134"/>
      <c r="B27" s="134"/>
      <c r="C27" s="135"/>
      <c r="D27" s="135"/>
      <c r="E27" s="134"/>
      <c r="F27" s="134"/>
      <c r="G27" s="134"/>
      <c r="H27" s="134"/>
      <c r="I27" s="134"/>
      <c r="J27" s="134"/>
      <c r="K27" s="134"/>
      <c r="L27" s="134"/>
      <c r="M27" s="134"/>
      <c r="N27" s="134"/>
      <c r="O27" s="134"/>
      <c r="P27" s="136"/>
      <c r="Q27" s="136"/>
      <c r="R27" s="136"/>
      <c r="S27" s="136"/>
      <c r="T27" s="136"/>
      <c r="U27" s="136"/>
      <c r="V27" s="136"/>
      <c r="W27" s="136"/>
      <c r="X27" s="136"/>
      <c r="Y27" s="136"/>
      <c r="Z27" s="136"/>
    </row>
    <row r="28" spans="1:26" ht="15.75" customHeight="1" x14ac:dyDescent="0.3">
      <c r="A28" s="134"/>
      <c r="B28" s="134"/>
      <c r="C28" s="135"/>
      <c r="D28" s="135"/>
      <c r="E28" s="134"/>
      <c r="F28" s="134"/>
      <c r="G28" s="134"/>
      <c r="H28" s="134"/>
      <c r="I28" s="134"/>
      <c r="J28" s="134"/>
      <c r="K28" s="134"/>
      <c r="L28" s="134"/>
      <c r="M28" s="134"/>
      <c r="N28" s="134"/>
      <c r="O28" s="134"/>
      <c r="P28" s="136"/>
      <c r="Q28" s="136"/>
      <c r="R28" s="136"/>
      <c r="S28" s="136"/>
      <c r="T28" s="136"/>
      <c r="U28" s="136"/>
      <c r="V28" s="136"/>
      <c r="W28" s="136"/>
      <c r="X28" s="136"/>
      <c r="Y28" s="136"/>
      <c r="Z28" s="136"/>
    </row>
    <row r="29" spans="1:26" ht="15.75" customHeight="1" x14ac:dyDescent="0.3">
      <c r="A29" s="134"/>
      <c r="B29" s="134"/>
      <c r="C29" s="135"/>
      <c r="D29" s="135"/>
      <c r="E29" s="134"/>
      <c r="F29" s="134"/>
      <c r="G29" s="134"/>
      <c r="H29" s="134"/>
      <c r="I29" s="134"/>
      <c r="J29" s="134"/>
      <c r="K29" s="134"/>
      <c r="L29" s="134"/>
      <c r="M29" s="134"/>
      <c r="N29" s="134"/>
      <c r="O29" s="134"/>
      <c r="P29" s="136"/>
      <c r="Q29" s="136"/>
      <c r="R29" s="136"/>
      <c r="S29" s="136"/>
      <c r="T29" s="136"/>
      <c r="U29" s="136"/>
      <c r="V29" s="136"/>
      <c r="W29" s="136"/>
      <c r="X29" s="136"/>
      <c r="Y29" s="136"/>
      <c r="Z29" s="136"/>
    </row>
    <row r="30" spans="1:26" ht="15.75" customHeight="1" x14ac:dyDescent="0.3">
      <c r="A30" s="134"/>
      <c r="B30" s="134"/>
      <c r="C30" s="135"/>
      <c r="D30" s="135"/>
      <c r="E30" s="134"/>
      <c r="F30" s="134"/>
      <c r="G30" s="134"/>
      <c r="H30" s="134"/>
      <c r="I30" s="134"/>
      <c r="J30" s="134"/>
      <c r="K30" s="134"/>
      <c r="L30" s="134"/>
      <c r="M30" s="134"/>
      <c r="N30" s="134"/>
      <c r="O30" s="134"/>
      <c r="P30" s="136"/>
      <c r="Q30" s="136"/>
      <c r="R30" s="136"/>
      <c r="S30" s="136"/>
      <c r="T30" s="136"/>
      <c r="U30" s="136"/>
      <c r="V30" s="136"/>
      <c r="W30" s="136"/>
      <c r="X30" s="136"/>
      <c r="Y30" s="136"/>
      <c r="Z30" s="136"/>
    </row>
    <row r="31" spans="1:26" ht="15.75" customHeight="1" x14ac:dyDescent="0.3">
      <c r="A31" s="134"/>
      <c r="B31" s="134"/>
      <c r="C31" s="135"/>
      <c r="D31" s="135"/>
      <c r="E31" s="134"/>
      <c r="F31" s="134"/>
      <c r="G31" s="134"/>
      <c r="H31" s="134"/>
      <c r="I31" s="134"/>
      <c r="J31" s="134"/>
      <c r="K31" s="134"/>
      <c r="L31" s="134"/>
      <c r="M31" s="134"/>
      <c r="N31" s="134"/>
      <c r="O31" s="134"/>
      <c r="P31" s="136"/>
      <c r="Q31" s="136"/>
      <c r="R31" s="136"/>
      <c r="S31" s="136"/>
      <c r="T31" s="136"/>
      <c r="U31" s="136"/>
      <c r="V31" s="136"/>
      <c r="W31" s="136"/>
      <c r="X31" s="136"/>
      <c r="Y31" s="136"/>
      <c r="Z31" s="136"/>
    </row>
    <row r="32" spans="1:26" ht="15.75" customHeight="1" x14ac:dyDescent="0.3">
      <c r="A32" s="134"/>
      <c r="B32" s="134"/>
      <c r="C32" s="135"/>
      <c r="D32" s="135"/>
      <c r="E32" s="134"/>
      <c r="F32" s="134"/>
      <c r="G32" s="134"/>
      <c r="H32" s="134"/>
      <c r="I32" s="134"/>
      <c r="J32" s="134"/>
      <c r="K32" s="134"/>
      <c r="L32" s="134"/>
      <c r="M32" s="134"/>
      <c r="N32" s="134"/>
      <c r="O32" s="134"/>
      <c r="P32" s="136"/>
      <c r="Q32" s="136"/>
      <c r="R32" s="136"/>
      <c r="S32" s="136"/>
      <c r="T32" s="136"/>
      <c r="U32" s="136"/>
      <c r="V32" s="136"/>
      <c r="W32" s="136"/>
      <c r="X32" s="136"/>
      <c r="Y32" s="136"/>
      <c r="Z32" s="136"/>
    </row>
    <row r="33" spans="1:26" ht="15.75" customHeight="1" x14ac:dyDescent="0.3">
      <c r="A33" s="134"/>
      <c r="B33" s="134"/>
      <c r="C33" s="135"/>
      <c r="D33" s="135"/>
      <c r="E33" s="134"/>
      <c r="F33" s="134"/>
      <c r="G33" s="134"/>
      <c r="H33" s="134"/>
      <c r="I33" s="134"/>
      <c r="J33" s="134"/>
      <c r="K33" s="134"/>
      <c r="L33" s="134"/>
      <c r="M33" s="134"/>
      <c r="N33" s="134"/>
      <c r="O33" s="134"/>
      <c r="P33" s="136"/>
      <c r="Q33" s="136"/>
      <c r="R33" s="136"/>
      <c r="S33" s="136"/>
      <c r="T33" s="136"/>
      <c r="U33" s="136"/>
      <c r="V33" s="136"/>
      <c r="W33" s="136"/>
      <c r="X33" s="136"/>
      <c r="Y33" s="136"/>
      <c r="Z33" s="136"/>
    </row>
    <row r="34" spans="1:26" ht="15.75" customHeight="1" x14ac:dyDescent="0.3">
      <c r="A34" s="134"/>
      <c r="B34" s="134"/>
      <c r="C34" s="135"/>
      <c r="D34" s="135"/>
      <c r="E34" s="134"/>
      <c r="F34" s="134"/>
      <c r="G34" s="134"/>
      <c r="H34" s="134"/>
      <c r="I34" s="134"/>
      <c r="J34" s="134"/>
      <c r="K34" s="134"/>
      <c r="L34" s="134"/>
      <c r="M34" s="134"/>
      <c r="N34" s="134"/>
      <c r="O34" s="134"/>
      <c r="P34" s="136"/>
      <c r="Q34" s="136"/>
      <c r="R34" s="136"/>
      <c r="S34" s="136"/>
      <c r="T34" s="136"/>
      <c r="U34" s="136"/>
      <c r="V34" s="136"/>
      <c r="W34" s="136"/>
      <c r="X34" s="136"/>
      <c r="Y34" s="136"/>
      <c r="Z34" s="136"/>
    </row>
    <row r="35" spans="1:26" ht="15.75" customHeight="1" x14ac:dyDescent="0.3">
      <c r="A35" s="134"/>
      <c r="B35" s="134"/>
      <c r="C35" s="135"/>
      <c r="D35" s="135"/>
      <c r="E35" s="134"/>
      <c r="F35" s="134"/>
      <c r="G35" s="134"/>
      <c r="H35" s="134"/>
      <c r="I35" s="134"/>
      <c r="J35" s="134"/>
      <c r="K35" s="134"/>
      <c r="L35" s="134"/>
      <c r="M35" s="134"/>
      <c r="N35" s="134"/>
      <c r="O35" s="134"/>
      <c r="P35" s="136"/>
      <c r="Q35" s="136"/>
      <c r="R35" s="136"/>
      <c r="S35" s="136"/>
      <c r="T35" s="136"/>
      <c r="U35" s="136"/>
      <c r="V35" s="136"/>
      <c r="W35" s="136"/>
      <c r="X35" s="136"/>
      <c r="Y35" s="136"/>
      <c r="Z35" s="136"/>
    </row>
    <row r="36" spans="1:26" ht="15.75" customHeight="1" x14ac:dyDescent="0.3">
      <c r="A36" s="134"/>
      <c r="B36" s="134"/>
      <c r="C36" s="135"/>
      <c r="D36" s="135"/>
      <c r="E36" s="134"/>
      <c r="F36" s="134"/>
      <c r="G36" s="134"/>
      <c r="H36" s="134"/>
      <c r="I36" s="134"/>
      <c r="J36" s="134"/>
      <c r="K36" s="134"/>
      <c r="L36" s="134"/>
      <c r="M36" s="134"/>
      <c r="N36" s="134"/>
      <c r="O36" s="134"/>
      <c r="P36" s="136"/>
      <c r="Q36" s="136"/>
      <c r="R36" s="136"/>
      <c r="S36" s="136"/>
      <c r="T36" s="136"/>
      <c r="U36" s="136"/>
      <c r="V36" s="136"/>
      <c r="W36" s="136"/>
      <c r="X36" s="136"/>
      <c r="Y36" s="136"/>
      <c r="Z36" s="136"/>
    </row>
    <row r="37" spans="1:26" ht="15.75" customHeight="1" x14ac:dyDescent="0.3">
      <c r="A37" s="134"/>
      <c r="B37" s="134"/>
      <c r="C37" s="135"/>
      <c r="D37" s="135"/>
      <c r="E37" s="134"/>
      <c r="F37" s="134"/>
      <c r="G37" s="134"/>
      <c r="H37" s="134"/>
      <c r="I37" s="134"/>
      <c r="J37" s="134"/>
      <c r="K37" s="134"/>
      <c r="L37" s="134"/>
      <c r="M37" s="134"/>
      <c r="N37" s="134"/>
      <c r="O37" s="134"/>
      <c r="P37" s="136"/>
      <c r="Q37" s="136"/>
      <c r="R37" s="136"/>
      <c r="S37" s="136"/>
      <c r="T37" s="136"/>
      <c r="U37" s="136"/>
      <c r="V37" s="136"/>
      <c r="W37" s="136"/>
      <c r="X37" s="136"/>
      <c r="Y37" s="136"/>
      <c r="Z37" s="136"/>
    </row>
    <row r="38" spans="1:26" ht="15.75" customHeight="1" x14ac:dyDescent="0.3">
      <c r="A38" s="134"/>
      <c r="B38" s="134"/>
      <c r="C38" s="135"/>
      <c r="D38" s="135"/>
      <c r="E38" s="134"/>
      <c r="F38" s="134"/>
      <c r="G38" s="134"/>
      <c r="H38" s="134"/>
      <c r="I38" s="134"/>
      <c r="J38" s="134"/>
      <c r="K38" s="134"/>
      <c r="L38" s="134"/>
      <c r="M38" s="134"/>
      <c r="N38" s="134"/>
      <c r="O38" s="134"/>
      <c r="P38" s="136"/>
      <c r="Q38" s="136"/>
      <c r="R38" s="136"/>
      <c r="S38" s="136"/>
      <c r="T38" s="136"/>
      <c r="U38" s="136"/>
      <c r="V38" s="136"/>
      <c r="W38" s="136"/>
      <c r="X38" s="136"/>
      <c r="Y38" s="136"/>
      <c r="Z38" s="136"/>
    </row>
    <row r="39" spans="1:26" ht="15.75" customHeight="1" x14ac:dyDescent="0.3">
      <c r="A39" s="134"/>
      <c r="B39" s="134"/>
      <c r="C39" s="135"/>
      <c r="D39" s="135"/>
      <c r="E39" s="134"/>
      <c r="F39" s="134"/>
      <c r="G39" s="134"/>
      <c r="H39" s="134"/>
      <c r="I39" s="134"/>
      <c r="J39" s="134"/>
      <c r="K39" s="134"/>
      <c r="L39" s="134"/>
      <c r="M39" s="134"/>
      <c r="N39" s="134"/>
      <c r="O39" s="134"/>
      <c r="P39" s="136"/>
      <c r="Q39" s="136"/>
      <c r="R39" s="136"/>
      <c r="S39" s="136"/>
      <c r="T39" s="136"/>
      <c r="U39" s="136"/>
      <c r="V39" s="136"/>
      <c r="W39" s="136"/>
      <c r="X39" s="136"/>
      <c r="Y39" s="136"/>
      <c r="Z39" s="136"/>
    </row>
    <row r="40" spans="1:26" ht="15.75" customHeight="1" x14ac:dyDescent="0.3">
      <c r="A40" s="134"/>
      <c r="B40" s="134"/>
      <c r="C40" s="135"/>
      <c r="D40" s="135"/>
      <c r="E40" s="134"/>
      <c r="F40" s="134"/>
      <c r="G40" s="134"/>
      <c r="H40" s="134"/>
      <c r="I40" s="134"/>
      <c r="J40" s="134"/>
      <c r="K40" s="134"/>
      <c r="L40" s="134"/>
      <c r="M40" s="134"/>
      <c r="N40" s="134"/>
      <c r="O40" s="134"/>
      <c r="P40" s="136"/>
      <c r="Q40" s="136"/>
      <c r="R40" s="136"/>
      <c r="S40" s="136"/>
      <c r="T40" s="136"/>
      <c r="U40" s="136"/>
      <c r="V40" s="136"/>
      <c r="W40" s="136"/>
      <c r="X40" s="136"/>
      <c r="Y40" s="136"/>
      <c r="Z40" s="136"/>
    </row>
    <row r="41" spans="1:26" ht="15.75" customHeight="1" x14ac:dyDescent="0.3">
      <c r="A41" s="134"/>
      <c r="B41" s="134"/>
      <c r="C41" s="135"/>
      <c r="D41" s="135"/>
      <c r="E41" s="134"/>
      <c r="F41" s="134"/>
      <c r="G41" s="134"/>
      <c r="H41" s="134"/>
      <c r="I41" s="134"/>
      <c r="J41" s="134"/>
      <c r="K41" s="134"/>
      <c r="L41" s="134"/>
      <c r="M41" s="134"/>
      <c r="N41" s="134"/>
      <c r="O41" s="134"/>
      <c r="P41" s="136"/>
      <c r="Q41" s="136"/>
      <c r="R41" s="136"/>
      <c r="S41" s="136"/>
      <c r="T41" s="136"/>
      <c r="U41" s="136"/>
      <c r="V41" s="136"/>
      <c r="W41" s="136"/>
      <c r="X41" s="136"/>
      <c r="Y41" s="136"/>
      <c r="Z41" s="136"/>
    </row>
    <row r="42" spans="1:26" ht="15.75" customHeight="1" x14ac:dyDescent="0.3">
      <c r="A42" s="134"/>
      <c r="B42" s="134"/>
      <c r="C42" s="135"/>
      <c r="D42" s="135"/>
      <c r="E42" s="134"/>
      <c r="F42" s="134"/>
      <c r="G42" s="134"/>
      <c r="H42" s="134"/>
      <c r="I42" s="134"/>
      <c r="J42" s="134"/>
      <c r="K42" s="134"/>
      <c r="L42" s="134"/>
      <c r="M42" s="134"/>
      <c r="N42" s="134"/>
      <c r="O42" s="134"/>
      <c r="P42" s="136"/>
      <c r="Q42" s="136"/>
      <c r="R42" s="136"/>
      <c r="S42" s="136"/>
      <c r="T42" s="136"/>
      <c r="U42" s="136"/>
      <c r="V42" s="136"/>
      <c r="W42" s="136"/>
      <c r="X42" s="136"/>
      <c r="Y42" s="136"/>
      <c r="Z42" s="136"/>
    </row>
    <row r="43" spans="1:26" ht="15.75" customHeight="1" x14ac:dyDescent="0.3">
      <c r="A43" s="134"/>
      <c r="B43" s="134"/>
      <c r="C43" s="135"/>
      <c r="D43" s="135"/>
      <c r="E43" s="134"/>
      <c r="F43" s="134"/>
      <c r="G43" s="134"/>
      <c r="H43" s="134"/>
      <c r="I43" s="134"/>
      <c r="J43" s="134"/>
      <c r="K43" s="134"/>
      <c r="L43" s="134"/>
      <c r="M43" s="134"/>
      <c r="N43" s="134"/>
      <c r="O43" s="134"/>
      <c r="P43" s="136"/>
      <c r="Q43" s="136"/>
      <c r="R43" s="136"/>
      <c r="S43" s="136"/>
      <c r="T43" s="136"/>
      <c r="U43" s="136"/>
      <c r="V43" s="136"/>
      <c r="W43" s="136"/>
      <c r="X43" s="136"/>
      <c r="Y43" s="136"/>
      <c r="Z43" s="136"/>
    </row>
    <row r="44" spans="1:26" ht="15.75" customHeight="1" x14ac:dyDescent="0.3">
      <c r="A44" s="134"/>
      <c r="B44" s="134"/>
      <c r="C44" s="135"/>
      <c r="D44" s="135"/>
      <c r="E44" s="134"/>
      <c r="F44" s="134"/>
      <c r="G44" s="134"/>
      <c r="H44" s="134"/>
      <c r="I44" s="134"/>
      <c r="J44" s="134"/>
      <c r="K44" s="134"/>
      <c r="L44" s="134"/>
      <c r="M44" s="134"/>
      <c r="N44" s="134"/>
      <c r="O44" s="134"/>
      <c r="P44" s="136"/>
      <c r="Q44" s="136"/>
      <c r="R44" s="136"/>
      <c r="S44" s="136"/>
      <c r="T44" s="136"/>
      <c r="U44" s="136"/>
      <c r="V44" s="136"/>
      <c r="W44" s="136"/>
      <c r="X44" s="136"/>
      <c r="Y44" s="136"/>
      <c r="Z44" s="136"/>
    </row>
    <row r="45" spans="1:26" ht="15.75" customHeight="1" x14ac:dyDescent="0.3">
      <c r="A45" s="134"/>
      <c r="B45" s="134"/>
      <c r="C45" s="135"/>
      <c r="D45" s="135"/>
      <c r="E45" s="134"/>
      <c r="F45" s="134"/>
      <c r="G45" s="134"/>
      <c r="H45" s="134"/>
      <c r="I45" s="134"/>
      <c r="J45" s="134"/>
      <c r="K45" s="134"/>
      <c r="L45" s="134"/>
      <c r="M45" s="134"/>
      <c r="N45" s="134"/>
      <c r="O45" s="134"/>
      <c r="P45" s="136"/>
      <c r="Q45" s="136"/>
      <c r="R45" s="136"/>
      <c r="S45" s="136"/>
      <c r="T45" s="136"/>
      <c r="U45" s="136"/>
      <c r="V45" s="136"/>
      <c r="W45" s="136"/>
      <c r="X45" s="136"/>
      <c r="Y45" s="136"/>
      <c r="Z45" s="136"/>
    </row>
    <row r="46" spans="1:26" ht="15.75" customHeight="1" x14ac:dyDescent="0.3">
      <c r="A46" s="134"/>
      <c r="B46" s="134"/>
      <c r="C46" s="135"/>
      <c r="D46" s="135"/>
      <c r="E46" s="134"/>
      <c r="F46" s="134"/>
      <c r="G46" s="134"/>
      <c r="H46" s="134"/>
      <c r="I46" s="134"/>
      <c r="J46" s="134"/>
      <c r="K46" s="134"/>
      <c r="L46" s="134"/>
      <c r="M46" s="134"/>
      <c r="N46" s="134"/>
      <c r="O46" s="134"/>
      <c r="P46" s="136"/>
      <c r="Q46" s="136"/>
      <c r="R46" s="136"/>
      <c r="S46" s="136"/>
      <c r="T46" s="136"/>
      <c r="U46" s="136"/>
      <c r="V46" s="136"/>
      <c r="W46" s="136"/>
      <c r="X46" s="136"/>
      <c r="Y46" s="136"/>
      <c r="Z46" s="136"/>
    </row>
    <row r="47" spans="1:26" ht="15.75" customHeight="1" x14ac:dyDescent="0.3">
      <c r="A47" s="134"/>
      <c r="B47" s="134"/>
      <c r="C47" s="135"/>
      <c r="D47" s="135"/>
      <c r="E47" s="134"/>
      <c r="F47" s="134"/>
      <c r="G47" s="134"/>
      <c r="H47" s="134"/>
      <c r="I47" s="134"/>
      <c r="J47" s="134"/>
      <c r="K47" s="134"/>
      <c r="L47" s="134"/>
      <c r="M47" s="134"/>
      <c r="N47" s="134"/>
      <c r="O47" s="134"/>
      <c r="P47" s="136"/>
      <c r="Q47" s="136"/>
      <c r="R47" s="136"/>
      <c r="S47" s="136"/>
      <c r="T47" s="136"/>
      <c r="U47" s="136"/>
      <c r="V47" s="136"/>
      <c r="W47" s="136"/>
      <c r="X47" s="136"/>
      <c r="Y47" s="136"/>
      <c r="Z47" s="136"/>
    </row>
    <row r="48" spans="1:26" ht="15.75" customHeight="1" x14ac:dyDescent="0.3">
      <c r="A48" s="134"/>
      <c r="B48" s="134"/>
      <c r="C48" s="135"/>
      <c r="D48" s="135"/>
      <c r="E48" s="134"/>
      <c r="F48" s="134"/>
      <c r="G48" s="134"/>
      <c r="H48" s="134"/>
      <c r="I48" s="134"/>
      <c r="J48" s="134"/>
      <c r="K48" s="134"/>
      <c r="L48" s="134"/>
      <c r="M48" s="134"/>
      <c r="N48" s="134"/>
      <c r="O48" s="134"/>
      <c r="P48" s="136"/>
      <c r="Q48" s="136"/>
      <c r="R48" s="136"/>
      <c r="S48" s="136"/>
      <c r="T48" s="136"/>
      <c r="U48" s="136"/>
      <c r="V48" s="136"/>
      <c r="W48" s="136"/>
      <c r="X48" s="136"/>
      <c r="Y48" s="136"/>
      <c r="Z48" s="136"/>
    </row>
    <row r="49" spans="1:26" ht="15.75" customHeight="1" x14ac:dyDescent="0.3">
      <c r="A49" s="134"/>
      <c r="B49" s="134"/>
      <c r="C49" s="135"/>
      <c r="D49" s="135"/>
      <c r="E49" s="134"/>
      <c r="F49" s="134"/>
      <c r="G49" s="134"/>
      <c r="H49" s="134"/>
      <c r="I49" s="134"/>
      <c r="J49" s="134"/>
      <c r="K49" s="134"/>
      <c r="L49" s="134"/>
      <c r="M49" s="134"/>
      <c r="N49" s="134"/>
      <c r="O49" s="134"/>
      <c r="P49" s="136"/>
      <c r="Q49" s="136"/>
      <c r="R49" s="136"/>
      <c r="S49" s="136"/>
      <c r="T49" s="136"/>
      <c r="U49" s="136"/>
      <c r="V49" s="136"/>
      <c r="W49" s="136"/>
      <c r="X49" s="136"/>
      <c r="Y49" s="136"/>
      <c r="Z49" s="136"/>
    </row>
    <row r="50" spans="1:26" ht="15.75" customHeight="1" x14ac:dyDescent="0.3">
      <c r="A50" s="134"/>
      <c r="B50" s="134"/>
      <c r="C50" s="135"/>
      <c r="D50" s="135"/>
      <c r="E50" s="134"/>
      <c r="F50" s="134"/>
      <c r="G50" s="134"/>
      <c r="H50" s="134"/>
      <c r="I50" s="134"/>
      <c r="J50" s="134"/>
      <c r="K50" s="134"/>
      <c r="L50" s="134"/>
      <c r="M50" s="134"/>
      <c r="N50" s="134"/>
      <c r="O50" s="134"/>
      <c r="P50" s="136"/>
      <c r="Q50" s="136"/>
      <c r="R50" s="136"/>
      <c r="S50" s="136"/>
      <c r="T50" s="136"/>
      <c r="U50" s="136"/>
      <c r="V50" s="136"/>
      <c r="W50" s="136"/>
      <c r="X50" s="136"/>
      <c r="Y50" s="136"/>
      <c r="Z50" s="136"/>
    </row>
    <row r="51" spans="1:26" ht="15.75" customHeight="1" x14ac:dyDescent="0.3">
      <c r="A51" s="134"/>
      <c r="B51" s="134"/>
      <c r="C51" s="135"/>
      <c r="D51" s="135"/>
      <c r="E51" s="134"/>
      <c r="F51" s="134"/>
      <c r="G51" s="134"/>
      <c r="H51" s="134"/>
      <c r="I51" s="134"/>
      <c r="J51" s="134"/>
      <c r="K51" s="134"/>
      <c r="L51" s="134"/>
      <c r="M51" s="134"/>
      <c r="N51" s="134"/>
      <c r="O51" s="134"/>
      <c r="P51" s="136"/>
      <c r="Q51" s="136"/>
      <c r="R51" s="136"/>
      <c r="S51" s="136"/>
      <c r="T51" s="136"/>
      <c r="U51" s="136"/>
      <c r="V51" s="136"/>
      <c r="W51" s="136"/>
      <c r="X51" s="136"/>
      <c r="Y51" s="136"/>
      <c r="Z51" s="136"/>
    </row>
    <row r="52" spans="1:26" ht="15.75" customHeight="1" x14ac:dyDescent="0.3">
      <c r="A52" s="134"/>
      <c r="B52" s="136"/>
      <c r="C52" s="138"/>
      <c r="D52" s="138"/>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5.75" customHeight="1" x14ac:dyDescent="0.3">
      <c r="A53" s="134"/>
      <c r="B53" s="136"/>
      <c r="C53" s="138"/>
      <c r="D53" s="138"/>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5.75" customHeight="1" x14ac:dyDescent="0.3">
      <c r="A54" s="134"/>
      <c r="B54" s="136"/>
      <c r="C54" s="138"/>
      <c r="D54" s="138"/>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5.75" customHeight="1" x14ac:dyDescent="0.3">
      <c r="A55" s="134"/>
      <c r="B55" s="136"/>
      <c r="C55" s="138"/>
      <c r="D55" s="138"/>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5.75" customHeight="1" x14ac:dyDescent="0.3">
      <c r="A56" s="134"/>
      <c r="B56" s="136"/>
      <c r="C56" s="138"/>
      <c r="D56" s="138"/>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5.75" customHeight="1" x14ac:dyDescent="0.3">
      <c r="A57" s="134"/>
      <c r="B57" s="136"/>
      <c r="C57" s="138"/>
      <c r="D57" s="138"/>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5.75" customHeight="1" x14ac:dyDescent="0.3">
      <c r="A58" s="134"/>
      <c r="B58" s="136"/>
      <c r="C58" s="138"/>
      <c r="D58" s="138"/>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5.75" customHeight="1" x14ac:dyDescent="0.3">
      <c r="A59" s="134"/>
      <c r="B59" s="136"/>
      <c r="C59" s="138"/>
      <c r="D59" s="138"/>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5.75" customHeight="1" x14ac:dyDescent="0.3">
      <c r="A60" s="134"/>
      <c r="B60" s="136"/>
      <c r="C60" s="138"/>
      <c r="D60" s="138"/>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5.75" customHeight="1" x14ac:dyDescent="0.3">
      <c r="A61" s="134"/>
      <c r="B61" s="136"/>
      <c r="C61" s="138"/>
      <c r="D61" s="138"/>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5.75" customHeight="1" x14ac:dyDescent="0.3">
      <c r="A62" s="134"/>
      <c r="B62" s="136"/>
      <c r="C62" s="138"/>
      <c r="D62" s="138"/>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5.75" customHeight="1" x14ac:dyDescent="0.3">
      <c r="A63" s="134"/>
      <c r="B63" s="136"/>
      <c r="C63" s="138"/>
      <c r="D63" s="138"/>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5.75" customHeight="1" x14ac:dyDescent="0.3">
      <c r="A64" s="134"/>
      <c r="B64" s="136"/>
      <c r="C64" s="138"/>
      <c r="D64" s="138"/>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5.75" customHeight="1" x14ac:dyDescent="0.3">
      <c r="A65" s="134"/>
      <c r="B65" s="136"/>
      <c r="C65" s="138"/>
      <c r="D65" s="138"/>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5.75" customHeight="1" x14ac:dyDescent="0.3">
      <c r="A66" s="134"/>
      <c r="B66" s="136"/>
      <c r="C66" s="138"/>
      <c r="D66" s="138"/>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5.75" customHeight="1" x14ac:dyDescent="0.3">
      <c r="A67" s="134"/>
      <c r="B67" s="136"/>
      <c r="C67" s="138"/>
      <c r="D67" s="138"/>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5.75" customHeight="1" x14ac:dyDescent="0.3">
      <c r="A68" s="134"/>
      <c r="B68" s="136"/>
      <c r="C68" s="138"/>
      <c r="D68" s="138"/>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5.75" customHeight="1" x14ac:dyDescent="0.3">
      <c r="A69" s="134"/>
      <c r="B69" s="136"/>
      <c r="C69" s="138"/>
      <c r="D69" s="138"/>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5.75" customHeight="1" x14ac:dyDescent="0.3">
      <c r="A70" s="134"/>
      <c r="B70" s="136"/>
      <c r="C70" s="138"/>
      <c r="D70" s="138"/>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5.75" customHeight="1" x14ac:dyDescent="0.3">
      <c r="A71" s="134"/>
      <c r="B71" s="136"/>
      <c r="C71" s="138"/>
      <c r="D71" s="138"/>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5.75" customHeight="1" x14ac:dyDescent="0.3">
      <c r="A72" s="134"/>
      <c r="B72" s="136"/>
      <c r="C72" s="138"/>
      <c r="D72" s="138"/>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5.75" customHeight="1" x14ac:dyDescent="0.3">
      <c r="A73" s="134"/>
      <c r="B73" s="136"/>
      <c r="C73" s="138"/>
      <c r="D73" s="138"/>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5.75" customHeight="1" x14ac:dyDescent="0.3">
      <c r="A74" s="134"/>
      <c r="B74" s="136"/>
      <c r="C74" s="138"/>
      <c r="D74" s="138"/>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5.75" customHeight="1" x14ac:dyDescent="0.3">
      <c r="A75" s="134"/>
      <c r="B75" s="136"/>
      <c r="C75" s="138"/>
      <c r="D75" s="138"/>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5.75" customHeight="1" x14ac:dyDescent="0.3">
      <c r="A76" s="134"/>
      <c r="B76" s="136"/>
      <c r="C76" s="138"/>
      <c r="D76" s="138"/>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5.75" customHeight="1" x14ac:dyDescent="0.3">
      <c r="A77" s="134"/>
      <c r="B77" s="136"/>
      <c r="C77" s="138"/>
      <c r="D77" s="138"/>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5.75" customHeight="1" x14ac:dyDescent="0.3">
      <c r="A78" s="134"/>
      <c r="B78" s="136"/>
      <c r="C78" s="138"/>
      <c r="D78" s="138"/>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5.75" customHeight="1" x14ac:dyDescent="0.3">
      <c r="A79" s="134"/>
      <c r="B79" s="136"/>
      <c r="C79" s="138"/>
      <c r="D79" s="138"/>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5.75" customHeight="1" x14ac:dyDescent="0.3">
      <c r="A80" s="134"/>
      <c r="B80" s="136"/>
      <c r="C80" s="138"/>
      <c r="D80" s="138"/>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5.75" customHeight="1" x14ac:dyDescent="0.3">
      <c r="A81" s="134"/>
      <c r="B81" s="136"/>
      <c r="C81" s="138"/>
      <c r="D81" s="138"/>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5.75" customHeight="1" x14ac:dyDescent="0.3">
      <c r="A82" s="134"/>
      <c r="B82" s="136"/>
      <c r="C82" s="138"/>
      <c r="D82" s="138"/>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5.75" customHeight="1" x14ac:dyDescent="0.3">
      <c r="A83" s="134"/>
      <c r="B83" s="136"/>
      <c r="C83" s="138"/>
      <c r="D83" s="138"/>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5.75" customHeight="1" x14ac:dyDescent="0.3">
      <c r="A84" s="134"/>
      <c r="B84" s="136"/>
      <c r="C84" s="138"/>
      <c r="D84" s="138"/>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5.75" customHeight="1" x14ac:dyDescent="0.3">
      <c r="A85" s="134"/>
      <c r="B85" s="136"/>
      <c r="C85" s="138"/>
      <c r="D85" s="138"/>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5.75" customHeight="1" x14ac:dyDescent="0.3">
      <c r="A86" s="134"/>
      <c r="B86" s="136"/>
      <c r="C86" s="138"/>
      <c r="D86" s="138"/>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5.75" customHeight="1" x14ac:dyDescent="0.3">
      <c r="A87" s="134"/>
      <c r="B87" s="136"/>
      <c r="C87" s="138"/>
      <c r="D87" s="138"/>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5.75" customHeight="1" x14ac:dyDescent="0.3">
      <c r="A88" s="134"/>
      <c r="B88" s="136"/>
      <c r="C88" s="138"/>
      <c r="D88" s="138"/>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5.75" customHeight="1" x14ac:dyDescent="0.3">
      <c r="A89" s="134"/>
      <c r="B89" s="136"/>
      <c r="C89" s="138"/>
      <c r="D89" s="138"/>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5.75" customHeight="1" x14ac:dyDescent="0.3">
      <c r="A90" s="134"/>
      <c r="B90" s="136"/>
      <c r="C90" s="138"/>
      <c r="D90" s="138"/>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5.75" customHeight="1" x14ac:dyDescent="0.3">
      <c r="A91" s="134"/>
      <c r="B91" s="136"/>
      <c r="C91" s="138"/>
      <c r="D91" s="138"/>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5.75" customHeight="1" x14ac:dyDescent="0.3">
      <c r="A92" s="134"/>
      <c r="B92" s="136"/>
      <c r="C92" s="138"/>
      <c r="D92" s="138"/>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5.75" customHeight="1" x14ac:dyDescent="0.3">
      <c r="A93" s="134"/>
      <c r="B93" s="136"/>
      <c r="C93" s="138"/>
      <c r="D93" s="138"/>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5.75" customHeight="1" x14ac:dyDescent="0.3">
      <c r="A94" s="134"/>
      <c r="B94" s="136"/>
      <c r="C94" s="138"/>
      <c r="D94" s="138"/>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5.75" customHeight="1" x14ac:dyDescent="0.3">
      <c r="A95" s="134"/>
      <c r="B95" s="136"/>
      <c r="C95" s="138"/>
      <c r="D95" s="138"/>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5.75" customHeight="1" x14ac:dyDescent="0.3">
      <c r="A96" s="134"/>
      <c r="B96" s="136"/>
      <c r="C96" s="138"/>
      <c r="D96" s="138"/>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5.75" customHeight="1" x14ac:dyDescent="0.3">
      <c r="A97" s="134"/>
      <c r="B97" s="136"/>
      <c r="C97" s="138"/>
      <c r="D97" s="138"/>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5.75" customHeight="1" x14ac:dyDescent="0.3">
      <c r="A98" s="134"/>
      <c r="B98" s="136"/>
      <c r="C98" s="138"/>
      <c r="D98" s="138"/>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5.75" customHeight="1" x14ac:dyDescent="0.3">
      <c r="A99" s="134"/>
      <c r="B99" s="136"/>
      <c r="C99" s="138"/>
      <c r="D99" s="138"/>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5.75" customHeight="1" x14ac:dyDescent="0.3">
      <c r="A100" s="134"/>
      <c r="B100" s="136"/>
      <c r="C100" s="138"/>
      <c r="D100" s="138"/>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5.75" customHeight="1" x14ac:dyDescent="0.3">
      <c r="A101" s="134"/>
      <c r="B101" s="136"/>
      <c r="C101" s="138"/>
      <c r="D101" s="138"/>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5.75" customHeight="1" x14ac:dyDescent="0.3">
      <c r="A102" s="134"/>
      <c r="B102" s="136"/>
      <c r="C102" s="138"/>
      <c r="D102" s="138"/>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5.75" customHeight="1" x14ac:dyDescent="0.3">
      <c r="A103" s="134"/>
      <c r="B103" s="136"/>
      <c r="C103" s="138"/>
      <c r="D103" s="138"/>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5.75" customHeight="1" x14ac:dyDescent="0.3">
      <c r="A104" s="134"/>
      <c r="B104" s="136"/>
      <c r="C104" s="138"/>
      <c r="D104" s="138"/>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5.75" customHeight="1" x14ac:dyDescent="0.3">
      <c r="A105" s="134"/>
      <c r="B105" s="136"/>
      <c r="C105" s="138"/>
      <c r="D105" s="138"/>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5.75" customHeight="1" x14ac:dyDescent="0.3">
      <c r="A106" s="134"/>
      <c r="B106" s="136"/>
      <c r="C106" s="138"/>
      <c r="D106" s="138"/>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5.75" customHeight="1" x14ac:dyDescent="0.3">
      <c r="A107" s="134"/>
      <c r="B107" s="136"/>
      <c r="C107" s="138"/>
      <c r="D107" s="138"/>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5.75" customHeight="1" x14ac:dyDescent="0.3">
      <c r="A108" s="134"/>
      <c r="B108" s="136"/>
      <c r="C108" s="138"/>
      <c r="D108" s="138"/>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5.75" customHeight="1" x14ac:dyDescent="0.3">
      <c r="A109" s="134"/>
      <c r="B109" s="136"/>
      <c r="C109" s="138"/>
      <c r="D109" s="138"/>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5.75" customHeight="1" x14ac:dyDescent="0.3">
      <c r="A110" s="134"/>
      <c r="B110" s="136"/>
      <c r="C110" s="138"/>
      <c r="D110" s="138"/>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5.75" customHeight="1" x14ac:dyDescent="0.3">
      <c r="A111" s="134"/>
      <c r="B111" s="136"/>
      <c r="C111" s="138"/>
      <c r="D111" s="138"/>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5.75" customHeight="1" x14ac:dyDescent="0.3">
      <c r="A112" s="134"/>
      <c r="B112" s="136"/>
      <c r="C112" s="138"/>
      <c r="D112" s="138"/>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5.75" customHeight="1" x14ac:dyDescent="0.3">
      <c r="A113" s="134"/>
      <c r="B113" s="136"/>
      <c r="C113" s="138"/>
      <c r="D113" s="138"/>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5.75" customHeight="1" x14ac:dyDescent="0.3">
      <c r="A114" s="134"/>
      <c r="B114" s="136"/>
      <c r="C114" s="138"/>
      <c r="D114" s="138"/>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5.75" customHeight="1" x14ac:dyDescent="0.3">
      <c r="A115" s="134"/>
      <c r="B115" s="136"/>
      <c r="C115" s="138"/>
      <c r="D115" s="138"/>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5.75" customHeight="1" x14ac:dyDescent="0.3">
      <c r="A116" s="134"/>
      <c r="B116" s="136"/>
      <c r="C116" s="138"/>
      <c r="D116" s="138"/>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5.75" customHeight="1" x14ac:dyDescent="0.3">
      <c r="A117" s="134"/>
      <c r="B117" s="136"/>
      <c r="C117" s="138"/>
      <c r="D117" s="138"/>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5.75" customHeight="1" x14ac:dyDescent="0.3">
      <c r="A118" s="134"/>
      <c r="B118" s="136"/>
      <c r="C118" s="138"/>
      <c r="D118" s="138"/>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5.75" customHeight="1" x14ac:dyDescent="0.3">
      <c r="A119" s="134"/>
      <c r="B119" s="136"/>
      <c r="C119" s="138"/>
      <c r="D119" s="138"/>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5.75" customHeight="1" x14ac:dyDescent="0.3">
      <c r="A120" s="134"/>
      <c r="B120" s="136"/>
      <c r="C120" s="138"/>
      <c r="D120" s="138"/>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5.75" customHeight="1" x14ac:dyDescent="0.3">
      <c r="A121" s="134"/>
      <c r="B121" s="136"/>
      <c r="C121" s="138"/>
      <c r="D121" s="138"/>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5.75" customHeight="1" x14ac:dyDescent="0.3">
      <c r="A122" s="134"/>
      <c r="B122" s="136"/>
      <c r="C122" s="138"/>
      <c r="D122" s="138"/>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5.75" customHeight="1" x14ac:dyDescent="0.3">
      <c r="A123" s="134"/>
      <c r="B123" s="136"/>
      <c r="C123" s="138"/>
      <c r="D123" s="138"/>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5.75" customHeight="1" x14ac:dyDescent="0.3">
      <c r="A124" s="134"/>
      <c r="B124" s="136"/>
      <c r="C124" s="138"/>
      <c r="D124" s="138"/>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5.75" customHeight="1" x14ac:dyDescent="0.3">
      <c r="A125" s="134"/>
      <c r="B125" s="136"/>
      <c r="C125" s="138"/>
      <c r="D125" s="138"/>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5.75" customHeight="1" x14ac:dyDescent="0.3">
      <c r="A126" s="134"/>
      <c r="B126" s="136"/>
      <c r="C126" s="138"/>
      <c r="D126" s="138"/>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5.75" customHeight="1" x14ac:dyDescent="0.3">
      <c r="A127" s="134"/>
      <c r="B127" s="136"/>
      <c r="C127" s="138"/>
      <c r="D127" s="138"/>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5.75" customHeight="1" x14ac:dyDescent="0.3">
      <c r="A128" s="134"/>
      <c r="B128" s="136"/>
      <c r="C128" s="138"/>
      <c r="D128" s="138"/>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5.75" customHeight="1" x14ac:dyDescent="0.3">
      <c r="A129" s="134"/>
      <c r="B129" s="136"/>
      <c r="C129" s="138"/>
      <c r="D129" s="138"/>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5.75" customHeight="1" x14ac:dyDescent="0.3">
      <c r="A130" s="134"/>
      <c r="B130" s="136"/>
      <c r="C130" s="138"/>
      <c r="D130" s="138"/>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5.75" customHeight="1" x14ac:dyDescent="0.3">
      <c r="A131" s="134"/>
      <c r="B131" s="136"/>
      <c r="C131" s="138"/>
      <c r="D131" s="138"/>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5.75" customHeight="1" x14ac:dyDescent="0.3">
      <c r="A132" s="134"/>
      <c r="B132" s="136"/>
      <c r="C132" s="138"/>
      <c r="D132" s="138"/>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5.75" customHeight="1" x14ac:dyDescent="0.3">
      <c r="A133" s="134"/>
      <c r="B133" s="136"/>
      <c r="C133" s="138"/>
      <c r="D133" s="138"/>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5.75" customHeight="1" x14ac:dyDescent="0.3">
      <c r="A134" s="134"/>
      <c r="B134" s="136"/>
      <c r="C134" s="138"/>
      <c r="D134" s="138"/>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5.75" customHeight="1" x14ac:dyDescent="0.3">
      <c r="A135" s="134"/>
      <c r="B135" s="136"/>
      <c r="C135" s="138"/>
      <c r="D135" s="138"/>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5.75" customHeight="1" x14ac:dyDescent="0.3">
      <c r="A136" s="134"/>
      <c r="B136" s="136"/>
      <c r="C136" s="138"/>
      <c r="D136" s="138"/>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5.75" customHeight="1" x14ac:dyDescent="0.3">
      <c r="A137" s="134"/>
      <c r="B137" s="136"/>
      <c r="C137" s="138"/>
      <c r="D137" s="138"/>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5.75" customHeight="1" x14ac:dyDescent="0.3">
      <c r="A138" s="134"/>
      <c r="B138" s="136"/>
      <c r="C138" s="138"/>
      <c r="D138" s="138"/>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5.75" customHeight="1" x14ac:dyDescent="0.3">
      <c r="A139" s="134"/>
      <c r="B139" s="136"/>
      <c r="C139" s="138"/>
      <c r="D139" s="138"/>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5.75" customHeight="1" x14ac:dyDescent="0.3">
      <c r="A140" s="134"/>
      <c r="B140" s="136"/>
      <c r="C140" s="138"/>
      <c r="D140" s="138"/>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5.75" customHeight="1" x14ac:dyDescent="0.3">
      <c r="A141" s="134"/>
      <c r="B141" s="136"/>
      <c r="C141" s="138"/>
      <c r="D141" s="138"/>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5.75" customHeight="1" x14ac:dyDescent="0.3">
      <c r="A142" s="134"/>
      <c r="B142" s="136"/>
      <c r="C142" s="138"/>
      <c r="D142" s="138"/>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5.75" customHeight="1" x14ac:dyDescent="0.3">
      <c r="A143" s="134"/>
      <c r="B143" s="136"/>
      <c r="C143" s="138"/>
      <c r="D143" s="138"/>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5.75" customHeight="1" x14ac:dyDescent="0.3">
      <c r="A144" s="134"/>
      <c r="B144" s="136"/>
      <c r="C144" s="138"/>
      <c r="D144" s="138"/>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5.75" customHeight="1" x14ac:dyDescent="0.3">
      <c r="A145" s="134"/>
      <c r="B145" s="136"/>
      <c r="C145" s="138"/>
      <c r="D145" s="138"/>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5.75" customHeight="1" x14ac:dyDescent="0.3">
      <c r="A146" s="134"/>
      <c r="B146" s="136"/>
      <c r="C146" s="138"/>
      <c r="D146" s="138"/>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5.75" customHeight="1" x14ac:dyDescent="0.3">
      <c r="A147" s="134"/>
      <c r="B147" s="136"/>
      <c r="C147" s="138"/>
      <c r="D147" s="138"/>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5.75" customHeight="1" x14ac:dyDescent="0.3">
      <c r="A148" s="134"/>
      <c r="B148" s="136"/>
      <c r="C148" s="138"/>
      <c r="D148" s="138"/>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5.75" customHeight="1" x14ac:dyDescent="0.3">
      <c r="A149" s="134"/>
      <c r="B149" s="136"/>
      <c r="C149" s="138"/>
      <c r="D149" s="138"/>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5.75" customHeight="1" x14ac:dyDescent="0.3">
      <c r="A150" s="134"/>
      <c r="B150" s="136"/>
      <c r="C150" s="138"/>
      <c r="D150" s="138"/>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5.75" customHeight="1" x14ac:dyDescent="0.3">
      <c r="A151" s="134"/>
      <c r="B151" s="136"/>
      <c r="C151" s="138"/>
      <c r="D151" s="138"/>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5.75" customHeight="1" x14ac:dyDescent="0.3">
      <c r="A152" s="134"/>
      <c r="B152" s="136"/>
      <c r="C152" s="138"/>
      <c r="D152" s="138"/>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5.75" customHeight="1" x14ac:dyDescent="0.3">
      <c r="A153" s="134"/>
      <c r="B153" s="136"/>
      <c r="C153" s="138"/>
      <c r="D153" s="138"/>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5.75" customHeight="1" x14ac:dyDescent="0.3">
      <c r="A154" s="134"/>
      <c r="B154" s="136"/>
      <c r="C154" s="138"/>
      <c r="D154" s="138"/>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5.75" customHeight="1" x14ac:dyDescent="0.3">
      <c r="A155" s="134"/>
      <c r="B155" s="136"/>
      <c r="C155" s="138"/>
      <c r="D155" s="138"/>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5.75" customHeight="1" x14ac:dyDescent="0.3">
      <c r="A156" s="134"/>
      <c r="B156" s="136"/>
      <c r="C156" s="138"/>
      <c r="D156" s="138"/>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5.75" customHeight="1" x14ac:dyDescent="0.3">
      <c r="A157" s="134"/>
      <c r="B157" s="136"/>
      <c r="C157" s="138"/>
      <c r="D157" s="138"/>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5.75" customHeight="1" x14ac:dyDescent="0.3">
      <c r="A158" s="134"/>
      <c r="B158" s="136"/>
      <c r="C158" s="138"/>
      <c r="D158" s="138"/>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5.75" customHeight="1" x14ac:dyDescent="0.3">
      <c r="A159" s="134"/>
      <c r="B159" s="136"/>
      <c r="C159" s="138"/>
      <c r="D159" s="138"/>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5.75" customHeight="1" x14ac:dyDescent="0.3">
      <c r="A160" s="134"/>
      <c r="B160" s="136"/>
      <c r="C160" s="138"/>
      <c r="D160" s="138"/>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5.75" customHeight="1" x14ac:dyDescent="0.3">
      <c r="A161" s="134"/>
      <c r="B161" s="136"/>
      <c r="C161" s="138"/>
      <c r="D161" s="138"/>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5.75" customHeight="1" x14ac:dyDescent="0.3">
      <c r="A162" s="134"/>
      <c r="B162" s="136"/>
      <c r="C162" s="138"/>
      <c r="D162" s="138"/>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5.75" customHeight="1" x14ac:dyDescent="0.3">
      <c r="A163" s="134"/>
      <c r="B163" s="136"/>
      <c r="C163" s="138"/>
      <c r="D163" s="138"/>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5.75" customHeight="1" x14ac:dyDescent="0.3">
      <c r="A164" s="134"/>
      <c r="B164" s="136"/>
      <c r="C164" s="138"/>
      <c r="D164" s="138"/>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5.75" customHeight="1" x14ac:dyDescent="0.3">
      <c r="A165" s="134"/>
      <c r="B165" s="136"/>
      <c r="C165" s="138"/>
      <c r="D165" s="138"/>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5.75" customHeight="1" x14ac:dyDescent="0.3">
      <c r="A166" s="134"/>
      <c r="B166" s="136"/>
      <c r="C166" s="138"/>
      <c r="D166" s="138"/>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5.75" customHeight="1" x14ac:dyDescent="0.3">
      <c r="A167" s="134"/>
      <c r="B167" s="136"/>
      <c r="C167" s="138"/>
      <c r="D167" s="138"/>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5.75" customHeight="1" x14ac:dyDescent="0.3">
      <c r="A168" s="134"/>
      <c r="B168" s="136"/>
      <c r="C168" s="138"/>
      <c r="D168" s="138"/>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5.75" customHeight="1" x14ac:dyDescent="0.3">
      <c r="A169" s="134"/>
      <c r="B169" s="136"/>
      <c r="C169" s="138"/>
      <c r="D169" s="138"/>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5.75" customHeight="1" x14ac:dyDescent="0.3">
      <c r="A170" s="134"/>
      <c r="B170" s="136"/>
      <c r="C170" s="138"/>
      <c r="D170" s="138"/>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5.75" customHeight="1" x14ac:dyDescent="0.3">
      <c r="A171" s="134"/>
      <c r="B171" s="136"/>
      <c r="C171" s="138"/>
      <c r="D171" s="138"/>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5.75" customHeight="1" x14ac:dyDescent="0.3">
      <c r="A172" s="134"/>
      <c r="B172" s="136"/>
      <c r="C172" s="138"/>
      <c r="D172" s="138"/>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5.75" customHeight="1" x14ac:dyDescent="0.3">
      <c r="A173" s="134"/>
      <c r="B173" s="136"/>
      <c r="C173" s="138"/>
      <c r="D173" s="138"/>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5.75" customHeight="1" x14ac:dyDescent="0.3">
      <c r="A174" s="134"/>
      <c r="B174" s="136"/>
      <c r="C174" s="138"/>
      <c r="D174" s="138"/>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5.75" customHeight="1" x14ac:dyDescent="0.3">
      <c r="A175" s="134"/>
      <c r="B175" s="136"/>
      <c r="C175" s="138"/>
      <c r="D175" s="138"/>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5.75" customHeight="1" x14ac:dyDescent="0.3">
      <c r="A176" s="134"/>
      <c r="B176" s="136"/>
      <c r="C176" s="138"/>
      <c r="D176" s="138"/>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5.75" customHeight="1" x14ac:dyDescent="0.3">
      <c r="A177" s="134"/>
      <c r="B177" s="136"/>
      <c r="C177" s="138"/>
      <c r="D177" s="138"/>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5.75" customHeight="1" x14ac:dyDescent="0.3">
      <c r="A178" s="134"/>
      <c r="B178" s="136"/>
      <c r="C178" s="138"/>
      <c r="D178" s="138"/>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5.75" customHeight="1" x14ac:dyDescent="0.3">
      <c r="A179" s="134"/>
      <c r="B179" s="136"/>
      <c r="C179" s="138"/>
      <c r="D179" s="138"/>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5.75" customHeight="1" x14ac:dyDescent="0.3">
      <c r="A180" s="134"/>
      <c r="B180" s="136"/>
      <c r="C180" s="138"/>
      <c r="D180" s="138"/>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5.75" customHeight="1" x14ac:dyDescent="0.3">
      <c r="A181" s="134"/>
      <c r="B181" s="136"/>
      <c r="C181" s="138"/>
      <c r="D181" s="138"/>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5.75" customHeight="1" x14ac:dyDescent="0.3">
      <c r="A182" s="134"/>
      <c r="B182" s="136"/>
      <c r="C182" s="138"/>
      <c r="D182" s="138"/>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5.75" customHeight="1" x14ac:dyDescent="0.3">
      <c r="A183" s="134"/>
      <c r="B183" s="136"/>
      <c r="C183" s="138"/>
      <c r="D183" s="138"/>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5.75" customHeight="1" x14ac:dyDescent="0.3">
      <c r="A184" s="134"/>
      <c r="B184" s="136"/>
      <c r="C184" s="138"/>
      <c r="D184" s="138"/>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5.75" customHeight="1" x14ac:dyDescent="0.3">
      <c r="A185" s="134"/>
      <c r="B185" s="136"/>
      <c r="C185" s="138"/>
      <c r="D185" s="138"/>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5.75" customHeight="1" x14ac:dyDescent="0.3">
      <c r="A186" s="134"/>
      <c r="B186" s="136"/>
      <c r="C186" s="138"/>
      <c r="D186" s="138"/>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5.75" customHeight="1" x14ac:dyDescent="0.3">
      <c r="A187" s="134"/>
      <c r="B187" s="136"/>
      <c r="C187" s="138"/>
      <c r="D187" s="138"/>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5.75" customHeight="1" x14ac:dyDescent="0.3">
      <c r="A188" s="134"/>
      <c r="B188" s="136"/>
      <c r="C188" s="138"/>
      <c r="D188" s="138"/>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5.75" customHeight="1" x14ac:dyDescent="0.3">
      <c r="A189" s="134"/>
      <c r="B189" s="136"/>
      <c r="C189" s="138"/>
      <c r="D189" s="138"/>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5.75" customHeight="1" x14ac:dyDescent="0.3">
      <c r="A190" s="134"/>
      <c r="B190" s="136"/>
      <c r="C190" s="138"/>
      <c r="D190" s="138"/>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5.75" customHeight="1" x14ac:dyDescent="0.3">
      <c r="A191" s="134"/>
      <c r="B191" s="136"/>
      <c r="C191" s="138"/>
      <c r="D191" s="138"/>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5.75" customHeight="1" x14ac:dyDescent="0.3">
      <c r="A192" s="134"/>
      <c r="B192" s="136"/>
      <c r="C192" s="138"/>
      <c r="D192" s="138"/>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5.75" customHeight="1" x14ac:dyDescent="0.3">
      <c r="A193" s="134"/>
      <c r="B193" s="136"/>
      <c r="C193" s="138"/>
      <c r="D193" s="138"/>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5.75" customHeight="1" x14ac:dyDescent="0.3">
      <c r="A194" s="134"/>
      <c r="B194" s="136"/>
      <c r="C194" s="138"/>
      <c r="D194" s="138"/>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5.75" customHeight="1" x14ac:dyDescent="0.3">
      <c r="A195" s="134"/>
      <c r="B195" s="136"/>
      <c r="C195" s="138"/>
      <c r="D195" s="138"/>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5.75" customHeight="1" x14ac:dyDescent="0.3">
      <c r="A196" s="134"/>
      <c r="B196" s="136"/>
      <c r="C196" s="138"/>
      <c r="D196" s="138"/>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5.75" customHeight="1" x14ac:dyDescent="0.3">
      <c r="A197" s="134"/>
      <c r="B197" s="136"/>
      <c r="C197" s="138"/>
      <c r="D197" s="138"/>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5.75" customHeight="1" x14ac:dyDescent="0.3">
      <c r="A198" s="134"/>
      <c r="B198" s="136"/>
      <c r="C198" s="138"/>
      <c r="D198" s="138"/>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5.75" customHeight="1" x14ac:dyDescent="0.3">
      <c r="A199" s="134"/>
      <c r="B199" s="136"/>
      <c r="C199" s="138"/>
      <c r="D199" s="138"/>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5.75" customHeight="1" x14ac:dyDescent="0.3">
      <c r="A200" s="134"/>
      <c r="B200" s="136"/>
      <c r="C200" s="138"/>
      <c r="D200" s="138"/>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5.75" customHeight="1" x14ac:dyDescent="0.3">
      <c r="A201" s="134"/>
      <c r="B201" s="136"/>
      <c r="C201" s="138"/>
      <c r="D201" s="138"/>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5.75" customHeight="1" x14ac:dyDescent="0.3">
      <c r="A202" s="134"/>
      <c r="B202" s="136"/>
      <c r="C202" s="138"/>
      <c r="D202" s="138"/>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5.75" customHeight="1" x14ac:dyDescent="0.3">
      <c r="A203" s="134"/>
      <c r="B203" s="136"/>
      <c r="C203" s="138"/>
      <c r="D203" s="138"/>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5.75" customHeight="1" x14ac:dyDescent="0.3">
      <c r="A204" s="134"/>
      <c r="B204" s="136"/>
      <c r="C204" s="138"/>
      <c r="D204" s="138"/>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5.75" customHeight="1" x14ac:dyDescent="0.3">
      <c r="A205" s="134"/>
      <c r="B205" s="136"/>
      <c r="C205" s="138"/>
      <c r="D205" s="138"/>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5.75" customHeight="1" x14ac:dyDescent="0.3">
      <c r="A206" s="134"/>
      <c r="B206" s="136"/>
      <c r="C206" s="138"/>
      <c r="D206" s="138"/>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5.75" customHeight="1" x14ac:dyDescent="0.3">
      <c r="A207" s="134"/>
      <c r="B207" s="136"/>
      <c r="C207" s="138"/>
      <c r="D207" s="138"/>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5.75" customHeight="1" x14ac:dyDescent="0.3">
      <c r="A208" s="134"/>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5.75" customHeight="1" x14ac:dyDescent="0.3">
      <c r="A209" s="134"/>
      <c r="B209" s="139" t="s">
        <v>238</v>
      </c>
      <c r="C209" s="139" t="s">
        <v>239</v>
      </c>
      <c r="D209" s="136" t="s">
        <v>238</v>
      </c>
      <c r="E209" s="136" t="s">
        <v>239</v>
      </c>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5.75" customHeight="1" x14ac:dyDescent="0.4">
      <c r="A210" s="134"/>
      <c r="B210" s="140" t="s">
        <v>240</v>
      </c>
      <c r="C210" s="140" t="s">
        <v>212</v>
      </c>
      <c r="D210" s="136" t="s">
        <v>240</v>
      </c>
      <c r="E210" s="136"/>
      <c r="F210" s="136" t="str">
        <f t="shared" ref="F210:F221" si="0">IF(NOT(ISBLANK(D210)),D210,IF(NOT(ISBLANK(E210)),"     "&amp;E210,FALSE))</f>
        <v>Afectación Económica o presupuestal</v>
      </c>
      <c r="G210" s="136" t="s">
        <v>240</v>
      </c>
      <c r="H210" s="136" t="str">
        <f ca="1">IF(NOT(ISERROR(MATCH(G210,ANCHORARRAY(B221),0))),F223&amp;"Por favor no seleccionar los criterios de impacto",G210)</f>
        <v>Afectación Económica o presupuestal</v>
      </c>
      <c r="I210" s="136"/>
      <c r="J210" s="136"/>
      <c r="K210" s="136"/>
      <c r="L210" s="136"/>
      <c r="M210" s="136"/>
      <c r="N210" s="136"/>
      <c r="O210" s="136"/>
      <c r="P210" s="136"/>
      <c r="Q210" s="136"/>
      <c r="R210" s="136"/>
      <c r="S210" s="136"/>
      <c r="T210" s="136"/>
      <c r="U210" s="136"/>
      <c r="V210" s="136"/>
      <c r="W210" s="136"/>
      <c r="X210" s="136"/>
      <c r="Y210" s="136"/>
      <c r="Z210" s="136"/>
    </row>
    <row r="211" spans="1:26" ht="15.75" customHeight="1" x14ac:dyDescent="0.4">
      <c r="A211" s="134"/>
      <c r="B211" s="140" t="s">
        <v>240</v>
      </c>
      <c r="C211" s="140" t="s">
        <v>216</v>
      </c>
      <c r="D211" s="136"/>
      <c r="E211" s="136" t="s">
        <v>212</v>
      </c>
      <c r="F211" s="136" t="str">
        <f t="shared" si="0"/>
        <v xml:space="preserve">     Afectación menor a 200 SMLMV</v>
      </c>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5.75" customHeight="1" x14ac:dyDescent="0.4">
      <c r="A212" s="134"/>
      <c r="B212" s="140" t="s">
        <v>240</v>
      </c>
      <c r="C212" s="140" t="s">
        <v>219</v>
      </c>
      <c r="D212" s="136"/>
      <c r="E212" s="136" t="s">
        <v>216</v>
      </c>
      <c r="F212" s="136" t="str">
        <f t="shared" si="0"/>
        <v xml:space="preserve">     Entre 200 y 1000 SMLMV</v>
      </c>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5.75" customHeight="1" x14ac:dyDescent="0.4">
      <c r="A213" s="134"/>
      <c r="B213" s="140" t="s">
        <v>240</v>
      </c>
      <c r="C213" s="140" t="s">
        <v>223</v>
      </c>
      <c r="D213" s="136"/>
      <c r="E213" s="136" t="s">
        <v>219</v>
      </c>
      <c r="F213" s="136" t="str">
        <f t="shared" si="0"/>
        <v xml:space="preserve">     Entre 1000 y 5000 SMLMV </v>
      </c>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5.75" customHeight="1" x14ac:dyDescent="0.4">
      <c r="A214" s="134"/>
      <c r="B214" s="140" t="s">
        <v>240</v>
      </c>
      <c r="C214" s="140" t="s">
        <v>227</v>
      </c>
      <c r="D214" s="136"/>
      <c r="E214" s="136" t="s">
        <v>223</v>
      </c>
      <c r="F214" s="136" t="str">
        <f t="shared" si="0"/>
        <v xml:space="preserve">     Entre 5000 y 10000 SMLMV</v>
      </c>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5.75" customHeight="1" x14ac:dyDescent="0.4">
      <c r="A215" s="134"/>
      <c r="B215" s="140" t="s">
        <v>209</v>
      </c>
      <c r="C215" s="140" t="s">
        <v>213</v>
      </c>
      <c r="D215" s="136"/>
      <c r="E215" s="136" t="s">
        <v>227</v>
      </c>
      <c r="F215" s="136" t="str">
        <f t="shared" si="0"/>
        <v xml:space="preserve">     Mayor a 10000 SMLMV</v>
      </c>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5.75" customHeight="1" x14ac:dyDescent="0.4">
      <c r="A216" s="134"/>
      <c r="B216" s="140" t="s">
        <v>209</v>
      </c>
      <c r="C216" s="140" t="s">
        <v>217</v>
      </c>
      <c r="D216" s="136" t="s">
        <v>209</v>
      </c>
      <c r="E216" s="136"/>
      <c r="F216" s="136" t="str">
        <f t="shared" si="0"/>
        <v>Pérdida Reputacional</v>
      </c>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5.75" customHeight="1" x14ac:dyDescent="0.4">
      <c r="A217" s="134"/>
      <c r="B217" s="140" t="s">
        <v>209</v>
      </c>
      <c r="C217" s="140" t="s">
        <v>220</v>
      </c>
      <c r="D217" s="136"/>
      <c r="E217" s="136" t="s">
        <v>213</v>
      </c>
      <c r="F217" s="136" t="str">
        <f t="shared" si="0"/>
        <v xml:space="preserve">     El riesgo afecta la imagen de alguna área de la organización</v>
      </c>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5.75" customHeight="1" x14ac:dyDescent="0.4">
      <c r="A218" s="134"/>
      <c r="B218" s="140" t="s">
        <v>209</v>
      </c>
      <c r="C218" s="140" t="s">
        <v>224</v>
      </c>
      <c r="D218" s="136"/>
      <c r="E218" s="136" t="s">
        <v>217</v>
      </c>
      <c r="F218" s="136" t="str">
        <f t="shared" si="0"/>
        <v xml:space="preserve">     El riesgo afecta la imagen de la entidad internamente, de conocimiento general, nivel interno, de junta dircetiva y accionistas y/o de provedores</v>
      </c>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5.75" customHeight="1" x14ac:dyDescent="0.4">
      <c r="A219" s="134"/>
      <c r="B219" s="140" t="s">
        <v>209</v>
      </c>
      <c r="C219" s="140" t="s">
        <v>228</v>
      </c>
      <c r="D219" s="136"/>
      <c r="E219" s="136" t="s">
        <v>220</v>
      </c>
      <c r="F219" s="136" t="str">
        <f t="shared" si="0"/>
        <v xml:space="preserve">     El riesgo afecta la imagen de la entidad con algunos usuarios de relevancia frente al logro de los objetivos</v>
      </c>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5.75" customHeight="1" x14ac:dyDescent="0.3">
      <c r="A220" s="134"/>
      <c r="B220" s="136"/>
      <c r="C220" s="136"/>
      <c r="D220" s="136"/>
      <c r="E220" s="136" t="s">
        <v>224</v>
      </c>
      <c r="F220" s="136" t="str">
        <f t="shared" si="0"/>
        <v xml:space="preserve">     El riesgo afecta la imagen de de la entidad con efecto publicitario sostenido a nivel de sector administrativo, nivel departamental o municipal</v>
      </c>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5.75" customHeight="1" x14ac:dyDescent="0.3">
      <c r="A221" s="134"/>
      <c r="B221" s="136" t="str">
        <f ca="1">IFERROR(__xludf.DUMMYFUNCTION("ARRAY_CONSTRAIN(ARRAYFORMULA(UNIQUE('Tabla Impacto'!$B$209:$B$219)), 3, 1)"),"Criterios")</f>
        <v>Criterios</v>
      </c>
      <c r="C221" s="136"/>
      <c r="D221" s="136"/>
      <c r="E221" s="136" t="s">
        <v>228</v>
      </c>
      <c r="F221" s="136" t="str">
        <f t="shared" si="0"/>
        <v xml:space="preserve">     El riesgo afecta la imagen de la entidad a nivel nacional, con efecto publicitarios sostenible a nivel país</v>
      </c>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5.75" customHeight="1" x14ac:dyDescent="0.3">
      <c r="A222" s="134"/>
      <c r="B222" s="136" t="str">
        <f ca="1">IFERROR(__xludf.DUMMYFUNCTION("""COMPUTED_VALUE"""),"Afectación Económica o presupuestal")</f>
        <v>Afectación Económica o presupuestal</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5.75" customHeight="1" x14ac:dyDescent="0.3">
      <c r="A223" s="136"/>
      <c r="B223" s="136" t="str">
        <f ca="1">IFERROR(__xludf.DUMMYFUNCTION("""COMPUTED_VALUE"""),"Pérdida Reputacional")</f>
        <v>Pérdida Reputacional</v>
      </c>
      <c r="C223" s="136"/>
      <c r="D223" s="136"/>
      <c r="E223" s="136"/>
      <c r="F223" s="141" t="s">
        <v>241</v>
      </c>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5.75" customHeight="1" x14ac:dyDescent="0.3">
      <c r="A224" s="136"/>
      <c r="B224" s="136"/>
      <c r="C224" s="136"/>
      <c r="D224" s="136"/>
      <c r="E224" s="136"/>
      <c r="F224" s="141" t="s">
        <v>242</v>
      </c>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5.7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3">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3">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3">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3">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3">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3">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3">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3">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3">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3">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3">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3">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3">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3">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3">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3">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3">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3">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3">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3">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3">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3">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3">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3">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3">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3">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3">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3">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3">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3">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3">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3">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3">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3">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3">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3">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3">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3">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3">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3">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3">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3">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3">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3">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3">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3">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3">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3">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3">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3">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3">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3">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3">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
    <mergeCell ref="B1:D1"/>
  </mergeCells>
  <dataValidations count="1">
    <dataValidation type="list" allowBlank="1" showErrorMessage="1" sqref="G210" xr:uid="{00000000-0002-0000-08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topLeftCell="A7" workbookViewId="0">
      <selection activeCell="E4" sqref="E4"/>
    </sheetView>
  </sheetViews>
  <sheetFormatPr baseColWidth="10" defaultColWidth="14.44140625" defaultRowHeight="15" customHeight="1" x14ac:dyDescent="0.3"/>
  <cols>
    <col min="1" max="2" width="14.33203125" customWidth="1"/>
    <col min="3" max="3" width="17" customWidth="1"/>
    <col min="4" max="4" width="14.33203125" customWidth="1"/>
    <col min="5" max="5" width="49.6640625" customWidth="1"/>
    <col min="6" max="26" width="14.33203125" customWidth="1"/>
  </cols>
  <sheetData>
    <row r="1" spans="1:26" ht="24" customHeight="1" x14ac:dyDescent="0.3">
      <c r="A1" s="142"/>
      <c r="B1" s="558" t="s">
        <v>243</v>
      </c>
      <c r="C1" s="559"/>
      <c r="D1" s="559"/>
      <c r="E1" s="559"/>
      <c r="F1" s="560"/>
      <c r="G1" s="142"/>
      <c r="H1" s="142"/>
      <c r="I1" s="142"/>
      <c r="J1" s="142"/>
      <c r="K1" s="142"/>
      <c r="L1" s="142"/>
      <c r="M1" s="142"/>
      <c r="N1" s="142"/>
      <c r="O1" s="142"/>
      <c r="P1" s="142"/>
      <c r="Q1" s="142"/>
      <c r="R1" s="142"/>
      <c r="S1" s="142"/>
      <c r="T1" s="142"/>
      <c r="U1" s="142"/>
      <c r="V1" s="142"/>
      <c r="W1" s="142"/>
      <c r="X1" s="142"/>
      <c r="Y1" s="142"/>
      <c r="Z1" s="142"/>
    </row>
    <row r="2" spans="1:26" ht="12.75" customHeight="1" x14ac:dyDescent="0.3">
      <c r="A2" s="142"/>
      <c r="B2" s="143"/>
      <c r="C2" s="143"/>
      <c r="D2" s="143"/>
      <c r="E2" s="143"/>
      <c r="F2" s="143"/>
      <c r="G2" s="142"/>
      <c r="H2" s="142"/>
      <c r="I2" s="142"/>
      <c r="J2" s="142"/>
      <c r="K2" s="142"/>
      <c r="L2" s="142"/>
      <c r="M2" s="142"/>
      <c r="N2" s="142"/>
      <c r="O2" s="142"/>
      <c r="P2" s="142"/>
      <c r="Q2" s="142"/>
      <c r="R2" s="142"/>
      <c r="S2" s="142"/>
      <c r="T2" s="142"/>
      <c r="U2" s="142"/>
      <c r="V2" s="142"/>
      <c r="W2" s="142"/>
      <c r="X2" s="142"/>
      <c r="Y2" s="142"/>
      <c r="Z2" s="142"/>
    </row>
    <row r="3" spans="1:26" ht="12.75" customHeight="1" x14ac:dyDescent="0.3">
      <c r="A3" s="142"/>
      <c r="B3" s="561" t="s">
        <v>244</v>
      </c>
      <c r="C3" s="559"/>
      <c r="D3" s="562"/>
      <c r="E3" s="144" t="s">
        <v>245</v>
      </c>
      <c r="F3" s="145" t="s">
        <v>246</v>
      </c>
      <c r="G3" s="142"/>
      <c r="H3" s="142"/>
      <c r="I3" s="142"/>
      <c r="J3" s="142"/>
      <c r="K3" s="142"/>
      <c r="L3" s="142"/>
      <c r="M3" s="142"/>
      <c r="N3" s="142"/>
      <c r="O3" s="142"/>
      <c r="P3" s="142"/>
      <c r="Q3" s="142"/>
      <c r="R3" s="142"/>
      <c r="S3" s="142"/>
      <c r="T3" s="142"/>
      <c r="U3" s="142"/>
      <c r="V3" s="142"/>
      <c r="W3" s="142"/>
      <c r="X3" s="142"/>
      <c r="Y3" s="142"/>
      <c r="Z3" s="142"/>
    </row>
    <row r="4" spans="1:26" ht="12.75" customHeight="1" x14ac:dyDescent="0.3">
      <c r="A4" s="142"/>
      <c r="B4" s="563" t="s">
        <v>247</v>
      </c>
      <c r="C4" s="566" t="s">
        <v>129</v>
      </c>
      <c r="D4" s="146" t="s">
        <v>157</v>
      </c>
      <c r="E4" s="147" t="s">
        <v>248</v>
      </c>
      <c r="F4" s="148">
        <v>0.25</v>
      </c>
      <c r="G4" s="142"/>
      <c r="H4" s="142"/>
      <c r="I4" s="142"/>
      <c r="J4" s="142"/>
      <c r="K4" s="142"/>
      <c r="L4" s="142"/>
      <c r="M4" s="142"/>
      <c r="N4" s="142"/>
      <c r="O4" s="142"/>
      <c r="P4" s="142"/>
      <c r="Q4" s="142"/>
      <c r="R4" s="142"/>
      <c r="S4" s="142"/>
      <c r="T4" s="142"/>
      <c r="U4" s="142"/>
      <c r="V4" s="142"/>
      <c r="W4" s="142"/>
      <c r="X4" s="142"/>
      <c r="Y4" s="142"/>
      <c r="Z4" s="142"/>
    </row>
    <row r="5" spans="1:26" ht="12.75" customHeight="1" x14ac:dyDescent="0.3">
      <c r="A5" s="142"/>
      <c r="B5" s="564"/>
      <c r="C5" s="567"/>
      <c r="D5" s="149" t="s">
        <v>170</v>
      </c>
      <c r="E5" s="150" t="s">
        <v>249</v>
      </c>
      <c r="F5" s="151">
        <v>0.15</v>
      </c>
      <c r="G5" s="142"/>
      <c r="H5" s="142"/>
      <c r="I5" s="142"/>
      <c r="J5" s="142"/>
      <c r="K5" s="142"/>
      <c r="L5" s="142"/>
      <c r="M5" s="142"/>
      <c r="N5" s="142"/>
      <c r="O5" s="142"/>
      <c r="P5" s="142"/>
      <c r="Q5" s="142"/>
      <c r="R5" s="142"/>
      <c r="S5" s="142"/>
      <c r="T5" s="142"/>
      <c r="U5" s="142"/>
      <c r="V5" s="142"/>
      <c r="W5" s="142"/>
      <c r="X5" s="142"/>
      <c r="Y5" s="142"/>
      <c r="Z5" s="142"/>
    </row>
    <row r="6" spans="1:26" ht="12.75" customHeight="1" x14ac:dyDescent="0.3">
      <c r="A6" s="142"/>
      <c r="B6" s="564"/>
      <c r="C6" s="444"/>
      <c r="D6" s="149" t="s">
        <v>144</v>
      </c>
      <c r="E6" s="150" t="s">
        <v>250</v>
      </c>
      <c r="F6" s="151">
        <v>0.1</v>
      </c>
      <c r="G6" s="142"/>
      <c r="H6" s="142"/>
      <c r="I6" s="142"/>
      <c r="J6" s="142"/>
      <c r="K6" s="142"/>
      <c r="L6" s="142"/>
      <c r="M6" s="142"/>
      <c r="N6" s="142"/>
      <c r="O6" s="142"/>
      <c r="P6" s="142"/>
      <c r="Q6" s="142"/>
      <c r="R6" s="142"/>
      <c r="S6" s="142"/>
      <c r="T6" s="142"/>
      <c r="U6" s="142"/>
      <c r="V6" s="142"/>
      <c r="W6" s="142"/>
      <c r="X6" s="142"/>
      <c r="Y6" s="142"/>
      <c r="Z6" s="142"/>
    </row>
    <row r="7" spans="1:26" ht="12.75" customHeight="1" x14ac:dyDescent="0.3">
      <c r="A7" s="142"/>
      <c r="B7" s="564"/>
      <c r="C7" s="556" t="s">
        <v>130</v>
      </c>
      <c r="D7" s="149" t="s">
        <v>251</v>
      </c>
      <c r="E7" s="150" t="s">
        <v>252</v>
      </c>
      <c r="F7" s="151">
        <v>0.25</v>
      </c>
      <c r="G7" s="142"/>
      <c r="H7" s="142"/>
      <c r="I7" s="142"/>
      <c r="J7" s="142"/>
      <c r="K7" s="142"/>
      <c r="L7" s="142"/>
      <c r="M7" s="142"/>
      <c r="N7" s="142"/>
      <c r="O7" s="142"/>
      <c r="P7" s="142"/>
      <c r="Q7" s="142"/>
      <c r="R7" s="142"/>
      <c r="S7" s="142"/>
      <c r="T7" s="142"/>
      <c r="U7" s="142"/>
      <c r="V7" s="142"/>
      <c r="W7" s="142"/>
      <c r="X7" s="142"/>
      <c r="Y7" s="142"/>
      <c r="Z7" s="142"/>
    </row>
    <row r="8" spans="1:26" ht="12.75" customHeight="1" x14ac:dyDescent="0.3">
      <c r="A8" s="142"/>
      <c r="B8" s="565"/>
      <c r="C8" s="444"/>
      <c r="D8" s="149" t="s">
        <v>145</v>
      </c>
      <c r="E8" s="150" t="s">
        <v>253</v>
      </c>
      <c r="F8" s="151">
        <v>0.15</v>
      </c>
      <c r="G8" s="142"/>
      <c r="H8" s="142"/>
      <c r="I8" s="142"/>
      <c r="J8" s="142"/>
      <c r="K8" s="142"/>
      <c r="L8" s="142"/>
      <c r="M8" s="142"/>
      <c r="N8" s="142"/>
      <c r="O8" s="142"/>
      <c r="P8" s="142"/>
      <c r="Q8" s="142"/>
      <c r="R8" s="142"/>
      <c r="S8" s="142"/>
      <c r="T8" s="142"/>
      <c r="U8" s="142"/>
      <c r="V8" s="142"/>
      <c r="W8" s="142"/>
      <c r="X8" s="142"/>
      <c r="Y8" s="142"/>
      <c r="Z8" s="142"/>
    </row>
    <row r="9" spans="1:26" ht="12.75" customHeight="1" x14ac:dyDescent="0.3">
      <c r="A9" s="142"/>
      <c r="B9" s="568" t="s">
        <v>254</v>
      </c>
      <c r="C9" s="556" t="s">
        <v>132</v>
      </c>
      <c r="D9" s="149" t="s">
        <v>146</v>
      </c>
      <c r="E9" s="150" t="s">
        <v>255</v>
      </c>
      <c r="F9" s="152" t="s">
        <v>256</v>
      </c>
      <c r="G9" s="142"/>
      <c r="H9" s="142"/>
      <c r="I9" s="142"/>
      <c r="J9" s="142"/>
      <c r="K9" s="142"/>
      <c r="L9" s="142"/>
      <c r="M9" s="142"/>
      <c r="N9" s="142"/>
      <c r="O9" s="142"/>
      <c r="P9" s="142"/>
      <c r="Q9" s="142"/>
      <c r="R9" s="142"/>
      <c r="S9" s="142"/>
      <c r="T9" s="142"/>
      <c r="U9" s="142"/>
      <c r="V9" s="142"/>
      <c r="W9" s="142"/>
      <c r="X9" s="142"/>
      <c r="Y9" s="142"/>
      <c r="Z9" s="142"/>
    </row>
    <row r="10" spans="1:26" ht="12.75" customHeight="1" x14ac:dyDescent="0.3">
      <c r="A10" s="142"/>
      <c r="B10" s="564"/>
      <c r="C10" s="444"/>
      <c r="D10" s="149" t="s">
        <v>158</v>
      </c>
      <c r="E10" s="150" t="s">
        <v>257</v>
      </c>
      <c r="F10" s="152" t="s">
        <v>256</v>
      </c>
      <c r="G10" s="142"/>
      <c r="H10" s="142"/>
      <c r="I10" s="142"/>
      <c r="J10" s="142"/>
      <c r="K10" s="142"/>
      <c r="L10" s="142"/>
      <c r="M10" s="142"/>
      <c r="N10" s="142"/>
      <c r="O10" s="142"/>
      <c r="P10" s="142"/>
      <c r="Q10" s="142"/>
      <c r="R10" s="142"/>
      <c r="S10" s="142"/>
      <c r="T10" s="142"/>
      <c r="U10" s="142"/>
      <c r="V10" s="142"/>
      <c r="W10" s="142"/>
      <c r="X10" s="142"/>
      <c r="Y10" s="142"/>
      <c r="Z10" s="142"/>
    </row>
    <row r="11" spans="1:26" ht="12.75" customHeight="1" x14ac:dyDescent="0.3">
      <c r="A11" s="142"/>
      <c r="B11" s="564"/>
      <c r="C11" s="556" t="s">
        <v>133</v>
      </c>
      <c r="D11" s="149" t="s">
        <v>147</v>
      </c>
      <c r="E11" s="150" t="s">
        <v>258</v>
      </c>
      <c r="F11" s="152" t="s">
        <v>256</v>
      </c>
      <c r="G11" s="142"/>
      <c r="H11" s="142"/>
      <c r="I11" s="142"/>
      <c r="J11" s="142"/>
      <c r="K11" s="142"/>
      <c r="L11" s="142"/>
      <c r="M11" s="142"/>
      <c r="N11" s="142"/>
      <c r="O11" s="142"/>
      <c r="P11" s="142"/>
      <c r="Q11" s="142"/>
      <c r="R11" s="142"/>
      <c r="S11" s="142"/>
      <c r="T11" s="142"/>
      <c r="U11" s="142"/>
      <c r="V11" s="142"/>
      <c r="W11" s="142"/>
      <c r="X11" s="142"/>
      <c r="Y11" s="142"/>
      <c r="Z11" s="142"/>
    </row>
    <row r="12" spans="1:26" ht="12.75" customHeight="1" x14ac:dyDescent="0.3">
      <c r="A12" s="142"/>
      <c r="B12" s="564"/>
      <c r="C12" s="444"/>
      <c r="D12" s="149" t="s">
        <v>259</v>
      </c>
      <c r="E12" s="150" t="s">
        <v>260</v>
      </c>
      <c r="F12" s="152" t="s">
        <v>256</v>
      </c>
      <c r="G12" s="142"/>
      <c r="H12" s="142"/>
      <c r="I12" s="142"/>
      <c r="J12" s="142"/>
      <c r="K12" s="142"/>
      <c r="L12" s="142"/>
      <c r="M12" s="142"/>
      <c r="N12" s="142"/>
      <c r="O12" s="142"/>
      <c r="P12" s="142"/>
      <c r="Q12" s="142"/>
      <c r="R12" s="142"/>
      <c r="S12" s="142"/>
      <c r="T12" s="142"/>
      <c r="U12" s="142"/>
      <c r="V12" s="142"/>
      <c r="W12" s="142"/>
      <c r="X12" s="142"/>
      <c r="Y12" s="142"/>
      <c r="Z12" s="142"/>
    </row>
    <row r="13" spans="1:26" ht="12.75" customHeight="1" x14ac:dyDescent="0.3">
      <c r="A13" s="142"/>
      <c r="B13" s="564"/>
      <c r="C13" s="556" t="s">
        <v>134</v>
      </c>
      <c r="D13" s="149" t="s">
        <v>148</v>
      </c>
      <c r="E13" s="150" t="s">
        <v>261</v>
      </c>
      <c r="F13" s="152" t="s">
        <v>256</v>
      </c>
      <c r="G13" s="142"/>
      <c r="H13" s="142"/>
      <c r="I13" s="142"/>
      <c r="J13" s="142"/>
      <c r="K13" s="142"/>
      <c r="L13" s="142"/>
      <c r="M13" s="142"/>
      <c r="N13" s="142"/>
      <c r="O13" s="142"/>
      <c r="P13" s="142"/>
      <c r="Q13" s="142"/>
      <c r="R13" s="142"/>
      <c r="S13" s="142"/>
      <c r="T13" s="142"/>
      <c r="U13" s="142"/>
      <c r="V13" s="142"/>
      <c r="W13" s="142"/>
      <c r="X13" s="142"/>
      <c r="Y13" s="142"/>
      <c r="Z13" s="142"/>
    </row>
    <row r="14" spans="1:26" ht="12.75" customHeight="1" x14ac:dyDescent="0.3">
      <c r="A14" s="142"/>
      <c r="B14" s="569"/>
      <c r="C14" s="557"/>
      <c r="D14" s="153" t="s">
        <v>262</v>
      </c>
      <c r="E14" s="154" t="s">
        <v>263</v>
      </c>
      <c r="F14" s="155" t="s">
        <v>256</v>
      </c>
      <c r="G14" s="142"/>
      <c r="H14" s="142"/>
      <c r="I14" s="142"/>
      <c r="J14" s="142"/>
      <c r="K14" s="142"/>
      <c r="L14" s="142"/>
      <c r="M14" s="142"/>
      <c r="N14" s="142"/>
      <c r="O14" s="142"/>
      <c r="P14" s="142"/>
      <c r="Q14" s="142"/>
      <c r="R14" s="142"/>
      <c r="S14" s="142"/>
      <c r="T14" s="142"/>
      <c r="U14" s="142"/>
      <c r="V14" s="142"/>
      <c r="W14" s="142"/>
      <c r="X14" s="142"/>
      <c r="Y14" s="142"/>
      <c r="Z14" s="142"/>
    </row>
    <row r="15" spans="1:26" ht="49.5" customHeight="1" x14ac:dyDescent="0.3">
      <c r="A15" s="142"/>
      <c r="B15" s="554" t="s">
        <v>264</v>
      </c>
      <c r="C15" s="251"/>
      <c r="D15" s="251"/>
      <c r="E15" s="251"/>
      <c r="F15" s="555"/>
      <c r="G15" s="142"/>
      <c r="H15" s="142"/>
      <c r="I15" s="142"/>
      <c r="J15" s="142"/>
      <c r="K15" s="142"/>
      <c r="L15" s="142"/>
      <c r="M15" s="142"/>
      <c r="N15" s="142"/>
      <c r="O15" s="142"/>
      <c r="P15" s="142"/>
      <c r="Q15" s="142"/>
      <c r="R15" s="142"/>
      <c r="S15" s="142"/>
      <c r="T15" s="142"/>
      <c r="U15" s="142"/>
      <c r="V15" s="142"/>
      <c r="W15" s="142"/>
      <c r="X15" s="142"/>
      <c r="Y15" s="142"/>
      <c r="Z15" s="142"/>
    </row>
    <row r="16" spans="1:26" ht="27" customHeight="1" x14ac:dyDescent="0.3">
      <c r="A16" s="142"/>
      <c r="B16" s="156"/>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row>
    <row r="17" spans="1:26" ht="12.75" customHeight="1" x14ac:dyDescent="0.3">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row>
    <row r="18" spans="1:26" ht="12.75" customHeight="1" x14ac:dyDescent="0.3">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row>
    <row r="19" spans="1:26" ht="12.75" customHeight="1" x14ac:dyDescent="0.3">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spans="1:26" ht="12.75" customHeight="1" x14ac:dyDescent="0.3">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2.75" customHeight="1" x14ac:dyDescent="0.3">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2.75" customHeigh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2.75" customHeight="1" x14ac:dyDescent="0.3">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2.75" customHeight="1" x14ac:dyDescent="0.3">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2.75" customHeight="1" x14ac:dyDescent="0.3">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2.75" customHeight="1" x14ac:dyDescent="0.3">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2.75" customHeight="1" x14ac:dyDescent="0.3">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2.75" customHeight="1" x14ac:dyDescent="0.3">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2.75" customHeight="1" x14ac:dyDescent="0.3">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2.75" customHeight="1" x14ac:dyDescent="0.3">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2.75" customHeight="1" x14ac:dyDescent="0.3">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2.75" customHeight="1" x14ac:dyDescent="0.3">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2.75" customHeight="1" x14ac:dyDescent="0.3">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2.75" customHeigh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2.75" customHeight="1" x14ac:dyDescent="0.3">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2.75" customHeight="1" x14ac:dyDescent="0.3">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2.75" customHeight="1" x14ac:dyDescent="0.3">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2.75" customHeight="1" x14ac:dyDescent="0.3">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2.75" customHeight="1" x14ac:dyDescent="0.3">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2.75" customHeight="1" x14ac:dyDescent="0.3">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2.75" customHeight="1" x14ac:dyDescent="0.3">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2.75" customHeight="1" x14ac:dyDescent="0.3">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2.75" customHeight="1" x14ac:dyDescent="0.3">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2.75" customHeight="1" x14ac:dyDescent="0.3">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2.75" customHeight="1" x14ac:dyDescent="0.3">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2.75" customHeigh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2.75" customHeight="1" x14ac:dyDescent="0.3">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2.75" customHeight="1" x14ac:dyDescent="0.3">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2.75" customHeight="1" x14ac:dyDescent="0.3">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2.75" customHeight="1" x14ac:dyDescent="0.3">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2.75" customHeight="1" x14ac:dyDescent="0.3">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2.75" customHeight="1" x14ac:dyDescent="0.3">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2.75" customHeight="1" x14ac:dyDescent="0.3">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2.75" customHeight="1" x14ac:dyDescent="0.3">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2.75" customHeight="1" x14ac:dyDescent="0.3">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2.75" customHeight="1" x14ac:dyDescent="0.3">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2.75" customHeight="1" x14ac:dyDescent="0.3">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2.75" customHeigh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2.75" customHeight="1" x14ac:dyDescent="0.3">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2.75" customHeight="1" x14ac:dyDescent="0.3">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2.75" customHeight="1" x14ac:dyDescent="0.3">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2.75" customHeight="1" x14ac:dyDescent="0.3">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2.75" customHeight="1" x14ac:dyDescent="0.3">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2.75" customHeight="1" x14ac:dyDescent="0.3">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2.75" customHeight="1" x14ac:dyDescent="0.3">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2.75" customHeight="1" x14ac:dyDescent="0.3">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2.75" customHeight="1" x14ac:dyDescent="0.3">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2.75" customHeight="1" x14ac:dyDescent="0.3">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2.75" customHeight="1" x14ac:dyDescent="0.3">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2.75" customHeigh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2.75" customHeight="1" x14ac:dyDescent="0.3">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2.75" customHeight="1" x14ac:dyDescent="0.3">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2.75" customHeight="1" x14ac:dyDescent="0.3">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2.75" customHeight="1" x14ac:dyDescent="0.3">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2.75" customHeight="1" x14ac:dyDescent="0.3">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2.75" customHeight="1" x14ac:dyDescent="0.3">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2.75" customHeight="1" x14ac:dyDescent="0.3">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2.75" customHeight="1" x14ac:dyDescent="0.3">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2.75" customHeight="1" x14ac:dyDescent="0.3">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2.75" customHeight="1" x14ac:dyDescent="0.3">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2.75" customHeight="1" x14ac:dyDescent="0.3">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2.75" customHeigh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2.75" customHeight="1" x14ac:dyDescent="0.3">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2.75" customHeight="1" x14ac:dyDescent="0.3">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2.75" customHeight="1" x14ac:dyDescent="0.3">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2.75" customHeight="1" x14ac:dyDescent="0.3">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2.75" customHeight="1" x14ac:dyDescent="0.3">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2.75" customHeight="1" x14ac:dyDescent="0.3">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2.75" customHeight="1" x14ac:dyDescent="0.3">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2.75" customHeight="1" x14ac:dyDescent="0.3">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2.75" customHeight="1" x14ac:dyDescent="0.3">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2.75" customHeight="1" x14ac:dyDescent="0.3">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2.75" customHeight="1" x14ac:dyDescent="0.3">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2.75" customHeigh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2.75" customHeight="1" x14ac:dyDescent="0.3">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2.75" customHeight="1" x14ac:dyDescent="0.3">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2.75" customHeight="1" x14ac:dyDescent="0.3">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2.75" customHeight="1" x14ac:dyDescent="0.3">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2.75" customHeight="1" x14ac:dyDescent="0.3">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2.75" customHeight="1" x14ac:dyDescent="0.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2.75" customHeight="1" x14ac:dyDescent="0.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2.75" customHeight="1" x14ac:dyDescent="0.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2.75" customHeight="1" x14ac:dyDescent="0.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2.75" customHeight="1" x14ac:dyDescent="0.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2.75" customHeight="1" x14ac:dyDescent="0.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2.75" customHeight="1" x14ac:dyDescent="0.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2.75" customHeight="1" x14ac:dyDescent="0.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2.75" customHeight="1" x14ac:dyDescent="0.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2.75" customHeight="1" x14ac:dyDescent="0.3">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2.75" customHeight="1" x14ac:dyDescent="0.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2.75" customHeight="1" x14ac:dyDescent="0.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2.75" customHeight="1" x14ac:dyDescent="0.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2.75" customHeight="1" x14ac:dyDescent="0.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2.75" customHeight="1" x14ac:dyDescent="0.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2.75" customHeight="1" x14ac:dyDescent="0.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2.75" customHeight="1" x14ac:dyDescent="0.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2.75" customHeight="1" x14ac:dyDescent="0.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2.75" customHeigh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2.75" customHeigh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2.75" customHeigh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2.75" customHeigh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2.75" customHeigh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2.75" customHeigh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2.75" customHeigh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2.75" customHeigh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2.75" customHeigh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2.75" customHeigh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2.75" customHeigh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2.75" customHeigh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2.75" customHeigh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2.75" customHeigh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2.75" customHeigh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2.75" customHeigh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2.75" customHeigh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2.75" customHeigh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2.75" customHeigh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2.75" customHeigh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2.75" customHeigh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2.75" customHeigh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2.75" customHeigh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2.75" customHeigh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2.75" customHeigh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2.75" customHeigh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2.75" customHeigh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2.75" customHeigh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2.75" customHeigh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2.75" customHeigh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2.75" customHeigh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2.75" customHeigh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2.75" customHeigh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2.75" customHeigh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2.75" customHeigh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2.75" customHeigh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2.75" customHeigh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2.75" customHeigh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2.75" customHeigh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2.75" customHeigh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2.75" customHeigh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2.75" customHeigh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2.75" customHeigh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2.75" customHeigh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2.75" customHeigh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2.75" customHeigh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2.75" customHeigh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2.75" customHeigh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2.75" customHeigh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2.75" customHeigh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2.75" customHeigh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2.75" customHeigh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2.75" customHeigh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2.75" customHeigh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2.75" customHeigh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2.75" customHeigh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2.75" customHeigh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2.75" customHeigh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2.75" customHeigh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2.75" customHeigh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2.75" customHeigh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2.75" customHeigh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2.75" customHeigh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2.75" customHeigh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2.75" customHeigh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2.75" customHeigh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2.75" customHeigh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2.75" customHeigh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2.75" customHeigh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2.75" customHeigh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2.75" customHeigh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2.75" customHeigh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2.75" customHeigh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2.75" customHeigh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2.75" customHeigh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2.75" customHeigh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2.75" customHeigh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2.75" customHeigh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2.75" customHeigh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2.75" customHeigh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2.75" customHeigh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2.75" customHeigh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2.75" customHeigh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2.75" customHeigh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2.75" customHeigh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2.75" customHeigh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2.75" customHeigh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2.75" customHeigh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2.75" customHeigh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2.75" customHeigh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2.75" customHeigh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2.75" customHeigh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2.75" customHeigh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2.75" customHeigh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2.75" customHeigh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2.75" customHeigh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2.75" customHeigh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2.75" customHeigh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2.75" customHeigh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2.75" customHeigh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2.75" customHeigh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2.75" customHeigh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2.75" customHeigh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2.75" customHeigh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2.75" customHeigh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2.75" customHeigh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2.75" customHeigh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2.75" customHeigh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2.75" customHeigh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2.75" customHeigh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2.75" customHeigh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2.75" customHeigh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2.75" customHeigh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2.75" customHeigh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2.75" customHeigh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2.75" customHeigh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2.75" customHeigh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2.75" customHeigh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2.75" customHeigh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2.75" customHeigh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2.75" customHeigh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2.75" customHeigh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2.75" customHeigh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2.75" customHeigh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2.75" customHeigh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2.75" customHeigh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2.75" customHeigh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2.75" customHeigh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2.75" customHeigh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2.75" customHeigh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2.75" customHeigh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2.75" customHeigh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2.75" customHeigh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2.75" customHeigh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2.75" customHeigh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2.75" customHeigh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2.75" customHeigh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2.75" customHeigh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2.75" customHeigh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2.75" customHeigh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2.75" customHeigh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2.75" customHeigh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2.75" customHeigh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2.75" customHeigh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2.75" customHeigh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2.75" customHeigh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2.75" customHeigh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2.75" customHeigh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2.75" customHeigh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2.75" customHeigh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2.75" customHeigh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2.75" customHeigh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2.75" customHeigh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2.75" customHeigh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2.75" customHeigh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2.75" customHeigh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2.75" customHeigh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2.75" customHeigh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2.75" customHeigh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2.75" customHeigh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2.75" customHeigh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2.75" customHeigh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2.75" customHeigh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2.75" customHeigh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2.75" customHeigh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2.75" customHeigh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2.75" customHeigh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2.75" customHeigh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2.75" customHeigh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2.75" customHeigh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2.75" customHeigh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2.75" customHeigh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2.75" customHeigh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2.75" customHeigh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2.75" customHeigh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2.75" customHeigh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2.75" customHeigh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2.75" customHeigh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2.75" customHeigh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2.75" customHeigh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2.75" customHeigh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2.75" customHeigh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2.75" customHeigh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2.75" customHeigh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2.75" customHeigh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2.75" customHeigh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2.75" customHeigh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2.75" customHeigh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2.75" customHeigh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2.75" customHeigh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2.75" customHeigh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2.75" customHeigh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2.75" customHeigh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2.75" customHeigh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2.75" customHeigh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2.75" customHeigh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2.75" customHeigh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2.75" customHeigh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2.75" customHeigh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2.75" customHeigh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2.75" customHeigh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2.75" customHeigh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2.75" customHeigh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2.75" customHeigh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2.75" customHeigh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2.75" customHeigh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2.75" customHeigh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2.75" customHeigh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2.75" customHeigh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2.75" customHeigh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2.75" customHeigh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2.75" customHeigh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2.75" customHeigh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2.75" customHeigh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2.75" customHeigh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2.75" customHeigh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2.75" customHeigh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2.75" customHeigh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2.75" customHeigh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2.75" customHeigh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2.75" customHeigh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2.75" customHeigh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2.75" customHeigh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2.75" customHeigh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2.75" customHeigh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2.75" customHeigh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2.75" customHeigh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2.75" customHeigh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2.75" customHeigh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2.75" customHeigh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2.75" customHeigh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2.75" customHeigh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2.75" customHeigh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2.75" customHeigh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2.75" customHeigh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2.75" customHeigh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2.75" customHeigh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2.75" customHeigh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2.75" customHeigh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2.75" customHeigh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2.75" customHeigh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2.75" customHeigh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2.75" customHeigh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2.75" customHeigh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2.75" customHeigh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2.75" customHeigh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2.75" customHeigh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2.75" customHeigh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2.75" customHeigh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2.75" customHeigh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2.75" customHeigh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2.75" customHeigh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2.75" customHeigh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2.75" customHeigh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2.75" customHeigh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2.75" customHeigh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2.75" customHeigh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2.75" customHeigh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2.75" customHeigh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2.75" customHeigh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2.75" customHeigh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2.75" customHeigh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2.75" customHeigh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2.75" customHeigh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2.75" customHeigh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2.75" customHeigh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2.75" customHeigh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2.75" customHeigh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2.75" customHeigh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2.75" customHeigh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2.75" customHeigh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2.75" customHeigh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2.75" customHeigh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2.75" customHeigh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2.75" customHeigh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2.75" customHeigh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2.75" customHeigh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2.75" customHeigh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2.75" customHeigh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2.75" customHeigh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2.75" customHeigh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2.75" customHeigh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2.75" customHeigh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2.75" customHeigh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2.75" customHeigh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2.75" customHeigh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2.75" customHeigh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2.75" customHeigh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2.75" customHeigh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2.75" customHeigh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2.75" customHeigh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2.75" customHeigh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2.75" customHeigh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2.75" customHeigh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2.75" customHeigh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2.75" customHeigh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2.75" customHeigh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2.75" customHeigh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2.75" customHeigh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2.75" customHeigh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2.75" customHeigh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2.75" customHeigh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2.75" customHeigh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2.75" customHeigh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2.75" customHeigh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2.75" customHeigh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2.75" customHeigh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2.75" customHeigh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2.75" customHeigh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2.75" customHeigh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2.75" customHeigh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2.75" customHeigh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2.75" customHeigh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2.75" customHeigh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2.75" customHeigh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2.75" customHeigh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2.75" customHeigh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2.75" customHeigh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2.75" customHeigh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2.75" customHeigh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2.75" customHeigh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2.75" customHeigh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2.75" customHeigh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2.75" customHeigh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2.75" customHeigh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2.75" customHeigh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2.75" customHeigh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2.75" customHeigh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2.75" customHeigh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2.75" customHeigh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2.75" customHeigh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2.75" customHeigh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2.75" customHeigh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2.75" customHeigh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2.75" customHeigh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2.75" customHeigh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2.75" customHeigh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2.75" customHeigh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2.75" customHeigh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2.75" customHeigh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2.75" customHeigh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2.75" customHeigh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2.75" customHeigh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2.75" customHeigh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2.75" customHeigh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2.75" customHeigh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2.75" customHeigh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2.75" customHeigh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2.75" customHeigh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2.75" customHeigh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2.75" customHeigh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2.75" customHeigh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2.75" customHeigh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2.75" customHeigh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2.75" customHeigh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2.75" customHeigh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2.75" customHeigh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2.75" customHeigh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2.75" customHeigh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2.75" customHeigh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2.75" customHeigh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2.75" customHeigh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2.75" customHeigh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2.75" customHeigh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2.75" customHeigh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2.75" customHeigh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2.75" customHeigh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2.75" customHeigh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2.75" customHeigh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2.75" customHeigh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2.75" customHeigh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2.75" customHeigh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2.75" customHeigh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2.75" customHeigh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2.75" customHeigh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2.75" customHeigh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2.75" customHeigh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2.75" customHeigh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2.75" customHeigh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2.75" customHeigh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2.75" customHeigh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2.75" customHeigh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2.75" customHeigh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2.75" customHeigh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2.75" customHeigh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2.75" customHeigh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2.75" customHeigh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2.75" customHeigh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2.75" customHeigh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2.75" customHeigh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2.75" customHeigh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2.75" customHeigh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2.75" customHeigh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2.75" customHeigh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2.75" customHeigh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2.75" customHeigh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2.75" customHeigh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2.75" customHeigh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2.75" customHeigh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2.75" customHeigh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2.75" customHeigh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2.75" customHeigh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2.75" customHeigh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2.75" customHeigh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2.75" customHeigh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2.75" customHeigh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2.75" customHeigh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2.75" customHeigh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2.75" customHeigh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2.75" customHeigh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2.75" customHeigh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2.75" customHeigh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2.75" customHeigh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2.75" customHeigh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2.75" customHeigh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2.75" customHeigh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2.75" customHeigh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2.75" customHeigh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2.75" customHeigh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2.75" customHeigh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2.75" customHeigh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2.75" customHeigh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2.75" customHeigh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2.75" customHeigh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2.75" customHeigh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2.75" customHeigh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2.75" customHeigh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2.75" customHeigh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2.75" customHeigh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2.75" customHeigh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2.75" customHeigh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2.75" customHeigh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2.75" customHeigh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2.75" customHeigh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2.75" customHeigh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2.75" customHeigh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2.75" customHeigh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2.75" customHeigh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2.75" customHeigh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2.75" customHeigh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2.75" customHeigh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2.75" customHeigh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2.75" customHeigh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2.75" customHeigh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2.75" customHeigh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2.75" customHeigh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2.75" customHeigh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2.75" customHeigh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2.75" customHeigh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2.75" customHeigh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2.75" customHeigh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2.75" customHeigh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2.75" customHeigh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2.75" customHeigh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2.75" customHeigh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2.75" customHeigh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2.75" customHeigh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2.75" customHeigh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2.75" customHeigh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2.75" customHeigh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2.75" customHeigh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2.75" customHeigh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2.75" customHeigh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2.75" customHeigh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2.75" customHeigh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2.75" customHeigh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2.75" customHeigh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2.75" customHeigh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2.75" customHeigh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2.75" customHeigh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2.75" customHeigh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2.75" customHeigh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2.75" customHeigh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2.75" customHeigh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2.75" customHeigh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2.75" customHeigh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2.75" customHeigh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2.75" customHeigh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2.75" customHeigh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2.75" customHeigh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2.75" customHeigh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2.75" customHeigh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2.75" customHeigh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2.75" customHeigh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2.75" customHeigh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2.75" customHeigh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2.75" customHeigh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2.75" customHeigh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2.75" customHeigh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2.75" customHeigh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2.75" customHeigh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2.75" customHeigh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2.75" customHeigh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2.75" customHeigh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2.75" customHeigh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2.75" customHeigh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2.75" customHeigh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2.75" customHeigh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2.75" customHeigh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2.75" customHeigh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2.75" customHeigh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2.75" customHeigh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2.75" customHeigh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2.75" customHeigh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2.75" customHeigh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2.75" customHeigh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2.75" customHeigh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2.75" customHeigh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2.75" customHeigh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2.75" customHeigh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2.75" customHeigh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2.75" customHeigh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2.75" customHeigh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2.75" customHeigh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2.75" customHeigh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2.75" customHeigh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2.75" customHeigh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2.75" customHeigh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2.75" customHeigh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2.75" customHeigh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2.75" customHeigh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2.75" customHeigh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2.75" customHeigh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2.75" customHeigh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2.75" customHeigh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2.75" customHeigh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2.75" customHeigh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2.75" customHeigh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2.75" customHeigh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2.75" customHeigh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2.75" customHeigh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2.75" customHeigh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2.75" customHeigh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2.75" customHeigh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2.75" customHeigh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2.75" customHeigh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2.75" customHeigh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2.75" customHeigh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2.75" customHeigh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2.75" customHeigh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2.75" customHeigh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2.75" customHeigh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2.75" customHeigh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2.75" customHeigh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2.75" customHeigh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2.75" customHeigh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2.75" customHeigh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2.75" customHeigh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2.75" customHeigh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2.75" customHeigh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2.75" customHeigh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2.75" customHeigh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2.75" customHeigh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2.75" customHeigh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2.75" customHeigh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2.75" customHeigh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2.75" customHeigh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2.75" customHeigh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2.75" customHeigh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2.75" customHeigh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2.75" customHeigh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2.75" customHeigh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2.75" customHeigh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2.75" customHeigh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2.75" customHeigh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2.75" customHeigh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2.75" customHeigh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2.75" customHeigh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2.75" customHeigh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2.75" customHeigh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2.75" customHeigh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2.75" customHeigh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2.75" customHeigh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2.75" customHeigh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2.75" customHeigh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2.75" customHeigh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2.75" customHeigh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2.75" customHeigh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2.75" customHeigh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2.75" customHeigh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2.75" customHeigh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2.75" customHeigh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2.75" customHeigh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2.75" customHeigh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2.75" customHeigh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2.75" customHeigh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2.75" customHeigh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2.75" customHeigh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2.75" customHeigh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2.75" customHeigh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2.75" customHeigh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2.75" customHeigh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2.75" customHeigh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2.75" customHeigh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2.75" customHeigh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2.75" customHeigh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2.75" customHeigh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2.75" customHeigh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2.75" customHeigh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2.75" customHeigh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2.75" customHeigh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2.75" customHeigh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2.75" customHeigh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2.75" customHeigh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2.75" customHeigh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2.75" customHeigh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2.75" customHeigh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2.75" customHeigh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2.75" customHeigh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2.75" customHeigh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2.75" customHeigh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2.75" customHeigh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2.75" customHeigh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2.75" customHeigh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2.75" customHeigh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2.75" customHeigh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2.75" customHeigh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2.75" customHeigh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2.75" customHeigh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2.75" customHeigh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2.75" customHeigh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2.75" customHeigh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2.75" customHeigh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2.75" customHeigh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2.75" customHeigh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2.75" customHeigh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2.75" customHeigh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2.75" customHeigh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2.75" customHeigh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2.75" customHeigh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2.75" customHeigh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2.75" customHeigh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2.75" customHeigh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2.75" customHeigh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2.75" customHeigh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2.75" customHeigh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2.75" customHeigh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2.75" customHeigh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2.75" customHeigh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2.75" customHeigh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2.75" customHeigh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2.75" customHeigh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2.75" customHeigh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2.75" customHeigh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2.75" customHeigh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2.75" customHeigh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2.75" customHeigh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2.75" customHeigh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2.75" customHeigh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2.75" customHeigh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2.75" customHeigh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2.75" customHeigh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2.75" customHeigh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2.75" customHeigh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2.75" customHeigh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2.75" customHeigh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2.75" customHeigh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2.75" customHeigh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2.75" customHeigh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2.75" customHeigh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2.75" customHeigh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2.75" customHeigh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2.75" customHeigh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2.75" customHeigh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2.75" customHeigh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2.75" customHeigh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2.75" customHeigh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2.75" customHeigh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2.75" customHeigh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2.75" customHeigh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2.75" customHeigh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2.75" customHeigh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2.75" customHeigh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2.75" customHeigh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2.75" customHeigh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2.75" customHeigh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2.75" customHeigh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2.75" customHeigh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2.75" customHeigh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2.75" customHeigh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2.75" customHeigh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2.75" customHeigh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2.75" customHeigh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2.75" customHeigh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2.75" customHeigh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2.75" customHeigh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2.75" customHeigh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2.75" customHeigh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2.75" customHeigh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2.75" customHeigh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2.75" customHeigh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2.75" customHeigh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2.75" customHeigh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2.75" customHeigh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2.75" customHeigh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2.75" customHeigh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2.75" customHeigh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2.75" customHeigh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2.75" customHeigh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2.75" customHeigh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2.75" customHeigh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2.75" customHeigh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2.75" customHeigh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2.75" customHeigh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2.75" customHeigh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2.75" customHeigh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2.75" customHeigh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2.75" customHeigh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2.75" customHeigh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2.75" customHeigh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2.75" customHeigh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2.75" customHeigh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2.75" customHeigh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2.75" customHeigh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2.75" customHeigh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2.75" customHeigh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2.75" customHeigh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2.75" customHeigh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2.75" customHeigh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2.75" customHeigh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2.75" customHeigh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2.75" customHeigh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2.75" customHeigh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2.75" customHeigh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2.75" customHeigh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2.75" customHeigh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2.75" customHeigh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2.75" customHeigh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2.75" customHeigh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2.75" customHeigh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2.75" customHeigh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2.75" customHeigh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2.75" customHeigh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2.75" customHeigh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2.75" customHeigh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2.75" customHeigh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2.75" customHeigh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2.75" customHeigh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2.75" customHeigh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2.75" customHeigh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2.75" customHeigh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2.75" customHeigh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2.75" customHeigh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2.75" customHeigh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2.75" customHeigh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2.75" customHeigh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2.75" customHeigh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2.75" customHeigh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2.75" customHeigh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2.75" customHeigh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2.75" customHeigh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2.75" customHeigh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2.75" customHeigh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2.75" customHeigh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2.75" customHeigh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2.75" customHeigh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2.75" customHeigh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2.75" customHeigh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2.75" customHeigh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2.75" customHeigh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2.75" customHeigh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2.75" customHeigh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2.75" customHeigh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2.75" customHeigh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2.75" customHeigh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2.75" customHeigh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2.75" customHeigh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2.75" customHeigh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2.75" customHeigh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2.75" customHeigh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2.75" customHeigh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2.75" customHeigh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2.75" customHeigh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2.75" customHeigh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2.75" customHeigh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2.75" customHeigh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2.75" customHeigh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2.75" customHeigh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2.75" customHeigh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2.75" customHeigh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2.75" customHeigh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2.75" customHeigh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2.75" customHeigh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2.75" customHeigh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2.75" customHeigh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2.75" customHeigh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2.75" customHeigh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2.75" customHeigh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2.75" customHeigh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2.75" customHeigh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2.75" customHeigh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2.75" customHeigh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2.75" customHeigh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2.75" customHeigh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2.75" customHeigh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2.75" customHeigh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2.75" customHeigh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2.75" customHeigh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2.75" customHeigh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2.75" customHeigh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2.75" customHeigh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2.75" customHeigh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2.75" customHeigh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2.75" customHeigh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2.75" customHeigh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2.75" customHeigh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2.75" customHeigh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2.75" customHeigh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2.75" customHeigh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2.75" customHeigh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2.75" customHeigh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2.75" customHeigh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2.75" customHeigh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2.75" customHeigh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2.75" customHeigh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2.75" customHeigh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2.75" customHeigh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2.75" customHeigh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2.75" customHeigh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2.75" customHeigh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2.75" customHeigh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2.75" customHeigh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2.75" customHeigh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2.75" customHeigh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2.75" customHeigh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2.75" customHeigh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2.75" customHeigh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2.75" customHeigh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2.75" customHeigh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2.75" customHeigh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2.75" customHeigh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2.75" customHeigh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2.75" customHeigh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2.75" customHeigh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2.75" customHeigh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2.75" customHeigh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2.75" customHeigh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2.75" customHeigh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2.75" customHeigh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2.75" customHeigh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2.75" customHeigh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2.75" customHeigh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2.75" customHeigh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2.75" customHeigh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2.75" customHeigh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2.75" customHeigh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2.75" customHeigh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2.75" customHeigh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2.75" customHeigh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2.75" customHeigh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2.75" customHeigh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2.75" customHeigh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2.75" customHeigh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2.75" customHeigh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2.75" customHeigh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2.75" customHeigh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2.75" customHeigh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2.75" customHeigh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2.75" customHeigh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2.75" customHeigh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2.75" customHeigh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2.75" customHeigh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2.75" customHeigh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2.75" customHeigh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2.75" customHeigh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2.75" customHeigh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2.75" customHeigh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2.75" customHeigh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2.75" customHeigh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2.75" customHeigh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2.75" customHeight="1" x14ac:dyDescent="0.3">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2.75" customHeight="1" x14ac:dyDescent="0.3">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2.75" customHeight="1" x14ac:dyDescent="0.3">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2.75" customHeight="1" x14ac:dyDescent="0.3">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2.75" customHeight="1" x14ac:dyDescent="0.3">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2.75" customHeight="1" x14ac:dyDescent="0.3">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2.75" customHeight="1" x14ac:dyDescent="0.3">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2.75" customHeight="1" x14ac:dyDescent="0.3">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2.75" customHeight="1" x14ac:dyDescent="0.3">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2.75" customHeight="1" x14ac:dyDescent="0.3">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2.75" customHeight="1" x14ac:dyDescent="0.3">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2.75" customHeight="1" x14ac:dyDescent="0.3">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2.75" customHeight="1" x14ac:dyDescent="0.3">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26" width="10.6640625" customWidth="1"/>
  </cols>
  <sheetData>
    <row r="2" spans="2:5" ht="14.4" x14ac:dyDescent="0.3">
      <c r="B2" s="157" t="s">
        <v>265</v>
      </c>
      <c r="E2" s="157" t="s">
        <v>266</v>
      </c>
    </row>
    <row r="3" spans="2:5" ht="14.4" x14ac:dyDescent="0.3">
      <c r="B3" s="157" t="s">
        <v>267</v>
      </c>
      <c r="E3" s="157" t="s">
        <v>268</v>
      </c>
    </row>
    <row r="4" spans="2:5" ht="14.4" x14ac:dyDescent="0.3">
      <c r="B4" s="157" t="s">
        <v>269</v>
      </c>
      <c r="E4" s="157" t="s">
        <v>135</v>
      </c>
    </row>
    <row r="5" spans="2:5" ht="14.4" x14ac:dyDescent="0.3">
      <c r="B5" s="157" t="s">
        <v>149</v>
      </c>
    </row>
    <row r="8" spans="2:5" ht="14.4" x14ac:dyDescent="0.3">
      <c r="B8" s="157" t="s">
        <v>270</v>
      </c>
    </row>
    <row r="9" spans="2:5" ht="14.4" x14ac:dyDescent="0.3">
      <c r="B9" s="157" t="s">
        <v>271</v>
      </c>
    </row>
    <row r="10" spans="2:5" ht="14.4" x14ac:dyDescent="0.3">
      <c r="B10" s="157" t="s">
        <v>272</v>
      </c>
    </row>
    <row r="13" spans="2:5" ht="14.4" x14ac:dyDescent="0.3">
      <c r="B13" s="157" t="s">
        <v>273</v>
      </c>
    </row>
    <row r="14" spans="2:5" ht="14.4" x14ac:dyDescent="0.3">
      <c r="B14" s="157" t="s">
        <v>142</v>
      </c>
    </row>
    <row r="15" spans="2:5" ht="14.4" x14ac:dyDescent="0.3">
      <c r="B15" s="157" t="s">
        <v>274</v>
      </c>
    </row>
    <row r="16" spans="2:5" ht="14.4" x14ac:dyDescent="0.3">
      <c r="B16" s="157" t="s">
        <v>275</v>
      </c>
    </row>
    <row r="17" spans="2:2" ht="14.4" x14ac:dyDescent="0.3">
      <c r="B17" s="157" t="s">
        <v>276</v>
      </c>
    </row>
    <row r="18" spans="2:2" ht="14.4" x14ac:dyDescent="0.3">
      <c r="B18" s="157" t="s">
        <v>277</v>
      </c>
    </row>
    <row r="19" spans="2:2" ht="14.4" x14ac:dyDescent="0.3">
      <c r="B19" s="157" t="s">
        <v>278</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88671875" customWidth="1"/>
    <col min="2" max="26" width="11.44140625" customWidth="1"/>
  </cols>
  <sheetData>
    <row r="1" spans="1:26" ht="12.75" customHeight="1" x14ac:dyDescent="0.3">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6" ht="12.75" customHeight="1" x14ac:dyDescent="0.3">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12.75" customHeight="1" x14ac:dyDescent="0.3">
      <c r="A3" s="159" t="s">
        <v>157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26" ht="12.75" customHeight="1" x14ac:dyDescent="0.3">
      <c r="A4" s="159" t="s">
        <v>170</v>
      </c>
      <c r="B4" s="158"/>
      <c r="C4" s="158"/>
      <c r="D4" s="158"/>
      <c r="E4" s="158"/>
      <c r="F4" s="158"/>
      <c r="G4" s="158"/>
      <c r="H4" s="158"/>
      <c r="I4" s="158"/>
      <c r="J4" s="158"/>
      <c r="K4" s="158"/>
      <c r="L4" s="158"/>
      <c r="M4" s="158"/>
      <c r="N4" s="158"/>
      <c r="O4" s="158"/>
      <c r="P4" s="158"/>
      <c r="Q4" s="158"/>
      <c r="R4" s="158"/>
      <c r="S4" s="158"/>
      <c r="T4" s="158"/>
      <c r="U4" s="158"/>
      <c r="V4" s="158"/>
      <c r="W4" s="158"/>
      <c r="X4" s="158"/>
      <c r="Y4" s="158"/>
      <c r="Z4" s="158"/>
    </row>
    <row r="5" spans="1:26" ht="12.75" customHeight="1" x14ac:dyDescent="0.3">
      <c r="A5" s="159" t="s">
        <v>144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row>
    <row r="6" spans="1:26" ht="12.75" customHeight="1" x14ac:dyDescent="0.3">
      <c r="A6" s="159" t="s">
        <v>251</v>
      </c>
      <c r="B6" s="158"/>
      <c r="C6" s="158"/>
      <c r="D6" s="158"/>
      <c r="E6" s="158"/>
      <c r="F6" s="158"/>
      <c r="G6" s="158"/>
      <c r="H6" s="158"/>
      <c r="I6" s="158"/>
      <c r="J6" s="158"/>
      <c r="K6" s="158"/>
      <c r="L6" s="158"/>
      <c r="M6" s="158"/>
      <c r="N6" s="158"/>
      <c r="O6" s="158"/>
      <c r="P6" s="158"/>
      <c r="Q6" s="158"/>
      <c r="R6" s="158"/>
      <c r="S6" s="158"/>
      <c r="T6" s="158"/>
      <c r="U6" s="158"/>
      <c r="V6" s="158"/>
      <c r="W6" s="158"/>
      <c r="X6" s="158"/>
      <c r="Y6" s="158"/>
      <c r="Z6" s="158"/>
    </row>
    <row r="7" spans="1:26" ht="12.75" customHeight="1" x14ac:dyDescent="0.3">
      <c r="A7" s="159" t="s">
        <v>145</v>
      </c>
      <c r="B7" s="158"/>
      <c r="C7" s="158"/>
      <c r="D7" s="158"/>
      <c r="E7" s="158"/>
      <c r="F7" s="158"/>
      <c r="G7" s="158"/>
      <c r="H7" s="158"/>
      <c r="I7" s="158"/>
      <c r="J7" s="158"/>
      <c r="K7" s="158"/>
      <c r="L7" s="158"/>
      <c r="M7" s="158"/>
      <c r="N7" s="158"/>
      <c r="O7" s="158"/>
      <c r="P7" s="158"/>
      <c r="Q7" s="158"/>
      <c r="R7" s="158"/>
      <c r="S7" s="158"/>
      <c r="T7" s="158"/>
      <c r="U7" s="158"/>
      <c r="V7" s="158"/>
      <c r="W7" s="158"/>
      <c r="X7" s="158"/>
      <c r="Y7" s="158"/>
      <c r="Z7" s="158"/>
    </row>
    <row r="8" spans="1:26" ht="12.75" customHeight="1" x14ac:dyDescent="0.3">
      <c r="A8" s="159" t="s">
        <v>146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row>
    <row r="9" spans="1:26" ht="12.75" customHeight="1" x14ac:dyDescent="0.3">
      <c r="A9" s="159" t="s">
        <v>158</v>
      </c>
      <c r="B9" s="158"/>
      <c r="C9" s="158"/>
      <c r="D9" s="158"/>
      <c r="E9" s="158"/>
      <c r="F9" s="158"/>
      <c r="G9" s="158"/>
      <c r="H9" s="158"/>
      <c r="I9" s="158"/>
      <c r="J9" s="158"/>
      <c r="K9" s="158"/>
      <c r="L9" s="158"/>
      <c r="M9" s="158"/>
      <c r="N9" s="158"/>
      <c r="O9" s="158"/>
      <c r="P9" s="158"/>
      <c r="Q9" s="158"/>
      <c r="R9" s="158"/>
      <c r="S9" s="158"/>
      <c r="T9" s="158"/>
      <c r="U9" s="158"/>
      <c r="V9" s="158"/>
      <c r="W9" s="158"/>
      <c r="X9" s="158"/>
      <c r="Y9" s="158"/>
      <c r="Z9" s="158"/>
    </row>
    <row r="10" spans="1:26" ht="12.75" customHeight="1" x14ac:dyDescent="0.3">
      <c r="A10" s="159" t="s">
        <v>147</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row>
    <row r="11" spans="1:26" ht="12.75" customHeight="1" x14ac:dyDescent="0.3">
      <c r="A11" s="159" t="s">
        <v>259</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row>
    <row r="12" spans="1:26" ht="12.75" customHeight="1" x14ac:dyDescent="0.3">
      <c r="A12" s="159" t="s">
        <v>279</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row>
    <row r="13" spans="1:26" ht="12.75" customHeight="1" x14ac:dyDescent="0.3">
      <c r="A13" s="159" t="s">
        <v>280</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row>
    <row r="14" spans="1:26" ht="12.75" customHeight="1" x14ac:dyDescent="0.3">
      <c r="A14" s="159" t="s">
        <v>281</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26" ht="12.75" customHeight="1" x14ac:dyDescent="0.3">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row>
    <row r="16" spans="1:26" ht="12.75" customHeight="1" x14ac:dyDescent="0.3">
      <c r="A16" s="159" t="s">
        <v>282</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1:26" ht="12.75" customHeight="1" x14ac:dyDescent="0.3">
      <c r="A17" s="159" t="s">
        <v>265</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1:26" ht="12.75" customHeight="1" x14ac:dyDescent="0.3">
      <c r="A18" s="159" t="s">
        <v>267</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1:26" ht="12.75" customHeight="1" x14ac:dyDescent="0.3">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row>
    <row r="20" spans="1:26" ht="12.75" customHeight="1" x14ac:dyDescent="0.3">
      <c r="A20" s="159" t="s">
        <v>271</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row>
    <row r="21" spans="1:26" ht="12.75" customHeight="1" x14ac:dyDescent="0.3">
      <c r="A21" s="159" t="s">
        <v>272</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ht="12.75" customHeight="1" x14ac:dyDescent="0.3">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row>
    <row r="23" spans="1:26" ht="12.75" customHeight="1" x14ac:dyDescent="0.3">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row>
    <row r="24" spans="1:26" ht="12.75" customHeight="1" x14ac:dyDescent="0.3">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row>
    <row r="25" spans="1:26" ht="12.75" customHeight="1" x14ac:dyDescent="0.3">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row>
    <row r="26" spans="1:26" ht="12.75" customHeight="1" x14ac:dyDescent="0.3">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row>
    <row r="27" spans="1:26" ht="12.75" customHeight="1" x14ac:dyDescent="0.3">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row>
    <row r="28" spans="1:26" ht="12.75" customHeight="1" x14ac:dyDescent="0.3">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1:26" ht="12.75" customHeight="1" x14ac:dyDescent="0.3">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row>
    <row r="30" spans="1:26" ht="12.75" customHeight="1" x14ac:dyDescent="0.3">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row>
    <row r="31" spans="1:26" ht="12.75" customHeight="1" x14ac:dyDescent="0.3">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2.75" customHeight="1" x14ac:dyDescent="0.3">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2.75" customHeight="1" x14ac:dyDescent="0.3">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2.75" customHeight="1" x14ac:dyDescent="0.3">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26" ht="12.75" customHeight="1" x14ac:dyDescent="0.3">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2.75" customHeight="1" x14ac:dyDescent="0.3">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ht="12.75" customHeight="1" x14ac:dyDescent="0.3">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ht="12.75" customHeight="1" x14ac:dyDescent="0.3">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ht="12.75" customHeight="1" x14ac:dyDescent="0.3">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ht="12.75" customHeight="1" x14ac:dyDescent="0.3">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ht="12.75" customHeight="1" x14ac:dyDescent="0.3">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ht="12.75" customHeight="1" x14ac:dyDescent="0.3">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ht="12.75" customHeight="1" x14ac:dyDescent="0.3">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ht="12.75" customHeight="1" x14ac:dyDescent="0.3">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2.75" customHeight="1" x14ac:dyDescent="0.3">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ht="12.75" customHeight="1" x14ac:dyDescent="0.3">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ht="12.75" customHeight="1" x14ac:dyDescent="0.3">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ht="12.75" customHeight="1" x14ac:dyDescent="0.3">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2.75" customHeight="1" x14ac:dyDescent="0.3">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2.75" customHeight="1" x14ac:dyDescent="0.3">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2.75" customHeight="1" x14ac:dyDescent="0.3">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2.75" customHeight="1" x14ac:dyDescent="0.3">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2.75" customHeight="1" x14ac:dyDescent="0.3">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2.75" customHeight="1" x14ac:dyDescent="0.3">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2.75" customHeight="1" x14ac:dyDescent="0.3">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2.75" customHeight="1" x14ac:dyDescent="0.3">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2.75" customHeight="1" x14ac:dyDescent="0.3">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2.75" customHeight="1" x14ac:dyDescent="0.3">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2.75" customHeight="1" x14ac:dyDescent="0.3">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2.75" customHeight="1" x14ac:dyDescent="0.3">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2.75" customHeight="1" x14ac:dyDescent="0.3">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2.75" customHeight="1" x14ac:dyDescent="0.3">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2.75" customHeight="1" x14ac:dyDescent="0.3">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2.75" customHeight="1" x14ac:dyDescent="0.3">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2.75" customHeight="1" x14ac:dyDescent="0.3">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2.75" customHeight="1" x14ac:dyDescent="0.3">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2.75" customHeight="1" x14ac:dyDescent="0.3">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2.75" customHeight="1" x14ac:dyDescent="0.3">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2.75" customHeight="1" x14ac:dyDescent="0.3">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2.75" customHeight="1" x14ac:dyDescent="0.3">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2.75" customHeight="1" x14ac:dyDescent="0.3">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2.75" customHeight="1" x14ac:dyDescent="0.3">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2.75" customHeight="1" x14ac:dyDescent="0.3">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2.75" customHeight="1" x14ac:dyDescent="0.3">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2.75" customHeight="1" x14ac:dyDescent="0.3">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2.75" customHeight="1" x14ac:dyDescent="0.3">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2.75" customHeight="1" x14ac:dyDescent="0.3">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2.75" customHeight="1" x14ac:dyDescent="0.3">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2.75" customHeight="1" x14ac:dyDescent="0.3">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2.75" customHeight="1" x14ac:dyDescent="0.3">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2.75" customHeight="1" x14ac:dyDescent="0.3">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2.75" customHeight="1" x14ac:dyDescent="0.3">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2.75" customHeight="1" x14ac:dyDescent="0.3">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2.75" customHeight="1" x14ac:dyDescent="0.3">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2.75" customHeight="1" x14ac:dyDescent="0.3">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2.75" customHeight="1" x14ac:dyDescent="0.3">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2.75" customHeight="1" x14ac:dyDescent="0.3">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2.75" customHeight="1" x14ac:dyDescent="0.3">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2.75" customHeight="1" x14ac:dyDescent="0.3">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2.75" customHeight="1" x14ac:dyDescent="0.3">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2.75" customHeight="1" x14ac:dyDescent="0.3">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2.75" customHeight="1" x14ac:dyDescent="0.3">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2.75" customHeight="1" x14ac:dyDescent="0.3">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2.75" customHeight="1" x14ac:dyDescent="0.3">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2.75" customHeight="1" x14ac:dyDescent="0.3">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2.75" customHeight="1" x14ac:dyDescent="0.3">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2.75" customHeight="1" x14ac:dyDescent="0.3">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2.75" customHeight="1" x14ac:dyDescent="0.3">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2.75" customHeight="1" x14ac:dyDescent="0.3">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2.75" customHeight="1" x14ac:dyDescent="0.3">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2.75" customHeight="1" x14ac:dyDescent="0.3">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2.75" customHeight="1" x14ac:dyDescent="0.3">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2.75" customHeight="1" x14ac:dyDescent="0.3">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2.75" customHeight="1" x14ac:dyDescent="0.3">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2.75" customHeight="1" x14ac:dyDescent="0.3">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2.75" customHeight="1" x14ac:dyDescent="0.3">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2.75" customHeight="1" x14ac:dyDescent="0.3">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2.75" customHeight="1" x14ac:dyDescent="0.3">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2.75" customHeight="1" x14ac:dyDescent="0.3">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2.75" customHeight="1" x14ac:dyDescent="0.3">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2.75" customHeight="1" x14ac:dyDescent="0.3">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2.75" customHeight="1" x14ac:dyDescent="0.3">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2.75" customHeight="1" x14ac:dyDescent="0.3">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2.75" customHeight="1" x14ac:dyDescent="0.3">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2.75" customHeight="1" x14ac:dyDescent="0.3">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2.75" customHeight="1" x14ac:dyDescent="0.3">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2.75" customHeight="1" x14ac:dyDescent="0.3">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2.75" customHeight="1" x14ac:dyDescent="0.3">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2.75" customHeight="1" x14ac:dyDescent="0.3">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2.75" customHeight="1" x14ac:dyDescent="0.3">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2.75" customHeight="1" x14ac:dyDescent="0.3">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2.75" customHeight="1" x14ac:dyDescent="0.3">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2.75" customHeight="1" x14ac:dyDescent="0.3">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2.75" customHeight="1" x14ac:dyDescent="0.3">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2.75" customHeight="1" x14ac:dyDescent="0.3">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2.75" customHeight="1" x14ac:dyDescent="0.3">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2.75" customHeight="1" x14ac:dyDescent="0.3">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2.75" customHeight="1" x14ac:dyDescent="0.3">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2.75" customHeight="1" x14ac:dyDescent="0.3">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2.75" customHeight="1" x14ac:dyDescent="0.3">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2.75" customHeight="1" x14ac:dyDescent="0.3">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2.75" customHeight="1" x14ac:dyDescent="0.3">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2.75" customHeight="1" x14ac:dyDescent="0.3">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2.75" customHeight="1" x14ac:dyDescent="0.3">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2.75" customHeight="1" x14ac:dyDescent="0.3">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2.75" customHeight="1" x14ac:dyDescent="0.3">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2.75" customHeight="1" x14ac:dyDescent="0.3">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2.75" customHeight="1" x14ac:dyDescent="0.3">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2.75" customHeight="1" x14ac:dyDescent="0.3">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2.75" customHeight="1" x14ac:dyDescent="0.3">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2.75" customHeight="1" x14ac:dyDescent="0.3">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2.75" customHeight="1" x14ac:dyDescent="0.3">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2.75" customHeight="1" x14ac:dyDescent="0.3">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2.75" customHeight="1" x14ac:dyDescent="0.3">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2.75" customHeight="1" x14ac:dyDescent="0.3">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2.75" customHeight="1" x14ac:dyDescent="0.3">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2.75" customHeight="1" x14ac:dyDescent="0.3">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2.75" customHeight="1" x14ac:dyDescent="0.3">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2.75" customHeight="1" x14ac:dyDescent="0.3">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2.75" customHeight="1" x14ac:dyDescent="0.3">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2.75" customHeight="1" x14ac:dyDescent="0.3">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2.75" customHeight="1" x14ac:dyDescent="0.3">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2.75" customHeight="1" x14ac:dyDescent="0.3">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2.75" customHeight="1" x14ac:dyDescent="0.3">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2.75" customHeight="1" x14ac:dyDescent="0.3">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2.75" customHeight="1" x14ac:dyDescent="0.3">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2.75" customHeight="1" x14ac:dyDescent="0.3">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2.75" customHeight="1" x14ac:dyDescent="0.3">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2.75" customHeight="1" x14ac:dyDescent="0.3">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2.75" customHeight="1" x14ac:dyDescent="0.3">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2.75" customHeight="1" x14ac:dyDescent="0.3">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2.75" customHeight="1" x14ac:dyDescent="0.3">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2.75" customHeight="1" x14ac:dyDescent="0.3">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2.75" customHeight="1" x14ac:dyDescent="0.3">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2.75" customHeight="1" x14ac:dyDescent="0.3">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2.75" customHeight="1" x14ac:dyDescent="0.3">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2.75" customHeight="1" x14ac:dyDescent="0.3">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2.75" customHeight="1" x14ac:dyDescent="0.3">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2.75" customHeight="1" x14ac:dyDescent="0.3">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2.75" customHeight="1" x14ac:dyDescent="0.3">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2.75" customHeight="1" x14ac:dyDescent="0.3">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2.75" customHeight="1" x14ac:dyDescent="0.3">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2.75" customHeight="1" x14ac:dyDescent="0.3">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2.75" customHeight="1" x14ac:dyDescent="0.3">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2.75" customHeight="1" x14ac:dyDescent="0.3">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2.75" customHeight="1" x14ac:dyDescent="0.3">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2.75" customHeight="1" x14ac:dyDescent="0.3">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2.75" customHeight="1" x14ac:dyDescent="0.3">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2.75" customHeight="1" x14ac:dyDescent="0.3">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2.75" customHeight="1" x14ac:dyDescent="0.3">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2.75" customHeight="1" x14ac:dyDescent="0.3">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2.75" customHeight="1" x14ac:dyDescent="0.3">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2.75" customHeight="1" x14ac:dyDescent="0.3">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2.75" customHeight="1" x14ac:dyDescent="0.3">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2.75" customHeight="1" x14ac:dyDescent="0.3">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2.75" customHeight="1" x14ac:dyDescent="0.3">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2.75" customHeight="1" x14ac:dyDescent="0.3">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2.75" customHeight="1" x14ac:dyDescent="0.3">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2.75" customHeight="1" x14ac:dyDescent="0.3">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2.75" customHeight="1" x14ac:dyDescent="0.3">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2.75" customHeight="1" x14ac:dyDescent="0.3">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2.75" customHeight="1" x14ac:dyDescent="0.3">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2.75" customHeight="1" x14ac:dyDescent="0.3">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2.75" customHeight="1" x14ac:dyDescent="0.3">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2.75" customHeight="1" x14ac:dyDescent="0.3">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2.75" customHeight="1" x14ac:dyDescent="0.3">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2.75" customHeight="1" x14ac:dyDescent="0.3">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2.75" customHeight="1" x14ac:dyDescent="0.3">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2.75" customHeight="1" x14ac:dyDescent="0.3">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2.75" customHeight="1" x14ac:dyDescent="0.3">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2.75" customHeight="1" x14ac:dyDescent="0.3">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2.75" customHeight="1" x14ac:dyDescent="0.3">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2.75" customHeight="1" x14ac:dyDescent="0.3">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2.75" customHeight="1" x14ac:dyDescent="0.3">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2.75" customHeight="1" x14ac:dyDescent="0.3">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2.75" customHeight="1" x14ac:dyDescent="0.3">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2.75" customHeight="1" x14ac:dyDescent="0.3">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2.75" customHeight="1" x14ac:dyDescent="0.3">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2.75" customHeight="1" x14ac:dyDescent="0.3">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2.75" customHeight="1" x14ac:dyDescent="0.3">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2.75" customHeight="1" x14ac:dyDescent="0.3">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2.75" customHeight="1" x14ac:dyDescent="0.3">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2.75" customHeight="1" x14ac:dyDescent="0.3">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2.75" customHeight="1" x14ac:dyDescent="0.3">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2.75" customHeight="1" x14ac:dyDescent="0.3">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2.75" customHeight="1" x14ac:dyDescent="0.3">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2.75" customHeight="1" x14ac:dyDescent="0.3">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2.75" customHeight="1" x14ac:dyDescent="0.3">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2.75" customHeight="1" x14ac:dyDescent="0.3">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2.75" customHeight="1" x14ac:dyDescent="0.3">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2.75" customHeight="1" x14ac:dyDescent="0.3">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2.75" customHeight="1" x14ac:dyDescent="0.3">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2.75" customHeight="1" x14ac:dyDescent="0.3">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2.75" customHeight="1" x14ac:dyDescent="0.3">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2.75" customHeight="1" x14ac:dyDescent="0.3">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2.75" customHeight="1" x14ac:dyDescent="0.3">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2.75" customHeight="1" x14ac:dyDescent="0.3">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2.75" customHeight="1" x14ac:dyDescent="0.3">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2.75" customHeight="1" x14ac:dyDescent="0.3">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2.75" customHeight="1" x14ac:dyDescent="0.3">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2.75" customHeight="1" x14ac:dyDescent="0.3">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2.75" customHeight="1" x14ac:dyDescent="0.3">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2.75" customHeight="1" x14ac:dyDescent="0.3">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2.75" customHeight="1" x14ac:dyDescent="0.3">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2.75" customHeight="1" x14ac:dyDescent="0.3">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2.75" customHeight="1" x14ac:dyDescent="0.3">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2.75" customHeight="1" x14ac:dyDescent="0.3">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2.75" customHeight="1" x14ac:dyDescent="0.3">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2.75" customHeight="1" x14ac:dyDescent="0.3">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2.75" customHeight="1" x14ac:dyDescent="0.3">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2.75" customHeight="1" x14ac:dyDescent="0.3">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2.75" customHeight="1" x14ac:dyDescent="0.3">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2.75" customHeight="1" x14ac:dyDescent="0.3">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2.75" customHeight="1" x14ac:dyDescent="0.3">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2.75" customHeight="1" x14ac:dyDescent="0.3">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2.75" customHeight="1" x14ac:dyDescent="0.3">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2.75" customHeight="1" x14ac:dyDescent="0.3">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2.75" customHeight="1" x14ac:dyDescent="0.3">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2.75" customHeight="1" x14ac:dyDescent="0.3">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2.75" customHeight="1" x14ac:dyDescent="0.3">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2.75" customHeight="1" x14ac:dyDescent="0.3">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2.75" customHeight="1" x14ac:dyDescent="0.3">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2.75" customHeight="1" x14ac:dyDescent="0.3">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2.75" customHeight="1" x14ac:dyDescent="0.3">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2.75" customHeight="1" x14ac:dyDescent="0.3">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2.75" customHeight="1" x14ac:dyDescent="0.3">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2.75" customHeight="1" x14ac:dyDescent="0.3">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2.75" customHeight="1" x14ac:dyDescent="0.3">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2.75" customHeight="1" x14ac:dyDescent="0.3">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2.75" customHeight="1" x14ac:dyDescent="0.3">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2.75" customHeight="1" x14ac:dyDescent="0.3">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2.75" customHeight="1" x14ac:dyDescent="0.3">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2.75" customHeight="1" x14ac:dyDescent="0.3">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2.75" customHeight="1" x14ac:dyDescent="0.3">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2.75" customHeight="1" x14ac:dyDescent="0.3">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2.75" customHeight="1" x14ac:dyDescent="0.3">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2.75" customHeight="1" x14ac:dyDescent="0.3">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2.75" customHeight="1" x14ac:dyDescent="0.3">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2.75" customHeight="1" x14ac:dyDescent="0.3">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2.75" customHeight="1" x14ac:dyDescent="0.3">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2.75" customHeight="1" x14ac:dyDescent="0.3">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2.75" customHeight="1" x14ac:dyDescent="0.3">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2.75" customHeight="1" x14ac:dyDescent="0.3">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2.75" customHeight="1" x14ac:dyDescent="0.3">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2.75" customHeight="1" x14ac:dyDescent="0.3">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2.75" customHeight="1" x14ac:dyDescent="0.3">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2.75" customHeight="1" x14ac:dyDescent="0.3">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2.75" customHeight="1" x14ac:dyDescent="0.3">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2.75" customHeight="1" x14ac:dyDescent="0.3">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2.75" customHeight="1" x14ac:dyDescent="0.3">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2.75" customHeight="1" x14ac:dyDescent="0.3">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2.75" customHeight="1" x14ac:dyDescent="0.3">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2.75" customHeight="1" x14ac:dyDescent="0.3">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2.75" customHeight="1" x14ac:dyDescent="0.3">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2.75" customHeight="1" x14ac:dyDescent="0.3">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2.75" customHeight="1" x14ac:dyDescent="0.3">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2.75" customHeight="1" x14ac:dyDescent="0.3">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2.75" customHeight="1" x14ac:dyDescent="0.3">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2.75" customHeight="1" x14ac:dyDescent="0.3">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2.75" customHeight="1" x14ac:dyDescent="0.3">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2.75" customHeight="1" x14ac:dyDescent="0.3">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2.75" customHeight="1" x14ac:dyDescent="0.3">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2.75" customHeight="1" x14ac:dyDescent="0.3">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2.75" customHeight="1" x14ac:dyDescent="0.3">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2.75" customHeight="1" x14ac:dyDescent="0.3">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2.75" customHeight="1" x14ac:dyDescent="0.3">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2.75" customHeight="1" x14ac:dyDescent="0.3">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2.75" customHeight="1" x14ac:dyDescent="0.3">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2.75" customHeight="1" x14ac:dyDescent="0.3">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2.75" customHeight="1" x14ac:dyDescent="0.3">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2.75" customHeight="1" x14ac:dyDescent="0.3">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2.75" customHeight="1" x14ac:dyDescent="0.3">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2.75" customHeight="1" x14ac:dyDescent="0.3">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2.75" customHeight="1" x14ac:dyDescent="0.3">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2.75" customHeight="1" x14ac:dyDescent="0.3">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2.75" customHeight="1" x14ac:dyDescent="0.3">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2.75" customHeight="1" x14ac:dyDescent="0.3">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2.75" customHeight="1" x14ac:dyDescent="0.3">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2.75" customHeight="1" x14ac:dyDescent="0.3">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2.75" customHeight="1" x14ac:dyDescent="0.3">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2.75" customHeight="1" x14ac:dyDescent="0.3">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2.75" customHeight="1" x14ac:dyDescent="0.3">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2.75" customHeight="1" x14ac:dyDescent="0.3">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2.75" customHeight="1" x14ac:dyDescent="0.3">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2.75" customHeight="1" x14ac:dyDescent="0.3">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2.75" customHeight="1" x14ac:dyDescent="0.3">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2.75" customHeight="1" x14ac:dyDescent="0.3">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2.75" customHeight="1" x14ac:dyDescent="0.3">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2.75" customHeight="1" x14ac:dyDescent="0.3">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2.75" customHeight="1" x14ac:dyDescent="0.3">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2.75" customHeight="1" x14ac:dyDescent="0.3">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2.75" customHeight="1" x14ac:dyDescent="0.3">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2.75" customHeight="1" x14ac:dyDescent="0.3">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2.75" customHeight="1" x14ac:dyDescent="0.3">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2.75" customHeight="1" x14ac:dyDescent="0.3">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2.75" customHeight="1" x14ac:dyDescent="0.3">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2.75" customHeight="1" x14ac:dyDescent="0.3">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2.75" customHeight="1" x14ac:dyDescent="0.3">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2.75" customHeight="1" x14ac:dyDescent="0.3">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2.75" customHeight="1" x14ac:dyDescent="0.3">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2.75" customHeight="1" x14ac:dyDescent="0.3">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2.75" customHeight="1" x14ac:dyDescent="0.3">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2.75" customHeight="1" x14ac:dyDescent="0.3">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2.75" customHeight="1" x14ac:dyDescent="0.3">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2.75" customHeight="1" x14ac:dyDescent="0.3">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2.75" customHeight="1" x14ac:dyDescent="0.3">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2.75" customHeight="1" x14ac:dyDescent="0.3">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2.75" customHeight="1" x14ac:dyDescent="0.3">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2.75" customHeight="1" x14ac:dyDescent="0.3">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2.75" customHeight="1" x14ac:dyDescent="0.3">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2.75" customHeight="1" x14ac:dyDescent="0.3">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2.75" customHeight="1" x14ac:dyDescent="0.3">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2.75" customHeight="1" x14ac:dyDescent="0.3">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2.75" customHeight="1" x14ac:dyDescent="0.3">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2.75" customHeight="1" x14ac:dyDescent="0.3">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2.75" customHeight="1" x14ac:dyDescent="0.3">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2.75" customHeight="1" x14ac:dyDescent="0.3">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2.75" customHeight="1" x14ac:dyDescent="0.3">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2.75" customHeight="1" x14ac:dyDescent="0.3">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2.75" customHeight="1" x14ac:dyDescent="0.3">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2.75" customHeight="1" x14ac:dyDescent="0.3">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2.75" customHeight="1" x14ac:dyDescent="0.3">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2.75" customHeight="1" x14ac:dyDescent="0.3">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2.75" customHeight="1" x14ac:dyDescent="0.3">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2.75" customHeight="1" x14ac:dyDescent="0.3">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2.75" customHeight="1" x14ac:dyDescent="0.3">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2.75" customHeight="1" x14ac:dyDescent="0.3">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2.75" customHeight="1" x14ac:dyDescent="0.3">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2.75" customHeight="1" x14ac:dyDescent="0.3">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2.75" customHeight="1" x14ac:dyDescent="0.3">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2.75" customHeight="1" x14ac:dyDescent="0.3">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2.75" customHeight="1" x14ac:dyDescent="0.3">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2.75" customHeight="1" x14ac:dyDescent="0.3">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2.75" customHeight="1" x14ac:dyDescent="0.3">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2.75" customHeight="1" x14ac:dyDescent="0.3">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2.75" customHeight="1" x14ac:dyDescent="0.3">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2.75" customHeight="1" x14ac:dyDescent="0.3">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2.75" customHeight="1" x14ac:dyDescent="0.3">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2.75" customHeight="1" x14ac:dyDescent="0.3">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2.75" customHeight="1" x14ac:dyDescent="0.3">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2.75" customHeight="1" x14ac:dyDescent="0.3">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2.75" customHeight="1" x14ac:dyDescent="0.3">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2.75" customHeight="1" x14ac:dyDescent="0.3">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2.75" customHeight="1" x14ac:dyDescent="0.3">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2.75" customHeight="1" x14ac:dyDescent="0.3">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2.75" customHeight="1" x14ac:dyDescent="0.3">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2.75" customHeight="1" x14ac:dyDescent="0.3">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2.75" customHeight="1" x14ac:dyDescent="0.3">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2.75" customHeight="1" x14ac:dyDescent="0.3">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2.75" customHeight="1" x14ac:dyDescent="0.3">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2.75" customHeight="1" x14ac:dyDescent="0.3">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2.75" customHeight="1" x14ac:dyDescent="0.3">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2.75" customHeight="1" x14ac:dyDescent="0.3">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2.75" customHeight="1" x14ac:dyDescent="0.3">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2.75" customHeight="1" x14ac:dyDescent="0.3">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2.75" customHeight="1" x14ac:dyDescent="0.3">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2.75" customHeight="1" x14ac:dyDescent="0.3">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2.75" customHeight="1" x14ac:dyDescent="0.3">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2.75" customHeight="1" x14ac:dyDescent="0.3">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2.75" customHeight="1" x14ac:dyDescent="0.3">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2.75" customHeight="1" x14ac:dyDescent="0.3">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spans="1:26" ht="12.75" customHeight="1" x14ac:dyDescent="0.3">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spans="1:26" ht="12.75" customHeight="1" x14ac:dyDescent="0.3">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spans="1:26" ht="12.75" customHeight="1" x14ac:dyDescent="0.3">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ht="12.75" customHeight="1" x14ac:dyDescent="0.3">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spans="1:26" ht="12.75" customHeight="1" x14ac:dyDescent="0.3">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spans="1:26" ht="12.75" customHeight="1" x14ac:dyDescent="0.3">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spans="1:26" ht="12.75" customHeight="1" x14ac:dyDescent="0.3">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spans="1:26" ht="12.75" customHeight="1" x14ac:dyDescent="0.3">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spans="1:26" ht="12.75" customHeight="1" x14ac:dyDescent="0.3">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spans="1:26" ht="12.75" customHeight="1" x14ac:dyDescent="0.3">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spans="1:26" ht="12.75" customHeight="1" x14ac:dyDescent="0.3">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spans="1:26" ht="12.75" customHeight="1" x14ac:dyDescent="0.3">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spans="1:26" ht="12.75" customHeight="1" x14ac:dyDescent="0.3">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spans="1:26" ht="12.75" customHeight="1" x14ac:dyDescent="0.3">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spans="1:26" ht="12.75" customHeight="1" x14ac:dyDescent="0.3">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spans="1:26" ht="12.75" customHeight="1" x14ac:dyDescent="0.3">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spans="1:26" ht="12.75" customHeight="1" x14ac:dyDescent="0.3">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spans="1:26" ht="12.75" customHeight="1" x14ac:dyDescent="0.3">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spans="1:26" ht="12.75" customHeight="1" x14ac:dyDescent="0.3">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spans="1:26" ht="12.75" customHeight="1" x14ac:dyDescent="0.3">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spans="1:26" ht="12.75" customHeight="1" x14ac:dyDescent="0.3">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spans="1:26" ht="12.75" customHeight="1" x14ac:dyDescent="0.3">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spans="1:26" ht="12.75" customHeight="1" x14ac:dyDescent="0.3">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spans="1:26" ht="12.75" customHeight="1" x14ac:dyDescent="0.3">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spans="1:26" ht="12.75" customHeight="1" x14ac:dyDescent="0.3">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spans="1:26" ht="12.75" customHeight="1" x14ac:dyDescent="0.3">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spans="1:26" ht="12.75" customHeight="1" x14ac:dyDescent="0.3">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spans="1:26" ht="12.75" customHeight="1" x14ac:dyDescent="0.3">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spans="1:26" ht="12.75" customHeight="1" x14ac:dyDescent="0.3">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spans="1:26" ht="12.75" customHeight="1" x14ac:dyDescent="0.3">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spans="1:26" ht="12.75" customHeight="1" x14ac:dyDescent="0.3">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spans="1:26" ht="12.75" customHeight="1" x14ac:dyDescent="0.3">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spans="1:26" ht="12.75" customHeight="1" x14ac:dyDescent="0.3">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spans="1:26" ht="12.75" customHeight="1" x14ac:dyDescent="0.3">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spans="1:26" ht="12.75" customHeight="1" x14ac:dyDescent="0.3">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spans="1:26" ht="12.75" customHeight="1" x14ac:dyDescent="0.3">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spans="1:26" ht="12.75" customHeight="1" x14ac:dyDescent="0.3">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spans="1:26" ht="12.75" customHeight="1" x14ac:dyDescent="0.3">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spans="1:26" ht="12.75" customHeight="1" x14ac:dyDescent="0.3">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spans="1:26" ht="12.75" customHeight="1" x14ac:dyDescent="0.3">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spans="1:26" ht="12.75" customHeight="1" x14ac:dyDescent="0.3">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spans="1:26" ht="12.75" customHeight="1" x14ac:dyDescent="0.3">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spans="1:26" ht="12.75" customHeight="1" x14ac:dyDescent="0.3">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spans="1:26" ht="12.75" customHeight="1" x14ac:dyDescent="0.3">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spans="1:26" ht="12.75" customHeight="1" x14ac:dyDescent="0.3">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spans="1:26" ht="12.75" customHeight="1" x14ac:dyDescent="0.3">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spans="1:26" ht="12.75" customHeight="1" x14ac:dyDescent="0.3">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spans="1:26" ht="12.75" customHeight="1" x14ac:dyDescent="0.3">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spans="1:26" ht="12.75" customHeight="1" x14ac:dyDescent="0.3">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spans="1:26" ht="12.75" customHeight="1" x14ac:dyDescent="0.3">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spans="1:26" ht="12.75" customHeight="1" x14ac:dyDescent="0.3">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spans="1:26" ht="12.75" customHeight="1" x14ac:dyDescent="0.3">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spans="1:26" ht="12.75" customHeight="1" x14ac:dyDescent="0.3">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spans="1:26" ht="12.75" customHeight="1" x14ac:dyDescent="0.3">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spans="1:26" ht="12.75" customHeight="1" x14ac:dyDescent="0.3">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spans="1:26" ht="12.75" customHeight="1" x14ac:dyDescent="0.3">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spans="1:26" ht="12.75" customHeight="1" x14ac:dyDescent="0.3">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spans="1:26" ht="12.75" customHeight="1" x14ac:dyDescent="0.3">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spans="1:26" ht="12.75" customHeight="1" x14ac:dyDescent="0.3">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spans="1:26" ht="12.75" customHeight="1" x14ac:dyDescent="0.3">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spans="1:26" ht="12.75" customHeight="1" x14ac:dyDescent="0.3">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spans="1:26" ht="12.75" customHeight="1" x14ac:dyDescent="0.3">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spans="1:26" ht="12.75" customHeight="1" x14ac:dyDescent="0.3">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spans="1:26" ht="12.75" customHeight="1" x14ac:dyDescent="0.3">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spans="1:26" ht="12.75" customHeight="1" x14ac:dyDescent="0.3">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spans="1:26" ht="12.75" customHeight="1" x14ac:dyDescent="0.3">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spans="1:26" ht="12.75" customHeight="1" x14ac:dyDescent="0.3">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spans="1:26" ht="12.75" customHeight="1" x14ac:dyDescent="0.3">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spans="1:26" ht="12.75" customHeight="1" x14ac:dyDescent="0.3">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spans="1:26" ht="12.75" customHeight="1" x14ac:dyDescent="0.3">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spans="1:26" ht="12.75" customHeight="1" x14ac:dyDescent="0.3">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spans="1:26" ht="12.75" customHeight="1" x14ac:dyDescent="0.3">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spans="1:26" ht="12.75" customHeight="1" x14ac:dyDescent="0.3">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spans="1:26" ht="12.75" customHeight="1" x14ac:dyDescent="0.3">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spans="1:26" ht="12.75" customHeight="1" x14ac:dyDescent="0.3">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spans="1:26" ht="12.75" customHeight="1" x14ac:dyDescent="0.3">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spans="1:26" ht="12.75" customHeight="1" x14ac:dyDescent="0.3">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spans="1:26" ht="12.75" customHeight="1" x14ac:dyDescent="0.3">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spans="1:26" ht="12.75" customHeight="1" x14ac:dyDescent="0.3">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spans="1:26" ht="12.75" customHeight="1" x14ac:dyDescent="0.3">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spans="1:26" ht="12.75" customHeight="1" x14ac:dyDescent="0.3">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spans="1:26" ht="12.75" customHeight="1" x14ac:dyDescent="0.3">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spans="1:26" ht="12.75" customHeight="1" x14ac:dyDescent="0.3">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spans="1:26" ht="12.75" customHeight="1" x14ac:dyDescent="0.3">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spans="1:26" ht="12.75" customHeight="1" x14ac:dyDescent="0.3">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spans="1:26" ht="12.75" customHeight="1" x14ac:dyDescent="0.3">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spans="1:26" ht="12.75" customHeight="1" x14ac:dyDescent="0.3">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spans="1:26" ht="12.75" customHeight="1" x14ac:dyDescent="0.3">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spans="1:26" ht="12.75" customHeight="1" x14ac:dyDescent="0.3">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spans="1:26" ht="12.75" customHeight="1" x14ac:dyDescent="0.3">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spans="1:26" ht="12.75" customHeight="1" x14ac:dyDescent="0.3">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spans="1:26" ht="12.75" customHeight="1" x14ac:dyDescent="0.3">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spans="1:26" ht="12.75" customHeight="1" x14ac:dyDescent="0.3">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spans="1:26" ht="12.75" customHeight="1" x14ac:dyDescent="0.3">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spans="1:26" ht="12.75" customHeight="1" x14ac:dyDescent="0.3">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spans="1:26" ht="12.75" customHeight="1" x14ac:dyDescent="0.3">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spans="1:26" ht="12.75" customHeight="1" x14ac:dyDescent="0.3">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spans="1:26" ht="12.75" customHeight="1" x14ac:dyDescent="0.3">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spans="1:26" ht="12.75" customHeight="1" x14ac:dyDescent="0.3">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spans="1:26" ht="12.75" customHeight="1" x14ac:dyDescent="0.3">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spans="1:26" ht="12.75" customHeight="1" x14ac:dyDescent="0.3">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spans="1:26" ht="12.75" customHeight="1" x14ac:dyDescent="0.3">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spans="1:26" ht="12.75" customHeight="1" x14ac:dyDescent="0.3">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spans="1:26" ht="12.75" customHeight="1" x14ac:dyDescent="0.3">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spans="1:26" ht="12.75" customHeight="1" x14ac:dyDescent="0.3">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spans="1:26" ht="12.75" customHeight="1" x14ac:dyDescent="0.3">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spans="1:26" ht="12.75" customHeight="1" x14ac:dyDescent="0.3">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spans="1:26" ht="12.75" customHeight="1" x14ac:dyDescent="0.3">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spans="1:26" ht="12.75" customHeight="1" x14ac:dyDescent="0.3">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spans="1:26" ht="12.75" customHeight="1" x14ac:dyDescent="0.3">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spans="1:26" ht="12.75" customHeight="1" x14ac:dyDescent="0.3">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spans="1:26" ht="12.75" customHeight="1" x14ac:dyDescent="0.3">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spans="1:26" ht="12.75" customHeight="1" x14ac:dyDescent="0.3">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spans="1:26" ht="12.75" customHeight="1" x14ac:dyDescent="0.3">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spans="1:26" ht="12.75" customHeight="1" x14ac:dyDescent="0.3">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spans="1:26" ht="12.75" customHeight="1" x14ac:dyDescent="0.3">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spans="1:26" ht="12.75" customHeight="1" x14ac:dyDescent="0.3">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spans="1:26" ht="12.75" customHeight="1" x14ac:dyDescent="0.3">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spans="1:26" ht="12.75" customHeight="1" x14ac:dyDescent="0.3">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spans="1:26" ht="12.75" customHeight="1" x14ac:dyDescent="0.3">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spans="1:26" ht="12.75" customHeight="1" x14ac:dyDescent="0.3">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spans="1:26" ht="12.75" customHeight="1" x14ac:dyDescent="0.3">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spans="1:26" ht="12.75" customHeight="1" x14ac:dyDescent="0.3">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spans="1:26" ht="12.75" customHeight="1" x14ac:dyDescent="0.3">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spans="1:26" ht="12.75" customHeight="1" x14ac:dyDescent="0.3">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spans="1:26" ht="12.75" customHeight="1" x14ac:dyDescent="0.3">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spans="1:26" ht="12.75" customHeight="1" x14ac:dyDescent="0.3">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spans="1:26" ht="12.75" customHeight="1" x14ac:dyDescent="0.3">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spans="1:26" ht="12.75" customHeight="1" x14ac:dyDescent="0.3">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spans="1:26" ht="12.75" customHeight="1" x14ac:dyDescent="0.3">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spans="1:26" ht="12.75" customHeight="1" x14ac:dyDescent="0.3">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spans="1:26" ht="12.75" customHeight="1" x14ac:dyDescent="0.3">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spans="1:26" ht="12.75" customHeight="1" x14ac:dyDescent="0.3">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spans="1:26" ht="12.75" customHeight="1" x14ac:dyDescent="0.3">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spans="1:26" ht="12.75" customHeight="1" x14ac:dyDescent="0.3">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spans="1:26" ht="12.75" customHeight="1" x14ac:dyDescent="0.3">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spans="1:26" ht="12.75" customHeight="1" x14ac:dyDescent="0.3">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spans="1:26" ht="12.75" customHeight="1" x14ac:dyDescent="0.3">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spans="1:26" ht="12.75" customHeight="1" x14ac:dyDescent="0.3">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spans="1:26" ht="12.75" customHeight="1" x14ac:dyDescent="0.3">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spans="1:26" ht="12.75" customHeight="1" x14ac:dyDescent="0.3">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spans="1:26" ht="12.75" customHeight="1" x14ac:dyDescent="0.3">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spans="1:26" ht="12.75" customHeight="1" x14ac:dyDescent="0.3">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spans="1:26" ht="12.75" customHeight="1" x14ac:dyDescent="0.3">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spans="1:26" ht="12.75" customHeight="1" x14ac:dyDescent="0.3">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spans="1:26" ht="12.75" customHeight="1" x14ac:dyDescent="0.3">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spans="1:26" ht="12.75" customHeight="1" x14ac:dyDescent="0.3">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spans="1:26" ht="12.75" customHeight="1" x14ac:dyDescent="0.3">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spans="1:26" ht="12.75" customHeight="1" x14ac:dyDescent="0.3">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ht="12.75" customHeight="1" x14ac:dyDescent="0.3">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spans="1:26" ht="12.75" customHeight="1" x14ac:dyDescent="0.3">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spans="1:26" ht="12.75" customHeight="1" x14ac:dyDescent="0.3">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spans="1:26" ht="12.75" customHeight="1" x14ac:dyDescent="0.3">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spans="1:26" ht="12.75" customHeight="1" x14ac:dyDescent="0.3">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spans="1:26" ht="12.75" customHeight="1" x14ac:dyDescent="0.3">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spans="1:26" ht="12.75" customHeight="1" x14ac:dyDescent="0.3">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spans="1:26" ht="12.75" customHeight="1" x14ac:dyDescent="0.3">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spans="1:26" ht="12.75" customHeight="1" x14ac:dyDescent="0.3">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spans="1:26" ht="12.75" customHeight="1" x14ac:dyDescent="0.3">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spans="1:26" ht="12.75" customHeight="1" x14ac:dyDescent="0.3">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spans="1:26" ht="12.75" customHeight="1" x14ac:dyDescent="0.3">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spans="1:26" ht="12.75" customHeight="1" x14ac:dyDescent="0.3">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spans="1:26" ht="12.75" customHeight="1" x14ac:dyDescent="0.3">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ht="12.75" customHeight="1" x14ac:dyDescent="0.3">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spans="1:26" ht="12.75" customHeight="1" x14ac:dyDescent="0.3">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spans="1:26" ht="12.75" customHeight="1" x14ac:dyDescent="0.3">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spans="1:26" ht="12.75" customHeight="1" x14ac:dyDescent="0.3">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spans="1:26" ht="12.75" customHeight="1" x14ac:dyDescent="0.3">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spans="1:26" ht="12.75" customHeight="1" x14ac:dyDescent="0.3">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spans="1:26" ht="12.75" customHeight="1" x14ac:dyDescent="0.3">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spans="1:26" ht="12.75" customHeight="1" x14ac:dyDescent="0.3">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spans="1:26" ht="12.75" customHeight="1" x14ac:dyDescent="0.3">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spans="1:26" ht="12.75" customHeight="1" x14ac:dyDescent="0.3">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spans="1:26" ht="12.75" customHeight="1" x14ac:dyDescent="0.3">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spans="1:26" ht="12.75" customHeight="1" x14ac:dyDescent="0.3">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spans="1:26" ht="12.75" customHeight="1" x14ac:dyDescent="0.3">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spans="1:26" ht="12.75" customHeight="1" x14ac:dyDescent="0.3">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spans="1:26" ht="12.75" customHeight="1" x14ac:dyDescent="0.3">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spans="1:26" ht="12.75" customHeight="1" x14ac:dyDescent="0.3">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spans="1:26" ht="12.75" customHeight="1" x14ac:dyDescent="0.3">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spans="1:26" ht="12.75" customHeight="1" x14ac:dyDescent="0.3">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spans="1:26" ht="12.75" customHeight="1" x14ac:dyDescent="0.3">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spans="1:26" ht="12.75" customHeight="1" x14ac:dyDescent="0.3">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spans="1:26" ht="12.75" customHeight="1" x14ac:dyDescent="0.3">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spans="1:26" ht="12.75" customHeight="1" x14ac:dyDescent="0.3">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spans="1:26" ht="12.75" customHeight="1" x14ac:dyDescent="0.3">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spans="1:26" ht="12.75" customHeight="1" x14ac:dyDescent="0.3">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spans="1:26" ht="12.75" customHeight="1" x14ac:dyDescent="0.3">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spans="1:26" ht="12.75" customHeight="1" x14ac:dyDescent="0.3">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spans="1:26" ht="12.75" customHeight="1" x14ac:dyDescent="0.3">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ht="12.75" customHeight="1" x14ac:dyDescent="0.3">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spans="1:26" ht="12.75" customHeight="1" x14ac:dyDescent="0.3">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spans="1:26" ht="12.75" customHeight="1" x14ac:dyDescent="0.3">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spans="1:26" ht="12.75" customHeight="1" x14ac:dyDescent="0.3">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spans="1:26" ht="12.75" customHeight="1" x14ac:dyDescent="0.3">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spans="1:26" ht="12.75" customHeight="1" x14ac:dyDescent="0.3">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spans="1:26" ht="12.75" customHeight="1" x14ac:dyDescent="0.3">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spans="1:26" ht="12.75" customHeight="1" x14ac:dyDescent="0.3">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spans="1:26" ht="12.75" customHeight="1" x14ac:dyDescent="0.3">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spans="1:26" ht="12.75" customHeight="1" x14ac:dyDescent="0.3">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spans="1:26" ht="12.75" customHeight="1" x14ac:dyDescent="0.3">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spans="1:26" ht="12.75" customHeight="1" x14ac:dyDescent="0.3">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spans="1:26" ht="12.75" customHeight="1" x14ac:dyDescent="0.3">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spans="1:26" ht="12.75" customHeight="1" x14ac:dyDescent="0.3">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spans="1:26" ht="12.75" customHeight="1" x14ac:dyDescent="0.3">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spans="1:26" ht="12.75" customHeight="1" x14ac:dyDescent="0.3">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spans="1:26" ht="12.75" customHeight="1" x14ac:dyDescent="0.3">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spans="1:26" ht="12.75" customHeight="1" x14ac:dyDescent="0.3">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ht="12.75" customHeight="1" x14ac:dyDescent="0.3">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spans="1:26" ht="12.75" customHeight="1" x14ac:dyDescent="0.3">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spans="1:26" ht="12.75" customHeight="1" x14ac:dyDescent="0.3">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spans="1:26" ht="12.75" customHeight="1" x14ac:dyDescent="0.3">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spans="1:26" ht="12.75" customHeight="1" x14ac:dyDescent="0.3">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spans="1:26" ht="12.75" customHeight="1" x14ac:dyDescent="0.3">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spans="1:26" ht="12.75" customHeight="1" x14ac:dyDescent="0.3">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spans="1:26" ht="12.75" customHeight="1" x14ac:dyDescent="0.3">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spans="1:26" ht="12.75" customHeight="1" x14ac:dyDescent="0.3">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spans="1:26" ht="12.75" customHeight="1" x14ac:dyDescent="0.3">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spans="1:26" ht="12.75" customHeight="1" x14ac:dyDescent="0.3">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spans="1:26" ht="12.75" customHeight="1" x14ac:dyDescent="0.3">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spans="1:26" ht="12.75" customHeight="1" x14ac:dyDescent="0.3">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spans="1:26" ht="12.75" customHeight="1" x14ac:dyDescent="0.3">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spans="1:26" ht="12.75" customHeight="1" x14ac:dyDescent="0.3">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spans="1:26" ht="12.75" customHeight="1" x14ac:dyDescent="0.3">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spans="1:26" ht="12.75" customHeight="1" x14ac:dyDescent="0.3">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spans="1:26" ht="12.75" customHeight="1" x14ac:dyDescent="0.3">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spans="1:26" ht="12.75" customHeight="1" x14ac:dyDescent="0.3">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spans="1:26" ht="12.75" customHeight="1" x14ac:dyDescent="0.3">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spans="1:26" ht="12.75" customHeight="1" x14ac:dyDescent="0.3">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spans="1:26" ht="12.75" customHeight="1" x14ac:dyDescent="0.3">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spans="1:26" ht="12.75" customHeight="1" x14ac:dyDescent="0.3">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spans="1:26" ht="12.75" customHeight="1" x14ac:dyDescent="0.3">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spans="1:26" ht="12.75" customHeight="1" x14ac:dyDescent="0.3">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spans="1:26" ht="12.75" customHeight="1" x14ac:dyDescent="0.3">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spans="1:26" ht="12.75" customHeight="1" x14ac:dyDescent="0.3">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spans="1:26" ht="12.75" customHeight="1" x14ac:dyDescent="0.3">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spans="1:26" ht="12.75" customHeight="1" x14ac:dyDescent="0.3">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spans="1:26" ht="12.75" customHeight="1" x14ac:dyDescent="0.3">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spans="1:26" ht="12.75" customHeight="1" x14ac:dyDescent="0.3">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spans="1:26" ht="12.75" customHeight="1" x14ac:dyDescent="0.3">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spans="1:26" ht="12.75" customHeight="1" x14ac:dyDescent="0.3">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spans="1:26" ht="12.75" customHeight="1" x14ac:dyDescent="0.3">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spans="1:26" ht="12.75" customHeight="1" x14ac:dyDescent="0.3">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spans="1:26" ht="12.75" customHeight="1" x14ac:dyDescent="0.3">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spans="1:26" ht="12.75" customHeight="1" x14ac:dyDescent="0.3">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spans="1:26" ht="12.75" customHeight="1" x14ac:dyDescent="0.3">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spans="1:26" ht="12.75" customHeight="1" x14ac:dyDescent="0.3">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spans="1:26" ht="12.75" customHeight="1" x14ac:dyDescent="0.3">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spans="1:26" ht="12.75" customHeight="1" x14ac:dyDescent="0.3">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spans="1:26" ht="12.75" customHeight="1" x14ac:dyDescent="0.3">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spans="1:26" ht="12.75" customHeight="1" x14ac:dyDescent="0.3">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spans="1:26" ht="12.75" customHeight="1" x14ac:dyDescent="0.3">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spans="1:26" ht="12.75" customHeight="1" x14ac:dyDescent="0.3">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spans="1:26" ht="12.75" customHeight="1" x14ac:dyDescent="0.3">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spans="1:26" ht="12.75" customHeight="1" x14ac:dyDescent="0.3">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spans="1:26" ht="12.75" customHeight="1" x14ac:dyDescent="0.3">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spans="1:26" ht="12.75" customHeight="1" x14ac:dyDescent="0.3">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spans="1:26" ht="12.75" customHeight="1" x14ac:dyDescent="0.3">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spans="1:26" ht="12.75" customHeight="1" x14ac:dyDescent="0.3">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spans="1:26" ht="12.75" customHeight="1" x14ac:dyDescent="0.3">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spans="1:26" ht="12.75" customHeight="1" x14ac:dyDescent="0.3">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spans="1:26" ht="12.75" customHeight="1" x14ac:dyDescent="0.3">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spans="1:26" ht="12.75" customHeight="1" x14ac:dyDescent="0.3">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spans="1:26" ht="12.75" customHeight="1" x14ac:dyDescent="0.3">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spans="1:26" ht="12.75" customHeight="1" x14ac:dyDescent="0.3">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spans="1:26" ht="12.75" customHeight="1" x14ac:dyDescent="0.3">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spans="1:26" ht="12.75" customHeight="1" x14ac:dyDescent="0.3">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spans="1:26" ht="12.75" customHeight="1" x14ac:dyDescent="0.3">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spans="1:26" ht="12.75" customHeight="1" x14ac:dyDescent="0.3">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spans="1:26" ht="12.75" customHeight="1" x14ac:dyDescent="0.3">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spans="1:26" ht="12.75" customHeight="1" x14ac:dyDescent="0.3">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spans="1:26" ht="12.75" customHeight="1" x14ac:dyDescent="0.3">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spans="1:26" ht="12.75" customHeight="1" x14ac:dyDescent="0.3">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spans="1:26" ht="12.75" customHeight="1" x14ac:dyDescent="0.3">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spans="1:26" ht="12.75" customHeight="1" x14ac:dyDescent="0.3">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spans="1:26" ht="12.75" customHeight="1" x14ac:dyDescent="0.3">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spans="1:26" ht="12.75" customHeight="1" x14ac:dyDescent="0.3">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spans="1:26" ht="12.75" customHeight="1" x14ac:dyDescent="0.3">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spans="1:26" ht="12.75" customHeight="1" x14ac:dyDescent="0.3">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spans="1:26" ht="12.75" customHeight="1" x14ac:dyDescent="0.3">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spans="1:26" ht="12.75" customHeight="1" x14ac:dyDescent="0.3">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spans="1:26" ht="12.75" customHeight="1" x14ac:dyDescent="0.3">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spans="1:26" ht="12.75" customHeight="1" x14ac:dyDescent="0.3">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spans="1:26" ht="12.75" customHeight="1" x14ac:dyDescent="0.3">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spans="1:26" ht="12.75" customHeight="1" x14ac:dyDescent="0.3">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spans="1:26" ht="12.75" customHeight="1" x14ac:dyDescent="0.3">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spans="1:26" ht="12.75" customHeight="1" x14ac:dyDescent="0.3">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spans="1:26" ht="12.75" customHeight="1" x14ac:dyDescent="0.3">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spans="1:26" ht="12.75" customHeight="1" x14ac:dyDescent="0.3">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spans="1:26" ht="12.75" customHeight="1" x14ac:dyDescent="0.3">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spans="1:26" ht="12.75" customHeight="1" x14ac:dyDescent="0.3">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spans="1:26" ht="12.75" customHeight="1" x14ac:dyDescent="0.3">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spans="1:26" ht="12.75" customHeight="1" x14ac:dyDescent="0.3">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spans="1:26" ht="12.75" customHeight="1" x14ac:dyDescent="0.3">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spans="1:26" ht="12.75" customHeight="1" x14ac:dyDescent="0.3">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spans="1:26" ht="12.75" customHeight="1" x14ac:dyDescent="0.3">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spans="1:26" ht="12.75" customHeight="1" x14ac:dyDescent="0.3">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spans="1:26" ht="12.75" customHeight="1" x14ac:dyDescent="0.3">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spans="1:26" ht="12.75" customHeight="1" x14ac:dyDescent="0.3">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spans="1:26" ht="12.75" customHeight="1" x14ac:dyDescent="0.3">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spans="1:26" ht="12.75" customHeight="1" x14ac:dyDescent="0.3">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spans="1:26" ht="12.75" customHeight="1" x14ac:dyDescent="0.3">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spans="1:26" ht="12.75" customHeight="1" x14ac:dyDescent="0.3">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spans="1:26" ht="12.75" customHeight="1" x14ac:dyDescent="0.3">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spans="1:26" ht="12.75" customHeight="1" x14ac:dyDescent="0.3">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spans="1:26" ht="12.75" customHeight="1" x14ac:dyDescent="0.3">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spans="1:26" ht="12.75" customHeight="1" x14ac:dyDescent="0.3">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spans="1:26" ht="12.75" customHeight="1" x14ac:dyDescent="0.3">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spans="1:26" ht="12.75" customHeight="1" x14ac:dyDescent="0.3">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spans="1:26" ht="12.75" customHeight="1" x14ac:dyDescent="0.3">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spans="1:26" ht="12.75" customHeight="1" x14ac:dyDescent="0.3">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spans="1:26" ht="12.75" customHeight="1" x14ac:dyDescent="0.3">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spans="1:26" ht="12.75" customHeight="1" x14ac:dyDescent="0.3">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spans="1:26" ht="12.75" customHeight="1" x14ac:dyDescent="0.3">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spans="1:26" ht="12.75" customHeight="1" x14ac:dyDescent="0.3">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spans="1:26" ht="12.75" customHeight="1" x14ac:dyDescent="0.3">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spans="1:26" ht="12.75" customHeight="1" x14ac:dyDescent="0.3">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spans="1:26" ht="12.75" customHeight="1" x14ac:dyDescent="0.3">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spans="1:26" ht="12.75" customHeight="1" x14ac:dyDescent="0.3">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spans="1:26" ht="12.75" customHeight="1" x14ac:dyDescent="0.3">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spans="1:26" ht="12.75" customHeight="1" x14ac:dyDescent="0.3">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spans="1:26" ht="12.75" customHeight="1" x14ac:dyDescent="0.3">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spans="1:26" ht="12.75" customHeight="1" x14ac:dyDescent="0.3">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spans="1:26" ht="12.75" customHeight="1" x14ac:dyDescent="0.3">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spans="1:26" ht="12.75" customHeight="1" x14ac:dyDescent="0.3">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spans="1:26" ht="12.75" customHeight="1" x14ac:dyDescent="0.3">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spans="1:26" ht="12.75" customHeight="1" x14ac:dyDescent="0.3">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spans="1:26" ht="12.75" customHeight="1" x14ac:dyDescent="0.3">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spans="1:26" ht="12.75" customHeight="1" x14ac:dyDescent="0.3">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spans="1:26" ht="12.75" customHeight="1" x14ac:dyDescent="0.3">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spans="1:26" ht="12.75" customHeight="1" x14ac:dyDescent="0.3">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spans="1:26" ht="12.75" customHeight="1" x14ac:dyDescent="0.3">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spans="1:26" ht="12.75" customHeight="1" x14ac:dyDescent="0.3">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spans="1:26" ht="12.75" customHeight="1" x14ac:dyDescent="0.3">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spans="1:26" ht="12.75" customHeight="1" x14ac:dyDescent="0.3">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spans="1:26" ht="12.75" customHeight="1" x14ac:dyDescent="0.3">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spans="1:26" ht="12.75" customHeight="1" x14ac:dyDescent="0.3">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spans="1:26" ht="12.75" customHeight="1" x14ac:dyDescent="0.3">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spans="1:26" ht="12.75" customHeight="1" x14ac:dyDescent="0.3">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spans="1:26" ht="12.75" customHeight="1" x14ac:dyDescent="0.3">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spans="1:26" ht="12.75" customHeight="1" x14ac:dyDescent="0.3">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spans="1:26" ht="12.75" customHeight="1" x14ac:dyDescent="0.3">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spans="1:26" ht="12.75" customHeight="1" x14ac:dyDescent="0.3">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spans="1:26" ht="12.75" customHeight="1" x14ac:dyDescent="0.3">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spans="1:26" ht="12.75" customHeight="1" x14ac:dyDescent="0.3">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spans="1:26" ht="12.75" customHeight="1" x14ac:dyDescent="0.3">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spans="1:26" ht="12.75" customHeight="1" x14ac:dyDescent="0.3">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spans="1:26" ht="12.75" customHeight="1" x14ac:dyDescent="0.3">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spans="1:26" ht="12.75" customHeight="1" x14ac:dyDescent="0.3">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spans="1:26" ht="12.75" customHeight="1" x14ac:dyDescent="0.3">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spans="1:26" ht="12.75" customHeight="1" x14ac:dyDescent="0.3">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spans="1:26" ht="12.75" customHeight="1" x14ac:dyDescent="0.3">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spans="1:26" ht="12.75" customHeight="1" x14ac:dyDescent="0.3">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spans="1:26" ht="12.75" customHeight="1" x14ac:dyDescent="0.3">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spans="1:26" ht="12.75" customHeight="1" x14ac:dyDescent="0.3">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spans="1:26" ht="12.75" customHeight="1" x14ac:dyDescent="0.3">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spans="1:26" ht="12.75" customHeight="1" x14ac:dyDescent="0.3">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1:26" ht="12.75" customHeight="1" x14ac:dyDescent="0.3">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spans="1:26" ht="12.75" customHeight="1" x14ac:dyDescent="0.3">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spans="1:26" ht="12.75" customHeight="1" x14ac:dyDescent="0.3">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spans="1:26" ht="12.75" customHeight="1" x14ac:dyDescent="0.3">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spans="1:26" ht="12.75" customHeight="1" x14ac:dyDescent="0.3">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spans="1:26" ht="12.75" customHeight="1" x14ac:dyDescent="0.3">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spans="1:26" ht="12.75" customHeight="1" x14ac:dyDescent="0.3">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spans="1:26" ht="12.75" customHeight="1" x14ac:dyDescent="0.3">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spans="1:26" ht="12.75" customHeight="1" x14ac:dyDescent="0.3">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spans="1:26" ht="12.75" customHeight="1" x14ac:dyDescent="0.3">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spans="1:26" ht="12.75" customHeight="1" x14ac:dyDescent="0.3">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spans="1:26" ht="12.75" customHeight="1" x14ac:dyDescent="0.3">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spans="1:26" ht="12.75" customHeight="1" x14ac:dyDescent="0.3">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spans="1:26" ht="12.75" customHeight="1" x14ac:dyDescent="0.3">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spans="1:26" ht="12.75" customHeight="1" x14ac:dyDescent="0.3">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spans="1:26" ht="12.75" customHeight="1" x14ac:dyDescent="0.3">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spans="1:26" ht="12.75" customHeight="1" x14ac:dyDescent="0.3">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spans="1:26" ht="12.75" customHeight="1" x14ac:dyDescent="0.3">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spans="1:26" ht="12.75" customHeight="1" x14ac:dyDescent="0.3">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spans="1:26" ht="12.75" customHeight="1" x14ac:dyDescent="0.3">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spans="1:26" ht="12.75" customHeight="1" x14ac:dyDescent="0.3">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spans="1:26" ht="12.75" customHeight="1" x14ac:dyDescent="0.3">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spans="1:26" ht="12.75" customHeight="1" x14ac:dyDescent="0.3">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spans="1:26" ht="12.75" customHeight="1" x14ac:dyDescent="0.3">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spans="1:26" ht="12.75" customHeight="1" x14ac:dyDescent="0.3">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spans="1:26" ht="12.75" customHeight="1" x14ac:dyDescent="0.3">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spans="1:26" ht="12.75" customHeight="1" x14ac:dyDescent="0.3">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spans="1:26" ht="12.75" customHeight="1" x14ac:dyDescent="0.3">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spans="1:26" ht="12.75" customHeight="1" x14ac:dyDescent="0.3">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spans="1:26" ht="12.75" customHeight="1" x14ac:dyDescent="0.3">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spans="1:26" ht="12.75" customHeight="1" x14ac:dyDescent="0.3">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spans="1:26" ht="12.75" customHeight="1" x14ac:dyDescent="0.3">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spans="1:26" ht="12.75" customHeight="1" x14ac:dyDescent="0.3">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spans="1:26" ht="12.75" customHeight="1" x14ac:dyDescent="0.3">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spans="1:26" ht="12.75" customHeight="1" x14ac:dyDescent="0.3">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spans="1:26" ht="12.75" customHeight="1" x14ac:dyDescent="0.3">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spans="1:26" ht="12.75" customHeight="1" x14ac:dyDescent="0.3">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spans="1:26" ht="12.75" customHeight="1" x14ac:dyDescent="0.3">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spans="1:26" ht="12.75" customHeight="1" x14ac:dyDescent="0.3">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spans="1:26" ht="12.75" customHeight="1" x14ac:dyDescent="0.3">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spans="1:26" ht="12.75" customHeight="1" x14ac:dyDescent="0.3">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spans="1:26" ht="12.75" customHeight="1" x14ac:dyDescent="0.3">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spans="1:26" ht="12.75" customHeight="1" x14ac:dyDescent="0.3">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spans="1:26" ht="12.75" customHeight="1" x14ac:dyDescent="0.3">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spans="1:26" ht="12.75" customHeight="1" x14ac:dyDescent="0.3">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spans="1:26" ht="12.75" customHeight="1" x14ac:dyDescent="0.3">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spans="1:26" ht="12.75" customHeight="1" x14ac:dyDescent="0.3">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spans="1:26" ht="12.75" customHeight="1" x14ac:dyDescent="0.3">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spans="1:26" ht="12.75" customHeight="1" x14ac:dyDescent="0.3">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spans="1:26" ht="12.75" customHeight="1" x14ac:dyDescent="0.3">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spans="1:26" ht="12.75" customHeight="1" x14ac:dyDescent="0.3">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spans="1:26" ht="12.75" customHeight="1" x14ac:dyDescent="0.3">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spans="1:26" ht="12.75" customHeight="1" x14ac:dyDescent="0.3">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spans="1:26" ht="12.75" customHeight="1" x14ac:dyDescent="0.3">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spans="1:26" ht="12.75" customHeight="1" x14ac:dyDescent="0.3">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spans="1:26" ht="12.75" customHeight="1" x14ac:dyDescent="0.3">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spans="1:26" ht="12.75" customHeight="1" x14ac:dyDescent="0.3">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spans="1:26" ht="12.75" customHeight="1" x14ac:dyDescent="0.3">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spans="1:26" ht="12.75" customHeight="1" x14ac:dyDescent="0.3">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spans="1:26" ht="12.75" customHeight="1" x14ac:dyDescent="0.3">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spans="1:26" ht="12.75" customHeight="1" x14ac:dyDescent="0.3">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spans="1:26" ht="12.75" customHeight="1" x14ac:dyDescent="0.3">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spans="1:26" ht="12.75" customHeight="1" x14ac:dyDescent="0.3">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spans="1:26" ht="12.75" customHeight="1" x14ac:dyDescent="0.3">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spans="1:26" ht="12.75" customHeight="1" x14ac:dyDescent="0.3">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spans="1:26" ht="12.75" customHeight="1" x14ac:dyDescent="0.3">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spans="1:26" ht="12.75" customHeight="1" x14ac:dyDescent="0.3">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spans="1:26" ht="12.75" customHeight="1" x14ac:dyDescent="0.3">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spans="1:26" ht="12.75" customHeight="1" x14ac:dyDescent="0.3">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spans="1:26" ht="12.75" customHeight="1" x14ac:dyDescent="0.3">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spans="1:26" ht="12.75" customHeight="1" x14ac:dyDescent="0.3">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spans="1:26" ht="12.75" customHeight="1" x14ac:dyDescent="0.3">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spans="1:26" ht="12.75" customHeight="1" x14ac:dyDescent="0.3">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spans="1:26" ht="12.75" customHeight="1" x14ac:dyDescent="0.3">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spans="1:26" ht="12.75" customHeight="1" x14ac:dyDescent="0.3">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spans="1:26" ht="12.75" customHeight="1" x14ac:dyDescent="0.3">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spans="1:26" ht="12.75" customHeight="1" x14ac:dyDescent="0.3">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spans="1:26" ht="12.75" customHeight="1" x14ac:dyDescent="0.3">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spans="1:26" ht="12.75" customHeight="1" x14ac:dyDescent="0.3">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spans="1:26" ht="12.75" customHeight="1" x14ac:dyDescent="0.3">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spans="1:26" ht="12.75" customHeight="1" x14ac:dyDescent="0.3">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spans="1:26" ht="12.75" customHeight="1" x14ac:dyDescent="0.3">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spans="1:26" ht="12.75" customHeight="1" x14ac:dyDescent="0.3">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spans="1:26" ht="12.75" customHeight="1" x14ac:dyDescent="0.3">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spans="1:26" ht="12.75" customHeight="1" x14ac:dyDescent="0.3">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spans="1:26" ht="12.75" customHeight="1" x14ac:dyDescent="0.3">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spans="1:26" ht="12.75" customHeight="1" x14ac:dyDescent="0.3">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spans="1:26" ht="12.75" customHeight="1" x14ac:dyDescent="0.3">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spans="1:26" ht="12.75" customHeight="1" x14ac:dyDescent="0.3">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spans="1:26" ht="12.75" customHeight="1" x14ac:dyDescent="0.3">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spans="1:26" ht="12.75" customHeight="1" x14ac:dyDescent="0.3">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spans="1:26" ht="12.75" customHeight="1" x14ac:dyDescent="0.3">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spans="1:26" ht="12.75" customHeight="1" x14ac:dyDescent="0.3">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spans="1:26" ht="12.75" customHeight="1" x14ac:dyDescent="0.3">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spans="1:26" ht="12.75" customHeight="1" x14ac:dyDescent="0.3">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spans="1:26" ht="12.75" customHeight="1" x14ac:dyDescent="0.3">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spans="1:26" ht="12.75" customHeight="1" x14ac:dyDescent="0.3">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spans="1:26" ht="12.75" customHeight="1" x14ac:dyDescent="0.3">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spans="1:26" ht="12.75" customHeight="1" x14ac:dyDescent="0.3">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spans="1:26" ht="12.75" customHeight="1" x14ac:dyDescent="0.3">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spans="1:26" ht="12.75" customHeight="1" x14ac:dyDescent="0.3">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spans="1:26" ht="12.75" customHeight="1" x14ac:dyDescent="0.3">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spans="1:26" ht="12.75" customHeight="1" x14ac:dyDescent="0.3">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spans="1:26" ht="12.75" customHeight="1" x14ac:dyDescent="0.3">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spans="1:26" ht="12.75" customHeight="1" x14ac:dyDescent="0.3">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spans="1:26" ht="12.75" customHeight="1" x14ac:dyDescent="0.3">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spans="1:26" ht="12.75" customHeight="1" x14ac:dyDescent="0.3">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spans="1:26" ht="12.75" customHeight="1" x14ac:dyDescent="0.3">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spans="1:26" ht="12.75" customHeight="1" x14ac:dyDescent="0.3">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spans="1:26" ht="12.75" customHeight="1" x14ac:dyDescent="0.3">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spans="1:26" ht="12.75" customHeight="1" x14ac:dyDescent="0.3">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spans="1:26" ht="12.75" customHeight="1" x14ac:dyDescent="0.3">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spans="1:26" ht="12.75" customHeight="1" x14ac:dyDescent="0.3">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spans="1:26" ht="12.75" customHeight="1" x14ac:dyDescent="0.3">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spans="1:26" ht="12.75" customHeight="1" x14ac:dyDescent="0.3">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spans="1:26" ht="12.75" customHeight="1" x14ac:dyDescent="0.3">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spans="1:26" ht="12.75" customHeight="1" x14ac:dyDescent="0.3">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spans="1:26" ht="12.75" customHeight="1" x14ac:dyDescent="0.3">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spans="1:26" ht="12.75" customHeight="1" x14ac:dyDescent="0.3">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spans="1:26" ht="12.75" customHeight="1" x14ac:dyDescent="0.3">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spans="1:26" ht="12.75" customHeight="1" x14ac:dyDescent="0.3">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spans="1:26" ht="12.75" customHeight="1" x14ac:dyDescent="0.3">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spans="1:26" ht="12.75" customHeight="1" x14ac:dyDescent="0.3">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spans="1:26" ht="12.75" customHeight="1" x14ac:dyDescent="0.3">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spans="1:26" ht="12.75" customHeight="1" x14ac:dyDescent="0.3">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spans="1:26" ht="12.75" customHeight="1" x14ac:dyDescent="0.3">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spans="1:26" ht="12.75" customHeight="1" x14ac:dyDescent="0.3">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spans="1:26" ht="12.75" customHeight="1" x14ac:dyDescent="0.3">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spans="1:26" ht="12.75" customHeight="1" x14ac:dyDescent="0.3">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spans="1:26" ht="12.75" customHeight="1" x14ac:dyDescent="0.3">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spans="1:26" ht="12.75" customHeight="1" x14ac:dyDescent="0.3">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spans="1:26" ht="12.75" customHeight="1" x14ac:dyDescent="0.3">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spans="1:26" ht="12.75" customHeight="1" x14ac:dyDescent="0.3">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spans="1:26" ht="12.75" customHeight="1" x14ac:dyDescent="0.3">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spans="1:26" ht="12.75" customHeight="1" x14ac:dyDescent="0.3">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spans="1:26" ht="12.75" customHeight="1" x14ac:dyDescent="0.3">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spans="1:26" ht="12.75" customHeight="1" x14ac:dyDescent="0.3">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spans="1:26" ht="12.75" customHeight="1" x14ac:dyDescent="0.3">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spans="1:26" ht="12.75" customHeight="1" x14ac:dyDescent="0.3">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spans="1:26" ht="12.75" customHeight="1" x14ac:dyDescent="0.3">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spans="1:26" ht="12.75" customHeight="1" x14ac:dyDescent="0.3">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spans="1:26" ht="12.75" customHeight="1" x14ac:dyDescent="0.3">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spans="1:26" ht="12.75" customHeight="1" x14ac:dyDescent="0.3">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spans="1:26" ht="12.75" customHeight="1" x14ac:dyDescent="0.3">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spans="1:26" ht="12.75" customHeight="1" x14ac:dyDescent="0.3">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spans="1:26" ht="12.75" customHeight="1" x14ac:dyDescent="0.3">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spans="1:26" ht="12.75" customHeight="1" x14ac:dyDescent="0.3">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spans="1:26" ht="12.75" customHeight="1" x14ac:dyDescent="0.3">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spans="1:26" ht="12.75" customHeight="1" x14ac:dyDescent="0.3">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spans="1:26" ht="12.75" customHeight="1" x14ac:dyDescent="0.3">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spans="1:26" ht="12.75" customHeight="1" x14ac:dyDescent="0.3">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spans="1:26" ht="12.75" customHeight="1" x14ac:dyDescent="0.3">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spans="1:26" ht="12.75" customHeight="1" x14ac:dyDescent="0.3">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spans="1:26" ht="12.75" customHeight="1" x14ac:dyDescent="0.3">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spans="1:26" ht="12.75" customHeight="1" x14ac:dyDescent="0.3">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spans="1:26" ht="12.75" customHeight="1" x14ac:dyDescent="0.3">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spans="1:26" ht="12.75" customHeight="1" x14ac:dyDescent="0.3">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spans="1:26" ht="12.75" customHeight="1" x14ac:dyDescent="0.3">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spans="1:26" ht="12.75" customHeight="1" x14ac:dyDescent="0.3">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spans="1:26" ht="12.75" customHeight="1" x14ac:dyDescent="0.3">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spans="1:26" ht="12.75" customHeight="1" x14ac:dyDescent="0.3">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spans="1:26" ht="12.75" customHeight="1" x14ac:dyDescent="0.3">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spans="1:26" ht="12.75" customHeight="1" x14ac:dyDescent="0.3">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spans="1:26" ht="12.75" customHeight="1" x14ac:dyDescent="0.3">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spans="1:26" ht="12.75" customHeight="1" x14ac:dyDescent="0.3">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spans="1:26" ht="12.75" customHeight="1" x14ac:dyDescent="0.3">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spans="1:26" ht="12.75" customHeight="1" x14ac:dyDescent="0.3">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spans="1:26" ht="12.75" customHeight="1" x14ac:dyDescent="0.3">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spans="1:26" ht="12.75" customHeight="1" x14ac:dyDescent="0.3">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spans="1:26" ht="12.75" customHeight="1" x14ac:dyDescent="0.3">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spans="1:26" ht="12.75" customHeight="1" x14ac:dyDescent="0.3">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spans="1:26" ht="12.75" customHeight="1" x14ac:dyDescent="0.3">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spans="1:26" ht="12.75" customHeight="1" x14ac:dyDescent="0.3">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spans="1:26" ht="12.75" customHeight="1" x14ac:dyDescent="0.3">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spans="1:26" ht="12.75" customHeight="1" x14ac:dyDescent="0.3">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spans="1:26" ht="12.75" customHeight="1" x14ac:dyDescent="0.3">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spans="1:26" ht="12.75" customHeight="1" x14ac:dyDescent="0.3">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spans="1:26" ht="12.75" customHeight="1" x14ac:dyDescent="0.3">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spans="1:26" ht="12.75" customHeight="1" x14ac:dyDescent="0.3">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spans="1:26" ht="12.75" customHeight="1" x14ac:dyDescent="0.3">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spans="1:26" ht="12.75" customHeight="1" x14ac:dyDescent="0.3">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spans="1:26" ht="12.75" customHeight="1" x14ac:dyDescent="0.3">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spans="1:26" ht="12.75" customHeight="1" x14ac:dyDescent="0.3">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spans="1:26" ht="12.75" customHeight="1" x14ac:dyDescent="0.3">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spans="1:26" ht="12.75" customHeight="1" x14ac:dyDescent="0.3">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spans="1:26" ht="12.75" customHeight="1" x14ac:dyDescent="0.3">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spans="1:26" ht="12.75" customHeight="1" x14ac:dyDescent="0.3">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spans="1:26" ht="12.75" customHeight="1" x14ac:dyDescent="0.3">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spans="1:26" ht="12.75" customHeight="1" x14ac:dyDescent="0.3">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spans="1:26" ht="12.75" customHeight="1" x14ac:dyDescent="0.3">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spans="1:26" ht="12.75" customHeight="1" x14ac:dyDescent="0.3">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spans="1:26" ht="12.75" customHeight="1" x14ac:dyDescent="0.3">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spans="1:26" ht="12.75" customHeight="1" x14ac:dyDescent="0.3">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spans="1:26" ht="12.75" customHeight="1" x14ac:dyDescent="0.3">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spans="1:26" ht="12.75" customHeight="1" x14ac:dyDescent="0.3">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spans="1:26" ht="12.75" customHeight="1" x14ac:dyDescent="0.3">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spans="1:26" ht="12.75" customHeight="1" x14ac:dyDescent="0.3">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spans="1:26" ht="12.75" customHeight="1" x14ac:dyDescent="0.3">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spans="1:26" ht="12.75" customHeight="1" x14ac:dyDescent="0.3">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spans="1:26" ht="12.75" customHeight="1" x14ac:dyDescent="0.3">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spans="1:26" ht="12.75" customHeight="1" x14ac:dyDescent="0.3">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spans="1:26" ht="12.75" customHeight="1" x14ac:dyDescent="0.3">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spans="1:26" ht="12.75" customHeight="1" x14ac:dyDescent="0.3">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spans="1:26" ht="12.75" customHeight="1" x14ac:dyDescent="0.3">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spans="1:26" ht="12.75" customHeight="1" x14ac:dyDescent="0.3">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spans="1:26" ht="12.75" customHeight="1" x14ac:dyDescent="0.3">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spans="1:26" ht="12.75" customHeight="1" x14ac:dyDescent="0.3">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spans="1:26" ht="12.75" customHeight="1" x14ac:dyDescent="0.3">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spans="1:26" ht="12.75" customHeight="1" x14ac:dyDescent="0.3">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spans="1:26" ht="12.75" customHeight="1" x14ac:dyDescent="0.3">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spans="1:26" ht="12.75" customHeight="1" x14ac:dyDescent="0.3">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spans="1:26" ht="12.75" customHeight="1" x14ac:dyDescent="0.3">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spans="1:26" ht="12.75" customHeight="1" x14ac:dyDescent="0.3">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spans="1:26" ht="12.75" customHeight="1" x14ac:dyDescent="0.3">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spans="1:26" ht="12.75" customHeight="1" x14ac:dyDescent="0.3">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spans="1:26" ht="12.75" customHeight="1" x14ac:dyDescent="0.3">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spans="1:26" ht="12.75" customHeight="1" x14ac:dyDescent="0.3">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spans="1:26" ht="12.75" customHeight="1" x14ac:dyDescent="0.3">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spans="1:26" ht="12.75" customHeight="1" x14ac:dyDescent="0.3">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spans="1:26" ht="12.75" customHeight="1" x14ac:dyDescent="0.3">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spans="1:26" ht="12.75" customHeight="1" x14ac:dyDescent="0.3">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spans="1:26" ht="12.75" customHeight="1" x14ac:dyDescent="0.3">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spans="1:26" ht="12.75" customHeight="1" x14ac:dyDescent="0.3">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spans="1:26" ht="12.75" customHeight="1" x14ac:dyDescent="0.3">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spans="1:26" ht="12.75" customHeight="1" x14ac:dyDescent="0.3">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spans="1:26" ht="12.75" customHeight="1" x14ac:dyDescent="0.3">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spans="1:26" ht="12.75" customHeight="1" x14ac:dyDescent="0.3">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spans="1:26" ht="12.75" customHeight="1" x14ac:dyDescent="0.3">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spans="1:26" ht="12.75" customHeight="1" x14ac:dyDescent="0.3">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spans="1:26" ht="12.75" customHeight="1" x14ac:dyDescent="0.3">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spans="1:26" ht="12.75" customHeight="1" x14ac:dyDescent="0.3">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spans="1:26" ht="12.75" customHeight="1" x14ac:dyDescent="0.3">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spans="1:26" ht="12.75" customHeight="1" x14ac:dyDescent="0.3">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spans="1:26" ht="12.75" customHeight="1" x14ac:dyDescent="0.3">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spans="1:26" ht="12.75" customHeight="1" x14ac:dyDescent="0.3">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spans="1:26" ht="12.75" customHeight="1" x14ac:dyDescent="0.3">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spans="1:26" ht="12.75" customHeight="1" x14ac:dyDescent="0.3">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spans="1:26" ht="12.75" customHeight="1" x14ac:dyDescent="0.3">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spans="1:26" ht="12.75" customHeight="1" x14ac:dyDescent="0.3">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spans="1:26" ht="12.75" customHeight="1" x14ac:dyDescent="0.3">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spans="1:26" ht="12.75" customHeight="1" x14ac:dyDescent="0.3">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spans="1:26" ht="12.75" customHeight="1" x14ac:dyDescent="0.3">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spans="1:26" ht="12.75" customHeight="1" x14ac:dyDescent="0.3">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spans="1:26" ht="12.75" customHeight="1" x14ac:dyDescent="0.3">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spans="1:26" ht="12.75" customHeight="1" x14ac:dyDescent="0.3">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spans="1:26" ht="12.75" customHeight="1" x14ac:dyDescent="0.3">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spans="1:26" ht="12.75" customHeight="1" x14ac:dyDescent="0.3">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spans="1:26" ht="12.75" customHeight="1" x14ac:dyDescent="0.3">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spans="1:26" ht="12.75" customHeight="1" x14ac:dyDescent="0.3">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spans="1:26" ht="12.75" customHeight="1" x14ac:dyDescent="0.3">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spans="1:26" ht="12.75" customHeight="1" x14ac:dyDescent="0.3">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spans="1:26" ht="12.75" customHeight="1" x14ac:dyDescent="0.3">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dcterms:created xsi:type="dcterms:W3CDTF">2020-03-24T23:12:47Z</dcterms:created>
  <dcterms:modified xsi:type="dcterms:W3CDTF">2025-04-09T16:20:35Z</dcterms:modified>
</cp:coreProperties>
</file>