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drawings/drawing3.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hidePivotFieldList="1" defaultThemeVersion="124226"/>
  <mc:AlternateContent xmlns:mc="http://schemas.openxmlformats.org/markup-compatibility/2006">
    <mc:Choice Requires="x15">
      <x15ac:absPath xmlns:x15ac="http://schemas.microsoft.com/office/spreadsheetml/2010/11/ac" url="C:\Users\USER\Desktop\PROCESO GESTIÓN AMBIENTAL\2025\MAPAS DE RIESGOS\MAPA DE RIESGOS CORRUPCIÓN\31 DE DICIEMBRE DE 2024\MAPA DE RIESGOS DE GESTIÓN\"/>
    </mc:Choice>
  </mc:AlternateContent>
  <xr:revisionPtr revIDLastSave="0" documentId="13_ncr:1_{EED005D0-74C8-4C6A-9784-276FDA5174BB}" xr6:coauthVersionLast="47" xr6:coauthVersionMax="47" xr10:uidLastSave="{00000000-0000-0000-0000-000000000000}"/>
  <bookViews>
    <workbookView xWindow="-108" yWindow="-108" windowWidth="23256" windowHeight="13896" activeTab="3" xr2:uid="{00000000-000D-0000-FFFF-FFFF00000000}"/>
  </bookViews>
  <sheets>
    <sheet name="Intructivo" sheetId="20" r:id="rId1"/>
    <sheet name="CONTEXTO " sheetId="27" r:id="rId2"/>
    <sheet name="PRIORIZACIÓN DE CAUSA" sheetId="28" r:id="rId3"/>
    <sheet name="DOFA" sheetId="29" r:id="rId4"/>
    <sheet name="Mapa final" sheetId="1" r:id="rId5"/>
    <sheet name="Matriz Calor Inherente" sheetId="18" r:id="rId6"/>
    <sheet name="Matriz Calor Residual" sheetId="19" r:id="rId7"/>
    <sheet name="Tabla probabilidad" sheetId="12" r:id="rId8"/>
    <sheet name="Tabla Impacto" sheetId="13" r:id="rId9"/>
    <sheet name="Tabla Valoración controles" sheetId="15" r:id="rId10"/>
    <sheet name="Opciones Tratamiento" sheetId="16" state="hidden" r:id="rId11"/>
    <sheet name="Hoja1" sheetId="11" state="hidden" r:id="rId12"/>
  </sheets>
  <externalReferences>
    <externalReference r:id="rId13"/>
    <externalReference r:id="rId14"/>
  </externalReferences>
  <calcPr calcId="191029"/>
  <pivotCaches>
    <pivotCache cacheId="4" r:id="rId1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 i="29" l="1"/>
  <c r="R56" i="28"/>
  <c r="S56" i="28" s="1"/>
  <c r="R55" i="28"/>
  <c r="S55" i="28" s="1"/>
  <c r="R54" i="28"/>
  <c r="S54" i="28" s="1"/>
  <c r="R53" i="28"/>
  <c r="S53" i="28" s="1"/>
  <c r="R52" i="28"/>
  <c r="S52" i="28" s="1"/>
  <c r="R51" i="28"/>
  <c r="S51" i="28" s="1"/>
  <c r="R50" i="28"/>
  <c r="S50" i="28" s="1"/>
  <c r="R49" i="28"/>
  <c r="S49" i="28" s="1"/>
  <c r="R48" i="28"/>
  <c r="S48" i="28" s="1"/>
  <c r="R47" i="28"/>
  <c r="S47" i="28" s="1"/>
  <c r="R46" i="28"/>
  <c r="S46" i="28" s="1"/>
  <c r="R45" i="28"/>
  <c r="S45" i="28" s="1"/>
  <c r="R44" i="28"/>
  <c r="S44" i="28" s="1"/>
  <c r="R43" i="28"/>
  <c r="S43" i="28" s="1"/>
  <c r="R42" i="28"/>
  <c r="S42" i="28" s="1"/>
  <c r="R41" i="28"/>
  <c r="S41" i="28" s="1"/>
  <c r="R40" i="28"/>
  <c r="S40" i="28" s="1"/>
  <c r="R39" i="28"/>
  <c r="S39" i="28" s="1"/>
  <c r="R38" i="28"/>
  <c r="S38" i="28" s="1"/>
  <c r="R37" i="28"/>
  <c r="S37" i="28" s="1"/>
  <c r="R36" i="28"/>
  <c r="S36" i="28" s="1"/>
  <c r="R35" i="28"/>
  <c r="S35" i="28" s="1"/>
  <c r="R34" i="28"/>
  <c r="S34" i="28" s="1"/>
  <c r="R33" i="28"/>
  <c r="S33" i="28" s="1"/>
  <c r="R32" i="28"/>
  <c r="S32" i="28" s="1"/>
  <c r="R31" i="28"/>
  <c r="S31" i="28" s="1"/>
  <c r="R30" i="28"/>
  <c r="S30" i="28" s="1"/>
  <c r="R29" i="28"/>
  <c r="S29" i="28" s="1"/>
  <c r="R28" i="28"/>
  <c r="S28" i="28" s="1"/>
  <c r="R27" i="28"/>
  <c r="S27" i="28" s="1"/>
  <c r="R26" i="28"/>
  <c r="S26" i="28" s="1"/>
  <c r="R25" i="28"/>
  <c r="S25" i="28" s="1"/>
  <c r="R24" i="28"/>
  <c r="S24" i="28" s="1"/>
  <c r="R23" i="28"/>
  <c r="S23" i="28" s="1"/>
  <c r="R22" i="28"/>
  <c r="S22" i="28" s="1"/>
  <c r="R21" i="28"/>
  <c r="S21" i="28" s="1"/>
  <c r="R20" i="28"/>
  <c r="S20" i="28" s="1"/>
  <c r="R19" i="28"/>
  <c r="S19" i="28" s="1"/>
  <c r="R18" i="28"/>
  <c r="S18" i="28" s="1"/>
  <c r="R17" i="28"/>
  <c r="S17" i="28" s="1"/>
  <c r="R16" i="28"/>
  <c r="S16" i="28" s="1"/>
  <c r="R15" i="28"/>
  <c r="S15" i="28" s="1"/>
  <c r="R14" i="28"/>
  <c r="S14" i="28" s="1"/>
  <c r="R13" i="28"/>
  <c r="S13" i="28" s="1"/>
  <c r="R12" i="28"/>
  <c r="S12" i="28" s="1"/>
  <c r="R11" i="28"/>
  <c r="S11" i="28" s="1"/>
  <c r="S57" i="28" s="1"/>
  <c r="S58" i="28" s="1"/>
  <c r="K12" i="1"/>
  <c r="K10" i="1" l="1"/>
  <c r="W14" i="1" l="1"/>
  <c r="T14" i="1"/>
  <c r="W12" i="1"/>
  <c r="T12" i="1"/>
  <c r="AA14" i="1" l="1"/>
  <c r="AE14" i="1"/>
  <c r="AD14" i="1" s="1"/>
  <c r="AA12" i="1"/>
  <c r="AE12" i="1"/>
  <c r="AD12" i="1" s="1"/>
  <c r="AC14" i="1" l="1"/>
  <c r="AB14" i="1"/>
  <c r="AF14" i="1" s="1"/>
  <c r="AC12" i="1"/>
  <c r="AB12" i="1"/>
  <c r="AF12" i="1" s="1"/>
  <c r="L12" i="1" l="1"/>
  <c r="K14" i="1"/>
  <c r="L14" i="1" s="1"/>
  <c r="N15" i="1"/>
  <c r="N13" i="1"/>
  <c r="F217" i="13" l="1"/>
  <c r="W10" i="1" l="1"/>
  <c r="T10" i="1"/>
  <c r="L10" i="1" l="1"/>
  <c r="F221" i="13" l="1"/>
  <c r="F211" i="13"/>
  <c r="F212" i="13"/>
  <c r="F213" i="13"/>
  <c r="F214" i="13"/>
  <c r="F215" i="13"/>
  <c r="F216" i="13"/>
  <c r="F218" i="13"/>
  <c r="F219" i="13"/>
  <c r="F220" i="13"/>
  <c r="F210" i="13"/>
  <c r="B221" i="13" a="1"/>
  <c r="B221" i="13" l="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T52" i="19" l="1"/>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A10" i="1" l="1"/>
  <c r="AB10" i="1" s="1"/>
  <c r="AC10" i="1" l="1"/>
  <c r="J40" i="19" l="1"/>
  <c r="V30" i="19"/>
  <c r="AH20" i="19"/>
  <c r="J30" i="19"/>
  <c r="V20" i="19"/>
  <c r="AH10" i="19"/>
  <c r="P10" i="19"/>
  <c r="AB50" i="19"/>
  <c r="J50" i="19"/>
  <c r="AB40" i="19"/>
  <c r="P30" i="19"/>
  <c r="V50" i="19"/>
  <c r="P50" i="19"/>
  <c r="AB10" i="19"/>
  <c r="AH30" i="19"/>
  <c r="AH40" i="19"/>
  <c r="J10" i="19"/>
  <c r="AB20" i="19"/>
  <c r="AH50" i="19"/>
  <c r="V10" i="19"/>
  <c r="P20" i="19"/>
  <c r="J20" i="19"/>
  <c r="P40" i="19"/>
  <c r="V40" i="19"/>
  <c r="AB30" i="19"/>
  <c r="J11" i="19"/>
  <c r="V11" i="19"/>
  <c r="AB21" i="19"/>
  <c r="P31" i="19"/>
  <c r="J31" i="19"/>
  <c r="AB41" i="19"/>
  <c r="AH41" i="19"/>
  <c r="P41" i="19"/>
  <c r="J21" i="19"/>
  <c r="AB31" i="19"/>
  <c r="AB51" i="19"/>
  <c r="P21" i="19"/>
  <c r="V41" i="19"/>
  <c r="V31" i="19"/>
  <c r="AH21" i="19"/>
  <c r="AB11" i="19"/>
  <c r="P51" i="19"/>
  <c r="V21" i="19"/>
  <c r="AH31" i="19"/>
  <c r="V51" i="19"/>
  <c r="J51" i="19"/>
  <c r="AH51" i="19"/>
  <c r="AH11" i="19"/>
  <c r="J41" i="19"/>
  <c r="P11" i="19"/>
  <c r="V25" i="19"/>
  <c r="AH25" i="19"/>
  <c r="P45" i="19"/>
  <c r="AH45" i="19"/>
  <c r="AH15" i="19"/>
  <c r="AB55" i="19"/>
  <c r="J45" i="19"/>
  <c r="AH35" i="19"/>
  <c r="V45" i="19"/>
  <c r="AH55" i="19"/>
  <c r="V15" i="19"/>
  <c r="J25" i="19"/>
  <c r="V35" i="19"/>
  <c r="P25" i="19"/>
  <c r="V55" i="19"/>
  <c r="J15" i="19"/>
  <c r="AB15" i="19"/>
  <c r="J35" i="19"/>
  <c r="AB35" i="19"/>
  <c r="J55" i="19"/>
  <c r="AB25" i="19"/>
  <c r="P35" i="19"/>
  <c r="P55" i="19"/>
  <c r="AB45" i="19"/>
  <c r="P15" i="19"/>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V32" i="19"/>
  <c r="P42" i="19"/>
  <c r="J12" i="19"/>
  <c r="J32" i="19"/>
  <c r="AB52" i="19"/>
  <c r="J22" i="19"/>
  <c r="V22" i="19"/>
  <c r="J52" i="19"/>
  <c r="AH12" i="19"/>
  <c r="J42" i="19"/>
  <c r="AH42" i="19"/>
  <c r="P32" i="19"/>
  <c r="AB12" i="19"/>
  <c r="AH32" i="19"/>
  <c r="AB32" i="19"/>
  <c r="AB42" i="19"/>
  <c r="V42" i="19"/>
  <c r="V12" i="19"/>
  <c r="V52" i="19"/>
  <c r="AB22" i="19"/>
  <c r="AH52" i="19"/>
  <c r="AH22" i="19"/>
  <c r="P22" i="19"/>
  <c r="P12" i="19"/>
  <c r="P52" i="19"/>
  <c r="K35" i="19" l="1"/>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K42" i="19"/>
  <c r="AC32" i="19"/>
  <c r="W42" i="19"/>
  <c r="AI52" i="19"/>
  <c r="K22" i="19"/>
  <c r="Q32" i="19"/>
  <c r="AI12" i="19"/>
  <c r="AC52" i="19"/>
  <c r="Q42" i="19"/>
  <c r="AC42" i="19"/>
  <c r="K12" i="19"/>
  <c r="Q22" i="19"/>
  <c r="W52" i="19"/>
  <c r="AI42" i="19"/>
  <c r="W32" i="19"/>
  <c r="AI22" i="19"/>
  <c r="W12" i="19"/>
  <c r="AI32" i="19"/>
  <c r="AC12" i="19"/>
  <c r="Q12" i="19"/>
  <c r="Q52" i="19"/>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Q33" i="19"/>
  <c r="AI23" i="19"/>
  <c r="K53" i="19"/>
  <c r="AC23" i="19"/>
  <c r="AC13" i="19"/>
  <c r="W23" i="19"/>
  <c r="W33" i="19"/>
  <c r="Q13" i="19"/>
  <c r="W13" i="19"/>
  <c r="AI13" i="19"/>
  <c r="Q43" i="19"/>
  <c r="Q23" i="19"/>
  <c r="W53" i="19"/>
  <c r="M12" i="19"/>
  <c r="AK42" i="19"/>
  <c r="AE32" i="19"/>
  <c r="M52" i="19"/>
  <c r="S12" i="19"/>
  <c r="M32" i="19"/>
  <c r="S52" i="19"/>
  <c r="Y52" i="19"/>
  <c r="Y42" i="19"/>
  <c r="AK12" i="19"/>
  <c r="S22" i="19"/>
  <c r="AE12" i="19"/>
  <c r="Y22" i="19"/>
  <c r="S32" i="19"/>
  <c r="AK52" i="19"/>
  <c r="M22" i="19"/>
  <c r="AK32" i="19"/>
  <c r="AE22" i="19"/>
  <c r="AE42" i="19"/>
  <c r="Y32" i="19"/>
  <c r="M42" i="19"/>
  <c r="Y12" i="19"/>
  <c r="AE52" i="19"/>
  <c r="AK22" i="19"/>
  <c r="S42" i="19"/>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R40" i="19" l="1"/>
  <c r="AD10" i="19"/>
  <c r="X40" i="19"/>
  <c r="AJ10" i="19"/>
  <c r="R50" i="19"/>
  <c r="X10" i="19"/>
  <c r="R30" i="19"/>
  <c r="L10" i="19"/>
  <c r="L50" i="19"/>
  <c r="AJ20" i="19"/>
  <c r="AJ40" i="19"/>
  <c r="AD30" i="19"/>
  <c r="R20" i="19"/>
  <c r="AD50" i="19"/>
  <c r="AJ30" i="19"/>
  <c r="AJ50" i="19"/>
  <c r="X30" i="19"/>
  <c r="AD20" i="19"/>
  <c r="L40" i="19"/>
  <c r="X50" i="19"/>
  <c r="X20" i="19"/>
  <c r="AD40" i="19"/>
  <c r="R10" i="19"/>
  <c r="L30" i="19"/>
  <c r="L20" i="19"/>
  <c r="AJ43" i="19"/>
  <c r="AD33" i="19"/>
  <c r="X33" i="19"/>
  <c r="X13" i="19"/>
  <c r="AD43" i="19"/>
  <c r="L43" i="19"/>
  <c r="X23" i="19"/>
  <c r="R33" i="19"/>
  <c r="R43" i="19"/>
  <c r="AD53" i="19"/>
  <c r="AJ13" i="19"/>
  <c r="R23" i="19"/>
  <c r="R13" i="19"/>
  <c r="AJ53" i="19"/>
  <c r="L33" i="19"/>
  <c r="L23" i="19"/>
  <c r="X43" i="19"/>
  <c r="X53" i="19"/>
  <c r="AD13" i="19"/>
  <c r="L53" i="19"/>
  <c r="L13" i="19"/>
  <c r="AD23" i="19"/>
  <c r="AJ33" i="19"/>
  <c r="AJ23" i="19"/>
  <c r="R53" i="19"/>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G39" i="19" l="1"/>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M33" i="19"/>
  <c r="AG24" i="19" l="1"/>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T53" i="19"/>
  <c r="AL33" i="19"/>
  <c r="T13" i="19"/>
  <c r="Z33"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 r="W37" i="19" l="1"/>
  <c r="AC7" i="19"/>
  <c r="AI7" i="19"/>
  <c r="W47" i="19"/>
  <c r="W17" i="19"/>
  <c r="Q37" i="19"/>
  <c r="W27" i="19"/>
  <c r="AI27" i="19"/>
  <c r="Q47" i="19"/>
  <c r="Q7" i="19"/>
  <c r="W7" i="19"/>
  <c r="K27" i="19"/>
  <c r="AI17" i="19"/>
  <c r="K17" i="19"/>
  <c r="K47" i="19"/>
  <c r="K7" i="19"/>
  <c r="AI47" i="19"/>
  <c r="Q17" i="19"/>
  <c r="Q27" i="19"/>
  <c r="K37" i="19"/>
  <c r="AC27" i="19"/>
  <c r="AC47" i="19"/>
  <c r="AC37" i="19"/>
  <c r="AI37" i="19"/>
  <c r="AC17" i="19"/>
  <c r="AJ7" i="19" l="1"/>
  <c r="L47" i="19"/>
  <c r="AJ37" i="19"/>
  <c r="R37" i="19"/>
  <c r="L27" i="19"/>
  <c r="AD7" i="19"/>
  <c r="AD17" i="19"/>
  <c r="X37" i="19"/>
  <c r="L37" i="19"/>
  <c r="R47" i="19"/>
  <c r="R17" i="19"/>
  <c r="AD37" i="19"/>
  <c r="AJ17" i="19"/>
  <c r="X7" i="19"/>
  <c r="AJ47" i="19"/>
  <c r="X47" i="19"/>
  <c r="L7" i="19"/>
  <c r="L17" i="19"/>
  <c r="AD27" i="19"/>
  <c r="R27" i="19"/>
  <c r="X27" i="19"/>
  <c r="AD47" i="19"/>
  <c r="R7" i="19"/>
  <c r="AJ27" i="19"/>
  <c r="X17" i="19"/>
  <c r="AJ46" i="19"/>
  <c r="X46" i="19"/>
  <c r="AD46" i="19"/>
  <c r="X26" i="19"/>
  <c r="AD26" i="19"/>
  <c r="L36" i="19"/>
  <c r="AJ36" i="19"/>
  <c r="X16" i="19"/>
  <c r="R26" i="19"/>
  <c r="R46" i="19"/>
  <c r="AJ26" i="19"/>
  <c r="AD6" i="19"/>
  <c r="L46" i="19"/>
  <c r="L6" i="19"/>
  <c r="X6" i="19"/>
  <c r="L26" i="19"/>
  <c r="L16" i="19"/>
  <c r="R36" i="19"/>
  <c r="R16" i="19"/>
  <c r="AD16" i="19"/>
  <c r="X36" i="19"/>
  <c r="AJ16" i="19"/>
  <c r="R6" i="19"/>
  <c r="AJ6" i="19"/>
  <c r="AD36" i="19"/>
  <c r="M47" i="19" l="1"/>
  <c r="AE47" i="19"/>
  <c r="Y17" i="19"/>
  <c r="AK17" i="19"/>
  <c r="AE7" i="19"/>
  <c r="S27" i="19"/>
  <c r="M27" i="19"/>
  <c r="S37" i="19"/>
  <c r="S47" i="19"/>
  <c r="AE27" i="19"/>
  <c r="M7" i="19"/>
  <c r="Y47" i="19"/>
  <c r="M37" i="19"/>
  <c r="S7" i="19"/>
  <c r="S17" i="19"/>
  <c r="Y27" i="19"/>
  <c r="M17" i="19"/>
  <c r="AK7" i="19"/>
  <c r="AE17" i="19"/>
  <c r="AK47" i="19"/>
  <c r="AK27" i="19"/>
  <c r="AK37" i="19"/>
  <c r="Y7" i="19"/>
  <c r="Y37" i="19"/>
  <c r="AE37" i="19"/>
  <c r="S36" i="19"/>
  <c r="Y26" i="19"/>
  <c r="AK46" i="19"/>
  <c r="AE16" i="19"/>
  <c r="AK6" i="19"/>
  <c r="M6" i="19"/>
  <c r="Y36" i="19"/>
  <c r="AK16" i="19"/>
  <c r="S6" i="19"/>
  <c r="M26" i="19"/>
  <c r="AE36" i="19"/>
  <c r="AE6" i="19"/>
  <c r="S46" i="19"/>
  <c r="AE26" i="19"/>
  <c r="M16" i="19"/>
  <c r="Y46" i="19"/>
  <c r="AK26" i="19"/>
  <c r="S16" i="19"/>
  <c r="M36" i="19"/>
  <c r="M46" i="19"/>
  <c r="Y6" i="19"/>
  <c r="AE46" i="19"/>
  <c r="AK36" i="19"/>
  <c r="Y16" i="19"/>
  <c r="S26" i="19"/>
  <c r="O17" i="19" l="1"/>
  <c r="U47" i="19"/>
  <c r="AM7" i="19"/>
  <c r="AG37" i="19"/>
  <c r="AA37" i="19"/>
  <c r="AA27" i="19"/>
  <c r="AA7" i="19"/>
  <c r="AG17" i="19"/>
  <c r="AM37" i="19"/>
  <c r="AG47" i="19"/>
  <c r="O37" i="19"/>
  <c r="AA47" i="19"/>
  <c r="O47" i="19"/>
  <c r="O27" i="19"/>
  <c r="AM17" i="19"/>
  <c r="AG27" i="19"/>
  <c r="U37" i="19"/>
  <c r="AA17" i="19"/>
  <c r="O7" i="19"/>
  <c r="U7" i="19"/>
  <c r="U27" i="19"/>
  <c r="AG7" i="19"/>
  <c r="AM47" i="19"/>
  <c r="AM27" i="19"/>
  <c r="U17" i="19"/>
  <c r="AF27" i="19"/>
  <c r="T47" i="19"/>
  <c r="N17" i="19"/>
  <c r="AF47" i="19"/>
  <c r="N47" i="19"/>
  <c r="AL17" i="19"/>
  <c r="AF7" i="19"/>
  <c r="AL47" i="19"/>
  <c r="AL7" i="19"/>
  <c r="T27" i="19"/>
  <c r="T7" i="19"/>
  <c r="N27" i="19"/>
  <c r="Z37" i="19"/>
  <c r="Z47" i="19"/>
  <c r="T17" i="19"/>
  <c r="T37" i="19"/>
  <c r="AL37" i="19"/>
  <c r="Z17" i="19"/>
  <c r="N37" i="19"/>
  <c r="Z27" i="19"/>
  <c r="AL27" i="19"/>
  <c r="AF17" i="19"/>
  <c r="Z7" i="19"/>
  <c r="AF37" i="19"/>
  <c r="N7" i="19"/>
  <c r="U36" i="19"/>
  <c r="AA26" i="19"/>
  <c r="AG16" i="19"/>
  <c r="AM6" i="19"/>
  <c r="O6" i="19"/>
  <c r="U46" i="19"/>
  <c r="AA36" i="19"/>
  <c r="AG26" i="19"/>
  <c r="AM16" i="19"/>
  <c r="O16" i="19"/>
  <c r="U6" i="19"/>
  <c r="AG36" i="19"/>
  <c r="AG46" i="19"/>
  <c r="O26" i="19"/>
  <c r="AA16" i="19"/>
  <c r="AM36" i="19"/>
  <c r="AA6" i="19"/>
  <c r="AG6" i="19"/>
  <c r="AA46" i="19"/>
  <c r="AM26" i="19"/>
  <c r="U16" i="19"/>
  <c r="O36" i="19"/>
  <c r="U26" i="19"/>
  <c r="AM46" i="19"/>
  <c r="O46" i="19"/>
  <c r="AL6" i="19"/>
  <c r="T36" i="19"/>
  <c r="AF16" i="19"/>
  <c r="AL16" i="19"/>
  <c r="Z36" i="19"/>
  <c r="Z26" i="19"/>
  <c r="AL36" i="19"/>
  <c r="AF46" i="19"/>
  <c r="AL26" i="19"/>
  <c r="AL46" i="19"/>
  <c r="AF26" i="19"/>
  <c r="N6" i="19"/>
  <c r="AF6" i="19"/>
  <c r="Z6" i="19"/>
  <c r="N16" i="19"/>
  <c r="T26" i="19"/>
  <c r="Z46" i="19"/>
  <c r="T16" i="19"/>
  <c r="T46" i="19"/>
  <c r="T6" i="19"/>
  <c r="Z16" i="19"/>
  <c r="AF36" i="19"/>
  <c r="N26" i="19"/>
  <c r="N36" i="19"/>
  <c r="N46" i="19"/>
  <c r="N14" i="1" l="1"/>
  <c r="N12" i="1"/>
  <c r="N10" i="1"/>
  <c r="AH12" i="18" l="1"/>
  <c r="AH44" i="18"/>
  <c r="P44" i="18"/>
  <c r="J44" i="18"/>
  <c r="P36" i="18"/>
  <c r="J36" i="18"/>
  <c r="AB44" i="18"/>
  <c r="AB36" i="18"/>
  <c r="V44" i="18"/>
  <c r="AB20" i="18"/>
  <c r="J20" i="18"/>
  <c r="AH20" i="18"/>
  <c r="P20" i="18"/>
  <c r="V12" i="18"/>
  <c r="AH36" i="18"/>
  <c r="AB28" i="18"/>
  <c r="AH28" i="18"/>
  <c r="P28" i="18"/>
  <c r="P12" i="18"/>
  <c r="J28" i="18"/>
  <c r="AB12" i="18"/>
  <c r="V28" i="18"/>
  <c r="J12" i="18"/>
  <c r="V20" i="18"/>
  <c r="V36" i="18"/>
  <c r="T38" i="18"/>
  <c r="AF38" i="18"/>
  <c r="AL38" i="18"/>
  <c r="N30" i="18"/>
  <c r="Z30" i="18"/>
  <c r="AF22" i="18"/>
  <c r="T22" i="18"/>
  <c r="AL6" i="18"/>
  <c r="N22" i="18"/>
  <c r="Z14" i="18"/>
  <c r="Z38" i="18"/>
  <c r="N38" i="18"/>
  <c r="AF6" i="18"/>
  <c r="AL14" i="18"/>
  <c r="AF14" i="18"/>
  <c r="T14" i="18"/>
  <c r="Z22" i="18"/>
  <c r="T6" i="18"/>
  <c r="Z6" i="18"/>
  <c r="AL22" i="18"/>
  <c r="AL30" i="18"/>
  <c r="T30" i="18"/>
  <c r="AF30" i="18"/>
  <c r="N6" i="18"/>
  <c r="N14" i="18"/>
  <c r="V24" i="18"/>
  <c r="J32" i="18"/>
  <c r="J16" i="18"/>
  <c r="AB32" i="18"/>
  <c r="AH24" i="18"/>
  <c r="J24" i="18"/>
  <c r="J40" i="18"/>
  <c r="V40" i="18"/>
  <c r="AH40" i="18"/>
  <c r="AH8" i="18"/>
  <c r="AH16" i="18"/>
  <c r="P40" i="18"/>
  <c r="AB8" i="18"/>
  <c r="V8" i="18"/>
  <c r="V16" i="18"/>
  <c r="P32" i="18"/>
  <c r="AH32" i="18"/>
  <c r="J8" i="18"/>
  <c r="V32" i="18"/>
  <c r="P8" i="18"/>
  <c r="P24" i="18"/>
  <c r="P16" i="18"/>
  <c r="AB24" i="18"/>
  <c r="AB40" i="18"/>
  <c r="AB16" i="18"/>
  <c r="X30" i="18"/>
  <c r="AD38" i="18"/>
  <c r="AD30" i="18"/>
  <c r="AJ22" i="18"/>
  <c r="AJ38" i="18"/>
  <c r="R30" i="18"/>
  <c r="L22" i="18"/>
  <c r="AD14" i="18"/>
  <c r="X38" i="18"/>
  <c r="X22" i="18"/>
  <c r="AD22" i="18"/>
  <c r="R14" i="18"/>
  <c r="AJ30" i="18"/>
  <c r="L14" i="18"/>
  <c r="L6" i="18"/>
  <c r="L38" i="18"/>
  <c r="R38" i="18"/>
  <c r="AJ6" i="18"/>
  <c r="AJ14" i="18"/>
  <c r="R22" i="18"/>
  <c r="AD6" i="18"/>
  <c r="X14" i="18"/>
  <c r="R6" i="18"/>
  <c r="L30" i="18"/>
  <c r="X6" i="18"/>
  <c r="AF26" i="18"/>
  <c r="Z34" i="18"/>
  <c r="Z26" i="18"/>
  <c r="AF42" i="18"/>
  <c r="N34" i="18"/>
  <c r="N10" i="18"/>
  <c r="T10" i="18"/>
  <c r="T26" i="18"/>
  <c r="N42" i="18"/>
  <c r="AF10" i="18"/>
  <c r="T18" i="18"/>
  <c r="AL34" i="18"/>
  <c r="N18" i="18"/>
  <c r="AF18" i="18"/>
  <c r="AL26" i="18"/>
  <c r="Z42" i="18"/>
  <c r="AL42" i="18"/>
  <c r="T34" i="18"/>
  <c r="AF34" i="18"/>
  <c r="AL10" i="18"/>
  <c r="N26" i="18"/>
  <c r="AL18" i="18"/>
  <c r="T42" i="18"/>
  <c r="Z10" i="18"/>
  <c r="Z18" i="18"/>
  <c r="T8" i="18"/>
  <c r="T24" i="18"/>
  <c r="AF16" i="18"/>
  <c r="AF24" i="18"/>
  <c r="AL24" i="18"/>
  <c r="T32" i="18"/>
  <c r="Z24" i="18"/>
  <c r="AF32" i="18"/>
  <c r="Z8" i="18"/>
  <c r="N24" i="18"/>
  <c r="Q12" i="1"/>
  <c r="N16" i="18"/>
  <c r="N40" i="18"/>
  <c r="AL40" i="18"/>
  <c r="Z40" i="18"/>
  <c r="N32" i="18"/>
  <c r="AL32" i="18"/>
  <c r="T40" i="18"/>
  <c r="P12" i="1"/>
  <c r="Z32" i="18"/>
  <c r="Z16" i="18"/>
  <c r="N8" i="18"/>
  <c r="AF8" i="18"/>
  <c r="T16" i="18"/>
  <c r="AL8" i="18"/>
  <c r="AL16" i="18"/>
  <c r="AF40" i="18"/>
  <c r="AJ16" i="18"/>
  <c r="AD32" i="18"/>
  <c r="AJ32" i="18"/>
  <c r="R24" i="18"/>
  <c r="AD40" i="18"/>
  <c r="L24" i="18"/>
  <c r="R8" i="18"/>
  <c r="AJ24" i="18"/>
  <c r="X16" i="18"/>
  <c r="X32" i="18"/>
  <c r="L16" i="18"/>
  <c r="X24" i="18"/>
  <c r="AJ8" i="18"/>
  <c r="AD16" i="18"/>
  <c r="R16" i="18"/>
  <c r="X8" i="18"/>
  <c r="AD24" i="18"/>
  <c r="R40" i="18"/>
  <c r="L40" i="18"/>
  <c r="L8" i="18"/>
  <c r="AJ40" i="18"/>
  <c r="L32" i="18"/>
  <c r="X40" i="18"/>
  <c r="R32" i="18"/>
  <c r="AD8" i="18"/>
  <c r="L18" i="18"/>
  <c r="L10" i="18"/>
  <c r="AJ42" i="18"/>
  <c r="R18" i="18"/>
  <c r="X34" i="18"/>
  <c r="AJ34" i="18"/>
  <c r="X18" i="18"/>
  <c r="R42" i="18"/>
  <c r="AJ10" i="18"/>
  <c r="X42" i="18"/>
  <c r="R26" i="18"/>
  <c r="AD26" i="18"/>
  <c r="X26" i="18"/>
  <c r="AJ26" i="18"/>
  <c r="AD10" i="18"/>
  <c r="AD42" i="18"/>
  <c r="L34" i="18"/>
  <c r="L26" i="18"/>
  <c r="X10" i="18"/>
  <c r="AD34" i="18"/>
  <c r="AD18" i="18"/>
  <c r="R10" i="18"/>
  <c r="L42" i="18"/>
  <c r="AJ18" i="18"/>
  <c r="R34" i="18"/>
  <c r="AH22" i="18"/>
  <c r="AH30" i="18"/>
  <c r="J30" i="18"/>
  <c r="P6" i="18"/>
  <c r="P22" i="18"/>
  <c r="V30" i="18"/>
  <c r="AB14" i="18"/>
  <c r="J6" i="18"/>
  <c r="AH6" i="18"/>
  <c r="P30" i="18"/>
  <c r="AB22" i="18"/>
  <c r="P10" i="1"/>
  <c r="AE10" i="1" s="1"/>
  <c r="AB6" i="18"/>
  <c r="V22" i="18"/>
  <c r="V14" i="18"/>
  <c r="J14" i="18"/>
  <c r="J38" i="18"/>
  <c r="J22" i="18"/>
  <c r="AB30" i="18"/>
  <c r="AH14" i="18"/>
  <c r="P38" i="18"/>
  <c r="V6" i="18"/>
  <c r="AB38" i="18"/>
  <c r="Q10" i="1"/>
  <c r="AH38" i="18"/>
  <c r="P14" i="18"/>
  <c r="V38" i="18"/>
  <c r="P14" i="1"/>
  <c r="P34" i="18"/>
  <c r="AB26" i="18"/>
  <c r="J10" i="18"/>
  <c r="AB18" i="18"/>
  <c r="Q14" i="1"/>
  <c r="V10" i="18"/>
  <c r="P10" i="18"/>
  <c r="AB34" i="18"/>
  <c r="AH26" i="18"/>
  <c r="AB42" i="18"/>
  <c r="J42" i="18"/>
  <c r="AH10" i="18"/>
  <c r="AH42" i="18"/>
  <c r="J26" i="18"/>
  <c r="AH34" i="18"/>
  <c r="V34" i="18"/>
  <c r="P42" i="18"/>
  <c r="AB10" i="18"/>
  <c r="V42" i="18"/>
  <c r="V18" i="18"/>
  <c r="V26" i="18"/>
  <c r="J18" i="18"/>
  <c r="P18" i="18"/>
  <c r="AH18" i="18"/>
  <c r="J34" i="18"/>
  <c r="P26" i="18"/>
  <c r="AD10" i="1" l="1"/>
  <c r="V17" i="19"/>
  <c r="P47" i="19"/>
  <c r="AH27" i="19"/>
  <c r="AH37" i="19"/>
  <c r="AH47" i="19"/>
  <c r="J27" i="19"/>
  <c r="J47" i="19"/>
  <c r="P17" i="19"/>
  <c r="AB17" i="19"/>
  <c r="J37" i="19"/>
  <c r="P7" i="19"/>
  <c r="P27" i="19"/>
  <c r="V27" i="19"/>
  <c r="V47" i="19"/>
  <c r="J7" i="19"/>
  <c r="AB47" i="19"/>
  <c r="AH7" i="19"/>
  <c r="V37" i="19"/>
  <c r="AB7" i="19"/>
  <c r="P37" i="19"/>
  <c r="AH17" i="19"/>
  <c r="J17" i="19"/>
  <c r="V7" i="19"/>
  <c r="AB27" i="19"/>
  <c r="AB37" i="19"/>
  <c r="Q36" i="19" l="1"/>
  <c r="K46" i="19"/>
  <c r="AI16" i="19"/>
  <c r="K16" i="19"/>
  <c r="K6" i="19"/>
  <c r="W36" i="19"/>
  <c r="Q6" i="19"/>
  <c r="AI46" i="19"/>
  <c r="W16" i="19"/>
  <c r="K26" i="19"/>
  <c r="AI6" i="19"/>
  <c r="Q16" i="19"/>
  <c r="Q26" i="19"/>
  <c r="AC6" i="19"/>
  <c r="Q46" i="19"/>
  <c r="W6" i="19"/>
  <c r="W26" i="19"/>
  <c r="K36" i="19"/>
  <c r="AC26" i="19"/>
  <c r="AC36" i="19"/>
  <c r="AI36" i="19"/>
  <c r="AC16" i="19"/>
  <c r="AI26" i="19"/>
  <c r="W46" i="19"/>
  <c r="AC46" i="19"/>
  <c r="P36" i="19"/>
  <c r="P16" i="19"/>
  <c r="V26" i="19"/>
  <c r="P46" i="19"/>
  <c r="AB36" i="19"/>
  <c r="AB26" i="19"/>
  <c r="V36" i="19"/>
  <c r="AB46" i="19"/>
  <c r="P26" i="19"/>
  <c r="AH16" i="19"/>
  <c r="J16" i="19"/>
  <c r="J46" i="19"/>
  <c r="AB16" i="19"/>
  <c r="J6" i="19"/>
  <c r="AF10" i="1"/>
  <c r="V46" i="19"/>
  <c r="J26" i="19"/>
  <c r="P6" i="19"/>
  <c r="J36" i="19"/>
  <c r="AB6" i="19"/>
  <c r="AH36" i="19"/>
  <c r="AH26" i="19"/>
  <c r="AH46" i="19"/>
  <c r="V16" i="19"/>
  <c r="AH6" i="19"/>
  <c r="V6"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<sst xmlns="http://schemas.openxmlformats.org/spreadsheetml/2006/main" count="662" uniqueCount="459">
  <si>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</si>
  <si>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</si>
  <si>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</si>
  <si>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</si>
  <si>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</si>
  <si>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</si>
  <si>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</si>
  <si>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</si>
  <si>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</si>
  <si>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</si>
  <si>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</si>
  <si>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</si>
  <si>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</si>
  <si>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</si>
  <si>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</si>
  <si>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</si>
  <si>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</si>
  <si>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</si>
  <si>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</si>
  <si>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</si>
  <si>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</si>
  <si>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</si>
  <si>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</si>
  <si>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</si>
  <si>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</si>
  <si>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</si>
  <si>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</si>
  <si>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</si>
  <si>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</si>
  <si>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</si>
  <si>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</si>
  <si>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</si>
  <si>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</si>
  <si>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</si>
  <si>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</si>
  <si>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</si>
  <si>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</si>
  <si>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</si>
  <si>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</si>
  <si>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</si>
  <si>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</si>
  <si>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</si>
  <si>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</si>
  <si>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</si>
  <si>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</si>
  <si>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</si>
  <si>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</si>
  <si>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</si>
  <si>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</si>
  <si>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</si>
  <si>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</si>
  <si>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</si>
  <si>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</si>
  <si>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</si>
  <si>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</si>
  <si>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</si>
  <si>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</si>
  <si>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</si>
  <si>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</si>
  <si>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</si>
  <si>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</si>
  <si>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</si>
  <si>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</si>
  <si>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</si>
  <si>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</si>
  <si>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</si>
  <si>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</si>
  <si>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</si>
  <si>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</si>
  <si>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</si>
  <si>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</si>
  <si>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</si>
  <si>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</si>
  <si>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</si>
  <si>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</si>
  <si>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</si>
  <si>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</si>
  <si>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</si>
  <si>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</si>
  <si>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</si>
  <si>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</si>
  <si>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</si>
  <si>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</si>
  <si>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</si>
  <si>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</si>
  <si>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</si>
  <si>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</si>
  <si>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</si>
  <si>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</si>
  <si>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</si>
  <si>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</si>
  <si>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</si>
  <si>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</si>
  <si>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</si>
  <si>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</si>
  <si>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</si>
  <si>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</si>
  <si>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</si>
  <si>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</si>
  <si>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</si>
  <si>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</si>
  <si>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</si>
  <si>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</si>
  <si>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</si>
  <si>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</si>
  <si>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</si>
  <si>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</si>
  <si>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</si>
  <si>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</si>
  <si>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</si>
  <si>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</si>
  <si>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</si>
  <si>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</si>
  <si>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</si>
  <si>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</si>
  <si>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</si>
  <si>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</si>
  <si>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</si>
  <si>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</si>
  <si>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</si>
  <si>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</si>
  <si>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</si>
  <si>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</si>
  <si>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</si>
  <si>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</si>
  <si>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</si>
  <si>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</si>
  <si>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</si>
  <si>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</si>
  <si>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</si>
  <si>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</si>
  <si>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</si>
  <si>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</si>
  <si>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</si>
  <si>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</si>
  <si>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</si>
  <si>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</si>
  <si>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 xml:space="preserve">Formato Mapa Riesgos </t>
  </si>
  <si>
    <t>Subcriterios</t>
  </si>
  <si>
    <t>❌</t>
  </si>
  <si>
    <t>✔</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</si>
  <si>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</si>
  <si>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</si>
  <si>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</si>
  <si>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</si>
  <si>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</si>
  <si>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</si>
  <si>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</si>
  <si>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</si>
  <si>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</si>
  <si>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</si>
  <si>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</si>
  <si>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</si>
  <si>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</si>
  <si>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</si>
  <si>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</si>
  <si>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</si>
  <si>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</si>
  <si>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</si>
  <si>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</si>
  <si>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</si>
  <si>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</si>
  <si>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</si>
  <si>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</si>
  <si>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</si>
  <si>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</si>
  <si>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</si>
  <si>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</si>
  <si>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</si>
  <si>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</si>
  <si>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</si>
  <si>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</si>
  <si>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</si>
  <si>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</si>
  <si>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</si>
  <si>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</si>
  <si>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</si>
  <si>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</si>
  <si>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</si>
  <si>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</si>
  <si>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</si>
  <si>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</si>
  <si>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</si>
  <si>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</si>
  <si>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</si>
  <si>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</si>
  <si>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</si>
  <si>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</si>
  <si>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</si>
  <si>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</si>
  <si>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</si>
  <si>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</si>
  <si>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</si>
  <si>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</si>
  <si>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</si>
  <si>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</si>
  <si>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</si>
  <si>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</si>
  <si>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</si>
  <si>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</si>
  <si>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</si>
  <si>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Subcausas</t>
  </si>
  <si>
    <t>Actividades de Riesgo</t>
  </si>
  <si>
    <t>Afectación menor a 200 SMLMV</t>
  </si>
  <si>
    <t>Entre 200 y 1000 SMLMV</t>
  </si>
  <si>
    <t>Mayor a 10000 SMLMV</t>
  </si>
  <si>
    <t xml:space="preserve">     Entre 200 y 1000 SMLMV</t>
  </si>
  <si>
    <t xml:space="preserve">     Afectación menor a 200 SMLMV</t>
  </si>
  <si>
    <t xml:space="preserve">Entre 1000 y 5000 SMLMV </t>
  </si>
  <si>
    <t>Entre 5000 y 10000 SMLMV</t>
  </si>
  <si>
    <t xml:space="preserve">     Entre 1000 y 5000 SMLMV </t>
  </si>
  <si>
    <t xml:space="preserve">     Mayor a 10000 SMLMV</t>
  </si>
  <si>
    <t xml:space="preserve">     Entre 5000 y 10000 SMLMV</t>
  </si>
  <si>
    <t xml:space="preserve">CONTEXTO ESTRATEGICO </t>
  </si>
  <si>
    <t>FACTORES EXTERNOS</t>
  </si>
  <si>
    <t>CAUSAS</t>
  </si>
  <si>
    <t>FACTORES INTERNOS</t>
  </si>
  <si>
    <t>FACTORES DEL PROCESO</t>
  </si>
  <si>
    <t>SOCIALES Y CULTURALES</t>
  </si>
  <si>
    <t>POLÍTICOS</t>
  </si>
  <si>
    <t>TECNOLÓGICOS</t>
  </si>
  <si>
    <t>AMBIENTALES</t>
  </si>
  <si>
    <t>OTROS</t>
  </si>
  <si>
    <t>No.</t>
  </si>
  <si>
    <t xml:space="preserve">CAUSAS </t>
  </si>
  <si>
    <t>P1</t>
  </si>
  <si>
    <t>P2</t>
  </si>
  <si>
    <t>P3</t>
  </si>
  <si>
    <t>P4</t>
  </si>
  <si>
    <t>P5</t>
  </si>
  <si>
    <t>P6</t>
  </si>
  <si>
    <t>P7</t>
  </si>
  <si>
    <t>P8</t>
  </si>
  <si>
    <t>P9</t>
  </si>
  <si>
    <t>P10</t>
  </si>
  <si>
    <t>P11</t>
  </si>
  <si>
    <t>P12</t>
  </si>
  <si>
    <t>P13</t>
  </si>
  <si>
    <t>P14</t>
  </si>
  <si>
    <t>P15</t>
  </si>
  <si>
    <t>TOTAL</t>
  </si>
  <si>
    <t>PROMEDIO</t>
  </si>
  <si>
    <t>¿SE PRIORIZA LA CAUSA PARA EL ANÁLISIS DOFA?</t>
  </si>
  <si>
    <t>SUMA TOTAL</t>
  </si>
  <si>
    <t xml:space="preserve">
MATRIZ DOFA
IDENTIFICACION DE FACTORES 
Y
DEFINICION DE ESTRATEGIAS
</t>
  </si>
  <si>
    <t>NEGATIVOS</t>
  </si>
  <si>
    <t>POSITIVOS</t>
  </si>
  <si>
    <t>DEBILIDADES (D)</t>
  </si>
  <si>
    <t>FORTALEZAS (F)</t>
  </si>
  <si>
    <t>OPORTUNIDADES (O)</t>
  </si>
  <si>
    <r>
      <t xml:space="preserve">ESTRATEGIA DO (SUPERVIVENCIA)
</t>
    </r>
    <r>
      <rPr>
        <b/>
        <sz val="11"/>
        <color theme="1"/>
        <rFont val="Arial"/>
        <family val="2"/>
      </rPr>
      <t>consiste en contrarrestar Debilidades por medio de Oportunidades.</t>
    </r>
  </si>
  <si>
    <r>
      <t xml:space="preserve">ESTRATEGIA FO (CRECIMIENTO)
</t>
    </r>
    <r>
      <rPr>
        <b/>
        <sz val="11"/>
        <color theme="1"/>
        <rFont val="Arial"/>
        <family val="2"/>
      </rPr>
      <t>Utilizar fortalezas para optimizar oportunidades.</t>
    </r>
  </si>
  <si>
    <t>AMENAZAS (A)</t>
  </si>
  <si>
    <r>
      <t xml:space="preserve">ESTRATEGIA DA (CONTINGENCIA)
</t>
    </r>
    <r>
      <rPr>
        <b/>
        <sz val="11"/>
        <color theme="1"/>
        <rFont val="Arial"/>
        <family val="2"/>
      </rPr>
      <t>Cuando el riesgo se materialice a partir de la combinación de debilidades
con amenazas, para formular acciones de contingencia.</t>
    </r>
  </si>
  <si>
    <r>
      <t xml:space="preserve">ESTRATEGIA FA (SUPERVIVENCIA)
</t>
    </r>
    <r>
      <rPr>
        <b/>
        <sz val="11"/>
        <color theme="1"/>
        <rFont val="Arial"/>
        <family val="2"/>
      </rPr>
      <t>Utilizar fortalezas para contrarrestar amenazas</t>
    </r>
    <r>
      <rPr>
        <b/>
        <sz val="14"/>
        <color theme="1"/>
        <rFont val="Arial"/>
        <family val="2"/>
      </rPr>
      <t xml:space="preserve">
</t>
    </r>
  </si>
  <si>
    <t>Tipo de Riesgos</t>
  </si>
  <si>
    <t>PROCESO:  GESTIÓN AMBIENTAL</t>
  </si>
  <si>
    <t xml:space="preserve">OBJETIVO: GESTIONAR LA CONSERVACION, RESTAURACION Y APROVECHAMIENTO SOSTENIBLE DE LOS RECURSOS NATURALES ASI COMO EJECUTAR ACCIONES DE CONOCIMIENTO, REDUCCION DEL RIESGO Y MANEJO DE DESASTRES DE MANERA PERMANENTE, MEDIANTE LA IMPLEMENTACION DE PLANES, PROGRAMAS Y PROYECTOS EN PROCURA DE ALCANZAR CALIDAD AMBIENTAL Y EJERCER EL CONTROL Y VIGILANCIA EN LOS CASOS QUE APLIQUE, PARA EL DESARROLLO HUMANO INTEGRAL EN EL MUNICIPIO DE IBAGUE.
</t>
  </si>
  <si>
    <t xml:space="preserve">Cambios periódicos  de Gobierno,  que ocasionan cambios en las Políticas Públicas                                                                      </t>
  </si>
  <si>
    <t xml:space="preserve">FINANCIEROS </t>
  </si>
  <si>
    <t>INTERACCIÓN CON OTROS PROCESOS</t>
  </si>
  <si>
    <t>Entrega limitada y esporádica de insumos de papelería, útiles de oficina, así como de elementos de protección personal  por parte de las dependencias encargadas.</t>
  </si>
  <si>
    <t xml:space="preserve">Demora en la adopción de normatividad internacional ambiental aplicable, e inobservancia de las normas y políticas ambientales.  </t>
  </si>
  <si>
    <t xml:space="preserve">Carencia de asignación de rubro de funcionamiento, que permita la satisfacción de necesidades internas de la dependencia.                                                                    </t>
  </si>
  <si>
    <t>TRANSVERSALIDAD</t>
  </si>
  <si>
    <t>Deficiencias en el asesoramiento y realización de trámites contractuales.</t>
  </si>
  <si>
    <t>Poca interacción del Gobierno Nacional con los gobiernos territoriales, que genera desconocimiento de las necesidades específicas de los territorios, para la toma de decisiones y distribución de los recursos</t>
  </si>
  <si>
    <t>Falta de autonomía en la administración de recursos</t>
  </si>
  <si>
    <t>RESPONSABLES DEL PROCESO</t>
  </si>
  <si>
    <t>Falta de articulación y complementariedad de los líderes de proceso para la resolución de dificultades y logro de objetivos comunes.</t>
  </si>
  <si>
    <t>Problemas de orden público presentados en las áreas intervenidas.</t>
  </si>
  <si>
    <t xml:space="preserve">Carencia de infraesructura física adecuada, con capacidad  y número de puestos  de trabajo requeridos para agrupar las diferentes dirrecciones, que permitan centralizar los trámites que realiza la dependencia.                                                              </t>
  </si>
  <si>
    <t>COMUNICACIÓN ENTRE LOS PROCESOS</t>
  </si>
  <si>
    <t>Falta de pertinencia y oportunidad en la entrega de información entre las diferentes dependencias.</t>
  </si>
  <si>
    <t xml:space="preserve">Alto deterioro ambiental debido a la actividad antrópica tanto en la zona urbana como rural.                  </t>
  </si>
  <si>
    <t>Desactualización de la base de datos, de información estadística e indicadores ambientales y de gestión.</t>
  </si>
  <si>
    <t>Invasión en zonas de riesgo para edificación de viviendas</t>
  </si>
  <si>
    <t>Ampliación de la frontera agropecuaria sacrificando  la zonas de paramo y bosques naturales.</t>
  </si>
  <si>
    <t>Concentración de actividades a cargo de personal contratista, quienes son rotados continuamente.</t>
  </si>
  <si>
    <t>Baja responsabilidad social por parte de la población beneficiaria de proyectos institucionales</t>
  </si>
  <si>
    <t>ECONÓMICOS Y FINANCIEROS</t>
  </si>
  <si>
    <t>Escasa destinación de  recursos económicos  por parte del estado para la implementación de  planes, políticas ambientales y de gestion del riesgo.</t>
  </si>
  <si>
    <t>Falta de análisis e  indentificación de los elementos de protección personal que requiere el personal que labora en la Secretaría de Ambiente y Gestión del riesgo.</t>
  </si>
  <si>
    <t xml:space="preserve">Alto costo para la implementación de tecnologías limpias </t>
  </si>
  <si>
    <t>Baja capacitación del personal en el uso de herramientas tecnológicas.</t>
  </si>
  <si>
    <t xml:space="preserve">Aumento de la ocurrencia de fenómenos naturales por factores de  cambio climático </t>
  </si>
  <si>
    <t>Tecnología obsoleta de los equipos de computo.</t>
  </si>
  <si>
    <t>Ausencia de sistemas informáticos y plataformas institucionales apropiados, para consolidación de información y bases de datos.</t>
  </si>
  <si>
    <t>LEGALES Y REGLAMENTARIOS</t>
  </si>
  <si>
    <t>Constantes actualizaciones y modificaciones en la normatividad aplicable al proceso</t>
  </si>
  <si>
    <t>ESTRATÉGICOS</t>
  </si>
  <si>
    <t>Falta de continuidad en la ejecución de  planes y  políticas ambientales.</t>
  </si>
  <si>
    <t>Poca efectividad de  canales de comunicación  con los ciudadanos</t>
  </si>
  <si>
    <t>Escasa verificación de los requisitos de legales y perfiles idóneos y de mayor necesidad a la hora de contratar personal .</t>
  </si>
  <si>
    <t>COMUNICACIÓN INTERNA</t>
  </si>
  <si>
    <t>Falta de comunicación entre colaboradores del proceso</t>
  </si>
  <si>
    <t>OBJETIVO: GESTIONAR LA CONSERVACION, RESTAURACION Y APROVECHAMIENTO SOSTENIBLE DE LOS RECURSOS NATURALES ASI COMO EJECUTAR ACCIONES DE CONOCIMIENTO, REDUCCION DEL RIESGO Y MANEJO DE DESASTRES DE MANERA PERMANENTE, MEDIANTE LA IMPLEMENTACION DE PLANES, PROGRAMAS Y PROYECTOS EN PROCURA DE ALCANZAR CALIDAD AMBIENTAL Y EJERCER EL CONTROL Y VIGILANCIA EN LOS CASOS QUE APLIQUE, PARA EL DESARROLLO HUMANO INTEGRAL EN EL MUNICIPIO DE IBAGUE.</t>
  </si>
  <si>
    <t>F12,A8, A9 Verificación por parte de los líderes del proceso de las activiidades de entregas de  insumos, materiales, y expedicióncerticaciones de inspección de seguridad bajo los criterios establecidos en los procedimientos respectivos</t>
  </si>
  <si>
    <t xml:space="preserve">2)Demora en la adopción de normatividad internacional ambiental aplicable, e inobservancia de las normas y políticas ambientales.  </t>
  </si>
  <si>
    <t>F3, A2 Solicitar capacitación en modificaciones normativas y realizar jornadas internas de actualización.</t>
  </si>
  <si>
    <t>11) Implementación del Sistema Integrado de Gestión  en  la administración municipal con el compromiso de la alta dirección .</t>
  </si>
  <si>
    <t xml:space="preserve">F1, O6 Solicitar a la Direccion de talento humano capacitacion en la formulacion de proyectos para generar recursos </t>
  </si>
  <si>
    <t>7) Equipo de desarrolladores de la Secretaría de la TIC.</t>
  </si>
  <si>
    <r>
      <t>6) Acceso al</t>
    </r>
    <r>
      <rPr>
        <b/>
        <sz val="11"/>
        <rFont val="Arial"/>
        <family val="2"/>
      </rPr>
      <t xml:space="preserve"> </t>
    </r>
    <r>
      <rPr>
        <sz val="11"/>
        <rFont val="Arial"/>
        <family val="2"/>
      </rPr>
      <t>Plan institucional de capacitacion de la administracion municipal con temas técnicos realcionados con el proceso de gestión ambiental</t>
    </r>
  </si>
  <si>
    <t>D4,O7 Solicitar  capacitación a las Secretarías de las TIC  en herramientas ofimaticas y tecnologicas para servidores publicos.</t>
  </si>
  <si>
    <t xml:space="preserve">5) Guia de administracion publica conflicto de interes de servidores publicos del DAFP
</t>
  </si>
  <si>
    <t xml:space="preserve">F4,O1  Implementacion de proyectos ambientales y de gestion del riesgo con recursos obtenidos en convenios del orden nacional, regional e internacional </t>
  </si>
  <si>
    <t>F3,011 Contribuir al mantenimiento de la certificacion de la normas del Sistema Integrado de Gestión de la entidad</t>
  </si>
  <si>
    <t>D1,O3 Armonizar los proyectos y programas de los entes territoriales con las politicas y planes ambientales tanto del orden nacional como regional</t>
  </si>
  <si>
    <t>F1,O10 - Fortalecimiento de la planta de personal asignados para desarrollar actividades asociadas a las tematicas del SIGAMI.</t>
  </si>
  <si>
    <t xml:space="preserve">1) Gestionar recursos del orden nacional  e internacional  a través de proyectos </t>
  </si>
  <si>
    <t>12) Compromiso de los líderes del proceso para realizar seguimiento al cumplimiento actividades misionales y para el cumplimiento de metas q desarrolla la Secretaría de Ambiente y Gestión del Riesgo</t>
  </si>
  <si>
    <t>11) Programa de educacion ambiental cuyo objetivo es la concienciación de la poblacion urbana y rural acerca del uso adecuado y sostenible de los recursos naturales.</t>
  </si>
  <si>
    <t>9) Plan Municipal de Gestión del  Riesgo</t>
  </si>
  <si>
    <t>8) La Secretaría de Ambiente y Gestión del  Riesgo  para la realizacion de las actividades del proceso  cuenta con instructivos documentados que sirven de guía y soporte.</t>
  </si>
  <si>
    <t>5) Se cuenta con una plataforma institucional que permite acceder facilmente a la informacion de la administración municipal asi como el desarrollo de un aplicativo propio PISAMI que posibilita un mejor desempeño de las funciones y mejorar la comunicacion entre dependencias</t>
  </si>
  <si>
    <t>4) Recursos apropiados para  la Secretaría de Ambiente y Gestion del  Riesgo para llevar a cabo los procesos de forma independiente , generando y administrando recursos propios .</t>
  </si>
  <si>
    <t xml:space="preserve">2) Política  pública ambiental de acuerdo a lo establecido en la normatividad vigente con la formulacion y  proyectos con visión a corto,mediano y largo plazo en un periodo de 15 años. </t>
  </si>
  <si>
    <t>1) Personal de planta comprometido con el logro de los objetivos propuestos del proceso</t>
  </si>
  <si>
    <t>GESTIONAR LA CONSERVACIÓN, RESTAURACIÓN Y APROVECHAMIENTO SOSTENIBLE DE LOS RECURSOS NATURALES ASÌ
COMO EJECUTAR ACCIONES DE CONOCIMIENTO, REDUCCIÓN DEL RIESGO Y MANEJO DEL DESASTRE DE MANERA
PERMANENTE, MEDIANTE LA IMPLEMENTACIÓN DE PLANES, PROGRAMAS Y PROYECTOS EN PROCURA DE ALCANZAR
CALIDAD AMBIENTAL PARA EL DESARROLLO HUMANO INTEGRAL EN EL MUNICIPIO DE IBAGUÉ.</t>
  </si>
  <si>
    <t>GESTIÓN AMBIENTAL</t>
  </si>
  <si>
    <t>INICIA CON LA PLANEACIÓN DEL PROCESO, CONTINUANDO CON LAS ACTIVIDADES DE SOCIALIZACIÓN, SENSIBILIZACIÓN E
IMPLEMENTACIÓN DE LA POLÍTICA PÚBLICA AMBIENTAL, PLAN PARA LA GESTION DEL RIESGO, Y DEMÁS ESTRATEGIAS
AMBIENTALES, VERIFICANDO EL CUMPLIMIENTO DE LA NORMATIVA AMBIENTAL Y FINALIZA CON EL SEGUIMIENTO Y
EVALUACIÓN DEL PROCESO</t>
  </si>
  <si>
    <t>Económico y reputacional</t>
  </si>
  <si>
    <t>Recursos presupuestales y físicos limitados, para el cumplimiento de metas, desarrollo de programas, proyectos y actividades de la Secretaría de Ambiente y Gestión del Riesgo</t>
  </si>
  <si>
    <t xml:space="preserve">Deficiente asignación de presupuesto por parte del municipio </t>
  </si>
  <si>
    <t>Incumplimiento  en la ejecución de  Planes, Programas y Proyectos,  establecidos en el Plan de Desarrollo</t>
  </si>
  <si>
    <t>Gestión</t>
  </si>
  <si>
    <t>Ejecución y administración de procesos</t>
  </si>
  <si>
    <t xml:space="preserve">Documentado </t>
  </si>
  <si>
    <t>Con registro</t>
  </si>
  <si>
    <t>31 de marzo, 30 de junio, 30 de septiembre, 31  de diciembre  de 2024</t>
  </si>
  <si>
    <t xml:space="preserve">Teniendo en cuenta la periodicidad de evaluación de los instrumentos de planeación  (POAI, Plan Indicativo, Plan de Acción), se realiza medición  del cumplimiento del  Plan de Desarrollo Municipal  "Ibagué para Todos 2024-2027" con corte al 30 de septiembre de 2024, evidenciándose  que para la presente vigencia  hay programadas para ejecutar parcialmente 36 de las 42 metas bajo la responsabilidad de ejecución   de la Secretaría de Ambiente y Gestión del Riesgo, información contenida en los instrumentos ya mencionados y cuyo reporte se realiza a la Secretaría de Planeación.
Además de lo anterior  previo a la medición del cumplimiento se realiza coordinación de equipos internos de trabajo, para la consolidadción de  información en informes técnicos  por parte de los profesionales líderes de meta, cuya socialización  se hace en Comité Técnico General del día 25 de octubre de  2024.
</t>
  </si>
  <si>
    <t xml:space="preserve"> </t>
  </si>
  <si>
    <t xml:space="preserve">Realizar seguimiento a los instrumentos de planeación y gestionar recursos de orden nacional e internacional para el  cumplimiento de los  objetivos estratégicos.
Realizar comité técnico para analizar las metas rezagadas.
Gestionar por parte de la alta dirección recursos a nivel nacional e internacional proyectos de preservación, conservación y protección del  medio ambiente, y gestion del riesgo - </t>
  </si>
  <si>
    <t xml:space="preserve"> Deficiente gestión para conseguir  fuentes de financiación   y  cofinanciación para la ejecución  de metas  y proyectos instirucionales.</t>
  </si>
  <si>
    <t>Delegación de PQRS por parte de la ventanilla  única de forma tardía  o   por fuera de la competencia de la dependencia</t>
  </si>
  <si>
    <t xml:space="preserve">Posibilidad de pérdida  económica y reputacional por Incumplimiento en la ejecución de planes , programas y proyectos debido a  Recursos presupuestales y físicos limitados, para el cumplimiento de metas, desarrollo de programas, proyectos y actividades de la Secretaría de Ambiente y Gestión del Riesgo </t>
  </si>
  <si>
    <t xml:space="preserve">El Profesional Universitario asignado,para recopilar las evidencias de lo actuado o ejecutado, en cada programa  trimestralmente, verifica el avance en el cumplimiento de las metas de los diferentes programas  del plan de desarrollo, establecidos en los instrumentos de planeación (POAI, PLan de Acción, Plan Indicativo), comparando lo programado con lo ejecutado determinando si se cumple o si existe desviación o incumplimiento de las metas establecidas en los programas, se tratan en los comites tecnicos, que se realizan previo al reporte trimestral, estableciendo acciones correctivas que quedan evidenciadas  en las actas de los comites en los compromisos. Como evidencias se dejan el Acta de Comite, y el correo electronico enviado a planeacion municipal con el reporte de avance de cumplimiento al plan de accion, plan indicativo , POAI y los registros del aplicativo al tablero. </t>
  </si>
  <si>
    <t>31 de  diciembre de 2024</t>
  </si>
  <si>
    <r>
      <rPr>
        <b/>
        <sz val="11"/>
        <color theme="9" tint="-0.249977111117893"/>
        <rFont val="Arial"/>
        <family val="2"/>
      </rPr>
      <t xml:space="preserve">*Nota: </t>
    </r>
    <r>
      <rPr>
        <sz val="11"/>
        <color theme="1"/>
        <rFont val="Arial"/>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</si>
  <si>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Desde la etapa de asignación de recursos realizada por la alta dirección, distribución de recursos por proyecto de inversión y metas de producto y  seguimiento a planes de acción, toma de decisiones en relación a metas rezagadas.</t>
  </si>
  <si>
    <t>Debilidad en los controles existentes en los procesos y procedimientos.</t>
  </si>
  <si>
    <t xml:space="preserve">Económico </t>
  </si>
  <si>
    <t>Pagos efectuados a contratistas  aplicando de manera inapropiada la normatividad en materia tributaria</t>
  </si>
  <si>
    <t>Inadecuada deducción de Impuestos, tasas o contribuciones al contratista</t>
  </si>
  <si>
    <t>Posibilidad de pagos a contratistas  aplicando de manera inapropiada la normatividad en materia tributaria, debido a inadecuada deducción de Impuestos, tasas o contribuciones al contratista</t>
  </si>
  <si>
    <t>FISCAL</t>
  </si>
  <si>
    <t>Desconocimiento de normatividad en materia tributaria.</t>
  </si>
  <si>
    <t>Desde  la estructuración, adjudicación  y celebración del contrato, hasta  los pagos derivados de la ejecución y liquidación y/o terminación de los mismos.</t>
  </si>
  <si>
    <t>Personal inexperto para  la estructuración de procesos contractuales, y ejecución  de   actividades relacionadas con el  área adiministrativa y  contable.</t>
  </si>
  <si>
    <t>Entre 1000 y 5000 SMLMV</t>
  </si>
  <si>
    <t>Mayor a 10000  SMLMV</t>
  </si>
  <si>
    <t>Efectos dañosos sobre bienes públicos por  obras inconclusas que no brindan utilidad o beneficio</t>
  </si>
  <si>
    <t>Deficiencias en el cumplimiento de  las funciones de Supervisión e Interventoría de los contratos de la Entidad</t>
  </si>
  <si>
    <t>Seguimiento deficiente por parte del supervisor en aspectos administrativos, contables, jurídicos y financieros</t>
  </si>
  <si>
    <t>Falta de  idoneidad y del personal que ejerce funciones de supervisoría  de contratos</t>
  </si>
  <si>
    <t>Posibilidad de efectos dañosos  obre bienes públicos por  obras inconclusas que no brindan utilidad o beneficio, debido a  deficiencias en el cumplimiento de  las funciones de Supervisión e Interventoría de los contratos de la Entidad.</t>
  </si>
  <si>
    <t>Desde  la  celebración de los contratos, hasta  la ejecución y liquidación y/o terminación de los mismos.</t>
  </si>
  <si>
    <t>Daños a activos físicos</t>
  </si>
  <si>
    <r>
      <t xml:space="preserve">PROCESO: </t>
    </r>
    <r>
      <rPr>
        <sz val="10"/>
        <color rgb="FF000000"/>
        <rFont val="Arial"/>
        <family val="2"/>
      </rPr>
      <t xml:space="preserve"> SISTEMA INTEGRADO DE GESTIÓN Y MIPG</t>
    </r>
  </si>
  <si>
    <r>
      <t xml:space="preserve">FORMATO: </t>
    </r>
    <r>
      <rPr>
        <sz val="10"/>
        <color rgb="FF000000"/>
        <rFont val="Arial"/>
        <family val="2"/>
      </rPr>
      <t>CONTEXTO ESTRATEGICO</t>
    </r>
  </si>
  <si>
    <r>
      <rPr>
        <b/>
        <sz val="10"/>
        <color theme="1"/>
        <rFont val="Arial"/>
        <family val="2"/>
      </rPr>
      <t xml:space="preserve">Fecha:   </t>
    </r>
    <r>
      <rPr>
        <sz val="10"/>
        <color theme="1"/>
        <rFont val="Arial"/>
        <family val="2"/>
      </rPr>
      <t>21/02/2024</t>
    </r>
  </si>
  <si>
    <r>
      <rPr>
        <b/>
        <sz val="10"/>
        <color theme="1"/>
        <rFont val="Arial"/>
        <family val="2"/>
      </rPr>
      <t xml:space="preserve">Página: </t>
    </r>
    <r>
      <rPr>
        <sz val="10"/>
        <color theme="1"/>
        <rFont val="Arial"/>
        <family val="2"/>
      </rPr>
      <t xml:space="preserve"> 2 de 15</t>
    </r>
  </si>
  <si>
    <t xml:space="preserve">Recursos presupuestales y físicos limitados, para el cumplimiento de metas, desarrollo de programas, proyectos y actividades de la Secretaría de Ambiente y Gestión del Riesgo                                                       </t>
  </si>
  <si>
    <t>DISEÑO DEL PROCESO</t>
  </si>
  <si>
    <t>Ausencia de documentación del trámite inspecciones y certificaciones de seguridad</t>
  </si>
  <si>
    <t>Concentración del poder en una sola persona</t>
  </si>
  <si>
    <t>PROCESOS</t>
  </si>
  <si>
    <t>Respuesta fuera de término a PQRS  de la entidad.</t>
  </si>
  <si>
    <t xml:space="preserve">Omisión o reporte  extemporáneo de información a entidades territoriales, del orden nacional o entes de control sobre actividades misionales  de la entidad.                                                           </t>
  </si>
  <si>
    <t xml:space="preserve">PERSONAL DE LA ENTIDAD </t>
  </si>
  <si>
    <t>Insuficiente personal de planta  calificado y especializado para liderar programas y  desarrollar actividades misionales de la Secretaría</t>
  </si>
  <si>
    <t>Ausencia de declaración del conflicto de interés</t>
  </si>
  <si>
    <t xml:space="preserve">Alto indice de emergencias de origen natural y  antrópico   </t>
  </si>
  <si>
    <t>Fallas en la cultura de probidad (honradez)</t>
  </si>
  <si>
    <t>TECNOLOGÍA</t>
  </si>
  <si>
    <t xml:space="preserve">TECNOLOGÍA </t>
  </si>
  <si>
    <t>Designación de  personal inexperto para  la estructuración de procesos contractuales, y ejecución  de   actividades relacionadas con el  área adiministrativa y  contable.</t>
  </si>
  <si>
    <t>Deficiente gestión para conseguir  fuentes de financiación   y  cofinanciación para la ejecución  de metas  y proyectos instirucionales.</t>
  </si>
  <si>
    <t>Seguimiento y control deficiente al procedimiento de entrega o suministro de material vegetal  o insumos y/o ayudas humanitarias.</t>
  </si>
  <si>
    <r>
      <t xml:space="preserve">PROCESO: </t>
    </r>
    <r>
      <rPr>
        <sz val="10"/>
        <color rgb="FF000000"/>
        <rFont val="Arial"/>
        <family val="2"/>
      </rPr>
      <t>SISTEMA INTEGRADO DE GÉSTION</t>
    </r>
    <r>
      <rPr>
        <b/>
        <sz val="10"/>
        <color indexed="8"/>
        <rFont val="Arial"/>
        <family val="2"/>
      </rPr>
      <t xml:space="preserve"> </t>
    </r>
    <r>
      <rPr>
        <sz val="10"/>
        <color rgb="FF000000"/>
        <rFont val="Arial"/>
        <family val="2"/>
      </rPr>
      <t>Y MIPG</t>
    </r>
  </si>
  <si>
    <r>
      <t xml:space="preserve">FORMATO: </t>
    </r>
    <r>
      <rPr>
        <sz val="10"/>
        <color rgb="FF000000"/>
        <rFont val="Arial"/>
        <family val="2"/>
      </rPr>
      <t>PRIORIZACION DE CAUSAS (Amenazas y Debilidades)</t>
    </r>
  </si>
  <si>
    <r>
      <t xml:space="preserve">Fecha:    </t>
    </r>
    <r>
      <rPr>
        <sz val="10"/>
        <color rgb="FF000000"/>
        <rFont val="Arial"/>
        <family val="2"/>
      </rPr>
      <t>21/02/2024</t>
    </r>
  </si>
  <si>
    <r>
      <t xml:space="preserve">Página:  </t>
    </r>
    <r>
      <rPr>
        <sz val="10"/>
        <color rgb="FF000000"/>
        <rFont val="Arial"/>
        <family val="2"/>
      </rPr>
      <t xml:space="preserve"> 3 de 15</t>
    </r>
  </si>
  <si>
    <t xml:space="preserve">Cambios periódicos  de Gobierno,  que ocasionan cambios en las Políticas Públicas  </t>
  </si>
  <si>
    <t xml:space="preserve">Alto deterioro ambiental debido a la actividad antrópica tanto en la zona urbana como rural.  </t>
  </si>
  <si>
    <t>Alto indice de emergencias de origen natural y  antrópico</t>
  </si>
  <si>
    <t xml:space="preserve">Recursos presupuestales y físicos limitados, para el cumplimiento de metas, desarrollo de programas, proyectos y actividades de la Secretaría de Ambiente y Gestión del Riesgo     </t>
  </si>
  <si>
    <t xml:space="preserve">Carencia de asignación de rubro de funcionamiento, que permita la satisfacción de necesidades internas de la dependencia.  </t>
  </si>
  <si>
    <t xml:space="preserve">Carencia de infraesructura física adecuada, con capacidad  y número de puestos  de trabajo requeridos para agrupar las diferentes dirrecciones, que permitan centralizar los trámites que realiza la dependencia. </t>
  </si>
  <si>
    <t>Seguimiento y control deficiente al procedimiento de entrega o suministro de material vegetal o insumos y/o ayudas humanitarias.</t>
  </si>
  <si>
    <r>
      <t>FORMATO:</t>
    </r>
    <r>
      <rPr>
        <sz val="10"/>
        <color rgb="FF000000"/>
        <rFont val="Arial"/>
        <family val="2"/>
      </rPr>
      <t xml:space="preserve"> MATRIZ DOFA</t>
    </r>
  </si>
  <si>
    <r>
      <rPr>
        <b/>
        <sz val="10"/>
        <color theme="1"/>
        <rFont val="Arial"/>
        <family val="2"/>
      </rPr>
      <t>Fecha:</t>
    </r>
    <r>
      <rPr>
        <sz val="10"/>
        <color theme="1"/>
        <rFont val="Arial"/>
        <family val="2"/>
      </rPr>
      <t xml:space="preserve">     21/02/2024</t>
    </r>
  </si>
  <si>
    <r>
      <rPr>
        <b/>
        <sz val="10"/>
        <color theme="1"/>
        <rFont val="Arial"/>
        <family val="2"/>
      </rPr>
      <t>Pagina:</t>
    </r>
    <r>
      <rPr>
        <sz val="10"/>
        <color theme="1"/>
        <rFont val="Arial"/>
        <family val="2"/>
      </rPr>
      <t xml:space="preserve">  5 de 15</t>
    </r>
  </si>
  <si>
    <t xml:space="preserve">1) Recursos presupuestales y físicos limitados, para el cumplimiento de metas, desarrollo de programas, proyectos y actividades de la Secretaría de Ambiente y Gestión del Riesgo </t>
  </si>
  <si>
    <t>2)Respuesta fuera de término a PQRS  de la entidad.</t>
  </si>
  <si>
    <t xml:space="preserve">3)Omisión o reporte  extemporáneo de información a entidades territoriales, del orden nacional o entes de control sobre actividades misionales  de la entidad. </t>
  </si>
  <si>
    <t xml:space="preserve">3) Adopción y cumplimiento de lo establecido en e l Sistema Integrado de Gestión que permite estandarización de las actividades del proceso </t>
  </si>
  <si>
    <t>4)Desconocimiento de normatividad en materia tributaria.</t>
  </si>
  <si>
    <t>5)Personal inexperto para  la estructuración de procesos contractuales, y ejecución  de   actividades relacionadas con el  área adiministrativa y  contable.</t>
  </si>
  <si>
    <t>6) Ausencia de declaración del conflicto de interés</t>
  </si>
  <si>
    <t>6) Realizacion de visitas técnicas con profesionales idoneos que generan los correspondientes informes  para aprobacion o desaprobacion de entrega de materiales e insumos  FOR 05-PRO-GAM-02- Informe de visita tecnica ambiental  y FOR-02-PRO-GAM-02 acta de entrega de material vegetal</t>
  </si>
  <si>
    <t>7)Ausencia de declaración del conflicto de interés</t>
  </si>
  <si>
    <t xml:space="preserve">7)Formato de entrega de ayudas humanitarias FOR-18-PRO-GAM-03 ENTREGA DE AYUDAS HUMANITARIAS que se rige por la Ley 1523 de 2012 de la UNGRD donde se establecen los lineamientos para la entrega de ayudas humanitarias </t>
  </si>
  <si>
    <t>8)Designación de  personal inexperto para  la estructuración de procesos contractuales, y ejecución  de   actividades relacionadas con el  área adiministrativa y  contable.</t>
  </si>
  <si>
    <t>9)Deficiente gestión para conseguir  fuentes de financiación   y  cofinanciación para la ejecución  de metas  y proyectos instirucionales.</t>
  </si>
  <si>
    <t>10)Seguimiento y control deficiente al procedimiento de entrega o suministro de material vegetal o insumos y/o ayudas humanitarias.</t>
  </si>
  <si>
    <t>10) Componente estratégico  en el Plan de Desarrollo 2024-2027 , con acciones para combatir efectos del cambio climático</t>
  </si>
  <si>
    <t>11) Debilidad en los controles existentes en los procesos y procedimientos.</t>
  </si>
  <si>
    <t>12)Incumplimiento  en la ejecución de  Planes, Programas y Proyectos,  establecidos en el Plan de Desarrollo</t>
  </si>
  <si>
    <t>13)Escasa verificación de los requisitos de legales y perfiles idóneos y de mayor necesidad a la hora de contratar personal .</t>
  </si>
  <si>
    <t>14)Ausencia de documentación del trámite inspecciones y certificaciones de seguridad</t>
  </si>
  <si>
    <t>15)Concentración del poder en una sola persona</t>
  </si>
  <si>
    <t>16)Deficiencias en el asesoramiento y realización de trámites contractuales.</t>
  </si>
  <si>
    <t>D8, 010   Hacer seguimiento al proceso de planeación  del proceso de convocatoria  para el concurso de méritos para que se incluyan los perfiles de profesionales idóneos para el desempeño de las actividades propias del  proceso de Gestión Ambiental</t>
  </si>
  <si>
    <t>2) Constante innovación tecnológica. Acceso a páginas web de entidades ambientales  (MIN AMBIENTE,  PARQUES NACIONALES NATURALES, CORPORACIONES AUTONOMAS REGIONALES, etc.), facilitando la consulta de  Temas, normas y disposiciones  que regulan el componente ambiental.</t>
  </si>
  <si>
    <r>
      <t>F2,</t>
    </r>
    <r>
      <rPr>
        <sz val="11"/>
        <color indexed="8"/>
        <rFont val="Arial"/>
        <family val="2"/>
      </rPr>
      <t xml:space="preserve">O11  Compromiso de la  Alta direccion  con la implementacion de los diferentes ejes tematicos de la Politica Pública Ambiental </t>
    </r>
  </si>
  <si>
    <t>3) Armonización de las Políticas Nacionales con los programas y proyectos implementados en  la entidad</t>
  </si>
  <si>
    <t>D9,O1 Gestionar por parte de la alta dirección recursos a nivel nacional e internacional proyectos de preservación, conservación y protección del  medio ambiente, y gestion del riesgo</t>
  </si>
  <si>
    <t>4) Pagina web de la administracion municipal que permite al ciudadano realizar consultas y tramites como tambien divulgacion radial , escrita, y desplazamiento a comunas y corregimientos para realizar jornadas de oferta institucional.</t>
  </si>
  <si>
    <t>D14,O2 -Documentar en la plantilla dispuesta por la entidad el diligenciamiento de los requisitos  y el paso a paso  para realizar el trámite</t>
  </si>
  <si>
    <t>F2, F9, O11  Integrar la tres herramientas (politica publica ambiental, plan municipal de gestion del riesgo, programa de educacion ambiental) tendientes  a su implemetacion en el municipio de Ibague</t>
  </si>
  <si>
    <t>D14,O9.- Interiorizar en los servidores públicos de la Secretaría de Ambiente y Gestión del Riesgo  los principios  y valores promulgados en el Código de Integridad y Buen Gobierno semestralmente</t>
  </si>
  <si>
    <t>D10, O6, F7, Socializar la normatividad promulgada en la ley 1523 de 2012 de la UNGRD para la entrega de ayudas humanitarias</t>
  </si>
  <si>
    <t>8) Aplicativo al tablero para el seguimiento al cumplimiento de metas del Plan de Desarrollo Municipal</t>
  </si>
  <si>
    <t>D11,06,F6, Socializar el Instructivo, produccion y suministro de material vegetal a los funcionarios que intervienen en este proceso</t>
  </si>
  <si>
    <t>9) Código de Integridad y Buen Gobierno Alcaldía de Ibagué</t>
  </si>
  <si>
    <t>D7,O6,O5 Socializar procedimiento de  la Alcaldía Municipal de Ibagué de Declaración de Conflicto de Interés estalecido de acuerdo a lo normado por la Ley.</t>
  </si>
  <si>
    <t>10) Provisión de empleos a través de concurso de méritos</t>
  </si>
  <si>
    <t xml:space="preserve">D14,011:  Tomar una muestra aleatoria  bimestral a  los establecimientos, que obtuvieron concepto de inspección de seguridad  favorable o no favorable  por hallazgos, con el fin  de realizar visita técnica, para comprobar el cumplimiento de los criterios relacionados en el concepto técnico emitido. </t>
  </si>
  <si>
    <t xml:space="preserve">1)Cambios periódicos  de Gobierno,  que ocasionan cambios en las Políticas Públicas    </t>
  </si>
  <si>
    <t>D10, D11, A9, A10 Informar a los entes de control (personeria, procuraduria, oficina de control disciplinario) sobre la materializacion del riesgo en el evento de presentarse para el inicio de los procesos respectivos.</t>
  </si>
  <si>
    <t>D11, A10, Realizar visita de verificación del establecimiento que presenta la denuncia, con el fin de evaluar si se cumplieron los requisitos y las condiciones de seguridad presentadas son acordes al concepto emitido</t>
  </si>
  <si>
    <t>F6, F7 , A9 Verificar la carpeta de ayudas humanitarias que todas las entregas tengan la firma del beneficiario y firma del responsable operativo quien entrega la ayuda humanitaria asi como que los informes técnicos de visita generados estén firmados por  el técnico que realizó la visita y las actas de entrega de insumos y material vegetal  lleven el visto bueno de quien hace la visita, el usuario y la firma del director , para el caso de las inspecciones de seguridad que se otorguen los certificados con el debido diligenciamiento del formulario, acta de informe y que la certificación esté fimada por el directo del cuerpo oficial de bomberos y el inspector que realizó la visita</t>
  </si>
  <si>
    <t>3)Poca interacción del Gobierno Nacional con los gobiernos territoriales, que genera desconocimiento de las necesidades específicas de los territorios, para la toma de decisiones y distribución de los recursos</t>
  </si>
  <si>
    <t xml:space="preserve">D12,O8; Realizar seguimiento  triimestral al cumplimiento  de los instrumentos de planeación formulados por la Secretaría de Ambiente y Gestion del Riesgo. </t>
  </si>
  <si>
    <t>4) Escasa destinación de  recursos económicos  por parte del estado para la implementación de  planes , políticas ambientales y de gestion del riesgo.</t>
  </si>
  <si>
    <t>5)Aumento de la ocurrencia de fenómenos naturales por factores de  cambio climático</t>
  </si>
  <si>
    <t>6) Poca efectividad  de  canales de comunicación  con los ciudadanos</t>
  </si>
  <si>
    <t>7) Alto deterioro ambiental debido a la actividad antrópica tanto en la zona urbana como rural.</t>
  </si>
  <si>
    <t xml:space="preserve">8) Ampliación de la frontera agropecuaria sacrificando  la zonas de paramo y bosques naturales.  </t>
  </si>
  <si>
    <t>9) Entrega inapropiada de ayudas humanitarias y/o insumos y material vegetal</t>
  </si>
  <si>
    <t>10) Recibir dádivas por realización del trámite de inspecciones de seguridad</t>
  </si>
  <si>
    <t>11) Problemas de orden público presentados en las áreas intervenidas.</t>
  </si>
  <si>
    <t xml:space="preserve">12) Alto indice de emergencias de origen natural y  atropico  </t>
  </si>
  <si>
    <t>13) Invasión en zonas de riesgo para edificación de viviendas</t>
  </si>
  <si>
    <t>Seguimiento 31 Diciembre de 2024</t>
  </si>
  <si>
    <t>Permanente</t>
  </si>
  <si>
    <t xml:space="preserve">El estructurador del proceso contractual , verificara en el estatuto tributario la normatividad vigente sobre excension de impuestos  según sea el caso y quedara plasmado en los esudios previos en el capitulo de Perfeccionamiento y requisitos de ejecución. </t>
  </si>
  <si>
    <t>El supervisor designado ejercerá el control y seguimiento a la ejecución contractual para verificar el cumplimiento de las condiciones y especificaciones técnicas pactadas y establecidas en la etapa contractual, de presentarse incumplimiento se debe actuar de acuerdo a lo establecido en el manual de supervision e interventoria Código: MAN-GC-02, especificiamente en el capitulo 4.1.INFORME SOBRE PRESUNTO INCUMPLIMIENTO CONTRACTUAL.Previo a la citación que realice la entidad al contratista y su garante</t>
  </si>
  <si>
    <t xml:space="preserve">Realizar seguimiento al 100% de los contratos verificando   si la compra a realizar o el bien a adquirir  esta excepto del impuesto IVA de acuerdo a los estatutos tributarios  </t>
  </si>
  <si>
    <t>Realizar seguimiento a los informes de supervisión del 100% de los contratos suscritos de la Secretaría de Ambiente y Gestión del Riesgo, para verificar el cumplimiento de las condiciones y especificaciones técnicas pactadas y establecidas en la etapa contractual, de acuerdo a las normas vigentes.</t>
  </si>
  <si>
    <t xml:space="preserve">Secretaría de Ambiente y Gestión </t>
  </si>
  <si>
    <t>Durante la vigencia 2024 no se realizarhon las obras que se tenían planificadas dentro de las metas de la respectiva vigencia</t>
  </si>
  <si>
    <t>Durante la vigencia 2024 la Secretaría de Ambiente y Gestión del Riesgo suscribió ocho (8 ) contratos de suministro para la atención de necesidades de la Dirección de  Gestión del Riesgo y Atención de Desastres y la Dirección de Ambiente, Agua y Cambio Climático, teniendo en cuenta el tipo de bienes a adquirir y haciendo el adecuado estudio de mercado para  establecer los gravamenes indicados  en los Estudios Previos de los respectivos procesos en su etapa precontractual, los cuales a su vez fueron revisados y aprobados por la Oficina de Contratación en su rol de asesores en trámités de carácter contractual.</t>
  </si>
  <si>
    <r>
      <rPr>
        <b/>
        <sz val="10"/>
        <color theme="1"/>
        <rFont val="Arial"/>
        <family val="2"/>
      </rPr>
      <t xml:space="preserve">Versión: </t>
    </r>
    <r>
      <rPr>
        <sz val="10"/>
        <color theme="1"/>
        <rFont val="Arial"/>
        <family val="2"/>
      </rPr>
      <t>01</t>
    </r>
  </si>
  <si>
    <r>
      <rPr>
        <b/>
        <sz val="10"/>
        <color theme="1"/>
        <rFont val="Arial"/>
        <family val="2"/>
      </rPr>
      <t>Código:</t>
    </r>
    <r>
      <rPr>
        <sz val="10"/>
        <color theme="1"/>
        <rFont val="Arial"/>
        <family val="2"/>
      </rPr>
      <t>FOR-029-PRO-SIG-01</t>
    </r>
  </si>
  <si>
    <r>
      <rPr>
        <b/>
        <sz val="10"/>
        <color theme="1"/>
        <rFont val="Arial"/>
        <family val="2"/>
      </rPr>
      <t>Código:</t>
    </r>
    <r>
      <rPr>
        <sz val="10"/>
        <color theme="1"/>
        <rFont val="Arial"/>
        <family val="2"/>
      </rPr>
      <t xml:space="preserve">   FOR-029-PRO-SIG-01</t>
    </r>
  </si>
  <si>
    <r>
      <rPr>
        <b/>
        <sz val="10"/>
        <color theme="1"/>
        <rFont val="Arial"/>
        <family val="2"/>
      </rPr>
      <t>Versión</t>
    </r>
    <r>
      <rPr>
        <sz val="10"/>
        <color theme="1"/>
        <rFont val="Arial"/>
        <family val="2"/>
      </rPr>
      <t>: 01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</si>
</sst>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
  </numFmts>
  <fonts count="73"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sz val="24"/>
      <name val="Arial"/>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26"/>
      <name val="Arial Narrow"/>
      <family val="2"/>
    </font>
    <font>
      <b/>
      <sz val="24"/>
      <name val="Arial Narrow"/>
      <family val="2"/>
    </font>
    <font>
      <sz val="26"/>
      <name val="Arial Narrow"/>
      <family val="2"/>
    </font>
    <font>
      <sz val="16"/>
      <color theme="0"/>
      <name val="Arial Narrow"/>
      <family val="2"/>
    </font>
    <font>
      <b/>
      <sz val="11"/>
      <color theme="0"/>
      <name val="Arial Narrow"/>
      <family val="2"/>
    </font>
    <font>
      <sz val="16"/>
      <color theme="0"/>
      <name val="Calibri"/>
      <family val="2"/>
      <scheme val="minor"/>
    </font>
    <font>
      <sz val="11"/>
      <color theme="0"/>
      <name val="Arial"/>
      <family val="2"/>
    </font>
    <font>
      <b/>
      <sz val="11"/>
      <color theme="1"/>
      <name val="Calibri"/>
      <family val="2"/>
      <scheme val="minor"/>
    </font>
    <font>
      <b/>
      <sz val="12"/>
      <color indexed="8"/>
      <name val="Arial"/>
      <family val="2"/>
    </font>
    <font>
      <b/>
      <sz val="11"/>
      <color indexed="8"/>
      <name val="Arial"/>
      <family val="2"/>
    </font>
    <font>
      <sz val="11"/>
      <color theme="1"/>
      <name val="Arial"/>
      <family val="2"/>
    </font>
    <font>
      <b/>
      <sz val="12"/>
      <color theme="1"/>
      <name val="Arial"/>
      <family val="2"/>
    </font>
    <font>
      <sz val="11"/>
      <color indexed="8"/>
      <name val="Arial"/>
      <family val="2"/>
    </font>
    <font>
      <sz val="11"/>
      <name val="Arial"/>
      <family val="2"/>
    </font>
    <font>
      <sz val="10"/>
      <color theme="1"/>
      <name val="Arial"/>
      <family val="2"/>
    </font>
    <font>
      <b/>
      <sz val="11"/>
      <color theme="1"/>
      <name val="Arial"/>
      <family val="2"/>
    </font>
    <font>
      <b/>
      <sz val="10"/>
      <color theme="1"/>
      <name val="Arial"/>
      <family val="2"/>
    </font>
    <font>
      <b/>
      <sz val="9"/>
      <color theme="1"/>
      <name val="Arial"/>
      <family val="2"/>
    </font>
    <font>
      <b/>
      <sz val="9"/>
      <color theme="1"/>
      <name val="Calibri"/>
      <family val="2"/>
      <scheme val="minor"/>
    </font>
    <font>
      <b/>
      <sz val="20"/>
      <color theme="1"/>
      <name val="Arial"/>
      <family val="2"/>
    </font>
    <font>
      <b/>
      <sz val="14"/>
      <color theme="1"/>
      <name val="Arial"/>
      <family val="2"/>
    </font>
    <font>
      <b/>
      <sz val="11"/>
      <name val="Arial"/>
      <family val="2"/>
    </font>
    <font>
      <b/>
      <sz val="11"/>
      <color theme="9" tint="-0.249977111117893"/>
      <name val="Arial"/>
      <family val="2"/>
    </font>
    <font>
      <b/>
      <sz val="10"/>
      <color indexed="8"/>
      <name val="Arial"/>
      <family val="2"/>
    </font>
    <font>
      <sz val="10"/>
      <color rgb="FF000000"/>
      <name val="Arial"/>
      <family val="2"/>
    </font>
    <font>
      <b/>
      <sz val="10"/>
      <color indexed="17"/>
      <name val="Arial"/>
      <family val="2"/>
    </font>
  </fonts>
  <fills count="20">
    <fill>
      <patternFill patternType="none"/>
    </fill>
    <fill>
      <patternFill patternType="gray125"/>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9"/>
        <bgColor indexed="64"/>
      </patternFill>
    </fill>
    <fill>
      <patternFill patternType="solid">
        <fgColor theme="0" tint="-4.9989318521683403E-2"/>
        <bgColor indexed="64"/>
      </patternFill>
    </fill>
    <fill>
      <patternFill patternType="solid">
        <fgColor rgb="FFFFA365"/>
        <bgColor indexed="64"/>
      </patternFill>
    </fill>
    <fill>
      <patternFill patternType="solid">
        <fgColor theme="2" tint="-0.249977111117893"/>
        <bgColor indexed="64"/>
      </patternFill>
    </fill>
  </fills>
  <borders count="119">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dashed">
        <color theme="9" tint="-0.249977111117893"/>
      </left>
      <right style="dashed">
        <color theme="9" tint="-0.249977111117893"/>
      </right>
      <top style="dashed">
        <color theme="9" tint="-0.249977111117893"/>
      </top>
      <bottom style="dashed">
        <color theme="9" tint="-0.249977111117893"/>
      </bottom>
      <diagonal/>
    </border>
    <border>
      <left/>
      <right style="dashed">
        <color theme="9" tint="-0.24994659260841701"/>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theme="0"/>
      </left>
      <right/>
      <top/>
      <bottom/>
      <diagonal/>
    </border>
    <border>
      <left style="thin">
        <color indexed="64"/>
      </left>
      <right/>
      <top/>
      <bottom style="thin">
        <color indexed="64"/>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diagonal/>
    </border>
    <border>
      <left/>
      <right style="thin">
        <color indexed="64"/>
      </right>
      <top style="thin">
        <color indexed="64"/>
      </top>
      <bottom style="thin">
        <color indexed="64"/>
      </bottom>
      <diagonal/>
    </border>
    <border>
      <left style="dashed">
        <color theme="9" tint="-0.249977111117893"/>
      </left>
      <right style="dashed">
        <color theme="9" tint="-0.249977111117893"/>
      </right>
      <top style="dashed">
        <color theme="9" tint="-0.249977111117893"/>
      </top>
      <bottom/>
      <diagonal/>
    </border>
    <border>
      <left style="dashed">
        <color theme="9" tint="-0.249977111117893"/>
      </left>
      <right style="dashed">
        <color theme="9" tint="-0.249977111117893"/>
      </right>
      <top/>
      <bottom/>
      <diagonal/>
    </border>
    <border>
      <left style="dashed">
        <color theme="9" tint="-0.249977111117893"/>
      </left>
      <right style="dashed">
        <color theme="9" tint="-0.249977111117893"/>
      </right>
      <top/>
      <bottom style="dashed">
        <color theme="9" tint="-0.249977111117893"/>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ashed">
        <color theme="9" tint="-0.249977111117893"/>
      </left>
      <right/>
      <top style="dashed">
        <color theme="9" tint="-0.249977111117893"/>
      </top>
      <bottom style="dashed">
        <color theme="9" tint="-0.249977111117893"/>
      </bottom>
      <diagonal/>
    </border>
    <border>
      <left/>
      <right/>
      <top style="dashed">
        <color theme="9" tint="-0.249977111117893"/>
      </top>
      <bottom style="dashed">
        <color theme="9" tint="-0.249977111117893"/>
      </bottom>
      <diagonal/>
    </border>
    <border>
      <left/>
      <right style="dashed">
        <color theme="9" tint="-0.249977111117893"/>
      </right>
      <top style="dashed">
        <color theme="9" tint="-0.249977111117893"/>
      </top>
      <bottom style="dashed">
        <color theme="9" tint="-0.249977111117893"/>
      </bottom>
      <diagonal/>
    </border>
    <border>
      <left style="dashed">
        <color theme="9" tint="-0.24994659260841701"/>
      </left>
      <right style="dashed">
        <color theme="9" tint="-0.249977111117893"/>
      </right>
      <top style="dashed">
        <color theme="9" tint="-0.24994659260841701"/>
      </top>
      <bottom/>
      <diagonal/>
    </border>
    <border>
      <left style="dashed">
        <color theme="9" tint="-0.24994659260841701"/>
      </left>
      <right style="dashed">
        <color theme="9" tint="-0.249977111117893"/>
      </right>
      <top/>
      <bottom style="dashed">
        <color theme="9" tint="-0.24994659260841701"/>
      </bottom>
      <diagonal/>
    </border>
    <border>
      <left style="dashed">
        <color theme="9" tint="-0.249977111117893"/>
      </left>
      <right style="dashed">
        <color theme="9" tint="-0.24994659260841701"/>
      </right>
      <top style="dashed">
        <color theme="9" tint="-0.24994659260841701"/>
      </top>
      <bottom/>
      <diagonal/>
    </border>
    <border>
      <left style="dashed">
        <color theme="9" tint="-0.249977111117893"/>
      </left>
      <right style="dashed">
        <color theme="9" tint="-0.24994659260841701"/>
      </right>
      <top/>
      <bottom style="dashed">
        <color theme="9" tint="-0.24994659260841701"/>
      </bottom>
      <diagonal/>
    </border>
    <border>
      <left style="dashed">
        <color theme="9" tint="-0.24994659260841701"/>
      </left>
      <right style="dashed">
        <color theme="9" tint="-0.24994659260841701"/>
      </right>
      <top style="dashed">
        <color theme="9" tint="-0.249977111117893"/>
      </top>
      <bottom/>
      <diagonal/>
    </border>
    <border>
      <left style="dashed">
        <color theme="9" tint="-0.24994659260841701"/>
      </left>
      <right style="dashed">
        <color theme="9" tint="-0.24994659260841701"/>
      </right>
      <top/>
      <bottom style="dashed">
        <color theme="9" tint="-0.249977111117893"/>
      </bottom>
      <diagonal/>
    </border>
    <border>
      <left style="thin">
        <color indexed="64"/>
      </left>
      <right/>
      <top style="medium">
        <color indexed="64"/>
      </top>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5">
    <xf numFmtId="0" fontId="0" fillId="0" borderId="0"/>
    <xf numFmtId="9" fontId="12" fillId="0" borderId="0" applyFont="0" applyFill="0" applyBorder="0" applyAlignment="0" applyProtection="0"/>
    <xf numFmtId="0" fontId="36" fillId="0" borderId="0"/>
    <xf numFmtId="0" fontId="37" fillId="0" borderId="0"/>
    <xf numFmtId="0" fontId="5" fillId="0" borderId="0"/>
  </cellStyleXfs>
  <cellXfs count="636">
    <xf numFmtId="0" fontId="0" fillId="0" borderId="0" xfId="0"/>
    <xf numFmtId="0" fontId="5" fillId="0" borderId="0" xfId="0" applyFont="1"/>
    <xf numFmtId="0" fontId="3" fillId="0" borderId="1" xfId="0" applyFont="1" applyBorder="1" applyAlignment="1">
      <alignment horizontal="left" vertical="center" wrapText="1" indent="1" readingOrder="1"/>
    </xf>
    <xf numFmtId="0" fontId="7" fillId="0" borderId="0" xfId="0" applyFont="1" applyAlignment="1">
      <alignment horizontal="center" vertical="center" wrapText="1"/>
    </xf>
    <xf numFmtId="0" fontId="8" fillId="5" borderId="0" xfId="0" applyFont="1" applyFill="1" applyAlignment="1">
      <alignment horizontal="center" vertical="center" wrapText="1" readingOrder="1"/>
    </xf>
    <xf numFmtId="0" fontId="9" fillId="4" borderId="11" xfId="0" applyFont="1" applyFill="1" applyBorder="1" applyAlignment="1">
      <alignment horizontal="center" vertical="center" wrapText="1" readingOrder="1"/>
    </xf>
    <xf numFmtId="0" fontId="9" fillId="0" borderId="11" xfId="0" applyFont="1" applyBorder="1" applyAlignment="1">
      <alignment horizontal="justify" vertical="center" wrapText="1" readingOrder="1"/>
    </xf>
    <xf numFmtId="9" fontId="9" fillId="0" borderId="11" xfId="0" applyNumberFormat="1" applyFont="1" applyBorder="1" applyAlignment="1">
      <alignment horizontal="center" vertical="center" wrapText="1" readingOrder="1"/>
    </xf>
    <xf numFmtId="0" fontId="9" fillId="6" borderId="1" xfId="0" applyFont="1" applyFill="1" applyBorder="1" applyAlignment="1">
      <alignment horizontal="center" vertical="center" wrapText="1" readingOrder="1"/>
    </xf>
    <xf numFmtId="0" fontId="9" fillId="0" borderId="1" xfId="0" applyFont="1" applyBorder="1" applyAlignment="1">
      <alignment horizontal="justify" vertical="center" wrapText="1" readingOrder="1"/>
    </xf>
    <xf numFmtId="9" fontId="9" fillId="0" borderId="1" xfId="0" applyNumberFormat="1" applyFont="1" applyBorder="1" applyAlignment="1">
      <alignment horizontal="center" vertical="center" wrapText="1" readingOrder="1"/>
    </xf>
    <xf numFmtId="0" fontId="9" fillId="3" borderId="1" xfId="0" applyFont="1" applyFill="1" applyBorder="1" applyAlignment="1">
      <alignment horizontal="center" vertical="center" wrapText="1" readingOrder="1"/>
    </xf>
    <xf numFmtId="0" fontId="9" fillId="7" borderId="1"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3" fillId="0" borderId="0" xfId="0" applyFont="1"/>
    <xf numFmtId="0" fontId="11" fillId="0" borderId="0" xfId="0" applyFont="1"/>
    <xf numFmtId="0" fontId="17" fillId="10" borderId="12" xfId="0" applyFont="1" applyFill="1" applyBorder="1" applyAlignment="1" applyProtection="1">
      <alignment horizontal="center" vertical="center" wrapText="1" readingOrder="1"/>
      <protection hidden="1"/>
    </xf>
    <xf numFmtId="0" fontId="17" fillId="10" borderId="19" xfId="0" applyFont="1" applyFill="1" applyBorder="1" applyAlignment="1" applyProtection="1">
      <alignment horizontal="center" vertical="center" wrapText="1" readingOrder="1"/>
      <protection hidden="1"/>
    </xf>
    <xf numFmtId="0" fontId="17" fillId="10" borderId="13" xfId="0" applyFont="1" applyFill="1" applyBorder="1" applyAlignment="1" applyProtection="1">
      <alignment horizontal="center" vertical="center" wrapText="1" readingOrder="1"/>
      <protection hidden="1"/>
    </xf>
    <xf numFmtId="0" fontId="17" fillId="11" borderId="12" xfId="0" applyFont="1" applyFill="1" applyBorder="1" applyAlignment="1" applyProtection="1">
      <alignment horizontal="center" wrapText="1" readingOrder="1"/>
      <protection hidden="1"/>
    </xf>
    <xf numFmtId="0" fontId="17" fillId="11" borderId="19" xfId="0" applyFont="1" applyFill="1" applyBorder="1" applyAlignment="1" applyProtection="1">
      <alignment horizontal="center" wrapText="1" readingOrder="1"/>
      <protection hidden="1"/>
    </xf>
    <xf numFmtId="0" fontId="17" fillId="11" borderId="13" xfId="0" applyFont="1" applyFill="1" applyBorder="1" applyAlignment="1" applyProtection="1">
      <alignment horizontal="center" wrapText="1" readingOrder="1"/>
      <protection hidden="1"/>
    </xf>
    <xf numFmtId="0" fontId="17" fillId="10" borderId="14" xfId="0" applyFont="1" applyFill="1" applyBorder="1" applyAlignment="1" applyProtection="1">
      <alignment horizontal="center" vertical="center" wrapText="1" readingOrder="1"/>
      <protection hidden="1"/>
    </xf>
    <xf numFmtId="0" fontId="17" fillId="10" borderId="0" xfId="0" applyFont="1" applyFill="1" applyAlignment="1" applyProtection="1">
      <alignment horizontal="center" vertical="center" wrapText="1" readingOrder="1"/>
      <protection hidden="1"/>
    </xf>
    <xf numFmtId="0" fontId="17" fillId="10" borderId="15" xfId="0" applyFont="1" applyFill="1" applyBorder="1" applyAlignment="1" applyProtection="1">
      <alignment horizontal="center" vertical="center" wrapText="1" readingOrder="1"/>
      <protection hidden="1"/>
    </xf>
    <xf numFmtId="0" fontId="17" fillId="11" borderId="14" xfId="0" applyFont="1" applyFill="1" applyBorder="1" applyAlignment="1" applyProtection="1">
      <alignment horizontal="center" wrapText="1" readingOrder="1"/>
      <protection hidden="1"/>
    </xf>
    <xf numFmtId="0" fontId="17" fillId="11" borderId="0" xfId="0" applyFont="1" applyFill="1" applyAlignment="1" applyProtection="1">
      <alignment horizontal="center" wrapText="1" readingOrder="1"/>
      <protection hidden="1"/>
    </xf>
    <xf numFmtId="0" fontId="17" fillId="11" borderId="15" xfId="0" applyFont="1" applyFill="1" applyBorder="1" applyAlignment="1" applyProtection="1">
      <alignment horizontal="center" wrapText="1" readingOrder="1"/>
      <protection hidden="1"/>
    </xf>
    <xf numFmtId="0" fontId="17" fillId="10" borderId="16" xfId="0" applyFont="1" applyFill="1" applyBorder="1" applyAlignment="1" applyProtection="1">
      <alignment horizontal="center" vertical="center" wrapText="1" readingOrder="1"/>
      <protection hidden="1"/>
    </xf>
    <xf numFmtId="0" fontId="17" fillId="10" borderId="18" xfId="0" applyFont="1" applyFill="1" applyBorder="1" applyAlignment="1" applyProtection="1">
      <alignment horizontal="center" vertical="center" wrapText="1" readingOrder="1"/>
      <protection hidden="1"/>
    </xf>
    <xf numFmtId="0" fontId="17" fillId="10" borderId="17" xfId="0" applyFont="1" applyFill="1" applyBorder="1" applyAlignment="1" applyProtection="1">
      <alignment horizontal="center" vertical="center" wrapText="1" readingOrder="1"/>
      <protection hidden="1"/>
    </xf>
    <xf numFmtId="0" fontId="17" fillId="11" borderId="16" xfId="0" applyFont="1" applyFill="1" applyBorder="1" applyAlignment="1" applyProtection="1">
      <alignment horizontal="center" wrapText="1" readingOrder="1"/>
      <protection hidden="1"/>
    </xf>
    <xf numFmtId="0" fontId="17" fillId="11" borderId="18" xfId="0" applyFont="1" applyFill="1" applyBorder="1" applyAlignment="1" applyProtection="1">
      <alignment horizontal="center" wrapText="1" readingOrder="1"/>
      <protection hidden="1"/>
    </xf>
    <xf numFmtId="0" fontId="17" fillId="11" borderId="17" xfId="0" applyFont="1" applyFill="1" applyBorder="1" applyAlignment="1" applyProtection="1">
      <alignment horizontal="center" wrapText="1" readingOrder="1"/>
      <protection hidden="1"/>
    </xf>
    <xf numFmtId="0" fontId="17" fillId="12" borderId="12" xfId="0" applyFont="1" applyFill="1" applyBorder="1" applyAlignment="1" applyProtection="1">
      <alignment horizontal="center" wrapText="1" readingOrder="1"/>
      <protection hidden="1"/>
    </xf>
    <xf numFmtId="0" fontId="17" fillId="12" borderId="19" xfId="0" applyFont="1" applyFill="1" applyBorder="1" applyAlignment="1" applyProtection="1">
      <alignment horizontal="center" wrapText="1" readingOrder="1"/>
      <protection hidden="1"/>
    </xf>
    <xf numFmtId="0" fontId="17" fillId="12" borderId="13" xfId="0" applyFont="1" applyFill="1" applyBorder="1" applyAlignment="1" applyProtection="1">
      <alignment horizontal="center" wrapText="1" readingOrder="1"/>
      <protection hidden="1"/>
    </xf>
    <xf numFmtId="0" fontId="17" fillId="12" borderId="14" xfId="0" applyFont="1" applyFill="1" applyBorder="1" applyAlignment="1" applyProtection="1">
      <alignment horizontal="center" wrapText="1" readingOrder="1"/>
      <protection hidden="1"/>
    </xf>
    <xf numFmtId="0" fontId="17" fillId="12" borderId="0" xfId="0" applyFont="1" applyFill="1" applyAlignment="1" applyProtection="1">
      <alignment horizontal="center" wrapText="1" readingOrder="1"/>
      <protection hidden="1"/>
    </xf>
    <xf numFmtId="0" fontId="17" fillId="12" borderId="15" xfId="0" applyFont="1" applyFill="1" applyBorder="1" applyAlignment="1" applyProtection="1">
      <alignment horizontal="center" wrapText="1" readingOrder="1"/>
      <protection hidden="1"/>
    </xf>
    <xf numFmtId="0" fontId="17" fillId="12" borderId="16" xfId="0" applyFont="1" applyFill="1" applyBorder="1" applyAlignment="1" applyProtection="1">
      <alignment horizontal="center" wrapText="1" readingOrder="1"/>
      <protection hidden="1"/>
    </xf>
    <xf numFmtId="0" fontId="17" fillId="12" borderId="18" xfId="0" applyFont="1" applyFill="1" applyBorder="1" applyAlignment="1" applyProtection="1">
      <alignment horizontal="center" wrapText="1" readingOrder="1"/>
      <protection hidden="1"/>
    </xf>
    <xf numFmtId="0" fontId="17" fillId="12" borderId="17" xfId="0" applyFont="1" applyFill="1" applyBorder="1" applyAlignment="1" applyProtection="1">
      <alignment horizontal="center" wrapText="1" readingOrder="1"/>
      <protection hidden="1"/>
    </xf>
    <xf numFmtId="0" fontId="17" fillId="4" borderId="12" xfId="0" applyFont="1" applyFill="1" applyBorder="1" applyAlignment="1" applyProtection="1">
      <alignment horizontal="center" wrapText="1" readingOrder="1"/>
      <protection hidden="1"/>
    </xf>
    <xf numFmtId="0" fontId="17" fillId="4" borderId="19" xfId="0" applyFont="1" applyFill="1" applyBorder="1" applyAlignment="1" applyProtection="1">
      <alignment horizontal="center" wrapText="1" readingOrder="1"/>
      <protection hidden="1"/>
    </xf>
    <xf numFmtId="0" fontId="17" fillId="4" borderId="13" xfId="0" applyFont="1" applyFill="1" applyBorder="1" applyAlignment="1" applyProtection="1">
      <alignment horizontal="center" wrapText="1" readingOrder="1"/>
      <protection hidden="1"/>
    </xf>
    <xf numFmtId="0" fontId="17" fillId="4" borderId="14" xfId="0" applyFont="1" applyFill="1" applyBorder="1" applyAlignment="1" applyProtection="1">
      <alignment horizontal="center" wrapText="1" readingOrder="1"/>
      <protection hidden="1"/>
    </xf>
    <xf numFmtId="0" fontId="17" fillId="4" borderId="0" xfId="0" applyFont="1" applyFill="1" applyAlignment="1" applyProtection="1">
      <alignment horizontal="center" wrapText="1" readingOrder="1"/>
      <protection hidden="1"/>
    </xf>
    <xf numFmtId="0" fontId="17" fillId="4" borderId="15" xfId="0" applyFont="1" applyFill="1" applyBorder="1" applyAlignment="1" applyProtection="1">
      <alignment horizontal="center" wrapText="1" readingOrder="1"/>
      <protection hidden="1"/>
    </xf>
    <xf numFmtId="0" fontId="17" fillId="4" borderId="16" xfId="0" applyFont="1" applyFill="1" applyBorder="1" applyAlignment="1" applyProtection="1">
      <alignment horizontal="center" wrapText="1" readingOrder="1"/>
      <protection hidden="1"/>
    </xf>
    <xf numFmtId="0" fontId="17" fillId="4" borderId="18" xfId="0" applyFont="1" applyFill="1" applyBorder="1" applyAlignment="1" applyProtection="1">
      <alignment horizontal="center" wrapText="1" readingOrder="1"/>
      <protection hidden="1"/>
    </xf>
    <xf numFmtId="0" fontId="17" fillId="4" borderId="17"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0" fillId="2" borderId="0" xfId="0" applyFill="1"/>
    <xf numFmtId="0" fontId="38" fillId="2" borderId="51" xfId="2" applyFont="1" applyFill="1" applyBorder="1"/>
    <xf numFmtId="0" fontId="38" fillId="2" borderId="52" xfId="2" applyFont="1" applyFill="1" applyBorder="1"/>
    <xf numFmtId="0" fontId="38" fillId="2" borderId="53" xfId="2" applyFont="1" applyFill="1" applyBorder="1"/>
    <xf numFmtId="0" fontId="14" fillId="2" borderId="0" xfId="0" applyFont="1" applyFill="1" applyAlignment="1">
      <alignment vertical="center"/>
    </xf>
    <xf numFmtId="0" fontId="5" fillId="2" borderId="0" xfId="0" applyFont="1" applyFill="1"/>
    <xf numFmtId="0" fontId="26" fillId="2" borderId="0" xfId="0" applyFont="1" applyFill="1"/>
    <xf numFmtId="0" fontId="27" fillId="2" borderId="34" xfId="0" applyFont="1" applyFill="1" applyBorder="1" applyAlignment="1">
      <alignment horizontal="center" vertical="center" wrapText="1" readingOrder="1"/>
    </xf>
    <xf numFmtId="0" fontId="28" fillId="2" borderId="34" xfId="0" applyFont="1" applyFill="1" applyBorder="1" applyAlignment="1">
      <alignment horizontal="justify" vertical="center" wrapText="1" readingOrder="1"/>
    </xf>
    <xf numFmtId="9" fontId="27" fillId="2" borderId="43" xfId="0" applyNumberFormat="1" applyFont="1" applyFill="1" applyBorder="1" applyAlignment="1">
      <alignment horizontal="center" vertical="center" wrapText="1" readingOrder="1"/>
    </xf>
    <xf numFmtId="0" fontId="27" fillId="2" borderId="33" xfId="0" applyFont="1" applyFill="1" applyBorder="1" applyAlignment="1">
      <alignment horizontal="center" vertical="center" wrapText="1" readingOrder="1"/>
    </xf>
    <xf numFmtId="0" fontId="28" fillId="2" borderId="33" xfId="0" applyFont="1" applyFill="1" applyBorder="1" applyAlignment="1">
      <alignment horizontal="justify" vertical="center" wrapText="1" readingOrder="1"/>
    </xf>
    <xf numFmtId="9" fontId="27" fillId="2" borderId="38" xfId="0" applyNumberFormat="1" applyFont="1" applyFill="1" applyBorder="1" applyAlignment="1">
      <alignment horizontal="center" vertical="center" wrapText="1" readingOrder="1"/>
    </xf>
    <xf numFmtId="0" fontId="28" fillId="2" borderId="38" xfId="0" applyFont="1" applyFill="1" applyBorder="1" applyAlignment="1">
      <alignment horizontal="center" vertical="center" wrapText="1" readingOrder="1"/>
    </xf>
    <xf numFmtId="0" fontId="27" fillId="2" borderId="40" xfId="0" applyFont="1" applyFill="1" applyBorder="1" applyAlignment="1">
      <alignment horizontal="center" vertical="center" wrapText="1" readingOrder="1"/>
    </xf>
    <xf numFmtId="0" fontId="28" fillId="2" borderId="40" xfId="0" applyFont="1" applyFill="1" applyBorder="1" applyAlignment="1">
      <alignment horizontal="justify" vertical="center" wrapText="1" readingOrder="1"/>
    </xf>
    <xf numFmtId="0" fontId="28" fillId="2" borderId="41" xfId="0" applyFont="1" applyFill="1" applyBorder="1" applyAlignment="1">
      <alignment horizontal="center" vertical="center" wrapText="1" readingOrder="1"/>
    </xf>
    <xf numFmtId="0" fontId="35" fillId="2" borderId="0" xfId="0" applyFont="1" applyFill="1"/>
    <xf numFmtId="0" fontId="27" fillId="14" borderId="45" xfId="0" applyFont="1" applyFill="1" applyBorder="1" applyAlignment="1">
      <alignment horizontal="center" vertical="center" wrapText="1" readingOrder="1"/>
    </xf>
    <xf numFmtId="0" fontId="27" fillId="14" borderId="46" xfId="0" applyFont="1" applyFill="1" applyBorder="1" applyAlignment="1">
      <alignment horizontal="center" vertical="center" wrapText="1" readingOrder="1"/>
    </xf>
    <xf numFmtId="0" fontId="11" fillId="2" borderId="0" xfId="0" applyFont="1" applyFill="1"/>
    <xf numFmtId="0" fontId="24" fillId="2" borderId="0" xfId="0" applyFont="1" applyFill="1" applyAlignment="1">
      <alignment horizontal="center" vertical="center" wrapText="1"/>
    </xf>
    <xf numFmtId="0" fontId="13" fillId="2" borderId="0" xfId="0" applyFont="1" applyFill="1"/>
    <xf numFmtId="0" fontId="4" fillId="2" borderId="0" xfId="0" applyFont="1" applyFill="1" applyAlignment="1">
      <alignment horizontal="left" vertical="center"/>
    </xf>
    <xf numFmtId="0" fontId="38" fillId="2" borderId="14" xfId="2" applyFont="1" applyFill="1" applyBorder="1"/>
    <xf numFmtId="0" fontId="43" fillId="2" borderId="0" xfId="0" applyFont="1" applyFill="1" applyAlignment="1">
      <alignment horizontal="left" vertical="center" wrapText="1"/>
    </xf>
    <xf numFmtId="0" fontId="44" fillId="2" borderId="0" xfId="0" applyFont="1" applyFill="1" applyAlignment="1">
      <alignment horizontal="left" vertical="top" wrapText="1"/>
    </xf>
    <xf numFmtId="0" fontId="38" fillId="2" borderId="0" xfId="2" applyFont="1" applyFill="1"/>
    <xf numFmtId="0" fontId="38" fillId="2" borderId="15" xfId="2" applyFont="1" applyFill="1" applyBorder="1"/>
    <xf numFmtId="0" fontId="38" fillId="2" borderId="16" xfId="2" applyFont="1" applyFill="1" applyBorder="1"/>
    <xf numFmtId="0" fontId="38" fillId="2" borderId="18" xfId="2" applyFont="1" applyFill="1" applyBorder="1"/>
    <xf numFmtId="0" fontId="38" fillId="2" borderId="17" xfId="2" applyFont="1" applyFill="1" applyBorder="1"/>
    <xf numFmtId="0" fontId="42" fillId="2" borderId="0" xfId="2" applyFont="1" applyFill="1" applyAlignment="1">
      <alignment horizontal="left" vertical="center" wrapText="1"/>
    </xf>
    <xf numFmtId="0" fontId="38" fillId="2" borderId="0" xfId="2" applyFont="1" applyFill="1" applyAlignment="1">
      <alignment horizontal="left" vertical="center" wrapText="1"/>
    </xf>
    <xf numFmtId="0" fontId="38" fillId="2" borderId="0" xfId="2" quotePrefix="1" applyFont="1" applyFill="1" applyAlignment="1">
      <alignment horizontal="left" vertical="center" wrapText="1"/>
    </xf>
    <xf numFmtId="0" fontId="40" fillId="2" borderId="14" xfId="2" quotePrefix="1" applyFont="1" applyFill="1" applyBorder="1" applyAlignment="1">
      <alignment horizontal="left" vertical="top" wrapText="1"/>
    </xf>
    <xf numFmtId="0" fontId="41" fillId="2" borderId="0" xfId="2" quotePrefix="1" applyFont="1" applyFill="1" applyAlignment="1">
      <alignment horizontal="left" vertical="top" wrapText="1"/>
    </xf>
    <xf numFmtId="0" fontId="41" fillId="2" borderId="15" xfId="2" quotePrefix="1" applyFont="1" applyFill="1" applyBorder="1" applyAlignment="1">
      <alignment horizontal="left" vertical="top" wrapText="1"/>
    </xf>
    <xf numFmtId="0" fontId="48" fillId="5" borderId="0" xfId="0" applyFont="1" applyFill="1" applyAlignment="1">
      <alignment horizontal="center" vertical="center" wrapText="1" readingOrder="1"/>
    </xf>
    <xf numFmtId="0" fontId="49" fillId="4" borderId="11" xfId="0" applyFont="1" applyFill="1" applyBorder="1" applyAlignment="1">
      <alignment horizontal="center" vertical="center" wrapText="1" readingOrder="1"/>
    </xf>
    <xf numFmtId="0" fontId="49" fillId="0" borderId="11" xfId="0" applyFont="1" applyBorder="1" applyAlignment="1">
      <alignment horizontal="center" vertical="center" wrapText="1" readingOrder="1"/>
    </xf>
    <xf numFmtId="0" fontId="49" fillId="0" borderId="11" xfId="0" applyFont="1" applyBorder="1" applyAlignment="1">
      <alignment horizontal="justify" vertical="center" wrapText="1" readingOrder="1"/>
    </xf>
    <xf numFmtId="0" fontId="49" fillId="6" borderId="1" xfId="0" applyFont="1" applyFill="1" applyBorder="1" applyAlignment="1">
      <alignment horizontal="center" vertical="center" wrapText="1" readingOrder="1"/>
    </xf>
    <xf numFmtId="0" fontId="49" fillId="0" borderId="1" xfId="0" applyFont="1" applyBorder="1" applyAlignment="1">
      <alignment horizontal="center" vertical="center" wrapText="1" readingOrder="1"/>
    </xf>
    <xf numFmtId="0" fontId="49" fillId="0" borderId="1" xfId="0" applyFont="1" applyBorder="1" applyAlignment="1">
      <alignment horizontal="justify" vertical="center" wrapText="1" readingOrder="1"/>
    </xf>
    <xf numFmtId="0" fontId="49" fillId="3" borderId="1" xfId="0" applyFont="1" applyFill="1" applyBorder="1" applyAlignment="1">
      <alignment horizontal="center" vertical="center" wrapText="1" readingOrder="1"/>
    </xf>
    <xf numFmtId="0" fontId="49" fillId="7" borderId="1" xfId="0" applyFont="1" applyFill="1" applyBorder="1" applyAlignment="1">
      <alignment horizontal="center" vertical="center" wrapText="1" readingOrder="1"/>
    </xf>
    <xf numFmtId="0" fontId="49" fillId="8" borderId="1" xfId="0" applyFont="1" applyFill="1" applyBorder="1" applyAlignment="1">
      <alignment horizontal="center" vertical="center" wrapText="1" readingOrder="1"/>
    </xf>
    <xf numFmtId="0" fontId="50" fillId="2" borderId="0" xfId="0" applyFont="1" applyFill="1" applyAlignment="1">
      <alignment horizontal="justify" vertical="center" wrapText="1" readingOrder="1"/>
    </xf>
    <xf numFmtId="0" fontId="51" fillId="2" borderId="0" xfId="0" applyFont="1" applyFill="1" applyAlignment="1">
      <alignment vertical="center"/>
    </xf>
    <xf numFmtId="0" fontId="50" fillId="0" borderId="0" xfId="0" applyFont="1" applyAlignment="1">
      <alignment horizontal="justify" vertical="center" wrapText="1" readingOrder="1"/>
    </xf>
    <xf numFmtId="0" fontId="50" fillId="0" borderId="0" xfId="0" applyFont="1" applyAlignment="1">
      <alignment vertical="center"/>
    </xf>
    <xf numFmtId="0" fontId="11" fillId="0" borderId="0" xfId="0" pivotButton="1" applyFont="1"/>
    <xf numFmtId="0" fontId="52" fillId="0" borderId="0" xfId="0" applyFont="1" applyAlignment="1">
      <alignment horizontal="center" wrapText="1"/>
    </xf>
    <xf numFmtId="0" fontId="53" fillId="0" borderId="0" xfId="0" applyFont="1"/>
    <xf numFmtId="0" fontId="55" fillId="0" borderId="0" xfId="0" applyFont="1" applyAlignment="1">
      <alignment vertical="center" wrapText="1"/>
    </xf>
    <xf numFmtId="0" fontId="57" fillId="0" borderId="0" xfId="0" applyFont="1"/>
    <xf numFmtId="0" fontId="58" fillId="16" borderId="83" xfId="0" applyFont="1" applyFill="1" applyBorder="1" applyAlignment="1">
      <alignment vertical="center"/>
    </xf>
    <xf numFmtId="0" fontId="58" fillId="16" borderId="84" xfId="0" applyFont="1" applyFill="1" applyBorder="1" applyAlignment="1">
      <alignment horizontal="center" vertical="center"/>
    </xf>
    <xf numFmtId="0" fontId="58" fillId="16" borderId="85" xfId="0" applyFont="1" applyFill="1" applyBorder="1" applyAlignment="1">
      <alignment horizontal="center" vertical="center"/>
    </xf>
    <xf numFmtId="0" fontId="57" fillId="17" borderId="78" xfId="0" applyFont="1" applyFill="1" applyBorder="1" applyAlignment="1">
      <alignment vertical="center" wrapText="1"/>
    </xf>
    <xf numFmtId="0" fontId="57" fillId="17" borderId="37" xfId="0" applyFont="1" applyFill="1" applyBorder="1" applyAlignment="1">
      <alignment vertical="center" wrapText="1"/>
    </xf>
    <xf numFmtId="0" fontId="57" fillId="17" borderId="33" xfId="0" applyFont="1" applyFill="1" applyBorder="1" applyAlignment="1">
      <alignment vertical="center" wrapText="1"/>
    </xf>
    <xf numFmtId="0" fontId="57" fillId="0" borderId="0" xfId="0" applyFont="1" applyAlignment="1">
      <alignment horizontal="left" vertical="center" wrapText="1"/>
    </xf>
    <xf numFmtId="0" fontId="57" fillId="0" borderId="15" xfId="0" applyFont="1" applyBorder="1" applyAlignment="1">
      <alignment horizontal="left" vertical="center" wrapText="1"/>
    </xf>
    <xf numFmtId="0" fontId="57" fillId="0" borderId="15" xfId="0" applyFont="1" applyBorder="1"/>
    <xf numFmtId="0" fontId="57" fillId="0" borderId="18" xfId="0" applyFont="1" applyBorder="1"/>
    <xf numFmtId="0" fontId="57" fillId="0" borderId="17" xfId="0" applyFont="1" applyBorder="1"/>
    <xf numFmtId="0" fontId="57" fillId="2" borderId="0" xfId="0" applyFont="1" applyFill="1" applyAlignment="1">
      <alignment horizontal="left" vertical="center" wrapText="1"/>
    </xf>
    <xf numFmtId="0" fontId="57" fillId="2" borderId="87" xfId="0" applyFont="1" applyFill="1" applyBorder="1" applyAlignment="1">
      <alignment horizontal="left" vertical="center" wrapText="1"/>
    </xf>
    <xf numFmtId="0" fontId="57" fillId="0" borderId="89" xfId="0" applyFont="1" applyBorder="1"/>
    <xf numFmtId="0" fontId="63" fillId="18" borderId="34" xfId="0" applyFont="1" applyFill="1" applyBorder="1" applyAlignment="1">
      <alignment horizontal="center" vertical="center" wrapText="1"/>
    </xf>
    <xf numFmtId="0" fontId="62" fillId="18" borderId="34" xfId="0" applyFont="1" applyFill="1" applyBorder="1" applyAlignment="1">
      <alignment horizontal="center" vertical="center" wrapText="1"/>
    </xf>
    <xf numFmtId="0" fontId="64" fillId="18" borderId="34" xfId="0" applyFont="1" applyFill="1" applyBorder="1" applyAlignment="1">
      <alignment horizontal="center" vertical="center" wrapText="1"/>
    </xf>
    <xf numFmtId="165" fontId="64" fillId="18" borderId="90" xfId="0" applyNumberFormat="1" applyFont="1" applyFill="1" applyBorder="1" applyAlignment="1">
      <alignment horizontal="center" vertical="center" wrapText="1"/>
    </xf>
    <xf numFmtId="0" fontId="65" fillId="18" borderId="91" xfId="0" applyFont="1" applyFill="1" applyBorder="1" applyAlignment="1">
      <alignment horizontal="center" vertical="center" wrapText="1"/>
    </xf>
    <xf numFmtId="0" fontId="54" fillId="0" borderId="0" xfId="0" applyFont="1" applyAlignment="1">
      <alignment horizontal="center" vertical="center" wrapText="1"/>
    </xf>
    <xf numFmtId="0" fontId="57" fillId="0" borderId="33" xfId="0" applyFont="1" applyBorder="1" applyAlignment="1" applyProtection="1">
      <alignment horizontal="center" vertical="center"/>
      <protection locked="0"/>
    </xf>
    <xf numFmtId="166" fontId="57" fillId="0" borderId="92" xfId="0" applyNumberFormat="1" applyFont="1" applyBorder="1" applyAlignment="1">
      <alignment horizontal="center" vertical="center"/>
    </xf>
    <xf numFmtId="0" fontId="0" fillId="0" borderId="93" xfId="0" applyBorder="1" applyAlignment="1" applyProtection="1">
      <alignment vertical="top"/>
      <protection locked="0"/>
    </xf>
    <xf numFmtId="0" fontId="0" fillId="0" borderId="93" xfId="0" applyBorder="1"/>
    <xf numFmtId="165" fontId="57" fillId="19" borderId="79" xfId="0" applyNumberFormat="1" applyFont="1" applyFill="1" applyBorder="1" applyAlignment="1">
      <alignment vertical="center"/>
    </xf>
    <xf numFmtId="165" fontId="57" fillId="7" borderId="41" xfId="0" applyNumberFormat="1" applyFont="1" applyFill="1" applyBorder="1" applyAlignment="1">
      <alignment vertical="center"/>
    </xf>
    <xf numFmtId="0" fontId="0" fillId="0" borderId="0" xfId="0" applyAlignment="1" applyProtection="1">
      <alignment horizontal="center"/>
      <protection locked="0"/>
    </xf>
    <xf numFmtId="0" fontId="0" fillId="0" borderId="0" xfId="0" applyProtection="1">
      <protection locked="0"/>
    </xf>
    <xf numFmtId="165" fontId="0" fillId="0" borderId="0" xfId="0" applyNumberFormat="1" applyProtection="1">
      <protection locked="0"/>
    </xf>
    <xf numFmtId="0" fontId="57" fillId="17" borderId="83" xfId="0" applyFont="1" applyFill="1" applyBorder="1" applyAlignment="1">
      <alignment vertical="center" wrapText="1"/>
    </xf>
    <xf numFmtId="0" fontId="57" fillId="0" borderId="33" xfId="0" applyFont="1" applyBorder="1" applyAlignment="1">
      <alignment horizontal="justify" vertical="top" wrapText="1"/>
    </xf>
    <xf numFmtId="0" fontId="57" fillId="17" borderId="34" xfId="0" applyFont="1" applyFill="1" applyBorder="1" applyAlignment="1">
      <alignment vertical="center" wrapText="1"/>
    </xf>
    <xf numFmtId="0" fontId="57" fillId="17" borderId="33" xfId="0" applyFont="1" applyFill="1" applyBorder="1" applyAlignment="1">
      <alignment horizontal="justify" vertical="center" wrapText="1"/>
    </xf>
    <xf numFmtId="0" fontId="57" fillId="0" borderId="38" xfId="0" applyFont="1" applyBorder="1" applyAlignment="1">
      <alignment horizontal="justify" vertical="center" wrapText="1"/>
    </xf>
    <xf numFmtId="0" fontId="57" fillId="17" borderId="42" xfId="0" applyFont="1" applyFill="1" applyBorder="1" applyAlignment="1">
      <alignment vertical="center" wrapText="1"/>
    </xf>
    <xf numFmtId="0" fontId="57" fillId="0" borderId="79" xfId="0" applyFont="1" applyBorder="1" applyAlignment="1">
      <alignment horizontal="justify" vertical="center" wrapText="1"/>
    </xf>
    <xf numFmtId="0" fontId="57" fillId="17" borderId="77" xfId="0" applyFont="1" applyFill="1" applyBorder="1" applyAlignment="1">
      <alignment horizontal="justify" vertical="center" wrapText="1"/>
    </xf>
    <xf numFmtId="0" fontId="1" fillId="2" borderId="0" xfId="0" applyFont="1" applyFill="1" applyAlignment="1">
      <alignment horizontal="justify" vertical="center"/>
    </xf>
    <xf numFmtId="0" fontId="4" fillId="2" borderId="0" xfId="0" applyFont="1" applyFill="1" applyAlignment="1">
      <alignment horizontal="justify" vertical="center"/>
    </xf>
    <xf numFmtId="0" fontId="57" fillId="2" borderId="0" xfId="0" applyFont="1" applyFill="1" applyAlignment="1">
      <alignment horizontal="justify" vertical="center"/>
    </xf>
    <xf numFmtId="0" fontId="62" fillId="2" borderId="0" xfId="0" applyFont="1" applyFill="1" applyAlignment="1">
      <alignment horizontal="justify" vertical="center"/>
    </xf>
    <xf numFmtId="0" fontId="57" fillId="2" borderId="75" xfId="0" applyFont="1" applyFill="1" applyBorder="1" applyAlignment="1">
      <alignment horizontal="justify" vertical="center" wrapText="1"/>
    </xf>
    <xf numFmtId="0" fontId="62" fillId="2" borderId="8" xfId="0" applyFont="1" applyFill="1" applyBorder="1" applyAlignment="1">
      <alignment horizontal="center" vertical="center"/>
    </xf>
    <xf numFmtId="0" fontId="62" fillId="2" borderId="2" xfId="0" applyFont="1" applyFill="1" applyBorder="1" applyAlignment="1">
      <alignment horizontal="justify" vertical="center" textRotation="90"/>
    </xf>
    <xf numFmtId="9" fontId="57" fillId="2" borderId="4" xfId="0" applyNumberFormat="1" applyFont="1" applyFill="1" applyBorder="1" applyAlignment="1" applyProtection="1">
      <alignment horizontal="justify" vertical="center" wrapText="1"/>
      <protection hidden="1"/>
    </xf>
    <xf numFmtId="0" fontId="57" fillId="2" borderId="2" xfId="0" applyFont="1" applyFill="1" applyBorder="1" applyAlignment="1">
      <alignment horizontal="justify" vertical="center"/>
    </xf>
    <xf numFmtId="0" fontId="57" fillId="2" borderId="75" xfId="0" applyFont="1" applyFill="1" applyBorder="1" applyAlignment="1" applyProtection="1">
      <alignment horizontal="justify" vertical="center" wrapText="1"/>
      <protection locked="0"/>
    </xf>
    <xf numFmtId="0" fontId="57" fillId="2" borderId="8" xfId="0" applyFont="1" applyFill="1" applyBorder="1" applyAlignment="1" applyProtection="1">
      <alignment horizontal="justify" vertical="center" wrapText="1"/>
      <protection locked="0"/>
    </xf>
    <xf numFmtId="0" fontId="57" fillId="2" borderId="96" xfId="0" applyFont="1" applyFill="1" applyBorder="1" applyAlignment="1" applyProtection="1">
      <alignment horizontal="justify" vertical="center" wrapText="1"/>
      <protection locked="0"/>
    </xf>
    <xf numFmtId="0" fontId="55" fillId="0" borderId="0" xfId="0" applyFont="1" applyAlignment="1">
      <alignment horizontal="center" vertical="center" wrapText="1"/>
    </xf>
    <xf numFmtId="0" fontId="36" fillId="2" borderId="0" xfId="0" applyFont="1" applyFill="1" applyAlignment="1">
      <alignment horizontal="left"/>
    </xf>
    <xf numFmtId="0" fontId="57" fillId="0" borderId="33" xfId="0" applyFont="1" applyBorder="1" applyAlignment="1">
      <alignment horizontal="center" vertical="center"/>
    </xf>
    <xf numFmtId="0" fontId="57" fillId="0" borderId="33" xfId="0" applyFont="1" applyBorder="1" applyAlignment="1">
      <alignment horizontal="justify" vertical="center" wrapText="1"/>
    </xf>
    <xf numFmtId="0" fontId="60" fillId="0" borderId="33" xfId="0" applyFont="1" applyBorder="1" applyAlignment="1">
      <alignment horizontal="justify" vertical="top" wrapText="1"/>
    </xf>
    <xf numFmtId="0" fontId="57" fillId="0" borderId="92" xfId="0" applyFont="1" applyBorder="1" applyAlignment="1">
      <alignment horizontal="justify" vertical="top" wrapText="1"/>
    </xf>
    <xf numFmtId="0" fontId="57" fillId="2" borderId="33" xfId="0" applyFont="1" applyFill="1" applyBorder="1" applyAlignment="1">
      <alignment horizontal="justify" vertical="center" wrapText="1"/>
    </xf>
    <xf numFmtId="0" fontId="61" fillId="0" borderId="78" xfId="0" applyFont="1" applyBorder="1" applyAlignment="1">
      <alignment vertical="center" wrapText="1"/>
    </xf>
    <xf numFmtId="0" fontId="70" fillId="0" borderId="0" xfId="0" applyFont="1" applyAlignment="1">
      <alignment vertical="center" wrapText="1"/>
    </xf>
    <xf numFmtId="0" fontId="61" fillId="0" borderId="0" xfId="0" applyFont="1"/>
    <xf numFmtId="0" fontId="61" fillId="0" borderId="33" xfId="0" applyFont="1" applyBorder="1" applyAlignment="1">
      <alignment vertical="center" wrapText="1"/>
    </xf>
    <xf numFmtId="0" fontId="60" fillId="2" borderId="33" xfId="0" applyFont="1" applyFill="1" applyBorder="1" applyAlignment="1">
      <alignment horizontal="justify" vertical="top" wrapText="1"/>
    </xf>
    <xf numFmtId="0" fontId="60" fillId="2" borderId="33" xfId="0" applyFont="1" applyFill="1" applyBorder="1" applyAlignment="1">
      <alignment vertical="center" wrapText="1"/>
    </xf>
    <xf numFmtId="0" fontId="60" fillId="2" borderId="38" xfId="0" applyFont="1" applyFill="1" applyBorder="1" applyAlignment="1">
      <alignment horizontal="left" vertical="center" wrapText="1"/>
    </xf>
    <xf numFmtId="0" fontId="60" fillId="2" borderId="33" xfId="0" applyFont="1" applyFill="1" applyBorder="1" applyAlignment="1">
      <alignment horizontal="justify" vertical="center" wrapText="1"/>
    </xf>
    <xf numFmtId="0" fontId="60" fillId="2" borderId="78" xfId="0" applyFont="1" applyFill="1" applyBorder="1" applyAlignment="1">
      <alignment vertical="center" wrapText="1"/>
    </xf>
    <xf numFmtId="0" fontId="60" fillId="2" borderId="79" xfId="0" applyFont="1" applyFill="1" applyBorder="1" applyAlignment="1">
      <alignment horizontal="left" vertical="center" wrapText="1"/>
    </xf>
    <xf numFmtId="0" fontId="60" fillId="2" borderId="43" xfId="0" applyFont="1" applyFill="1" applyBorder="1" applyAlignment="1">
      <alignment horizontal="justify" vertical="center" wrapText="1"/>
    </xf>
    <xf numFmtId="0" fontId="60" fillId="2" borderId="38" xfId="0" applyFont="1" applyFill="1" applyBorder="1" applyAlignment="1">
      <alignment horizontal="justify" vertical="center" wrapText="1"/>
    </xf>
    <xf numFmtId="0" fontId="60" fillId="2" borderId="79" xfId="0" applyFont="1" applyFill="1" applyBorder="1" applyAlignment="1">
      <alignment horizontal="justify" vertical="center" wrapText="1"/>
    </xf>
    <xf numFmtId="0" fontId="70" fillId="0" borderId="87" xfId="0" applyFont="1" applyBorder="1" applyAlignment="1">
      <alignment horizontal="left" vertical="top" wrapText="1"/>
    </xf>
    <xf numFmtId="0" fontId="70" fillId="0" borderId="88" xfId="0" applyFont="1" applyBorder="1" applyAlignment="1">
      <alignment horizontal="left" vertical="top" wrapText="1"/>
    </xf>
    <xf numFmtId="0" fontId="0" fillId="0" borderId="33" xfId="0" applyBorder="1"/>
    <xf numFmtId="0" fontId="57" fillId="12" borderId="33" xfId="0" applyFont="1" applyFill="1" applyBorder="1" applyAlignment="1">
      <alignment horizontal="justify" vertical="center" wrapText="1"/>
    </xf>
    <xf numFmtId="0" fontId="57" fillId="0" borderId="115" xfId="0" applyFont="1" applyBorder="1" applyAlignment="1">
      <alignment horizontal="center" vertical="center"/>
    </xf>
    <xf numFmtId="0" fontId="0" fillId="0" borderId="0" xfId="0" applyAlignment="1" applyProtection="1">
      <alignment horizontal="center" vertical="center"/>
      <protection locked="0"/>
    </xf>
    <xf numFmtId="0" fontId="57" fillId="12" borderId="38" xfId="0" applyFont="1" applyFill="1" applyBorder="1" applyAlignment="1">
      <alignment horizontal="justify" vertical="center" wrapText="1"/>
    </xf>
    <xf numFmtId="0" fontId="57" fillId="12" borderId="43" xfId="0" applyFont="1" applyFill="1" applyBorder="1" applyAlignment="1">
      <alignment horizontal="justify" vertical="center" wrapText="1"/>
    </xf>
    <xf numFmtId="0" fontId="57" fillId="0" borderId="115" xfId="0" applyFont="1" applyBorder="1" applyAlignment="1" applyProtection="1">
      <alignment horizontal="center" vertical="center"/>
      <protection locked="0"/>
    </xf>
    <xf numFmtId="0" fontId="0" fillId="0" borderId="116" xfId="0" applyBorder="1"/>
    <xf numFmtId="0" fontId="57" fillId="2" borderId="33" xfId="0" applyFont="1" applyFill="1" applyBorder="1" applyAlignment="1" applyProtection="1">
      <alignment horizontal="justify" vertical="center" wrapText="1"/>
      <protection locked="0"/>
    </xf>
    <xf numFmtId="0" fontId="39" fillId="13" borderId="48" xfId="2" applyFont="1" applyFill="1" applyBorder="1" applyAlignment="1">
      <alignment horizontal="center" vertical="center" wrapText="1"/>
    </xf>
    <xf numFmtId="0" fontId="39" fillId="13" borderId="49" xfId="2" applyFont="1" applyFill="1" applyBorder="1" applyAlignment="1">
      <alignment horizontal="center" vertical="center" wrapText="1"/>
    </xf>
    <xf numFmtId="0" fontId="39" fillId="13" borderId="50" xfId="2" applyFont="1" applyFill="1" applyBorder="1" applyAlignment="1">
      <alignment horizontal="center" vertical="center" wrapText="1"/>
    </xf>
    <xf numFmtId="0" fontId="38" fillId="0" borderId="14" xfId="2" quotePrefix="1" applyFont="1" applyBorder="1" applyAlignment="1">
      <alignment horizontal="left" vertical="center" wrapText="1"/>
    </xf>
    <xf numFmtId="0" fontId="38" fillId="0" borderId="0" xfId="2" quotePrefix="1" applyFont="1" applyAlignment="1">
      <alignment horizontal="left" vertical="center" wrapText="1"/>
    </xf>
    <xf numFmtId="0" fontId="38" fillId="0" borderId="15" xfId="2" quotePrefix="1" applyFont="1" applyBorder="1" applyAlignment="1">
      <alignment horizontal="left" vertical="center" wrapText="1"/>
    </xf>
    <xf numFmtId="0" fontId="38" fillId="0" borderId="68" xfId="2" quotePrefix="1" applyFont="1" applyBorder="1" applyAlignment="1">
      <alignment horizontal="left" vertical="center" wrapText="1"/>
    </xf>
    <xf numFmtId="0" fontId="38" fillId="0" borderId="69" xfId="2" quotePrefix="1" applyFont="1" applyBorder="1" applyAlignment="1">
      <alignment horizontal="left" vertical="center" wrapText="1"/>
    </xf>
    <xf numFmtId="0" fontId="38" fillId="0" borderId="70" xfId="2" quotePrefix="1" applyFont="1" applyBorder="1" applyAlignment="1">
      <alignment horizontal="left" vertical="center" wrapText="1"/>
    </xf>
    <xf numFmtId="0" fontId="40" fillId="2" borderId="51" xfId="2" quotePrefix="1" applyFont="1" applyFill="1" applyBorder="1" applyAlignment="1">
      <alignment horizontal="left" vertical="top" wrapText="1"/>
    </xf>
    <xf numFmtId="0" fontId="41" fillId="2" borderId="52" xfId="2" quotePrefix="1" applyFont="1" applyFill="1" applyBorder="1" applyAlignment="1">
      <alignment horizontal="left" vertical="top" wrapText="1"/>
    </xf>
    <xf numFmtId="0" fontId="41" fillId="2" borderId="53" xfId="2" quotePrefix="1" applyFont="1" applyFill="1" applyBorder="1" applyAlignment="1">
      <alignment horizontal="left" vertical="top" wrapText="1"/>
    </xf>
    <xf numFmtId="0" fontId="38" fillId="0" borderId="14" xfId="2" quotePrefix="1" applyFont="1" applyBorder="1" applyAlignment="1">
      <alignment horizontal="left" vertical="top" wrapText="1"/>
    </xf>
    <xf numFmtId="0" fontId="38" fillId="0" borderId="0" xfId="2" quotePrefix="1" applyFont="1" applyAlignment="1">
      <alignment horizontal="left" vertical="top" wrapText="1"/>
    </xf>
    <xf numFmtId="0" fontId="38" fillId="0" borderId="15" xfId="2" quotePrefix="1" applyFont="1" applyBorder="1" applyAlignment="1">
      <alignment horizontal="left" vertical="top" wrapText="1"/>
    </xf>
    <xf numFmtId="0" fontId="43" fillId="13" borderId="54" xfId="3" applyFont="1" applyFill="1" applyBorder="1" applyAlignment="1">
      <alignment horizontal="center" vertical="center" wrapText="1"/>
    </xf>
    <xf numFmtId="0" fontId="43" fillId="13" borderId="55" xfId="3" applyFont="1" applyFill="1" applyBorder="1" applyAlignment="1">
      <alignment horizontal="center" vertical="center" wrapText="1"/>
    </xf>
    <xf numFmtId="0" fontId="43" fillId="13" borderId="56" xfId="2" applyFont="1" applyFill="1" applyBorder="1" applyAlignment="1">
      <alignment horizontal="center" vertical="center"/>
    </xf>
    <xf numFmtId="0" fontId="43" fillId="13" borderId="57" xfId="2" applyFont="1" applyFill="1" applyBorder="1" applyAlignment="1">
      <alignment horizontal="center" vertical="center"/>
    </xf>
    <xf numFmtId="0" fontId="2" fillId="2" borderId="68" xfId="2" quotePrefix="1" applyFont="1" applyFill="1" applyBorder="1" applyAlignment="1">
      <alignment horizontal="justify" vertical="center" wrapText="1"/>
    </xf>
    <xf numFmtId="0" fontId="2" fillId="2" borderId="69" xfId="2" quotePrefix="1" applyFont="1" applyFill="1" applyBorder="1" applyAlignment="1">
      <alignment horizontal="justify" vertical="center" wrapText="1"/>
    </xf>
    <xf numFmtId="0" fontId="2" fillId="2" borderId="70" xfId="2" quotePrefix="1" applyFont="1" applyFill="1" applyBorder="1" applyAlignment="1">
      <alignment horizontal="justify" vertical="center" wrapText="1"/>
    </xf>
    <xf numFmtId="0" fontId="43" fillId="2" borderId="58" xfId="3" applyFont="1" applyFill="1" applyBorder="1" applyAlignment="1">
      <alignment horizontal="left" vertical="top" wrapText="1" readingOrder="1"/>
    </xf>
    <xf numFmtId="0" fontId="43" fillId="2" borderId="59" xfId="3" applyFont="1" applyFill="1" applyBorder="1" applyAlignment="1">
      <alignment horizontal="left" vertical="top" wrapText="1" readingOrder="1"/>
    </xf>
    <xf numFmtId="0" fontId="44" fillId="2" borderId="60" xfId="2" applyFont="1" applyFill="1" applyBorder="1" applyAlignment="1">
      <alignment horizontal="justify" vertical="center" wrapText="1"/>
    </xf>
    <xf numFmtId="0" fontId="44" fillId="2" borderId="61" xfId="2" applyFont="1" applyFill="1" applyBorder="1" applyAlignment="1">
      <alignment horizontal="justify" vertical="center" wrapText="1"/>
    </xf>
    <xf numFmtId="0" fontId="43" fillId="2" borderId="62" xfId="0" applyFont="1" applyFill="1" applyBorder="1" applyAlignment="1">
      <alignment horizontal="left" vertical="center" wrapText="1"/>
    </xf>
    <xf numFmtId="0" fontId="43" fillId="2" borderId="63" xfId="0" applyFont="1" applyFill="1" applyBorder="1" applyAlignment="1">
      <alignment horizontal="left" vertical="center" wrapText="1"/>
    </xf>
    <xf numFmtId="0" fontId="44" fillId="2" borderId="64" xfId="2" applyFont="1" applyFill="1" applyBorder="1" applyAlignment="1">
      <alignment horizontal="justify" vertical="center" wrapText="1"/>
    </xf>
    <xf numFmtId="0" fontId="44" fillId="2" borderId="65" xfId="2" applyFont="1" applyFill="1" applyBorder="1" applyAlignment="1">
      <alignment horizontal="justify" vertical="center" wrapText="1"/>
    </xf>
    <xf numFmtId="0" fontId="38" fillId="2" borderId="14" xfId="2" applyFont="1" applyFill="1" applyBorder="1" applyAlignment="1">
      <alignment horizontal="left" vertical="top" wrapText="1"/>
    </xf>
    <xf numFmtId="0" fontId="38" fillId="2" borderId="0" xfId="2" applyFont="1" applyFill="1" applyAlignment="1">
      <alignment horizontal="left" vertical="top" wrapText="1"/>
    </xf>
    <xf numFmtId="0" fontId="38" fillId="2" borderId="15" xfId="2" applyFont="1" applyFill="1" applyBorder="1" applyAlignment="1">
      <alignment horizontal="left" vertical="top" wrapText="1"/>
    </xf>
    <xf numFmtId="0" fontId="43" fillId="2" borderId="71" xfId="0" applyFont="1" applyFill="1" applyBorder="1" applyAlignment="1">
      <alignment horizontal="left" vertical="center" wrapText="1"/>
    </xf>
    <xf numFmtId="0" fontId="43" fillId="2" borderId="72" xfId="0" applyFont="1" applyFill="1" applyBorder="1" applyAlignment="1">
      <alignment horizontal="left" vertical="center" wrapText="1"/>
    </xf>
    <xf numFmtId="0" fontId="43" fillId="2" borderId="73" xfId="0" applyFont="1" applyFill="1" applyBorder="1" applyAlignment="1">
      <alignment horizontal="left" vertical="center" wrapText="1"/>
    </xf>
    <xf numFmtId="0" fontId="43" fillId="2" borderId="74" xfId="0" applyFont="1" applyFill="1" applyBorder="1" applyAlignment="1">
      <alignment horizontal="left" vertical="center" wrapText="1"/>
    </xf>
    <xf numFmtId="0" fontId="44" fillId="2" borderId="66" xfId="0" applyFont="1" applyFill="1" applyBorder="1" applyAlignment="1">
      <alignment horizontal="justify" vertical="center" wrapText="1"/>
    </xf>
    <xf numFmtId="0" fontId="44" fillId="2" borderId="67" xfId="0" applyFont="1" applyFill="1" applyBorder="1" applyAlignment="1">
      <alignment horizontal="justify" vertical="center" wrapText="1"/>
    </xf>
    <xf numFmtId="0" fontId="4" fillId="2" borderId="0" xfId="0" applyFont="1" applyFill="1" applyAlignment="1">
      <alignment horizontal="left" vertical="center"/>
    </xf>
    <xf numFmtId="0" fontId="57" fillId="2" borderId="4" xfId="0" applyFont="1" applyFill="1" applyBorder="1" applyAlignment="1" applyProtection="1">
      <alignment horizontal="center" vertical="center" textRotation="90"/>
      <protection locked="0"/>
    </xf>
    <xf numFmtId="0" fontId="57" fillId="2" borderId="5" xfId="0" applyFont="1" applyFill="1" applyBorder="1" applyAlignment="1" applyProtection="1">
      <alignment horizontal="center" vertical="center" textRotation="90"/>
      <protection locked="0"/>
    </xf>
    <xf numFmtId="0" fontId="57" fillId="2" borderId="4" xfId="0" applyFont="1" applyFill="1" applyBorder="1" applyAlignment="1" applyProtection="1">
      <alignment horizontal="justify" vertical="center" wrapText="1"/>
      <protection locked="0"/>
    </xf>
    <xf numFmtId="0" fontId="57" fillId="2" borderId="8" xfId="0" applyFont="1" applyFill="1" applyBorder="1" applyAlignment="1" applyProtection="1">
      <alignment horizontal="justify" vertical="center" wrapText="1"/>
      <protection locked="0"/>
    </xf>
    <xf numFmtId="0" fontId="57" fillId="2" borderId="5" xfId="0" applyFont="1" applyFill="1" applyBorder="1" applyAlignment="1" applyProtection="1">
      <alignment horizontal="justify" vertical="center" wrapText="1"/>
      <protection locked="0"/>
    </xf>
    <xf numFmtId="0" fontId="57" fillId="2" borderId="4" xfId="0" applyFont="1" applyFill="1" applyBorder="1" applyAlignment="1" applyProtection="1">
      <alignment horizontal="center" vertical="center" wrapText="1"/>
      <protection locked="0"/>
    </xf>
    <xf numFmtId="0" fontId="57" fillId="2" borderId="8" xfId="0" applyFont="1" applyFill="1" applyBorder="1" applyAlignment="1" applyProtection="1">
      <alignment horizontal="center" vertical="center" wrapText="1"/>
      <protection locked="0"/>
    </xf>
    <xf numFmtId="0" fontId="57" fillId="2" borderId="5" xfId="0" applyFont="1" applyFill="1" applyBorder="1" applyAlignment="1" applyProtection="1">
      <alignment horizontal="center" vertical="center" wrapText="1"/>
      <protection locked="0"/>
    </xf>
    <xf numFmtId="14" fontId="57" fillId="2" borderId="4" xfId="0" applyNumberFormat="1" applyFont="1" applyFill="1" applyBorder="1" applyAlignment="1" applyProtection="1">
      <alignment horizontal="center" vertical="center"/>
      <protection locked="0"/>
    </xf>
    <xf numFmtId="14" fontId="57" fillId="2" borderId="5" xfId="0" applyNumberFormat="1" applyFont="1" applyFill="1" applyBorder="1" applyAlignment="1" applyProtection="1">
      <alignment horizontal="center" vertical="center"/>
      <protection locked="0"/>
    </xf>
    <xf numFmtId="0" fontId="60" fillId="2" borderId="75" xfId="0" applyFont="1" applyFill="1" applyBorder="1" applyAlignment="1" applyProtection="1">
      <alignment horizontal="justify" vertical="center" wrapText="1"/>
      <protection locked="0"/>
    </xf>
    <xf numFmtId="0" fontId="60" fillId="2" borderId="96" xfId="0" applyFont="1" applyFill="1" applyBorder="1" applyAlignment="1" applyProtection="1">
      <alignment horizontal="center" vertical="center" wrapText="1"/>
      <protection locked="0"/>
    </xf>
    <xf numFmtId="0" fontId="60" fillId="2" borderId="97" xfId="0" applyFont="1" applyFill="1" applyBorder="1" applyAlignment="1" applyProtection="1">
      <alignment horizontal="center" vertical="center" wrapText="1"/>
      <protection locked="0"/>
    </xf>
    <xf numFmtId="0" fontId="60" fillId="2" borderId="98" xfId="0" applyFont="1" applyFill="1" applyBorder="1" applyAlignment="1" applyProtection="1">
      <alignment horizontal="center" vertical="center" wrapText="1"/>
      <protection locked="0"/>
    </xf>
    <xf numFmtId="9" fontId="57" fillId="2" borderId="4" xfId="0" applyNumberFormat="1" applyFont="1" applyFill="1" applyBorder="1" applyAlignment="1" applyProtection="1">
      <alignment horizontal="justify" vertical="center" wrapText="1"/>
      <protection hidden="1"/>
    </xf>
    <xf numFmtId="9" fontId="57" fillId="2" borderId="8" xfId="0" applyNumberFormat="1" applyFont="1" applyFill="1" applyBorder="1" applyAlignment="1" applyProtection="1">
      <alignment horizontal="justify" vertical="center" wrapText="1"/>
      <protection hidden="1"/>
    </xf>
    <xf numFmtId="0" fontId="62" fillId="2" borderId="4" xfId="0" applyFont="1" applyFill="1" applyBorder="1" applyAlignment="1" applyProtection="1">
      <alignment horizontal="justify" vertical="center"/>
      <protection hidden="1"/>
    </xf>
    <xf numFmtId="0" fontId="62" fillId="2" borderId="8" xfId="0" applyFont="1" applyFill="1" applyBorder="1" applyAlignment="1" applyProtection="1">
      <alignment horizontal="justify" vertical="center"/>
      <protection hidden="1"/>
    </xf>
    <xf numFmtId="9" fontId="57" fillId="2" borderId="4" xfId="0" applyNumberFormat="1" applyFont="1" applyFill="1" applyBorder="1" applyAlignment="1" applyProtection="1">
      <alignment horizontal="justify" vertical="center" wrapText="1"/>
      <protection locked="0"/>
    </xf>
    <xf numFmtId="9" fontId="57" fillId="2" borderId="8" xfId="0" applyNumberFormat="1" applyFont="1" applyFill="1" applyBorder="1" applyAlignment="1" applyProtection="1">
      <alignment horizontal="justify" vertical="center" wrapText="1"/>
      <protection locked="0"/>
    </xf>
    <xf numFmtId="0" fontId="62" fillId="2" borderId="4" xfId="0" applyFont="1" applyFill="1" applyBorder="1" applyAlignment="1" applyProtection="1">
      <alignment horizontal="center" vertical="center" wrapText="1"/>
      <protection hidden="1"/>
    </xf>
    <xf numFmtId="0" fontId="62" fillId="2" borderId="8" xfId="0" applyFont="1" applyFill="1" applyBorder="1" applyAlignment="1" applyProtection="1">
      <alignment horizontal="center" vertical="center" wrapText="1"/>
      <protection hidden="1"/>
    </xf>
    <xf numFmtId="0" fontId="57" fillId="2" borderId="30" xfId="0" applyFont="1" applyFill="1" applyBorder="1" applyAlignment="1" applyProtection="1">
      <alignment horizontal="justify" vertical="center" wrapText="1"/>
      <protection locked="0"/>
    </xf>
    <xf numFmtId="0" fontId="57" fillId="2" borderId="76" xfId="0" applyFont="1" applyFill="1" applyBorder="1" applyAlignment="1" applyProtection="1">
      <alignment horizontal="justify" vertical="center" wrapText="1"/>
      <protection locked="0"/>
    </xf>
    <xf numFmtId="0" fontId="57" fillId="2" borderId="4" xfId="0" applyFont="1" applyFill="1" applyBorder="1" applyAlignment="1" applyProtection="1">
      <alignment horizontal="center" vertical="center"/>
      <protection locked="0"/>
    </xf>
    <xf numFmtId="0" fontId="57" fillId="2" borderId="8" xfId="0" applyFont="1" applyFill="1" applyBorder="1" applyAlignment="1" applyProtection="1">
      <alignment horizontal="center" vertical="center"/>
      <protection locked="0"/>
    </xf>
    <xf numFmtId="0" fontId="57" fillId="2" borderId="5" xfId="0" applyFont="1" applyFill="1" applyBorder="1" applyAlignment="1" applyProtection="1">
      <alignment horizontal="center" vertical="center"/>
      <protection locked="0"/>
    </xf>
    <xf numFmtId="0" fontId="62" fillId="2" borderId="5" xfId="0" applyFont="1" applyFill="1" applyBorder="1" applyAlignment="1" applyProtection="1">
      <alignment horizontal="center" vertical="center" wrapText="1"/>
      <protection hidden="1"/>
    </xf>
    <xf numFmtId="0" fontId="62" fillId="2" borderId="4" xfId="0" applyFont="1" applyFill="1" applyBorder="1" applyAlignment="1" applyProtection="1">
      <alignment horizontal="center" vertical="center" textRotation="90"/>
      <protection hidden="1"/>
    </xf>
    <xf numFmtId="0" fontId="62" fillId="2" borderId="5" xfId="0" applyFont="1" applyFill="1" applyBorder="1" applyAlignment="1" applyProtection="1">
      <alignment horizontal="center" vertical="center" textRotation="90"/>
      <protection hidden="1"/>
    </xf>
    <xf numFmtId="0" fontId="60" fillId="2" borderId="96" xfId="0" applyFont="1" applyFill="1" applyBorder="1" applyAlignment="1" applyProtection="1">
      <alignment horizontal="justify" vertical="center" wrapText="1"/>
      <protection locked="0"/>
    </xf>
    <xf numFmtId="0" fontId="60" fillId="2" borderId="98" xfId="0" applyFont="1" applyFill="1" applyBorder="1" applyAlignment="1" applyProtection="1">
      <alignment horizontal="justify" vertical="center" wrapText="1"/>
      <protection locked="0"/>
    </xf>
    <xf numFmtId="0" fontId="57" fillId="2" borderId="4" xfId="0" applyFont="1" applyFill="1" applyBorder="1" applyAlignment="1" applyProtection="1">
      <alignment horizontal="center" vertical="center"/>
      <protection hidden="1"/>
    </xf>
    <xf numFmtId="0" fontId="57" fillId="2" borderId="5" xfId="0" applyFont="1" applyFill="1" applyBorder="1" applyAlignment="1" applyProtection="1">
      <alignment horizontal="center" vertical="center"/>
      <protection hidden="1"/>
    </xf>
    <xf numFmtId="9" fontId="57" fillId="2" borderId="4" xfId="0" applyNumberFormat="1" applyFont="1" applyFill="1" applyBorder="1" applyAlignment="1" applyProtection="1">
      <alignment horizontal="center" vertical="center"/>
      <protection hidden="1"/>
    </xf>
    <xf numFmtId="9" fontId="57" fillId="2" borderId="5" xfId="0" applyNumberFormat="1" applyFont="1" applyFill="1" applyBorder="1" applyAlignment="1" applyProtection="1">
      <alignment horizontal="center" vertical="center"/>
      <protection hidden="1"/>
    </xf>
    <xf numFmtId="164" fontId="57" fillId="2" borderId="4" xfId="1" applyNumberFormat="1" applyFont="1" applyFill="1" applyBorder="1" applyAlignment="1">
      <alignment horizontal="center" vertical="center"/>
    </xf>
    <xf numFmtId="164" fontId="57" fillId="2" borderId="5" xfId="1" applyNumberFormat="1" applyFont="1" applyFill="1" applyBorder="1" applyAlignment="1">
      <alignment horizontal="center" vertical="center"/>
    </xf>
    <xf numFmtId="0" fontId="62" fillId="2" borderId="4" xfId="0" applyFont="1" applyFill="1" applyBorder="1" applyAlignment="1" applyProtection="1">
      <alignment horizontal="center" vertical="center" textRotation="90" wrapText="1"/>
      <protection hidden="1"/>
    </xf>
    <xf numFmtId="0" fontId="62" fillId="2" borderId="5" xfId="0" applyFont="1" applyFill="1" applyBorder="1" applyAlignment="1" applyProtection="1">
      <alignment horizontal="center" vertical="center" textRotation="90" wrapText="1"/>
      <protection hidden="1"/>
    </xf>
    <xf numFmtId="0" fontId="62" fillId="2" borderId="2" xfId="0" applyFont="1" applyFill="1" applyBorder="1" applyAlignment="1">
      <alignment horizontal="justify" vertical="center" wrapText="1"/>
    </xf>
    <xf numFmtId="9" fontId="57" fillId="2" borderId="5" xfId="0" applyNumberFormat="1" applyFont="1" applyFill="1" applyBorder="1" applyAlignment="1" applyProtection="1">
      <alignment horizontal="justify" vertical="center" wrapText="1"/>
      <protection locked="0"/>
    </xf>
    <xf numFmtId="9" fontId="57" fillId="2" borderId="5" xfId="0" applyNumberFormat="1" applyFont="1" applyFill="1" applyBorder="1" applyAlignment="1" applyProtection="1">
      <alignment horizontal="justify" vertical="center" wrapText="1"/>
      <protection hidden="1"/>
    </xf>
    <xf numFmtId="0" fontId="62" fillId="2" borderId="4" xfId="0" applyFont="1" applyFill="1" applyBorder="1" applyAlignment="1">
      <alignment horizontal="center" vertical="center" textRotation="90" wrapText="1"/>
    </xf>
    <xf numFmtId="0" fontId="62" fillId="2" borderId="5" xfId="0" applyFont="1" applyFill="1" applyBorder="1" applyAlignment="1">
      <alignment horizontal="center" vertical="center" textRotation="90" wrapText="1"/>
    </xf>
    <xf numFmtId="0" fontId="57" fillId="2" borderId="4" xfId="0" applyFont="1" applyFill="1" applyBorder="1" applyAlignment="1">
      <alignment horizontal="center" vertical="center"/>
    </xf>
    <xf numFmtId="0" fontId="57" fillId="2" borderId="5" xfId="0" applyFont="1" applyFill="1" applyBorder="1" applyAlignment="1">
      <alignment horizontal="center" vertical="center"/>
    </xf>
    <xf numFmtId="0" fontId="57" fillId="2" borderId="104" xfId="0" applyFont="1" applyFill="1" applyBorder="1" applyAlignment="1" applyProtection="1">
      <alignment horizontal="justify" vertical="center"/>
      <protection locked="0"/>
    </xf>
    <xf numFmtId="0" fontId="57" fillId="2" borderId="105" xfId="0" applyFont="1" applyFill="1" applyBorder="1" applyAlignment="1" applyProtection="1">
      <alignment horizontal="justify" vertical="center"/>
      <protection locked="0"/>
    </xf>
    <xf numFmtId="0" fontId="57" fillId="2" borderId="106" xfId="0" applyFont="1" applyFill="1" applyBorder="1" applyAlignment="1" applyProtection="1">
      <alignment horizontal="justify" vertical="center"/>
      <protection locked="0"/>
    </xf>
    <xf numFmtId="0" fontId="57" fillId="2" borderId="104" xfId="0" applyFont="1" applyFill="1" applyBorder="1" applyAlignment="1" applyProtection="1">
      <alignment horizontal="justify" vertical="center" wrapText="1"/>
      <protection locked="0"/>
    </xf>
    <xf numFmtId="0" fontId="57" fillId="2" borderId="105" xfId="0" applyFont="1" applyFill="1" applyBorder="1" applyAlignment="1" applyProtection="1">
      <alignment horizontal="justify" vertical="center" wrapText="1"/>
      <protection locked="0"/>
    </xf>
    <xf numFmtId="0" fontId="57" fillId="2" borderId="106" xfId="0" applyFont="1" applyFill="1" applyBorder="1" applyAlignment="1" applyProtection="1">
      <alignment horizontal="justify" vertical="center" wrapText="1"/>
      <protection locked="0"/>
    </xf>
    <xf numFmtId="0" fontId="57" fillId="2" borderId="107" xfId="0" applyFont="1" applyFill="1" applyBorder="1" applyAlignment="1" applyProtection="1">
      <alignment horizontal="justify" vertical="center" wrapText="1"/>
      <protection locked="0"/>
    </xf>
    <xf numFmtId="0" fontId="57" fillId="2" borderId="108" xfId="0" applyFont="1" applyFill="1" applyBorder="1" applyAlignment="1" applyProtection="1">
      <alignment horizontal="justify" vertical="center" wrapText="1"/>
      <protection locked="0"/>
    </xf>
    <xf numFmtId="0" fontId="57" fillId="2" borderId="109" xfId="0" applyFont="1" applyFill="1" applyBorder="1" applyAlignment="1" applyProtection="1">
      <alignment horizontal="justify" vertical="center" wrapText="1"/>
      <protection locked="0"/>
    </xf>
    <xf numFmtId="0" fontId="57" fillId="2" borderId="110" xfId="0" applyFont="1" applyFill="1" applyBorder="1" applyAlignment="1" applyProtection="1">
      <alignment horizontal="justify" vertical="center" wrapText="1"/>
      <protection locked="0"/>
    </xf>
    <xf numFmtId="0" fontId="62" fillId="2" borderId="2" xfId="0" applyFont="1" applyFill="1" applyBorder="1" applyAlignment="1">
      <alignment horizontal="center" vertical="center" wrapText="1"/>
    </xf>
    <xf numFmtId="0" fontId="62" fillId="2" borderId="4" xfId="0" applyFont="1" applyFill="1" applyBorder="1" applyAlignment="1" applyProtection="1">
      <alignment horizontal="center" vertical="center"/>
      <protection hidden="1"/>
    </xf>
    <xf numFmtId="0" fontId="62" fillId="2" borderId="5" xfId="0" applyFont="1" applyFill="1" applyBorder="1" applyAlignment="1" applyProtection="1">
      <alignment horizontal="center" vertical="center"/>
      <protection hidden="1"/>
    </xf>
    <xf numFmtId="0" fontId="57" fillId="2" borderId="4" xfId="0" applyFont="1" applyFill="1" applyBorder="1" applyAlignment="1" applyProtection="1">
      <alignment horizontal="justify" vertical="center"/>
      <protection hidden="1"/>
    </xf>
    <xf numFmtId="0" fontId="57" fillId="2" borderId="5" xfId="0" applyFont="1" applyFill="1" applyBorder="1" applyAlignment="1" applyProtection="1">
      <alignment horizontal="justify" vertical="center"/>
      <protection hidden="1"/>
    </xf>
    <xf numFmtId="0" fontId="62" fillId="2" borderId="6" xfId="0" applyFont="1" applyFill="1" applyBorder="1" applyAlignment="1">
      <alignment horizontal="justify" vertical="center"/>
    </xf>
    <xf numFmtId="0" fontId="62" fillId="2" borderId="10" xfId="0" applyFont="1" applyFill="1" applyBorder="1" applyAlignment="1">
      <alignment horizontal="justify" vertical="center"/>
    </xf>
    <xf numFmtId="0" fontId="62" fillId="2" borderId="4" xfId="0" applyFont="1" applyFill="1" applyBorder="1" applyAlignment="1">
      <alignment horizontal="justify" vertical="center" textRotation="90"/>
    </xf>
    <xf numFmtId="0" fontId="62" fillId="2" borderId="5" xfId="0" applyFont="1" applyFill="1" applyBorder="1" applyAlignment="1">
      <alignment horizontal="justify" vertical="center" textRotation="90"/>
    </xf>
    <xf numFmtId="0" fontId="62" fillId="2" borderId="4" xfId="0" applyFont="1" applyFill="1" applyBorder="1" applyAlignment="1">
      <alignment horizontal="center" vertical="center" wrapText="1"/>
    </xf>
    <xf numFmtId="0" fontId="62" fillId="2" borderId="5" xfId="0" applyFont="1" applyFill="1" applyBorder="1" applyAlignment="1">
      <alignment horizontal="center" vertical="center" wrapText="1"/>
    </xf>
    <xf numFmtId="0" fontId="62" fillId="2" borderId="5" xfId="0" applyFont="1" applyFill="1" applyBorder="1" applyAlignment="1">
      <alignment horizontal="center" vertical="center"/>
    </xf>
    <xf numFmtId="0" fontId="62" fillId="2" borderId="4" xfId="0" applyFont="1" applyFill="1" applyBorder="1" applyAlignment="1">
      <alignment horizontal="center" vertical="center"/>
    </xf>
    <xf numFmtId="0" fontId="62" fillId="2" borderId="4" xfId="0" applyFont="1" applyFill="1" applyBorder="1" applyAlignment="1">
      <alignment horizontal="justify" vertical="center" textRotation="90" wrapText="1"/>
    </xf>
    <xf numFmtId="0" fontId="62" fillId="2" borderId="5" xfId="0" applyFont="1" applyFill="1" applyBorder="1" applyAlignment="1">
      <alignment horizontal="justify" vertical="center" textRotation="90" wrapText="1"/>
    </xf>
    <xf numFmtId="0" fontId="62" fillId="2" borderId="2" xfId="0" applyFont="1" applyFill="1" applyBorder="1" applyAlignment="1">
      <alignment horizontal="justify" vertical="center" textRotation="90" wrapText="1"/>
    </xf>
    <xf numFmtId="0" fontId="62" fillId="2" borderId="8" xfId="0" applyFont="1" applyFill="1" applyBorder="1" applyAlignment="1">
      <alignment horizontal="center" vertical="center" wrapText="1"/>
    </xf>
    <xf numFmtId="0" fontId="57" fillId="2" borderId="4" xfId="0" applyFont="1" applyFill="1" applyBorder="1" applyAlignment="1" applyProtection="1">
      <alignment horizontal="justify" vertical="center" textRotation="90"/>
      <protection locked="0"/>
    </xf>
    <xf numFmtId="0" fontId="57" fillId="2" borderId="5" xfId="0" applyFont="1" applyFill="1" applyBorder="1" applyAlignment="1" applyProtection="1">
      <alignment horizontal="justify" vertical="center" textRotation="90"/>
      <protection locked="0"/>
    </xf>
    <xf numFmtId="9" fontId="57" fillId="2" borderId="4" xfId="1" applyNumberFormat="1" applyFont="1" applyFill="1" applyBorder="1" applyAlignment="1">
      <alignment horizontal="center" vertical="center"/>
    </xf>
    <xf numFmtId="9" fontId="57" fillId="2" borderId="5" xfId="1" applyNumberFormat="1" applyFont="1" applyFill="1" applyBorder="1" applyAlignment="1">
      <alignment horizontal="center" vertical="center"/>
    </xf>
    <xf numFmtId="0" fontId="62" fillId="2" borderId="4" xfId="0" applyFont="1" applyFill="1" applyBorder="1" applyAlignment="1" applyProtection="1">
      <alignment horizontal="justify" vertical="center" textRotation="90" wrapText="1"/>
      <protection hidden="1"/>
    </xf>
    <xf numFmtId="0" fontId="62" fillId="2" borderId="5" xfId="0" applyFont="1" applyFill="1" applyBorder="1" applyAlignment="1" applyProtection="1">
      <alignment horizontal="justify" vertical="center" textRotation="90" wrapText="1"/>
      <protection hidden="1"/>
    </xf>
    <xf numFmtId="0" fontId="62" fillId="2" borderId="4" xfId="0" applyFont="1" applyFill="1" applyBorder="1" applyAlignment="1">
      <alignment horizontal="justify" vertical="center" wrapText="1"/>
    </xf>
    <xf numFmtId="0" fontId="62" fillId="2" borderId="5" xfId="0" applyFont="1" applyFill="1" applyBorder="1" applyAlignment="1">
      <alignment horizontal="justify" vertical="center" wrapText="1"/>
    </xf>
    <xf numFmtId="0" fontId="57" fillId="2" borderId="4" xfId="0" applyFont="1" applyFill="1" applyBorder="1" applyAlignment="1">
      <alignment horizontal="justify" vertical="center"/>
    </xf>
    <xf numFmtId="0" fontId="57" fillId="2" borderId="8" xfId="0" applyFont="1" applyFill="1" applyBorder="1" applyAlignment="1">
      <alignment horizontal="justify" vertical="center"/>
    </xf>
    <xf numFmtId="0" fontId="57" fillId="2" borderId="28" xfId="0" applyFont="1" applyFill="1" applyBorder="1" applyAlignment="1" applyProtection="1">
      <alignment horizontal="justify" vertical="center" wrapText="1"/>
      <protection locked="0"/>
    </xf>
    <xf numFmtId="0" fontId="60" fillId="2" borderId="76" xfId="0" applyFont="1" applyFill="1" applyBorder="1" applyAlignment="1" applyProtection="1">
      <alignment horizontal="justify" vertical="center" wrapText="1"/>
      <protection locked="0"/>
    </xf>
    <xf numFmtId="0" fontId="60" fillId="2" borderId="8" xfId="0" applyFont="1" applyFill="1" applyBorder="1" applyAlignment="1" applyProtection="1">
      <alignment horizontal="justify" vertical="center" wrapText="1"/>
      <protection locked="0"/>
    </xf>
    <xf numFmtId="0" fontId="57" fillId="2" borderId="9" xfId="0" applyFont="1" applyFill="1" applyBorder="1" applyAlignment="1" applyProtection="1">
      <alignment horizontal="justify" vertical="center" wrapText="1"/>
      <protection locked="0"/>
    </xf>
    <xf numFmtId="0" fontId="60" fillId="2" borderId="111" xfId="0" applyFont="1" applyFill="1" applyBorder="1" applyAlignment="1" applyProtection="1">
      <alignment horizontal="center" vertical="center" wrapText="1"/>
      <protection locked="0"/>
    </xf>
    <xf numFmtId="0" fontId="60" fillId="2" borderId="112" xfId="0" applyFont="1" applyFill="1" applyBorder="1" applyAlignment="1" applyProtection="1">
      <alignment horizontal="center" vertical="center" wrapText="1"/>
      <protection locked="0"/>
    </xf>
    <xf numFmtId="0" fontId="57" fillId="2" borderId="6" xfId="0" applyFont="1" applyFill="1" applyBorder="1" applyAlignment="1">
      <alignment horizontal="justify" vertical="center" wrapText="1"/>
    </xf>
    <xf numFmtId="0" fontId="57" fillId="2" borderId="10" xfId="0" applyFont="1" applyFill="1" applyBorder="1" applyAlignment="1">
      <alignment horizontal="justify" vertical="center" wrapText="1"/>
    </xf>
    <xf numFmtId="0" fontId="57" fillId="2" borderId="7" xfId="0" applyFont="1" applyFill="1" applyBorder="1" applyAlignment="1">
      <alignment horizontal="justify" vertical="center" wrapText="1"/>
    </xf>
    <xf numFmtId="9" fontId="57" fillId="2" borderId="4" xfId="0" applyNumberFormat="1" applyFont="1" applyFill="1" applyBorder="1" applyAlignment="1" applyProtection="1">
      <alignment horizontal="justify" vertical="center"/>
      <protection hidden="1"/>
    </xf>
    <xf numFmtId="9" fontId="57" fillId="2" borderId="5" xfId="0" applyNumberFormat="1" applyFont="1" applyFill="1" applyBorder="1" applyAlignment="1" applyProtection="1">
      <alignment horizontal="justify" vertical="center"/>
      <protection hidden="1"/>
    </xf>
    <xf numFmtId="0" fontId="62" fillId="2" borderId="4" xfId="0" applyFont="1" applyFill="1" applyBorder="1" applyAlignment="1" applyProtection="1">
      <alignment horizontal="justify" vertical="center" textRotation="90"/>
      <protection hidden="1"/>
    </xf>
    <xf numFmtId="0" fontId="62" fillId="2" borderId="5" xfId="0" applyFont="1" applyFill="1" applyBorder="1" applyAlignment="1" applyProtection="1">
      <alignment horizontal="justify" vertical="center" textRotation="90"/>
      <protection hidden="1"/>
    </xf>
    <xf numFmtId="14" fontId="57" fillId="2" borderId="4" xfId="0" applyNumberFormat="1" applyFont="1" applyFill="1" applyBorder="1" applyAlignment="1" applyProtection="1">
      <alignment horizontal="justify" vertical="center"/>
      <protection locked="0"/>
    </xf>
    <xf numFmtId="14" fontId="57" fillId="2" borderId="5" xfId="0" applyNumberFormat="1" applyFont="1" applyFill="1" applyBorder="1" applyAlignment="1" applyProtection="1">
      <alignment horizontal="justify" vertical="center"/>
      <protection locked="0"/>
    </xf>
    <xf numFmtId="0" fontId="23" fillId="2" borderId="28" xfId="0" applyFont="1" applyFill="1" applyBorder="1" applyAlignment="1">
      <alignment horizontal="justify" vertical="center"/>
    </xf>
    <xf numFmtId="0" fontId="23" fillId="2" borderId="29" xfId="0" applyFont="1" applyFill="1" applyBorder="1" applyAlignment="1">
      <alignment horizontal="justify" vertical="center"/>
    </xf>
    <xf numFmtId="0" fontId="23" fillId="2" borderId="30" xfId="0" applyFont="1" applyFill="1" applyBorder="1" applyAlignment="1">
      <alignment horizontal="justify" vertical="center"/>
    </xf>
    <xf numFmtId="0" fontId="23" fillId="2" borderId="3" xfId="0" applyFont="1" applyFill="1" applyBorder="1" applyAlignment="1">
      <alignment horizontal="justify" vertical="center"/>
    </xf>
    <xf numFmtId="0" fontId="23" fillId="2" borderId="31" xfId="0" applyFont="1" applyFill="1" applyBorder="1" applyAlignment="1">
      <alignment horizontal="justify" vertical="center"/>
    </xf>
    <xf numFmtId="0" fontId="23" fillId="2" borderId="32" xfId="0" applyFont="1" applyFill="1" applyBorder="1" applyAlignment="1">
      <alignment horizontal="justify" vertical="center"/>
    </xf>
    <xf numFmtId="0" fontId="62" fillId="2" borderId="31" xfId="0" applyFont="1" applyFill="1" applyBorder="1" applyAlignment="1">
      <alignment horizontal="justify" vertical="center"/>
    </xf>
    <xf numFmtId="0" fontId="62" fillId="2" borderId="32" xfId="0" applyFont="1" applyFill="1" applyBorder="1" applyAlignment="1">
      <alignment horizontal="justify" vertical="center"/>
    </xf>
    <xf numFmtId="0" fontId="62" fillId="2" borderId="3" xfId="0" applyFont="1" applyFill="1" applyBorder="1" applyAlignment="1">
      <alignment horizontal="justify" vertical="center"/>
    </xf>
    <xf numFmtId="0" fontId="62" fillId="2" borderId="9" xfId="0" applyFont="1" applyFill="1" applyBorder="1" applyAlignment="1">
      <alignment horizontal="center" vertical="center"/>
    </xf>
    <xf numFmtId="0" fontId="62" fillId="2" borderId="3" xfId="0" applyFont="1" applyFill="1" applyBorder="1" applyAlignment="1">
      <alignment horizontal="center" vertical="center"/>
    </xf>
    <xf numFmtId="0" fontId="62" fillId="2" borderId="9" xfId="0" applyFont="1" applyFill="1" applyBorder="1" applyAlignment="1">
      <alignment horizontal="center" vertical="center" wrapText="1"/>
    </xf>
    <xf numFmtId="0" fontId="62" fillId="2" borderId="2" xfId="0" applyFont="1" applyFill="1" applyBorder="1" applyAlignment="1">
      <alignment horizontal="center" vertical="center"/>
    </xf>
    <xf numFmtId="0" fontId="58" fillId="15" borderId="37" xfId="0" applyFont="1" applyFill="1" applyBorder="1" applyAlignment="1">
      <alignment horizontal="center" vertical="center" wrapText="1"/>
    </xf>
    <xf numFmtId="0" fontId="58" fillId="15" borderId="33" xfId="0" applyFont="1" applyFill="1" applyBorder="1" applyAlignment="1">
      <alignment horizontal="center" vertical="center" wrapText="1"/>
    </xf>
    <xf numFmtId="0" fontId="58" fillId="15" borderId="38" xfId="0" applyFont="1" applyFill="1" applyBorder="1" applyAlignment="1">
      <alignment horizontal="center" vertical="center" wrapText="1"/>
    </xf>
    <xf numFmtId="0" fontId="57" fillId="15" borderId="37" xfId="0" applyFont="1" applyFill="1" applyBorder="1" applyAlignment="1">
      <alignment horizontal="left" vertical="center"/>
    </xf>
    <xf numFmtId="0" fontId="57" fillId="15" borderId="33" xfId="0" applyFont="1" applyFill="1" applyBorder="1" applyAlignment="1">
      <alignment horizontal="left" vertical="center"/>
    </xf>
    <xf numFmtId="0" fontId="57" fillId="15" borderId="38" xfId="0" applyFont="1" applyFill="1" applyBorder="1" applyAlignment="1">
      <alignment horizontal="left" vertical="center"/>
    </xf>
    <xf numFmtId="0" fontId="59" fillId="15" borderId="99" xfId="0" applyFont="1" applyFill="1" applyBorder="1" applyAlignment="1">
      <alignment horizontal="justify" vertical="top" wrapText="1"/>
    </xf>
    <xf numFmtId="0" fontId="59" fillId="15" borderId="100" xfId="0" applyFont="1" applyFill="1" applyBorder="1" applyAlignment="1">
      <alignment horizontal="justify" vertical="top"/>
    </xf>
    <xf numFmtId="0" fontId="59" fillId="15" borderId="101" xfId="0" applyFont="1" applyFill="1" applyBorder="1" applyAlignment="1">
      <alignment horizontal="justify" vertical="top"/>
    </xf>
    <xf numFmtId="0" fontId="59" fillId="2" borderId="0" xfId="0" applyFont="1" applyFill="1" applyAlignment="1">
      <alignment horizontal="center" vertical="center" wrapText="1"/>
    </xf>
    <xf numFmtId="0" fontId="70" fillId="0" borderId="77" xfId="0" applyFont="1" applyBorder="1" applyAlignment="1">
      <alignment vertical="center" wrapText="1"/>
    </xf>
    <xf numFmtId="0" fontId="70" fillId="0" borderId="37" xfId="0" applyFont="1" applyBorder="1" applyAlignment="1">
      <alignment vertical="center" wrapText="1"/>
    </xf>
    <xf numFmtId="0" fontId="70" fillId="0" borderId="78" xfId="0" applyFont="1" applyBorder="1" applyAlignment="1">
      <alignment horizontal="center" vertical="center" wrapText="1"/>
    </xf>
    <xf numFmtId="0" fontId="70" fillId="0" borderId="33" xfId="0" applyFont="1" applyBorder="1" applyAlignment="1">
      <alignment horizontal="center" vertical="center" wrapText="1"/>
    </xf>
    <xf numFmtId="0" fontId="72" fillId="0" borderId="79" xfId="0" applyFont="1" applyBorder="1" applyAlignment="1">
      <alignment horizontal="center" vertical="center" wrapText="1"/>
    </xf>
    <xf numFmtId="0" fontId="72" fillId="0" borderId="38" xfId="0" applyFont="1" applyBorder="1" applyAlignment="1">
      <alignment horizontal="center" vertical="center" wrapText="1"/>
    </xf>
    <xf numFmtId="0" fontId="70" fillId="0" borderId="0" xfId="0" applyFont="1" applyAlignment="1">
      <alignment horizontal="center" vertical="center" wrapText="1"/>
    </xf>
    <xf numFmtId="0" fontId="55" fillId="0" borderId="80" xfId="0" applyFont="1" applyBorder="1" applyAlignment="1">
      <alignment horizontal="center" vertical="center" wrapText="1"/>
    </xf>
    <xf numFmtId="0" fontId="55" fillId="0" borderId="81" xfId="0" applyFont="1" applyBorder="1" applyAlignment="1">
      <alignment horizontal="center" vertical="center" wrapText="1"/>
    </xf>
    <xf numFmtId="0" fontId="55" fillId="0" borderId="82" xfId="0" applyFont="1" applyBorder="1" applyAlignment="1">
      <alignment horizontal="center" vertical="center" wrapText="1"/>
    </xf>
    <xf numFmtId="0" fontId="57" fillId="15" borderId="103" xfId="0" applyFont="1" applyFill="1" applyBorder="1" applyAlignment="1">
      <alignment horizontal="left" vertical="center" wrapText="1"/>
    </xf>
    <xf numFmtId="0" fontId="57" fillId="15" borderId="100" xfId="0" applyFont="1" applyFill="1" applyBorder="1" applyAlignment="1">
      <alignment horizontal="left" vertical="center" wrapText="1"/>
    </xf>
    <xf numFmtId="0" fontId="57" fillId="15" borderId="102" xfId="0" applyFont="1" applyFill="1" applyBorder="1" applyAlignment="1">
      <alignment horizontal="left" vertical="center" wrapText="1"/>
    </xf>
    <xf numFmtId="0" fontId="62" fillId="18" borderId="36" xfId="0" applyFont="1" applyFill="1" applyBorder="1" applyAlignment="1">
      <alignment horizontal="center" vertical="center" wrapText="1"/>
    </xf>
    <xf numFmtId="0" fontId="62" fillId="18" borderId="47" xfId="0" applyFont="1" applyFill="1" applyBorder="1" applyAlignment="1">
      <alignment horizontal="center" vertical="center" wrapText="1"/>
    </xf>
    <xf numFmtId="0" fontId="62" fillId="19" borderId="12" xfId="0" applyFont="1" applyFill="1" applyBorder="1" applyAlignment="1">
      <alignment horizontal="right" vertical="center"/>
    </xf>
    <xf numFmtId="0" fontId="62" fillId="19" borderId="19" xfId="0" applyFont="1" applyFill="1" applyBorder="1" applyAlignment="1">
      <alignment horizontal="right" vertical="center"/>
    </xf>
    <xf numFmtId="0" fontId="62" fillId="19" borderId="86" xfId="0" applyFont="1" applyFill="1" applyBorder="1" applyAlignment="1">
      <alignment horizontal="right" vertical="center"/>
    </xf>
    <xf numFmtId="0" fontId="62" fillId="19" borderId="39" xfId="0" applyFont="1" applyFill="1" applyBorder="1" applyAlignment="1">
      <alignment horizontal="right" vertical="center"/>
    </xf>
    <xf numFmtId="0" fontId="62" fillId="19" borderId="40" xfId="0" applyFont="1" applyFill="1" applyBorder="1" applyAlignment="1">
      <alignment horizontal="right" vertical="center"/>
    </xf>
    <xf numFmtId="0" fontId="5" fillId="0" borderId="19" xfId="0" applyFont="1" applyBorder="1" applyAlignment="1">
      <alignment horizontal="center"/>
    </xf>
    <xf numFmtId="0" fontId="5" fillId="0" borderId="0" xfId="0" applyFont="1" applyAlignment="1">
      <alignment horizontal="center"/>
    </xf>
    <xf numFmtId="0" fontId="5" fillId="0" borderId="69" xfId="0" applyFont="1" applyBorder="1" applyAlignment="1">
      <alignment horizontal="center"/>
    </xf>
    <xf numFmtId="0" fontId="70" fillId="0" borderId="19" xfId="0" applyFont="1" applyBorder="1" applyAlignment="1">
      <alignment horizontal="center" vertical="center" wrapText="1"/>
    </xf>
    <xf numFmtId="0" fontId="61" fillId="0" borderId="113" xfId="0" applyFont="1" applyBorder="1" applyAlignment="1">
      <alignment horizontal="left" vertical="center" wrapText="1"/>
    </xf>
    <xf numFmtId="0" fontId="61" fillId="0" borderId="19" xfId="0" applyFont="1" applyBorder="1" applyAlignment="1">
      <alignment horizontal="left" vertical="center" wrapText="1"/>
    </xf>
    <xf numFmtId="0" fontId="61" fillId="0" borderId="13" xfId="0" applyFont="1" applyBorder="1" applyAlignment="1">
      <alignment horizontal="left" vertical="center" wrapText="1"/>
    </xf>
    <xf numFmtId="0" fontId="61" fillId="0" borderId="114" xfId="0" applyFont="1" applyBorder="1" applyAlignment="1">
      <alignment horizontal="left" vertical="center" wrapText="1"/>
    </xf>
    <xf numFmtId="0" fontId="61" fillId="0" borderId="0" xfId="0" applyFont="1" applyAlignment="1">
      <alignment horizontal="left" vertical="center" wrapText="1"/>
    </xf>
    <xf numFmtId="0" fontId="61" fillId="0" borderId="15" xfId="0" applyFont="1" applyBorder="1" applyAlignment="1">
      <alignment horizontal="left" vertical="center" wrapText="1"/>
    </xf>
    <xf numFmtId="0" fontId="61" fillId="0" borderId="90" xfId="0" applyFont="1" applyBorder="1" applyAlignment="1">
      <alignment horizontal="left" vertical="center" wrapText="1"/>
    </xf>
    <xf numFmtId="0" fontId="61" fillId="0" borderId="69" xfId="0" applyFont="1" applyBorder="1" applyAlignment="1">
      <alignment horizontal="left" vertical="center" wrapText="1"/>
    </xf>
    <xf numFmtId="0" fontId="61" fillId="0" borderId="70" xfId="0" applyFont="1" applyBorder="1" applyAlignment="1">
      <alignment horizontal="left" vertical="center" wrapText="1"/>
    </xf>
    <xf numFmtId="0" fontId="70" fillId="0" borderId="69" xfId="0" applyFont="1" applyBorder="1" applyAlignment="1">
      <alignment horizontal="center" vertical="center" wrapText="1"/>
    </xf>
    <xf numFmtId="0" fontId="0" fillId="0" borderId="69" xfId="0" applyBorder="1" applyAlignment="1">
      <alignment horizontal="center"/>
    </xf>
    <xf numFmtId="0" fontId="0" fillId="0" borderId="88" xfId="0" applyBorder="1" applyAlignment="1">
      <alignment horizontal="center"/>
    </xf>
    <xf numFmtId="0" fontId="57" fillId="15" borderId="33" xfId="0" applyFont="1" applyFill="1" applyBorder="1" applyAlignment="1">
      <alignment vertical="center"/>
    </xf>
    <xf numFmtId="0" fontId="57" fillId="0" borderId="0" xfId="0" applyFont="1" applyAlignment="1">
      <alignment horizontal="center"/>
    </xf>
    <xf numFmtId="0" fontId="60" fillId="2" borderId="92" xfId="0" applyFont="1" applyFill="1" applyBorder="1" applyAlignment="1" applyProtection="1">
      <alignment horizontal="left" vertical="center" wrapText="1"/>
      <protection locked="0"/>
    </xf>
    <xf numFmtId="0" fontId="60" fillId="2" borderId="95" xfId="0" applyFont="1" applyFill="1" applyBorder="1" applyAlignment="1" applyProtection="1">
      <alignment horizontal="left" vertical="center" wrapText="1"/>
      <protection locked="0"/>
    </xf>
    <xf numFmtId="0" fontId="36" fillId="2" borderId="33" xfId="0" applyFont="1" applyFill="1" applyBorder="1" applyAlignment="1" applyProtection="1">
      <alignment horizontal="left" vertical="center"/>
      <protection locked="0"/>
    </xf>
    <xf numFmtId="0" fontId="36" fillId="2" borderId="0" xfId="0" applyFont="1" applyFill="1" applyAlignment="1">
      <alignment horizontal="left"/>
    </xf>
    <xf numFmtId="0" fontId="60" fillId="2" borderId="92" xfId="0" applyFont="1" applyFill="1" applyBorder="1" applyAlignment="1" applyProtection="1">
      <alignment horizontal="justify" vertical="center" wrapText="1"/>
      <protection locked="0"/>
    </xf>
    <xf numFmtId="0" fontId="60" fillId="2" borderId="95" xfId="0" applyFont="1" applyFill="1" applyBorder="1" applyAlignment="1" applyProtection="1">
      <alignment horizontal="justify" vertical="center" wrapText="1"/>
      <protection locked="0"/>
    </xf>
    <xf numFmtId="0" fontId="36" fillId="2" borderId="92" xfId="0" applyFont="1" applyFill="1" applyBorder="1" applyAlignment="1" applyProtection="1">
      <alignment horizontal="left" vertical="center"/>
      <protection locked="0"/>
    </xf>
    <xf numFmtId="0" fontId="36" fillId="2" borderId="95" xfId="0" applyFont="1" applyFill="1" applyBorder="1" applyAlignment="1" applyProtection="1">
      <alignment horizontal="left" vertical="center"/>
      <protection locked="0"/>
    </xf>
    <xf numFmtId="0" fontId="36" fillId="2" borderId="81" xfId="0" applyFont="1" applyFill="1" applyBorder="1" applyAlignment="1" applyProtection="1">
      <alignment horizontal="left" vertical="center"/>
      <protection locked="0"/>
    </xf>
    <xf numFmtId="0" fontId="57" fillId="0" borderId="92" xfId="0" applyFont="1" applyBorder="1" applyAlignment="1">
      <alignment horizontal="justify" vertical="center" wrapText="1"/>
    </xf>
    <xf numFmtId="0" fontId="57" fillId="0" borderId="95" xfId="0" applyFont="1" applyBorder="1" applyAlignment="1">
      <alignment horizontal="justify" vertical="center" wrapText="1"/>
    </xf>
    <xf numFmtId="0" fontId="36" fillId="2" borderId="92" xfId="0" applyFont="1" applyFill="1" applyBorder="1" applyAlignment="1" applyProtection="1">
      <alignment horizontal="center" vertical="center"/>
      <protection locked="0"/>
    </xf>
    <xf numFmtId="0" fontId="36" fillId="2" borderId="95" xfId="0" applyFont="1" applyFill="1" applyBorder="1" applyAlignment="1" applyProtection="1">
      <alignment horizontal="center" vertical="center"/>
      <protection locked="0"/>
    </xf>
    <xf numFmtId="0" fontId="36" fillId="2" borderId="81" xfId="0" applyFont="1" applyFill="1" applyBorder="1" applyAlignment="1" applyProtection="1">
      <alignment horizontal="center" vertical="center"/>
      <protection locked="0"/>
    </xf>
    <xf numFmtId="0" fontId="60" fillId="0" borderId="92" xfId="0" applyFont="1" applyBorder="1" applyAlignment="1">
      <alignment horizontal="justify" vertical="center" wrapText="1"/>
    </xf>
    <xf numFmtId="0" fontId="60" fillId="0" borderId="95" xfId="0" applyFont="1" applyBorder="1" applyAlignment="1">
      <alignment horizontal="justify" vertical="center" wrapText="1"/>
    </xf>
    <xf numFmtId="0" fontId="36" fillId="2" borderId="92" xfId="0" applyFont="1" applyFill="1" applyBorder="1" applyAlignment="1" applyProtection="1">
      <alignment horizontal="justify" vertical="center" wrapText="1"/>
      <protection locked="0"/>
    </xf>
    <xf numFmtId="0" fontId="36" fillId="2" borderId="95" xfId="0" applyFont="1" applyFill="1" applyBorder="1" applyAlignment="1" applyProtection="1">
      <alignment horizontal="justify" vertical="center" wrapText="1"/>
      <protection locked="0"/>
    </xf>
    <xf numFmtId="0" fontId="57" fillId="2" borderId="92" xfId="0" applyFont="1" applyFill="1" applyBorder="1" applyAlignment="1">
      <alignment horizontal="justify" vertical="center" wrapText="1"/>
    </xf>
    <xf numFmtId="0" fontId="57" fillId="2" borderId="95" xfId="0" applyFont="1" applyFill="1" applyBorder="1" applyAlignment="1">
      <alignment horizontal="justify" vertical="center" wrapText="1"/>
    </xf>
    <xf numFmtId="0" fontId="57" fillId="0" borderId="33" xfId="0" applyFont="1" applyBorder="1" applyAlignment="1">
      <alignment horizontal="justify" vertical="center" wrapText="1"/>
    </xf>
    <xf numFmtId="0" fontId="60" fillId="2" borderId="92" xfId="0" applyFont="1" applyFill="1" applyBorder="1" applyAlignment="1">
      <alignment horizontal="justify" vertical="center" wrapText="1"/>
    </xf>
    <xf numFmtId="0" fontId="60" fillId="2" borderId="95" xfId="0" applyFont="1" applyFill="1" applyBorder="1" applyAlignment="1">
      <alignment horizontal="justify" vertical="center" wrapText="1"/>
    </xf>
    <xf numFmtId="0" fontId="36" fillId="2" borderId="33" xfId="0" applyFont="1" applyFill="1" applyBorder="1" applyAlignment="1" applyProtection="1">
      <alignment horizontal="left" vertical="center" wrapText="1"/>
      <protection locked="0"/>
    </xf>
    <xf numFmtId="0" fontId="67" fillId="18" borderId="33" xfId="0" applyFont="1" applyFill="1" applyBorder="1" applyAlignment="1">
      <alignment horizontal="center" vertical="center" textRotation="255"/>
    </xf>
    <xf numFmtId="0" fontId="67" fillId="18" borderId="33" xfId="0" applyFont="1" applyFill="1" applyBorder="1" applyAlignment="1">
      <alignment horizontal="center" vertical="center"/>
    </xf>
    <xf numFmtId="0" fontId="67" fillId="18" borderId="92" xfId="0" applyFont="1" applyFill="1" applyBorder="1" applyAlignment="1">
      <alignment horizontal="center" wrapText="1"/>
    </xf>
    <xf numFmtId="0" fontId="67" fillId="18" borderId="95" xfId="0" applyFont="1" applyFill="1" applyBorder="1" applyAlignment="1">
      <alignment horizontal="center" wrapText="1"/>
    </xf>
    <xf numFmtId="0" fontId="67" fillId="18" borderId="92" xfId="0" applyFont="1" applyFill="1" applyBorder="1" applyAlignment="1">
      <alignment horizontal="center" vertical="top" wrapText="1"/>
    </xf>
    <xf numFmtId="0" fontId="67" fillId="18" borderId="81" xfId="0" applyFont="1" applyFill="1" applyBorder="1" applyAlignment="1">
      <alignment horizontal="center" vertical="top"/>
    </xf>
    <xf numFmtId="0" fontId="67" fillId="18" borderId="95" xfId="0" applyFont="1" applyFill="1" applyBorder="1" applyAlignment="1">
      <alignment horizontal="center" vertical="top"/>
    </xf>
    <xf numFmtId="0" fontId="59" fillId="0" borderId="92" xfId="0" applyFont="1" applyBorder="1" applyAlignment="1">
      <alignment horizontal="justify" vertical="center" wrapText="1"/>
    </xf>
    <xf numFmtId="0" fontId="57" fillId="0" borderId="81" xfId="0" applyFont="1" applyBorder="1" applyAlignment="1">
      <alignment horizontal="justify" vertical="center" wrapText="1"/>
    </xf>
    <xf numFmtId="0" fontId="57" fillId="0" borderId="92" xfId="0" applyFont="1" applyBorder="1" applyAlignment="1">
      <alignment horizontal="left" vertical="center" wrapText="1"/>
    </xf>
    <xf numFmtId="0" fontId="57" fillId="0" borderId="95" xfId="0" applyFont="1" applyBorder="1" applyAlignment="1">
      <alignment horizontal="left" vertical="center" wrapText="1"/>
    </xf>
    <xf numFmtId="0" fontId="36" fillId="2" borderId="115" xfId="0" applyFont="1" applyFill="1" applyBorder="1" applyAlignment="1" applyProtection="1">
      <alignment horizontal="left" vertical="center"/>
      <protection locked="0"/>
    </xf>
    <xf numFmtId="0" fontId="57" fillId="2" borderId="92" xfId="0" applyFont="1" applyFill="1" applyBorder="1" applyAlignment="1">
      <alignment horizontal="left" vertical="center" wrapText="1"/>
    </xf>
    <xf numFmtId="0" fontId="57" fillId="2" borderId="95" xfId="0" applyFont="1" applyFill="1" applyBorder="1" applyAlignment="1">
      <alignment horizontal="left" vertical="center" wrapText="1"/>
    </xf>
    <xf numFmtId="0" fontId="36" fillId="2" borderId="92" xfId="0" applyFont="1" applyFill="1" applyBorder="1" applyAlignment="1" applyProtection="1">
      <alignment horizontal="left" vertical="center" wrapText="1"/>
      <protection locked="0"/>
    </xf>
    <xf numFmtId="0" fontId="36" fillId="2" borderId="95" xfId="0" applyFont="1" applyFill="1" applyBorder="1" applyAlignment="1" applyProtection="1">
      <alignment horizontal="left" vertical="center" wrapText="1"/>
      <protection locked="0"/>
    </xf>
    <xf numFmtId="0" fontId="57" fillId="2" borderId="81" xfId="0" applyFont="1" applyFill="1" applyBorder="1" applyAlignment="1">
      <alignment horizontal="justify" vertical="center" wrapText="1"/>
    </xf>
    <xf numFmtId="0" fontId="0" fillId="0" borderId="95" xfId="0" applyBorder="1" applyAlignment="1">
      <alignment horizontal="justify" vertical="center" wrapText="1"/>
    </xf>
    <xf numFmtId="0" fontId="57" fillId="2" borderId="92" xfId="0" applyFont="1" applyFill="1" applyBorder="1" applyAlignment="1">
      <alignment horizontal="left" vertical="top" wrapText="1"/>
    </xf>
    <xf numFmtId="0" fontId="57" fillId="2" borderId="95" xfId="0" applyFont="1" applyFill="1" applyBorder="1" applyAlignment="1">
      <alignment horizontal="left" vertical="top"/>
    </xf>
    <xf numFmtId="0" fontId="60" fillId="0" borderId="92" xfId="0" applyFont="1" applyBorder="1" applyAlignment="1">
      <alignment horizontal="left" vertical="center" wrapText="1"/>
    </xf>
    <xf numFmtId="0" fontId="60" fillId="0" borderId="95" xfId="0" applyFont="1" applyBorder="1" applyAlignment="1">
      <alignment horizontal="left" vertical="center" wrapText="1"/>
    </xf>
    <xf numFmtId="0" fontId="62" fillId="2" borderId="95" xfId="0" applyFont="1" applyFill="1" applyBorder="1" applyAlignment="1">
      <alignment horizontal="justify" vertical="center" wrapText="1"/>
    </xf>
    <xf numFmtId="0" fontId="67" fillId="18" borderId="33" xfId="0" applyFont="1" applyFill="1" applyBorder="1" applyAlignment="1">
      <alignment horizontal="center" vertical="center" wrapText="1"/>
    </xf>
    <xf numFmtId="0" fontId="67" fillId="18" borderId="92" xfId="0" applyFont="1" applyFill="1" applyBorder="1" applyAlignment="1">
      <alignment horizontal="center" vertical="center" wrapText="1"/>
    </xf>
    <xf numFmtId="0" fontId="67" fillId="18" borderId="81" xfId="0" applyFont="1" applyFill="1" applyBorder="1" applyAlignment="1">
      <alignment horizontal="center" vertical="center"/>
    </xf>
    <xf numFmtId="0" fontId="67" fillId="18" borderId="95" xfId="0" applyFont="1" applyFill="1" applyBorder="1" applyAlignment="1">
      <alignment horizontal="center" vertical="center"/>
    </xf>
    <xf numFmtId="0" fontId="36" fillId="0" borderId="92" xfId="0" applyFont="1" applyBorder="1" applyAlignment="1" applyProtection="1">
      <alignment horizontal="left" vertical="center" wrapText="1"/>
      <protection locked="0"/>
    </xf>
    <xf numFmtId="0" fontId="36" fillId="0" borderId="95" xfId="0" applyFont="1" applyBorder="1" applyAlignment="1" applyProtection="1">
      <alignment horizontal="left" vertical="center" wrapText="1"/>
      <protection locked="0"/>
    </xf>
    <xf numFmtId="0" fontId="36" fillId="0" borderId="92" xfId="0" applyFont="1" applyBorder="1" applyAlignment="1" applyProtection="1">
      <alignment horizontal="left" vertical="center"/>
      <protection locked="0"/>
    </xf>
    <xf numFmtId="0" fontId="36" fillId="0" borderId="81" xfId="0" applyFont="1" applyBorder="1" applyAlignment="1" applyProtection="1">
      <alignment horizontal="left" vertical="center"/>
      <protection locked="0"/>
    </xf>
    <xf numFmtId="0" fontId="36" fillId="0" borderId="95" xfId="0" applyFont="1" applyBorder="1" applyAlignment="1" applyProtection="1">
      <alignment horizontal="left" vertical="center"/>
      <protection locked="0"/>
    </xf>
    <xf numFmtId="0" fontId="36" fillId="0" borderId="92" xfId="0" applyFont="1" applyBorder="1" applyAlignment="1" applyProtection="1">
      <alignment horizontal="center" vertical="center"/>
      <protection locked="0"/>
    </xf>
    <xf numFmtId="0" fontId="36" fillId="0" borderId="81" xfId="0" applyFont="1" applyBorder="1" applyAlignment="1" applyProtection="1">
      <alignment horizontal="center" vertical="center"/>
      <protection locked="0"/>
    </xf>
    <xf numFmtId="0" fontId="36" fillId="0" borderId="95" xfId="0" applyFont="1" applyBorder="1" applyAlignment="1" applyProtection="1">
      <alignment horizontal="center" vertical="center"/>
      <protection locked="0"/>
    </xf>
    <xf numFmtId="0" fontId="36" fillId="0" borderId="92" xfId="0" applyFont="1" applyBorder="1" applyAlignment="1" applyProtection="1">
      <alignment horizontal="justify" vertical="center" wrapText="1"/>
      <protection locked="0"/>
    </xf>
    <xf numFmtId="0" fontId="36" fillId="0" borderId="95" xfId="0" applyFont="1" applyBorder="1" applyAlignment="1" applyProtection="1">
      <alignment horizontal="justify" vertical="center" wrapText="1"/>
      <protection locked="0"/>
    </xf>
    <xf numFmtId="0" fontId="60" fillId="0" borderId="92" xfId="0" applyFont="1" applyBorder="1" applyAlignment="1" applyProtection="1">
      <alignment horizontal="justify" vertical="center" wrapText="1"/>
      <protection locked="0"/>
    </xf>
    <xf numFmtId="0" fontId="60" fillId="0" borderId="81" xfId="0" applyFont="1" applyBorder="1" applyAlignment="1" applyProtection="1">
      <alignment horizontal="justify" vertical="center" wrapText="1"/>
      <protection locked="0"/>
    </xf>
    <xf numFmtId="0" fontId="60" fillId="0" borderId="95" xfId="0" applyFont="1" applyBorder="1" applyAlignment="1" applyProtection="1">
      <alignment horizontal="justify" vertical="center" wrapText="1"/>
      <protection locked="0"/>
    </xf>
    <xf numFmtId="0" fontId="60" fillId="0" borderId="81" xfId="0" applyFont="1" applyBorder="1" applyAlignment="1">
      <alignment horizontal="justify" vertical="center" wrapText="1"/>
    </xf>
    <xf numFmtId="0" fontId="60" fillId="2" borderId="81" xfId="0" applyFont="1" applyFill="1" applyBorder="1" applyAlignment="1">
      <alignment horizontal="justify" vertical="center" wrapText="1"/>
    </xf>
    <xf numFmtId="0" fontId="60" fillId="0" borderId="33" xfId="0" applyFont="1" applyBorder="1" applyAlignment="1">
      <alignment horizontal="justify" vertical="center" wrapText="1"/>
    </xf>
    <xf numFmtId="0" fontId="60" fillId="2" borderId="33" xfId="0" applyFont="1" applyFill="1" applyBorder="1" applyAlignment="1">
      <alignment horizontal="justify" vertical="center" wrapText="1"/>
    </xf>
    <xf numFmtId="0" fontId="56" fillId="0" borderId="80" xfId="0" applyFont="1" applyBorder="1" applyAlignment="1">
      <alignment horizontal="center" vertical="center" wrapText="1"/>
    </xf>
    <xf numFmtId="0" fontId="56" fillId="0" borderId="81" xfId="0" applyFont="1" applyBorder="1" applyAlignment="1">
      <alignment horizontal="center" vertical="center" wrapText="1"/>
    </xf>
    <xf numFmtId="0" fontId="56" fillId="0" borderId="82" xfId="0" applyFont="1" applyBorder="1" applyAlignment="1">
      <alignment horizontal="center" vertical="center" wrapText="1"/>
    </xf>
    <xf numFmtId="0" fontId="62" fillId="19" borderId="51" xfId="0" applyFont="1" applyFill="1" applyBorder="1" applyAlignment="1">
      <alignment horizontal="left" vertical="center"/>
    </xf>
    <xf numFmtId="0" fontId="62" fillId="19" borderId="52" xfId="0" applyFont="1" applyFill="1" applyBorder="1" applyAlignment="1">
      <alignment horizontal="left" vertical="center"/>
    </xf>
    <xf numFmtId="0" fontId="62" fillId="19" borderId="53" xfId="0" applyFont="1" applyFill="1" applyBorder="1" applyAlignment="1">
      <alignment horizontal="left" vertical="center"/>
    </xf>
    <xf numFmtId="0" fontId="62" fillId="19" borderId="16" xfId="0" applyFont="1" applyFill="1" applyBorder="1" applyAlignment="1">
      <alignment horizontal="left" vertical="center"/>
    </xf>
    <xf numFmtId="0" fontId="62" fillId="19" borderId="18" xfId="0" applyFont="1" applyFill="1" applyBorder="1" applyAlignment="1">
      <alignment horizontal="left" vertical="center"/>
    </xf>
    <xf numFmtId="0" fontId="62" fillId="19" borderId="17" xfId="0" applyFont="1" applyFill="1" applyBorder="1" applyAlignment="1">
      <alignment horizontal="left" vertical="center"/>
    </xf>
    <xf numFmtId="0" fontId="66" fillId="18" borderId="33" xfId="0" applyFont="1" applyFill="1" applyBorder="1" applyAlignment="1">
      <alignment horizontal="center" vertical="center" wrapText="1"/>
    </xf>
    <xf numFmtId="0" fontId="67" fillId="18" borderId="81" xfId="0" applyFont="1" applyFill="1" applyBorder="1" applyAlignment="1">
      <alignment horizontal="center" vertical="center" wrapText="1"/>
    </xf>
    <xf numFmtId="0" fontId="67" fillId="18" borderId="95" xfId="0" applyFont="1" applyFill="1" applyBorder="1" applyAlignment="1">
      <alignment horizontal="center" vertical="center" wrapText="1"/>
    </xf>
    <xf numFmtId="0" fontId="67" fillId="18" borderId="92" xfId="0" applyFont="1" applyFill="1" applyBorder="1" applyAlignment="1">
      <alignment horizontal="center"/>
    </xf>
    <xf numFmtId="0" fontId="67" fillId="18" borderId="81" xfId="0" applyFont="1" applyFill="1" applyBorder="1" applyAlignment="1">
      <alignment horizontal="center"/>
    </xf>
    <xf numFmtId="0" fontId="67" fillId="18" borderId="95" xfId="0" applyFont="1" applyFill="1" applyBorder="1" applyAlignment="1">
      <alignment horizontal="center"/>
    </xf>
    <xf numFmtId="0" fontId="70" fillId="0" borderId="12" xfId="0" applyFont="1" applyBorder="1" applyAlignment="1">
      <alignment horizontal="center" vertical="center" wrapText="1"/>
    </xf>
    <xf numFmtId="0" fontId="70" fillId="0" borderId="86" xfId="0" applyFont="1" applyBorder="1" applyAlignment="1">
      <alignment horizontal="center" vertical="center" wrapText="1"/>
    </xf>
    <xf numFmtId="0" fontId="70" fillId="0" borderId="14" xfId="0" applyFont="1" applyBorder="1" applyAlignment="1">
      <alignment horizontal="center" vertical="center" wrapText="1"/>
    </xf>
    <xf numFmtId="0" fontId="70" fillId="0" borderId="87" xfId="0" applyFont="1" applyBorder="1" applyAlignment="1">
      <alignment horizontal="center" vertical="center" wrapText="1"/>
    </xf>
    <xf numFmtId="0" fontId="61" fillId="0" borderId="85" xfId="0" applyFont="1" applyBorder="1" applyAlignment="1">
      <alignment horizontal="center" vertical="center" wrapText="1"/>
    </xf>
    <xf numFmtId="0" fontId="61" fillId="0" borderId="94" xfId="0" applyFont="1" applyBorder="1" applyAlignment="1">
      <alignment horizontal="center" vertical="center" wrapText="1"/>
    </xf>
    <xf numFmtId="0" fontId="61" fillId="0" borderId="43" xfId="0" applyFont="1" applyBorder="1" applyAlignment="1">
      <alignment horizontal="center" vertical="center" wrapText="1"/>
    </xf>
    <xf numFmtId="0" fontId="61" fillId="0" borderId="33" xfId="0" applyFont="1" applyBorder="1" applyAlignment="1">
      <alignment horizontal="left" vertical="center" wrapText="1"/>
    </xf>
    <xf numFmtId="0" fontId="70" fillId="0" borderId="68" xfId="0" applyFont="1" applyBorder="1" applyAlignment="1">
      <alignment horizontal="center" vertical="center" wrapText="1"/>
    </xf>
    <xf numFmtId="0" fontId="70" fillId="0" borderId="88" xfId="0" applyFont="1" applyBorder="1" applyAlignment="1">
      <alignment horizontal="center" vertical="center" wrapText="1"/>
    </xf>
    <xf numFmtId="0" fontId="23" fillId="0" borderId="0" xfId="0" applyFont="1" applyAlignment="1">
      <alignment horizontal="center" vertical="center" wrapText="1"/>
    </xf>
    <xf numFmtId="0" fontId="18" fillId="4" borderId="14" xfId="0" applyFont="1" applyFill="1" applyBorder="1" applyAlignment="1" applyProtection="1">
      <alignment horizontal="center" wrapText="1" readingOrder="1"/>
      <protection hidden="1"/>
    </xf>
    <xf numFmtId="0" fontId="18" fillId="4" borderId="0" xfId="0" applyFont="1" applyFill="1" applyAlignment="1" applyProtection="1">
      <alignment horizontal="center" wrapText="1" readingOrder="1"/>
      <protection hidden="1"/>
    </xf>
    <xf numFmtId="0" fontId="18" fillId="4" borderId="15" xfId="0" applyFont="1" applyFill="1" applyBorder="1" applyAlignment="1" applyProtection="1">
      <alignment horizontal="center" wrapText="1" readingOrder="1"/>
      <protection hidden="1"/>
    </xf>
    <xf numFmtId="0" fontId="18" fillId="4" borderId="16" xfId="0" applyFont="1" applyFill="1" applyBorder="1" applyAlignment="1" applyProtection="1">
      <alignment horizontal="center" wrapText="1" readingOrder="1"/>
      <protection hidden="1"/>
    </xf>
    <xf numFmtId="0" fontId="18" fillId="4" borderId="18" xfId="0" applyFont="1" applyFill="1" applyBorder="1" applyAlignment="1" applyProtection="1">
      <alignment horizontal="center" wrapText="1" readingOrder="1"/>
      <protection hidden="1"/>
    </xf>
    <xf numFmtId="0" fontId="18" fillId="4" borderId="17" xfId="0" applyFont="1" applyFill="1" applyBorder="1" applyAlignment="1" applyProtection="1">
      <alignment horizontal="center" wrapText="1" readingOrder="1"/>
      <protection hidden="1"/>
    </xf>
    <xf numFmtId="0" fontId="18" fillId="4" borderId="12" xfId="0" applyFont="1" applyFill="1" applyBorder="1" applyAlignment="1" applyProtection="1">
      <alignment horizontal="center" wrapText="1" readingOrder="1"/>
      <protection hidden="1"/>
    </xf>
    <xf numFmtId="0" fontId="18" fillId="4" borderId="19" xfId="0" applyFont="1" applyFill="1" applyBorder="1" applyAlignment="1" applyProtection="1">
      <alignment horizontal="center" wrapText="1" readingOrder="1"/>
      <protection hidden="1"/>
    </xf>
    <xf numFmtId="0" fontId="18" fillId="4" borderId="13" xfId="0" applyFont="1" applyFill="1" applyBorder="1" applyAlignment="1" applyProtection="1">
      <alignment horizontal="center" wrapText="1" readingOrder="1"/>
      <protection hidden="1"/>
    </xf>
    <xf numFmtId="0" fontId="18" fillId="12" borderId="14" xfId="0" applyFont="1" applyFill="1" applyBorder="1" applyAlignment="1" applyProtection="1">
      <alignment horizontal="center" wrapText="1" readingOrder="1"/>
      <protection hidden="1"/>
    </xf>
    <xf numFmtId="0" fontId="18" fillId="12" borderId="0" xfId="0" applyFont="1" applyFill="1" applyAlignment="1" applyProtection="1">
      <alignment horizontal="center" wrapText="1" readingOrder="1"/>
      <protection hidden="1"/>
    </xf>
    <xf numFmtId="0" fontId="18" fillId="12" borderId="15" xfId="0" applyFont="1" applyFill="1" applyBorder="1" applyAlignment="1" applyProtection="1">
      <alignment horizontal="center" wrapText="1" readingOrder="1"/>
      <protection hidden="1"/>
    </xf>
    <xf numFmtId="0" fontId="18" fillId="12" borderId="16" xfId="0" applyFont="1" applyFill="1" applyBorder="1" applyAlignment="1" applyProtection="1">
      <alignment horizontal="center" wrapText="1" readingOrder="1"/>
      <protection hidden="1"/>
    </xf>
    <xf numFmtId="0" fontId="18" fillId="12" borderId="18" xfId="0" applyFont="1" applyFill="1" applyBorder="1" applyAlignment="1" applyProtection="1">
      <alignment horizontal="center" wrapText="1" readingOrder="1"/>
      <protection hidden="1"/>
    </xf>
    <xf numFmtId="0" fontId="18" fillId="12" borderId="17" xfId="0" applyFont="1" applyFill="1" applyBorder="1" applyAlignment="1" applyProtection="1">
      <alignment horizontal="center" wrapText="1" readingOrder="1"/>
      <protection hidden="1"/>
    </xf>
    <xf numFmtId="0" fontId="18" fillId="12" borderId="12" xfId="0" applyFont="1" applyFill="1" applyBorder="1" applyAlignment="1" applyProtection="1">
      <alignment horizontal="center" wrapText="1" readingOrder="1"/>
      <protection hidden="1"/>
    </xf>
    <xf numFmtId="0" fontId="18" fillId="12" borderId="19" xfId="0" applyFont="1" applyFill="1" applyBorder="1" applyAlignment="1" applyProtection="1">
      <alignment horizontal="center" wrapText="1" readingOrder="1"/>
      <protection hidden="1"/>
    </xf>
    <xf numFmtId="0" fontId="18" fillId="12" borderId="13" xfId="0" applyFont="1" applyFill="1" applyBorder="1" applyAlignment="1" applyProtection="1">
      <alignment horizontal="center" wrapText="1" readingOrder="1"/>
      <protection hidden="1"/>
    </xf>
    <xf numFmtId="0" fontId="18" fillId="11" borderId="14" xfId="0" applyFont="1" applyFill="1" applyBorder="1" applyAlignment="1" applyProtection="1">
      <alignment horizontal="center" wrapText="1" readingOrder="1"/>
      <protection hidden="1"/>
    </xf>
    <xf numFmtId="0" fontId="18" fillId="11" borderId="0" xfId="0" applyFont="1" applyFill="1" applyAlignment="1" applyProtection="1">
      <alignment horizontal="center" wrapText="1" readingOrder="1"/>
      <protection hidden="1"/>
    </xf>
    <xf numFmtId="0" fontId="18" fillId="11" borderId="15" xfId="0" applyFont="1" applyFill="1" applyBorder="1" applyAlignment="1" applyProtection="1">
      <alignment horizontal="center" wrapText="1" readingOrder="1"/>
      <protection hidden="1"/>
    </xf>
    <xf numFmtId="0" fontId="18" fillId="11" borderId="16" xfId="0" applyFont="1" applyFill="1" applyBorder="1" applyAlignment="1" applyProtection="1">
      <alignment horizontal="center" wrapText="1" readingOrder="1"/>
      <protection hidden="1"/>
    </xf>
    <xf numFmtId="0" fontId="18" fillId="11" borderId="18" xfId="0" applyFont="1" applyFill="1" applyBorder="1" applyAlignment="1" applyProtection="1">
      <alignment horizontal="center" wrapText="1" readingOrder="1"/>
      <protection hidden="1"/>
    </xf>
    <xf numFmtId="0" fontId="18" fillId="11" borderId="17" xfId="0" applyFont="1" applyFill="1" applyBorder="1" applyAlignment="1" applyProtection="1">
      <alignment horizontal="center" wrapText="1" readingOrder="1"/>
      <protection hidden="1"/>
    </xf>
    <xf numFmtId="0" fontId="18" fillId="11" borderId="12" xfId="0" applyFont="1" applyFill="1" applyBorder="1" applyAlignment="1" applyProtection="1">
      <alignment horizontal="center" wrapText="1" readingOrder="1"/>
      <protection hidden="1"/>
    </xf>
    <xf numFmtId="0" fontId="18" fillId="11" borderId="19" xfId="0" applyFont="1" applyFill="1" applyBorder="1" applyAlignment="1" applyProtection="1">
      <alignment horizontal="center" wrapText="1" readingOrder="1"/>
      <protection hidden="1"/>
    </xf>
    <xf numFmtId="0" fontId="18" fillId="11" borderId="13" xfId="0" applyFont="1" applyFill="1" applyBorder="1" applyAlignment="1" applyProtection="1">
      <alignment horizontal="center" wrapText="1" readingOrder="1"/>
      <protection hidden="1"/>
    </xf>
    <xf numFmtId="0" fontId="18" fillId="10" borderId="14" xfId="0" applyFont="1" applyFill="1" applyBorder="1" applyAlignment="1" applyProtection="1">
      <alignment horizontal="center" vertical="center" wrapText="1" readingOrder="1"/>
      <protection hidden="1"/>
    </xf>
    <xf numFmtId="0" fontId="18" fillId="10" borderId="0" xfId="0" applyFont="1" applyFill="1" applyAlignment="1" applyProtection="1">
      <alignment horizontal="center" vertical="center" wrapText="1" readingOrder="1"/>
      <protection hidden="1"/>
    </xf>
    <xf numFmtId="0" fontId="18" fillId="10" borderId="15" xfId="0" applyFont="1" applyFill="1" applyBorder="1" applyAlignment="1" applyProtection="1">
      <alignment horizontal="center" vertical="center" wrapText="1" readingOrder="1"/>
      <protection hidden="1"/>
    </xf>
    <xf numFmtId="0" fontId="18" fillId="10" borderId="16" xfId="0" applyFont="1" applyFill="1" applyBorder="1" applyAlignment="1" applyProtection="1">
      <alignment horizontal="center" vertical="center" wrapText="1" readingOrder="1"/>
      <protection hidden="1"/>
    </xf>
    <xf numFmtId="0" fontId="18" fillId="10" borderId="18" xfId="0" applyFont="1" applyFill="1" applyBorder="1" applyAlignment="1" applyProtection="1">
      <alignment horizontal="center" vertical="center" wrapText="1" readingOrder="1"/>
      <protection hidden="1"/>
    </xf>
    <xf numFmtId="0" fontId="18" fillId="10" borderId="17" xfId="0" applyFont="1" applyFill="1" applyBorder="1" applyAlignment="1" applyProtection="1">
      <alignment horizontal="center" vertical="center" wrapText="1" readingOrder="1"/>
      <protection hidden="1"/>
    </xf>
    <xf numFmtId="0" fontId="18" fillId="10" borderId="12" xfId="0" applyFont="1" applyFill="1" applyBorder="1" applyAlignment="1" applyProtection="1">
      <alignment horizontal="center" vertical="center" wrapText="1" readingOrder="1"/>
      <protection hidden="1"/>
    </xf>
    <xf numFmtId="0" fontId="18" fillId="10" borderId="19" xfId="0" applyFont="1" applyFill="1" applyBorder="1" applyAlignment="1" applyProtection="1">
      <alignment horizontal="center" vertical="center" wrapText="1" readingOrder="1"/>
      <protection hidden="1"/>
    </xf>
    <xf numFmtId="0" fontId="18" fillId="10" borderId="13" xfId="0" applyFont="1" applyFill="1" applyBorder="1" applyAlignment="1" applyProtection="1">
      <alignment horizontal="center" vertical="center" wrapText="1" readingOrder="1"/>
      <protection hidden="1"/>
    </xf>
    <xf numFmtId="0" fontId="16" fillId="9" borderId="0" xfId="0" applyFont="1" applyFill="1" applyAlignment="1">
      <alignment horizontal="center" vertical="center" wrapText="1" readingOrder="1"/>
    </xf>
    <xf numFmtId="0" fontId="15" fillId="0" borderId="12" xfId="0" applyFont="1" applyBorder="1" applyAlignment="1">
      <alignment horizontal="center" vertical="center" wrapText="1"/>
    </xf>
    <xf numFmtId="0" fontId="15" fillId="0" borderId="19" xfId="0" applyFont="1" applyBorder="1" applyAlignment="1">
      <alignment horizontal="center" vertical="center"/>
    </xf>
    <xf numFmtId="0" fontId="15" fillId="0" borderId="13" xfId="0" applyFont="1" applyBorder="1" applyAlignment="1">
      <alignment horizontal="center" vertical="center"/>
    </xf>
    <xf numFmtId="0" fontId="15" fillId="0" borderId="14" xfId="0" applyFont="1" applyBorder="1" applyAlignment="1">
      <alignment horizontal="center" vertical="center"/>
    </xf>
    <xf numFmtId="0" fontId="15" fillId="0" borderId="0" xfId="0" applyFont="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8" xfId="0" applyFont="1" applyBorder="1" applyAlignment="1">
      <alignment horizontal="center" vertical="center"/>
    </xf>
    <xf numFmtId="0" fontId="15" fillId="0" borderId="17" xfId="0" applyFont="1" applyBorder="1" applyAlignment="1">
      <alignment horizontal="center" vertical="center"/>
    </xf>
    <xf numFmtId="0" fontId="15" fillId="0" borderId="19" xfId="0" applyFont="1" applyBorder="1" applyAlignment="1">
      <alignment horizontal="center" vertical="center" wrapText="1"/>
    </xf>
    <xf numFmtId="0" fontId="16" fillId="9" borderId="0" xfId="0" applyFont="1" applyFill="1" applyAlignment="1">
      <alignment horizontal="center" vertical="center" textRotation="90" wrapText="1" readingOrder="1"/>
    </xf>
    <xf numFmtId="0" fontId="16" fillId="9" borderId="15" xfId="0" applyFont="1" applyFill="1" applyBorder="1" applyAlignment="1">
      <alignment horizontal="center" vertical="center" textRotation="90" wrapText="1" readingOrder="1"/>
    </xf>
    <xf numFmtId="0" fontId="19" fillId="11" borderId="20" xfId="0" applyFont="1" applyFill="1" applyBorder="1" applyAlignment="1">
      <alignment horizontal="center" vertical="center" wrapText="1" readingOrder="1"/>
    </xf>
    <xf numFmtId="0" fontId="19" fillId="11" borderId="21" xfId="0" applyFont="1" applyFill="1" applyBorder="1" applyAlignment="1">
      <alignment horizontal="center" vertical="center" wrapText="1" readingOrder="1"/>
    </xf>
    <xf numFmtId="0" fontId="19" fillId="11" borderId="22" xfId="0" applyFont="1" applyFill="1" applyBorder="1" applyAlignment="1">
      <alignment horizontal="center" vertical="center" wrapText="1" readingOrder="1"/>
    </xf>
    <xf numFmtId="0" fontId="19" fillId="11" borderId="23" xfId="0" applyFont="1" applyFill="1" applyBorder="1" applyAlignment="1">
      <alignment horizontal="center" vertical="center" wrapText="1" readingOrder="1"/>
    </xf>
    <xf numFmtId="0" fontId="19" fillId="11" borderId="0" xfId="0" applyFont="1" applyFill="1" applyAlignment="1">
      <alignment horizontal="center" vertical="center" wrapText="1" readingOrder="1"/>
    </xf>
    <xf numFmtId="0" fontId="19" fillId="11" borderId="24" xfId="0" applyFont="1" applyFill="1" applyBorder="1" applyAlignment="1">
      <alignment horizontal="center" vertical="center" wrapText="1" readingOrder="1"/>
    </xf>
    <xf numFmtId="0" fontId="19" fillId="11" borderId="25" xfId="0" applyFont="1" applyFill="1" applyBorder="1" applyAlignment="1">
      <alignment horizontal="center" vertical="center" wrapText="1" readingOrder="1"/>
    </xf>
    <xf numFmtId="0" fontId="19" fillId="11" borderId="26" xfId="0" applyFont="1" applyFill="1" applyBorder="1" applyAlignment="1">
      <alignment horizontal="center" vertical="center" wrapText="1" readingOrder="1"/>
    </xf>
    <xf numFmtId="0" fontId="19" fillId="11" borderId="27" xfId="0" applyFont="1" applyFill="1" applyBorder="1" applyAlignment="1">
      <alignment horizontal="center" vertical="center" wrapText="1" readingOrder="1"/>
    </xf>
    <xf numFmtId="0" fontId="19" fillId="10" borderId="20" xfId="0" applyFont="1" applyFill="1" applyBorder="1" applyAlignment="1">
      <alignment horizontal="center" vertical="center" wrapText="1" readingOrder="1"/>
    </xf>
    <xf numFmtId="0" fontId="19" fillId="10" borderId="21" xfId="0" applyFont="1" applyFill="1" applyBorder="1" applyAlignment="1">
      <alignment horizontal="center" vertical="center" wrapText="1" readingOrder="1"/>
    </xf>
    <xf numFmtId="0" fontId="19" fillId="10" borderId="22" xfId="0" applyFont="1" applyFill="1" applyBorder="1" applyAlignment="1">
      <alignment horizontal="center" vertical="center" wrapText="1" readingOrder="1"/>
    </xf>
    <xf numFmtId="0" fontId="19" fillId="10" borderId="23" xfId="0" applyFont="1" applyFill="1" applyBorder="1" applyAlignment="1">
      <alignment horizontal="center" vertical="center" wrapText="1" readingOrder="1"/>
    </xf>
    <xf numFmtId="0" fontId="19" fillId="10" borderId="0" xfId="0" applyFont="1" applyFill="1" applyAlignment="1">
      <alignment horizontal="center" vertical="center" wrapText="1" readingOrder="1"/>
    </xf>
    <xf numFmtId="0" fontId="19" fillId="10" borderId="24" xfId="0" applyFont="1" applyFill="1" applyBorder="1" applyAlignment="1">
      <alignment horizontal="center" vertical="center" wrapText="1" readingOrder="1"/>
    </xf>
    <xf numFmtId="0" fontId="19" fillId="10" borderId="25" xfId="0" applyFont="1" applyFill="1" applyBorder="1" applyAlignment="1">
      <alignment horizontal="center" vertical="center" wrapText="1" readingOrder="1"/>
    </xf>
    <xf numFmtId="0" fontId="19" fillId="10" borderId="26" xfId="0" applyFont="1" applyFill="1" applyBorder="1" applyAlignment="1">
      <alignment horizontal="center" vertical="center" wrapText="1" readingOrder="1"/>
    </xf>
    <xf numFmtId="0" fontId="19" fillId="10" borderId="27" xfId="0" applyFont="1" applyFill="1" applyBorder="1" applyAlignment="1">
      <alignment horizontal="center" vertical="center" wrapText="1" readingOrder="1"/>
    </xf>
    <xf numFmtId="0" fontId="19" fillId="12" borderId="20" xfId="0" applyFont="1" applyFill="1" applyBorder="1" applyAlignment="1">
      <alignment horizontal="center" vertical="center" wrapText="1" readingOrder="1"/>
    </xf>
    <xf numFmtId="0" fontId="19" fillId="12" borderId="21" xfId="0" applyFont="1" applyFill="1" applyBorder="1" applyAlignment="1">
      <alignment horizontal="center" vertical="center" wrapText="1" readingOrder="1"/>
    </xf>
    <xf numFmtId="0" fontId="19" fillId="12" borderId="22" xfId="0" applyFont="1" applyFill="1" applyBorder="1" applyAlignment="1">
      <alignment horizontal="center" vertical="center" wrapText="1" readingOrder="1"/>
    </xf>
    <xf numFmtId="0" fontId="19" fillId="12" borderId="23" xfId="0" applyFont="1" applyFill="1" applyBorder="1" applyAlignment="1">
      <alignment horizontal="center" vertical="center" wrapText="1" readingOrder="1"/>
    </xf>
    <xf numFmtId="0" fontId="19" fillId="12" borderId="0" xfId="0" applyFont="1" applyFill="1" applyAlignment="1">
      <alignment horizontal="center" vertical="center" wrapText="1" readingOrder="1"/>
    </xf>
    <xf numFmtId="0" fontId="19" fillId="12" borderId="24" xfId="0" applyFont="1" applyFill="1" applyBorder="1" applyAlignment="1">
      <alignment horizontal="center" vertical="center" wrapText="1" readingOrder="1"/>
    </xf>
    <xf numFmtId="0" fontId="19" fillId="12" borderId="25" xfId="0" applyFont="1" applyFill="1" applyBorder="1" applyAlignment="1">
      <alignment horizontal="center" vertical="center" wrapText="1" readingOrder="1"/>
    </xf>
    <xf numFmtId="0" fontId="19" fillId="12" borderId="26" xfId="0" applyFont="1" applyFill="1" applyBorder="1" applyAlignment="1">
      <alignment horizontal="center" vertical="center" wrapText="1" readingOrder="1"/>
    </xf>
    <xf numFmtId="0" fontId="19" fillId="12" borderId="27" xfId="0" applyFont="1" applyFill="1" applyBorder="1" applyAlignment="1">
      <alignment horizontal="center" vertical="center" wrapText="1" readingOrder="1"/>
    </xf>
    <xf numFmtId="0" fontId="19" fillId="4" borderId="20" xfId="0" applyFont="1" applyFill="1" applyBorder="1" applyAlignment="1">
      <alignment horizontal="center" vertical="center" wrapText="1" readingOrder="1"/>
    </xf>
    <xf numFmtId="0" fontId="19" fillId="4" borderId="21" xfId="0" applyFont="1" applyFill="1" applyBorder="1" applyAlignment="1">
      <alignment horizontal="center" vertical="center" wrapText="1" readingOrder="1"/>
    </xf>
    <xf numFmtId="0" fontId="19" fillId="4" borderId="22" xfId="0" applyFont="1" applyFill="1" applyBorder="1" applyAlignment="1">
      <alignment horizontal="center" vertical="center" wrapText="1" readingOrder="1"/>
    </xf>
    <xf numFmtId="0" fontId="19" fillId="4" borderId="23" xfId="0" applyFont="1" applyFill="1" applyBorder="1" applyAlignment="1">
      <alignment horizontal="center" vertical="center" wrapText="1" readingOrder="1"/>
    </xf>
    <xf numFmtId="0" fontId="19" fillId="4" borderId="0" xfId="0" applyFont="1" applyFill="1" applyAlignment="1">
      <alignment horizontal="center" vertical="center" wrapText="1" readingOrder="1"/>
    </xf>
    <xf numFmtId="0" fontId="19" fillId="4" borderId="24" xfId="0" applyFont="1" applyFill="1" applyBorder="1" applyAlignment="1">
      <alignment horizontal="center" vertical="center" wrapText="1" readingOrder="1"/>
    </xf>
    <xf numFmtId="0" fontId="19" fillId="4" borderId="25" xfId="0" applyFont="1" applyFill="1" applyBorder="1" applyAlignment="1">
      <alignment horizontal="center" vertical="center" wrapText="1" readingOrder="1"/>
    </xf>
    <xf numFmtId="0" fontId="19" fillId="4" borderId="26" xfId="0" applyFont="1" applyFill="1" applyBorder="1" applyAlignment="1">
      <alignment horizontal="center" vertical="center" wrapText="1" readingOrder="1"/>
    </xf>
    <xf numFmtId="0" fontId="19" fillId="4" borderId="27" xfId="0" applyFont="1" applyFill="1" applyBorder="1" applyAlignment="1">
      <alignment horizontal="center" vertical="center" wrapText="1" readingOrder="1"/>
    </xf>
    <xf numFmtId="0" fontId="33" fillId="0" borderId="12" xfId="0" applyFont="1" applyBorder="1" applyAlignment="1">
      <alignment horizontal="center" vertical="center" wrapText="1"/>
    </xf>
    <xf numFmtId="0" fontId="33" fillId="0" borderId="19" xfId="0" applyFont="1" applyBorder="1" applyAlignment="1">
      <alignment horizontal="center" vertical="center"/>
    </xf>
    <xf numFmtId="0" fontId="33" fillId="0" borderId="13" xfId="0" applyFont="1" applyBorder="1" applyAlignment="1">
      <alignment horizontal="center" vertical="center"/>
    </xf>
    <xf numFmtId="0" fontId="33" fillId="0" borderId="14" xfId="0" applyFont="1" applyBorder="1" applyAlignment="1">
      <alignment horizontal="center" vertical="center"/>
    </xf>
    <xf numFmtId="0" fontId="33" fillId="0" borderId="0" xfId="0" applyFont="1" applyAlignment="1">
      <alignment horizontal="center" vertical="center"/>
    </xf>
    <xf numFmtId="0" fontId="33" fillId="0" borderId="15" xfId="0" applyFont="1" applyBorder="1" applyAlignment="1">
      <alignment horizontal="center" vertical="center"/>
    </xf>
    <xf numFmtId="0" fontId="33" fillId="0" borderId="16" xfId="0" applyFont="1" applyBorder="1" applyAlignment="1">
      <alignment horizontal="center" vertical="center"/>
    </xf>
    <xf numFmtId="0" fontId="33" fillId="0" borderId="18" xfId="0" applyFont="1" applyBorder="1" applyAlignment="1">
      <alignment horizontal="center" vertical="center"/>
    </xf>
    <xf numFmtId="0" fontId="33" fillId="0" borderId="17" xfId="0" applyFont="1" applyBorder="1" applyAlignment="1">
      <alignment horizontal="center" vertical="center"/>
    </xf>
    <xf numFmtId="0" fontId="33" fillId="0" borderId="19" xfId="0" applyFont="1" applyBorder="1" applyAlignment="1">
      <alignment horizontal="center" vertical="center" wrapText="1"/>
    </xf>
    <xf numFmtId="0" fontId="32" fillId="10" borderId="20" xfId="0" applyFont="1" applyFill="1" applyBorder="1" applyAlignment="1">
      <alignment horizontal="center" vertical="center" wrapText="1" readingOrder="1"/>
    </xf>
    <xf numFmtId="0" fontId="32" fillId="10" borderId="21" xfId="0" applyFont="1" applyFill="1" applyBorder="1" applyAlignment="1">
      <alignment horizontal="center" vertical="center" wrapText="1" readingOrder="1"/>
    </xf>
    <xf numFmtId="0" fontId="32" fillId="10" borderId="22" xfId="0" applyFont="1" applyFill="1" applyBorder="1" applyAlignment="1">
      <alignment horizontal="center" vertical="center" wrapText="1" readingOrder="1"/>
    </xf>
    <xf numFmtId="0" fontId="32" fillId="10" borderId="23" xfId="0" applyFont="1" applyFill="1" applyBorder="1" applyAlignment="1">
      <alignment horizontal="center" vertical="center" wrapText="1" readingOrder="1"/>
    </xf>
    <xf numFmtId="0" fontId="32" fillId="10" borderId="0" xfId="0" applyFont="1" applyFill="1" applyAlignment="1">
      <alignment horizontal="center" vertical="center" wrapText="1" readingOrder="1"/>
    </xf>
    <xf numFmtId="0" fontId="32" fillId="10" borderId="24" xfId="0" applyFont="1" applyFill="1" applyBorder="1" applyAlignment="1">
      <alignment horizontal="center" vertical="center" wrapText="1" readingOrder="1"/>
    </xf>
    <xf numFmtId="0" fontId="32" fillId="10" borderId="25" xfId="0" applyFont="1" applyFill="1" applyBorder="1" applyAlignment="1">
      <alignment horizontal="center" vertical="center" wrapText="1" readingOrder="1"/>
    </xf>
    <xf numFmtId="0" fontId="32" fillId="10" borderId="26" xfId="0" applyFont="1" applyFill="1" applyBorder="1" applyAlignment="1">
      <alignment horizontal="center" vertical="center" wrapText="1" readingOrder="1"/>
    </xf>
    <xf numFmtId="0" fontId="32" fillId="10" borderId="27" xfId="0" applyFont="1" applyFill="1" applyBorder="1" applyAlignment="1">
      <alignment horizontal="center" vertical="center" wrapText="1" readingOrder="1"/>
    </xf>
    <xf numFmtId="0" fontId="33" fillId="0" borderId="14" xfId="0" applyFont="1" applyBorder="1" applyAlignment="1">
      <alignment horizontal="center" vertical="center" wrapText="1"/>
    </xf>
    <xf numFmtId="0" fontId="32" fillId="11" borderId="20" xfId="0" applyFont="1" applyFill="1" applyBorder="1" applyAlignment="1">
      <alignment horizontal="center" vertical="center" wrapText="1" readingOrder="1"/>
    </xf>
    <xf numFmtId="0" fontId="32" fillId="11" borderId="21" xfId="0" applyFont="1" applyFill="1" applyBorder="1" applyAlignment="1">
      <alignment horizontal="center" vertical="center" wrapText="1" readingOrder="1"/>
    </xf>
    <xf numFmtId="0" fontId="32" fillId="11" borderId="22" xfId="0" applyFont="1" applyFill="1" applyBorder="1" applyAlignment="1">
      <alignment horizontal="center" vertical="center" wrapText="1" readingOrder="1"/>
    </xf>
    <xf numFmtId="0" fontId="32" fillId="11" borderId="23" xfId="0" applyFont="1" applyFill="1" applyBorder="1" applyAlignment="1">
      <alignment horizontal="center" vertical="center" wrapText="1" readingOrder="1"/>
    </xf>
    <xf numFmtId="0" fontId="32" fillId="11" borderId="0" xfId="0" applyFont="1" applyFill="1" applyAlignment="1">
      <alignment horizontal="center" vertical="center" wrapText="1" readingOrder="1"/>
    </xf>
    <xf numFmtId="0" fontId="32" fillId="11" borderId="24" xfId="0" applyFont="1" applyFill="1" applyBorder="1" applyAlignment="1">
      <alignment horizontal="center" vertical="center" wrapText="1" readingOrder="1"/>
    </xf>
    <xf numFmtId="0" fontId="32" fillId="11" borderId="25" xfId="0" applyFont="1" applyFill="1" applyBorder="1" applyAlignment="1">
      <alignment horizontal="center" vertical="center" wrapText="1" readingOrder="1"/>
    </xf>
    <xf numFmtId="0" fontId="32" fillId="11" borderId="26" xfId="0" applyFont="1" applyFill="1" applyBorder="1" applyAlignment="1">
      <alignment horizontal="center" vertical="center" wrapText="1" readingOrder="1"/>
    </xf>
    <xf numFmtId="0" fontId="32" fillId="11" borderId="27" xfId="0" applyFont="1" applyFill="1" applyBorder="1" applyAlignment="1">
      <alignment horizontal="center" vertical="center" wrapText="1" readingOrder="1"/>
    </xf>
    <xf numFmtId="0" fontId="31" fillId="0" borderId="0" xfId="0" applyFont="1" applyAlignment="1">
      <alignment horizontal="center" vertical="center" wrapText="1"/>
    </xf>
    <xf numFmtId="0" fontId="20" fillId="0" borderId="0" xfId="0" applyFont="1" applyAlignment="1">
      <alignment horizontal="center" vertical="center" wrapText="1"/>
    </xf>
    <xf numFmtId="0" fontId="32" fillId="4" borderId="20" xfId="0" applyFont="1" applyFill="1" applyBorder="1" applyAlignment="1">
      <alignment horizontal="center" vertical="center" wrapText="1" readingOrder="1"/>
    </xf>
    <xf numFmtId="0" fontId="32" fillId="4" borderId="21" xfId="0" applyFont="1" applyFill="1" applyBorder="1" applyAlignment="1">
      <alignment horizontal="center" vertical="center" wrapText="1" readingOrder="1"/>
    </xf>
    <xf numFmtId="0" fontId="32" fillId="4" borderId="22" xfId="0" applyFont="1" applyFill="1" applyBorder="1" applyAlignment="1">
      <alignment horizontal="center" vertical="center" wrapText="1" readingOrder="1"/>
    </xf>
    <xf numFmtId="0" fontId="32" fillId="4" borderId="23" xfId="0" applyFont="1" applyFill="1" applyBorder="1" applyAlignment="1">
      <alignment horizontal="center" vertical="center" wrapText="1" readingOrder="1"/>
    </xf>
    <xf numFmtId="0" fontId="32" fillId="4" borderId="0" xfId="0" applyFont="1" applyFill="1" applyAlignment="1">
      <alignment horizontal="center" vertical="center" wrapText="1" readingOrder="1"/>
    </xf>
    <xf numFmtId="0" fontId="32" fillId="4" borderId="24" xfId="0" applyFont="1" applyFill="1" applyBorder="1" applyAlignment="1">
      <alignment horizontal="center" vertical="center" wrapText="1" readingOrder="1"/>
    </xf>
    <xf numFmtId="0" fontId="32" fillId="4" borderId="25" xfId="0" applyFont="1" applyFill="1" applyBorder="1" applyAlignment="1">
      <alignment horizontal="center" vertical="center" wrapText="1" readingOrder="1"/>
    </xf>
    <xf numFmtId="0" fontId="32" fillId="4" borderId="26" xfId="0" applyFont="1" applyFill="1" applyBorder="1" applyAlignment="1">
      <alignment horizontal="center" vertical="center" wrapText="1" readingOrder="1"/>
    </xf>
    <xf numFmtId="0" fontId="32" fillId="4" borderId="27" xfId="0" applyFont="1" applyFill="1" applyBorder="1" applyAlignment="1">
      <alignment horizontal="center" vertical="center" wrapText="1" readingOrder="1"/>
    </xf>
    <xf numFmtId="0" fontId="32" fillId="12" borderId="20" xfId="0" applyFont="1" applyFill="1" applyBorder="1" applyAlignment="1">
      <alignment horizontal="center" vertical="center" wrapText="1" readingOrder="1"/>
    </xf>
    <xf numFmtId="0" fontId="32" fillId="12" borderId="21" xfId="0" applyFont="1" applyFill="1" applyBorder="1" applyAlignment="1">
      <alignment horizontal="center" vertical="center" wrapText="1" readingOrder="1"/>
    </xf>
    <xf numFmtId="0" fontId="32" fillId="12" borderId="22" xfId="0" applyFont="1" applyFill="1" applyBorder="1" applyAlignment="1">
      <alignment horizontal="center" vertical="center" wrapText="1" readingOrder="1"/>
    </xf>
    <xf numFmtId="0" fontId="32" fillId="12" borderId="23" xfId="0" applyFont="1" applyFill="1" applyBorder="1" applyAlignment="1">
      <alignment horizontal="center" vertical="center" wrapText="1" readingOrder="1"/>
    </xf>
    <xf numFmtId="0" fontId="32" fillId="12" borderId="0" xfId="0" applyFont="1" applyFill="1" applyAlignment="1">
      <alignment horizontal="center" vertical="center" wrapText="1" readingOrder="1"/>
    </xf>
    <xf numFmtId="0" fontId="32" fillId="12" borderId="24" xfId="0" applyFont="1" applyFill="1" applyBorder="1" applyAlignment="1">
      <alignment horizontal="center" vertical="center" wrapText="1" readingOrder="1"/>
    </xf>
    <xf numFmtId="0" fontId="32" fillId="12" borderId="25" xfId="0" applyFont="1" applyFill="1" applyBorder="1" applyAlignment="1">
      <alignment horizontal="center" vertical="center" wrapText="1" readingOrder="1"/>
    </xf>
    <xf numFmtId="0" fontId="32" fillId="12" borderId="26" xfId="0" applyFont="1" applyFill="1" applyBorder="1" applyAlignment="1">
      <alignment horizontal="center" vertical="center" wrapText="1" readingOrder="1"/>
    </xf>
    <xf numFmtId="0" fontId="32" fillId="12" borderId="27" xfId="0" applyFont="1" applyFill="1" applyBorder="1" applyAlignment="1">
      <alignment horizontal="center" vertical="center" wrapText="1" readingOrder="1"/>
    </xf>
    <xf numFmtId="0" fontId="22" fillId="0" borderId="0" xfId="0" applyFont="1" applyAlignment="1">
      <alignment horizontal="center" vertical="center"/>
    </xf>
    <xf numFmtId="0" fontId="47" fillId="0" borderId="0" xfId="0" applyFont="1" applyAlignment="1">
      <alignment horizontal="center" vertical="center"/>
    </xf>
    <xf numFmtId="0" fontId="30" fillId="14" borderId="35" xfId="0" applyFont="1" applyFill="1" applyBorder="1" applyAlignment="1">
      <alignment horizontal="center" vertical="center" wrapText="1" readingOrder="1"/>
    </xf>
    <xf numFmtId="0" fontId="30" fillId="14" borderId="36" xfId="0" applyFont="1" applyFill="1" applyBorder="1" applyAlignment="1">
      <alignment horizontal="center" vertical="center" wrapText="1" readingOrder="1"/>
    </xf>
    <xf numFmtId="0" fontId="30" fillId="14" borderId="47" xfId="0" applyFont="1" applyFill="1" applyBorder="1" applyAlignment="1">
      <alignment horizontal="center" vertical="center" wrapText="1" readingOrder="1"/>
    </xf>
    <xf numFmtId="0" fontId="25" fillId="2" borderId="0" xfId="0" applyFont="1" applyFill="1" applyAlignment="1">
      <alignment horizontal="justify" vertical="center" wrapText="1"/>
    </xf>
    <xf numFmtId="0" fontId="27" fillId="14" borderId="44" xfId="0" applyFont="1" applyFill="1" applyBorder="1" applyAlignment="1">
      <alignment horizontal="center" vertical="center" wrapText="1" readingOrder="1"/>
    </xf>
    <xf numFmtId="0" fontId="27" fillId="14" borderId="45" xfId="0" applyFont="1" applyFill="1" applyBorder="1" applyAlignment="1">
      <alignment horizontal="center" vertical="center" wrapText="1" readingOrder="1"/>
    </xf>
    <xf numFmtId="0" fontId="27" fillId="2" borderId="42" xfId="0" applyFont="1" applyFill="1" applyBorder="1" applyAlignment="1">
      <alignment horizontal="center" vertical="center" wrapText="1" readingOrder="1"/>
    </xf>
    <xf numFmtId="0" fontId="27" fillId="2" borderId="37" xfId="0" applyFont="1" applyFill="1" applyBorder="1" applyAlignment="1">
      <alignment horizontal="center" vertical="center" wrapText="1" readingOrder="1"/>
    </xf>
    <xf numFmtId="0" fontId="27" fillId="2" borderId="34" xfId="0" applyFont="1" applyFill="1" applyBorder="1" applyAlignment="1">
      <alignment horizontal="center" vertical="center" wrapText="1" readingOrder="1"/>
    </xf>
    <xf numFmtId="0" fontId="27" fillId="2" borderId="33" xfId="0" applyFont="1" applyFill="1" applyBorder="1" applyAlignment="1">
      <alignment horizontal="center" vertical="center" wrapText="1" readingOrder="1"/>
    </xf>
    <xf numFmtId="0" fontId="27" fillId="2" borderId="39" xfId="0" applyFont="1" applyFill="1" applyBorder="1" applyAlignment="1">
      <alignment horizontal="center" vertical="center" wrapText="1" readingOrder="1"/>
    </xf>
    <xf numFmtId="0" fontId="27" fillId="2" borderId="40" xfId="0" applyFont="1" applyFill="1" applyBorder="1" applyAlignment="1">
      <alignment horizontal="center" vertical="center" wrapText="1" readingOrder="1"/>
    </xf>
    <xf numFmtId="0" fontId="61" fillId="0" borderId="92" xfId="0" applyFont="1" applyBorder="1" applyAlignment="1">
      <alignment horizontal="left" vertical="center" wrapText="1"/>
    </xf>
    <xf numFmtId="0" fontId="61" fillId="0" borderId="95" xfId="0" applyFont="1" applyBorder="1" applyAlignment="1">
      <alignment horizontal="left" vertical="center" wrapText="1"/>
    </xf>
    <xf numFmtId="0" fontId="61" fillId="0" borderId="117" xfId="0" applyFont="1" applyBorder="1" applyAlignment="1">
      <alignment horizontal="left" vertical="center" wrapText="1"/>
    </xf>
    <xf numFmtId="0" fontId="61" fillId="0" borderId="118" xfId="0" applyFont="1" applyBorder="1" applyAlignment="1">
      <alignment horizontal="left" vertical="center" wrapText="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31">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val="0"/>
        <i val="0"/>
        <strike val="0"/>
        <condense val="0"/>
        <extend val="0"/>
        <outline val="0"/>
        <shadow val="0"/>
        <u val="none"/>
        <vertAlign val="baseline"/>
        <sz val="16"/>
        <color theme="0"/>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6"/>
        <color theme="0"/>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6"/>
        <color theme="0"/>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6"/>
        <color theme="0"/>
        <name val="Arial Narrow"/>
        <scheme val="none"/>
      </font>
      <fill>
        <patternFill patternType="none">
          <fgColor indexed="64"/>
          <bgColor indexed="65"/>
        </patternFill>
      </fill>
      <alignment horizontal="general" vertical="center" textRotation="0" wrapText="0" indent="0" justifyLastLine="0" shrinkToFit="0" readingOrder="0"/>
    </dxf>
    <dxf>
      <font>
        <color theme="0"/>
      </font>
    </dxf>
    <dxf>
      <font>
        <color theme="0"/>
      </font>
    </dxf>
    <dxf>
      <font>
        <color theme="0"/>
      </font>
    </dxf>
    <dxf>
      <font>
        <color theme="0"/>
      </font>
    </dxf>
    <dxf>
      <font>
        <color theme="0"/>
      </font>
    </dxf>
    <dxf>
      <font>
        <color theme="0"/>
      </font>
    </dxf>
    <dxf>
      <font>
        <color auto="1"/>
      </font>
    </dxf>
    <dxf>
      <font>
        <color auto="1"/>
      </font>
    </dxf>
    <dxf>
      <font>
        <color auto="1"/>
      </font>
    </dxf>
    <dxf>
      <font>
        <color auto="1"/>
      </font>
    </dxf>
    <dxf>
      <font>
        <color auto="1"/>
      </font>
    </dxf>
    <dxf>
      <font>
        <color auto="1"/>
      </font>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drawing3.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103909</xdr:colOff>
      <xdr:row>0</xdr:row>
      <xdr:rowOff>1</xdr:rowOff>
    </xdr:from>
    <xdr:to>
      <xdr:col>0</xdr:col>
      <xdr:colOff>1870364</xdr:colOff>
      <xdr:row>2</xdr:row>
      <xdr:rowOff>154377</xdr:rowOff>
    </xdr:to>
    <xdr:pic>
      <xdr:nvPicPr>
        <xdr:cNvPr id="2" name="Imagen 1">
          <a:extLst>
            <a:ext uri="{FF2B5EF4-FFF2-40B4-BE49-F238E27FC236}">
              <a16:creationId xmlns:a16="http://schemas.microsoft.com/office/drawing/2014/main" id="{6DAD51E5-1AE0-4ADC-A675-290A312523E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3909" y="1"/>
          <a:ext cx="1766455" cy="7258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796638</xdr:colOff>
      <xdr:row>0</xdr:row>
      <xdr:rowOff>8659</xdr:rowOff>
    </xdr:from>
    <xdr:to>
      <xdr:col>5</xdr:col>
      <xdr:colOff>1446070</xdr:colOff>
      <xdr:row>3</xdr:row>
      <xdr:rowOff>9545</xdr:rowOff>
    </xdr:to>
    <xdr:pic>
      <xdr:nvPicPr>
        <xdr:cNvPr id="3" name="Imagen 2">
          <a:extLst>
            <a:ext uri="{FF2B5EF4-FFF2-40B4-BE49-F238E27FC236}">
              <a16:creationId xmlns:a16="http://schemas.microsoft.com/office/drawing/2014/main" id="{1B59D063-C452-4AFD-B699-CB7C795E57E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312238" y="8659"/>
          <a:ext cx="649432" cy="7635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10</xdr:row>
      <xdr:rowOff>429203</xdr:rowOff>
    </xdr:from>
    <xdr:to>
      <xdr:col>0</xdr:col>
      <xdr:colOff>28576</xdr:colOff>
      <xdr:row>23</xdr:row>
      <xdr:rowOff>53110</xdr:rowOff>
    </xdr:to>
    <xdr:sp macro="" textlink="">
      <xdr:nvSpPr>
        <xdr:cNvPr id="2" name="CuadroTexto 1">
          <a:extLst>
            <a:ext uri="{FF2B5EF4-FFF2-40B4-BE49-F238E27FC236}">
              <a16:creationId xmlns:a16="http://schemas.microsoft.com/office/drawing/2014/main" id="{866F8B17-7267-4A69-BEAE-E8AEF1B87194}"/>
            </a:ext>
          </a:extLst>
        </xdr:cNvPr>
        <xdr:cNvSpPr txBox="1"/>
      </xdr:nvSpPr>
      <xdr:spPr>
        <a:xfrm rot="16200000">
          <a:off x="-4053436" y="8239299"/>
          <a:ext cx="8135447" cy="285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E  X  T  E  R  N  O  S</a:t>
          </a:r>
        </a:p>
        <a:p>
          <a:pPr algn="ctr"/>
          <a:r>
            <a:rPr lang="es-CO" sz="1200" b="1">
              <a:latin typeface="Arial" panose="020B0604020202020204" pitchFamily="34" charset="0"/>
              <a:cs typeface="Arial" panose="020B0604020202020204" pitchFamily="34" charset="0"/>
            </a:rPr>
            <a:t>A  M  E  N  A  Z  A  S</a:t>
          </a:r>
        </a:p>
      </xdr:txBody>
    </xdr:sp>
    <xdr:clientData/>
  </xdr:twoCellAnchor>
  <xdr:twoCellAnchor>
    <xdr:from>
      <xdr:col>0</xdr:col>
      <xdr:colOff>0</xdr:colOff>
      <xdr:row>25</xdr:row>
      <xdr:rowOff>288633</xdr:rowOff>
    </xdr:from>
    <xdr:to>
      <xdr:col>0</xdr:col>
      <xdr:colOff>1</xdr:colOff>
      <xdr:row>55</xdr:row>
      <xdr:rowOff>288634</xdr:rowOff>
    </xdr:to>
    <xdr:sp macro="" textlink="">
      <xdr:nvSpPr>
        <xdr:cNvPr id="3" name="CuadroTexto 2">
          <a:extLst>
            <a:ext uri="{FF2B5EF4-FFF2-40B4-BE49-F238E27FC236}">
              <a16:creationId xmlns:a16="http://schemas.microsoft.com/office/drawing/2014/main" id="{0BD3BFA9-0BDD-4110-9409-4A059F0C21B1}"/>
            </a:ext>
          </a:extLst>
        </xdr:cNvPr>
        <xdr:cNvSpPr txBox="1"/>
      </xdr:nvSpPr>
      <xdr:spPr>
        <a:xfrm rot="16200000">
          <a:off x="-9696450" y="23777283"/>
          <a:ext cx="19392901" cy="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I  N  T  E  R  N  O  S</a:t>
          </a:r>
        </a:p>
        <a:p>
          <a:pPr algn="ctr"/>
          <a:r>
            <a:rPr lang="es-CO" sz="1200" b="1">
              <a:latin typeface="Arial" panose="020B0604020202020204" pitchFamily="34" charset="0"/>
              <a:cs typeface="Arial" panose="020B0604020202020204" pitchFamily="34" charset="0"/>
            </a:rPr>
            <a:t>D</a:t>
          </a:r>
          <a:r>
            <a:rPr lang="es-CO" sz="1200" b="1" baseline="0">
              <a:latin typeface="Arial" panose="020B0604020202020204" pitchFamily="34" charset="0"/>
              <a:cs typeface="Arial" panose="020B0604020202020204" pitchFamily="34" charset="0"/>
            </a:rPr>
            <a:t>  E  B  I  L  I  D  A  D  E  </a:t>
          </a:r>
          <a:r>
            <a:rPr lang="es-CO" sz="1200" b="1">
              <a:latin typeface="Arial" panose="020B0604020202020204" pitchFamily="34" charset="0"/>
              <a:cs typeface="Arial" panose="020B0604020202020204" pitchFamily="34" charset="0"/>
            </a:rPr>
            <a:t> S</a:t>
          </a:r>
        </a:p>
      </xdr:txBody>
    </xdr:sp>
    <xdr:clientData/>
  </xdr:twoCellAnchor>
  <xdr:twoCellAnchor>
    <xdr:from>
      <xdr:col>19</xdr:col>
      <xdr:colOff>2222499</xdr:colOff>
      <xdr:row>0</xdr:row>
      <xdr:rowOff>0</xdr:rowOff>
    </xdr:from>
    <xdr:to>
      <xdr:col>19</xdr:col>
      <xdr:colOff>3030680</xdr:colOff>
      <xdr:row>3</xdr:row>
      <xdr:rowOff>187614</xdr:rowOff>
    </xdr:to>
    <xdr:sp macro="" textlink="">
      <xdr:nvSpPr>
        <xdr:cNvPr id="4" name="CuadroTexto 3">
          <a:extLst>
            <a:ext uri="{FF2B5EF4-FFF2-40B4-BE49-F238E27FC236}">
              <a16:creationId xmlns:a16="http://schemas.microsoft.com/office/drawing/2014/main" id="{1006124F-4515-4FA2-8BDB-BEAA1181AB99}"/>
            </a:ext>
          </a:extLst>
        </xdr:cNvPr>
        <xdr:cNvSpPr txBox="1"/>
      </xdr:nvSpPr>
      <xdr:spPr>
        <a:xfrm>
          <a:off x="12783819" y="0"/>
          <a:ext cx="461" cy="84293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0</xdr:col>
      <xdr:colOff>0</xdr:colOff>
      <xdr:row>56</xdr:row>
      <xdr:rowOff>0</xdr:rowOff>
    </xdr:from>
    <xdr:to>
      <xdr:col>0</xdr:col>
      <xdr:colOff>2</xdr:colOff>
      <xdr:row>56</xdr:row>
      <xdr:rowOff>0</xdr:rowOff>
    </xdr:to>
    <xdr:sp macro="" textlink="">
      <xdr:nvSpPr>
        <xdr:cNvPr id="5" name="CuadroTexto 4">
          <a:extLst>
            <a:ext uri="{FF2B5EF4-FFF2-40B4-BE49-F238E27FC236}">
              <a16:creationId xmlns:a16="http://schemas.microsoft.com/office/drawing/2014/main" id="{F7463B5B-9937-416E-9671-569930764D08}"/>
            </a:ext>
          </a:extLst>
        </xdr:cNvPr>
        <xdr:cNvSpPr txBox="1"/>
      </xdr:nvSpPr>
      <xdr:spPr>
        <a:xfrm rot="16200000">
          <a:off x="1" y="33817559"/>
          <a:ext cx="0" cy="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I  N  T  E  R  N  O  S</a:t>
          </a:r>
        </a:p>
        <a:p>
          <a:pPr algn="ctr"/>
          <a:r>
            <a:rPr lang="es-CO" sz="1200" b="1" baseline="0">
              <a:latin typeface="Arial" panose="020B0604020202020204" pitchFamily="34" charset="0"/>
              <a:cs typeface="Arial" panose="020B0604020202020204" pitchFamily="34" charset="0"/>
            </a:rPr>
            <a:t>D E L  P R O C E S O</a:t>
          </a:r>
        </a:p>
      </xdr:txBody>
    </xdr:sp>
    <xdr:clientData/>
  </xdr:twoCellAnchor>
  <mc:AlternateContent xmlns:mc="http://schemas.openxmlformats.org/markup-compatibility/2006">
    <mc:Choice xmlns:a14="http://schemas.microsoft.com/office/drawing/2010/main" Requires="a14">
      <xdr:twoCellAnchor editAs="oneCell">
        <xdr:from>
          <xdr:col>19</xdr:col>
          <xdr:colOff>632460</xdr:colOff>
          <xdr:row>10</xdr:row>
          <xdr:rowOff>60960</xdr:rowOff>
        </xdr:from>
        <xdr:to>
          <xdr:col>19</xdr:col>
          <xdr:colOff>883920</xdr:colOff>
          <xdr:row>10</xdr:row>
          <xdr:rowOff>457200</xdr:rowOff>
        </xdr:to>
        <xdr:sp macro="" textlink="">
          <xdr:nvSpPr>
            <xdr:cNvPr id="6145" name="CheckBox1" hidden="1">
              <a:extLst>
                <a:ext uri="{63B3BB69-23CF-44E3-9099-C40C66FF867C}">
                  <a14:compatExt spid="_x0000_s6145"/>
                </a:ext>
                <a:ext uri="{FF2B5EF4-FFF2-40B4-BE49-F238E27FC236}">
                  <a16:creationId xmlns:a16="http://schemas.microsoft.com/office/drawing/2014/main" id="{00000000-0008-0000-0300-00000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11</xdr:row>
          <xdr:rowOff>160020</xdr:rowOff>
        </xdr:from>
        <xdr:to>
          <xdr:col>19</xdr:col>
          <xdr:colOff>906780</xdr:colOff>
          <xdr:row>11</xdr:row>
          <xdr:rowOff>419100</xdr:rowOff>
        </xdr:to>
        <xdr:sp macro="" textlink="">
          <xdr:nvSpPr>
            <xdr:cNvPr id="6146" name="CheckBox2" hidden="1">
              <a:extLst>
                <a:ext uri="{63B3BB69-23CF-44E3-9099-C40C66FF867C}">
                  <a14:compatExt spid="_x0000_s6146"/>
                </a:ext>
                <a:ext uri="{FF2B5EF4-FFF2-40B4-BE49-F238E27FC236}">
                  <a16:creationId xmlns:a16="http://schemas.microsoft.com/office/drawing/2014/main" id="{00000000-0008-0000-0300-00000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12</xdr:row>
          <xdr:rowOff>160020</xdr:rowOff>
        </xdr:from>
        <xdr:to>
          <xdr:col>19</xdr:col>
          <xdr:colOff>906780</xdr:colOff>
          <xdr:row>12</xdr:row>
          <xdr:rowOff>419100</xdr:rowOff>
        </xdr:to>
        <xdr:sp macro="" textlink="">
          <xdr:nvSpPr>
            <xdr:cNvPr id="6147" name="CheckBox3" hidden="1">
              <a:extLst>
                <a:ext uri="{63B3BB69-23CF-44E3-9099-C40C66FF867C}">
                  <a14:compatExt spid="_x0000_s6147"/>
                </a:ext>
                <a:ext uri="{FF2B5EF4-FFF2-40B4-BE49-F238E27FC236}">
                  <a16:creationId xmlns:a16="http://schemas.microsoft.com/office/drawing/2014/main" id="{00000000-0008-0000-0300-00000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13</xdr:row>
          <xdr:rowOff>160020</xdr:rowOff>
        </xdr:from>
        <xdr:to>
          <xdr:col>19</xdr:col>
          <xdr:colOff>906780</xdr:colOff>
          <xdr:row>13</xdr:row>
          <xdr:rowOff>419100</xdr:rowOff>
        </xdr:to>
        <xdr:sp macro="" textlink="">
          <xdr:nvSpPr>
            <xdr:cNvPr id="6148" name="CheckBox4" hidden="1">
              <a:extLst>
                <a:ext uri="{63B3BB69-23CF-44E3-9099-C40C66FF867C}">
                  <a14:compatExt spid="_x0000_s6148"/>
                </a:ext>
                <a:ext uri="{FF2B5EF4-FFF2-40B4-BE49-F238E27FC236}">
                  <a16:creationId xmlns:a16="http://schemas.microsoft.com/office/drawing/2014/main" id="{00000000-0008-0000-0300-00000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14</xdr:row>
          <xdr:rowOff>175260</xdr:rowOff>
        </xdr:from>
        <xdr:to>
          <xdr:col>19</xdr:col>
          <xdr:colOff>906780</xdr:colOff>
          <xdr:row>14</xdr:row>
          <xdr:rowOff>434340</xdr:rowOff>
        </xdr:to>
        <xdr:sp macro="" textlink="">
          <xdr:nvSpPr>
            <xdr:cNvPr id="6149" name="CheckBox5" hidden="1">
              <a:extLst>
                <a:ext uri="{63B3BB69-23CF-44E3-9099-C40C66FF867C}">
                  <a14:compatExt spid="_x0000_s6149"/>
                </a:ext>
                <a:ext uri="{FF2B5EF4-FFF2-40B4-BE49-F238E27FC236}">
                  <a16:creationId xmlns:a16="http://schemas.microsoft.com/office/drawing/2014/main" id="{00000000-0008-0000-0300-00000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15</xdr:row>
          <xdr:rowOff>160020</xdr:rowOff>
        </xdr:from>
        <xdr:to>
          <xdr:col>19</xdr:col>
          <xdr:colOff>906780</xdr:colOff>
          <xdr:row>15</xdr:row>
          <xdr:rowOff>419100</xdr:rowOff>
        </xdr:to>
        <xdr:sp macro="" textlink="">
          <xdr:nvSpPr>
            <xdr:cNvPr id="6150" name="CheckBox6" hidden="1">
              <a:extLst>
                <a:ext uri="{63B3BB69-23CF-44E3-9099-C40C66FF867C}">
                  <a14:compatExt spid="_x0000_s6150"/>
                </a:ext>
                <a:ext uri="{FF2B5EF4-FFF2-40B4-BE49-F238E27FC236}">
                  <a16:creationId xmlns:a16="http://schemas.microsoft.com/office/drawing/2014/main" id="{00000000-0008-0000-0300-00000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16</xdr:row>
          <xdr:rowOff>160020</xdr:rowOff>
        </xdr:from>
        <xdr:to>
          <xdr:col>19</xdr:col>
          <xdr:colOff>906780</xdr:colOff>
          <xdr:row>16</xdr:row>
          <xdr:rowOff>419100</xdr:rowOff>
        </xdr:to>
        <xdr:sp macro="" textlink="">
          <xdr:nvSpPr>
            <xdr:cNvPr id="6151" name="CheckBox7" hidden="1">
              <a:extLst>
                <a:ext uri="{63B3BB69-23CF-44E3-9099-C40C66FF867C}">
                  <a14:compatExt spid="_x0000_s6151"/>
                </a:ext>
                <a:ext uri="{FF2B5EF4-FFF2-40B4-BE49-F238E27FC236}">
                  <a16:creationId xmlns:a16="http://schemas.microsoft.com/office/drawing/2014/main" id="{00000000-0008-0000-0300-00000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17</xdr:row>
          <xdr:rowOff>160020</xdr:rowOff>
        </xdr:from>
        <xdr:to>
          <xdr:col>19</xdr:col>
          <xdr:colOff>906780</xdr:colOff>
          <xdr:row>17</xdr:row>
          <xdr:rowOff>419100</xdr:rowOff>
        </xdr:to>
        <xdr:sp macro="" textlink="">
          <xdr:nvSpPr>
            <xdr:cNvPr id="6152" name="CheckBox8" hidden="1">
              <a:extLst>
                <a:ext uri="{63B3BB69-23CF-44E3-9099-C40C66FF867C}">
                  <a14:compatExt spid="_x0000_s6152"/>
                </a:ext>
                <a:ext uri="{FF2B5EF4-FFF2-40B4-BE49-F238E27FC236}">
                  <a16:creationId xmlns:a16="http://schemas.microsoft.com/office/drawing/2014/main" id="{00000000-0008-0000-0300-00000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18</xdr:row>
          <xdr:rowOff>160020</xdr:rowOff>
        </xdr:from>
        <xdr:to>
          <xdr:col>19</xdr:col>
          <xdr:colOff>906780</xdr:colOff>
          <xdr:row>18</xdr:row>
          <xdr:rowOff>419100</xdr:rowOff>
        </xdr:to>
        <xdr:sp macro="" textlink="">
          <xdr:nvSpPr>
            <xdr:cNvPr id="6153" name="CheckBox9" hidden="1">
              <a:extLst>
                <a:ext uri="{63B3BB69-23CF-44E3-9099-C40C66FF867C}">
                  <a14:compatExt spid="_x0000_s6153"/>
                </a:ext>
                <a:ext uri="{FF2B5EF4-FFF2-40B4-BE49-F238E27FC236}">
                  <a16:creationId xmlns:a16="http://schemas.microsoft.com/office/drawing/2014/main" id="{00000000-0008-0000-0300-00000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19</xdr:row>
          <xdr:rowOff>160020</xdr:rowOff>
        </xdr:from>
        <xdr:to>
          <xdr:col>19</xdr:col>
          <xdr:colOff>899160</xdr:colOff>
          <xdr:row>19</xdr:row>
          <xdr:rowOff>419100</xdr:rowOff>
        </xdr:to>
        <xdr:sp macro="" textlink="">
          <xdr:nvSpPr>
            <xdr:cNvPr id="6154" name="CheckBox10" hidden="1">
              <a:extLst>
                <a:ext uri="{63B3BB69-23CF-44E3-9099-C40C66FF867C}">
                  <a14:compatExt spid="_x0000_s6154"/>
                </a:ext>
                <a:ext uri="{FF2B5EF4-FFF2-40B4-BE49-F238E27FC236}">
                  <a16:creationId xmlns:a16="http://schemas.microsoft.com/office/drawing/2014/main" id="{00000000-0008-0000-0300-00000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20</xdr:row>
          <xdr:rowOff>160020</xdr:rowOff>
        </xdr:from>
        <xdr:to>
          <xdr:col>19</xdr:col>
          <xdr:colOff>906780</xdr:colOff>
          <xdr:row>20</xdr:row>
          <xdr:rowOff>419100</xdr:rowOff>
        </xdr:to>
        <xdr:sp macro="" textlink="">
          <xdr:nvSpPr>
            <xdr:cNvPr id="6155" name="CheckBox11" hidden="1">
              <a:extLst>
                <a:ext uri="{63B3BB69-23CF-44E3-9099-C40C66FF867C}">
                  <a14:compatExt spid="_x0000_s6155"/>
                </a:ext>
                <a:ext uri="{FF2B5EF4-FFF2-40B4-BE49-F238E27FC236}">
                  <a16:creationId xmlns:a16="http://schemas.microsoft.com/office/drawing/2014/main" id="{00000000-0008-0000-0300-00000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21</xdr:row>
          <xdr:rowOff>160020</xdr:rowOff>
        </xdr:from>
        <xdr:to>
          <xdr:col>19</xdr:col>
          <xdr:colOff>899160</xdr:colOff>
          <xdr:row>21</xdr:row>
          <xdr:rowOff>419100</xdr:rowOff>
        </xdr:to>
        <xdr:sp macro="" textlink="">
          <xdr:nvSpPr>
            <xdr:cNvPr id="6156" name="CheckBox12" hidden="1">
              <a:extLst>
                <a:ext uri="{63B3BB69-23CF-44E3-9099-C40C66FF867C}">
                  <a14:compatExt spid="_x0000_s6156"/>
                </a:ext>
                <a:ext uri="{FF2B5EF4-FFF2-40B4-BE49-F238E27FC236}">
                  <a16:creationId xmlns:a16="http://schemas.microsoft.com/office/drawing/2014/main" id="{00000000-0008-0000-0300-00000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22</xdr:row>
          <xdr:rowOff>160020</xdr:rowOff>
        </xdr:from>
        <xdr:to>
          <xdr:col>19</xdr:col>
          <xdr:colOff>899160</xdr:colOff>
          <xdr:row>22</xdr:row>
          <xdr:rowOff>419100</xdr:rowOff>
        </xdr:to>
        <xdr:sp macro="" textlink="">
          <xdr:nvSpPr>
            <xdr:cNvPr id="6157" name="CheckBox13" hidden="1">
              <a:extLst>
                <a:ext uri="{63B3BB69-23CF-44E3-9099-C40C66FF867C}">
                  <a14:compatExt spid="_x0000_s6157"/>
                </a:ext>
                <a:ext uri="{FF2B5EF4-FFF2-40B4-BE49-F238E27FC236}">
                  <a16:creationId xmlns:a16="http://schemas.microsoft.com/office/drawing/2014/main" id="{00000000-0008-0000-0300-00000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23</xdr:row>
          <xdr:rowOff>160020</xdr:rowOff>
        </xdr:from>
        <xdr:to>
          <xdr:col>19</xdr:col>
          <xdr:colOff>899160</xdr:colOff>
          <xdr:row>23</xdr:row>
          <xdr:rowOff>419100</xdr:rowOff>
        </xdr:to>
        <xdr:sp macro="" textlink="">
          <xdr:nvSpPr>
            <xdr:cNvPr id="6158" name="CheckBox14" hidden="1">
              <a:extLst>
                <a:ext uri="{63B3BB69-23CF-44E3-9099-C40C66FF867C}">
                  <a14:compatExt spid="_x0000_s6158"/>
                </a:ext>
                <a:ext uri="{FF2B5EF4-FFF2-40B4-BE49-F238E27FC236}">
                  <a16:creationId xmlns:a16="http://schemas.microsoft.com/office/drawing/2014/main" id="{00000000-0008-0000-0300-00000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24</xdr:row>
          <xdr:rowOff>160020</xdr:rowOff>
        </xdr:from>
        <xdr:to>
          <xdr:col>19</xdr:col>
          <xdr:colOff>899160</xdr:colOff>
          <xdr:row>24</xdr:row>
          <xdr:rowOff>419100</xdr:rowOff>
        </xdr:to>
        <xdr:sp macro="" textlink="">
          <xdr:nvSpPr>
            <xdr:cNvPr id="6159" name="CheckBox15" hidden="1">
              <a:extLst>
                <a:ext uri="{63B3BB69-23CF-44E3-9099-C40C66FF867C}">
                  <a14:compatExt spid="_x0000_s6159"/>
                </a:ext>
                <a:ext uri="{FF2B5EF4-FFF2-40B4-BE49-F238E27FC236}">
                  <a16:creationId xmlns:a16="http://schemas.microsoft.com/office/drawing/2014/main" id="{00000000-0008-0000-0300-00000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25</xdr:row>
          <xdr:rowOff>160020</xdr:rowOff>
        </xdr:from>
        <xdr:to>
          <xdr:col>19</xdr:col>
          <xdr:colOff>899160</xdr:colOff>
          <xdr:row>25</xdr:row>
          <xdr:rowOff>419100</xdr:rowOff>
        </xdr:to>
        <xdr:sp macro="" textlink="">
          <xdr:nvSpPr>
            <xdr:cNvPr id="6160" name="CheckBox16" hidden="1">
              <a:extLst>
                <a:ext uri="{63B3BB69-23CF-44E3-9099-C40C66FF867C}">
                  <a14:compatExt spid="_x0000_s6160"/>
                </a:ext>
                <a:ext uri="{FF2B5EF4-FFF2-40B4-BE49-F238E27FC236}">
                  <a16:creationId xmlns:a16="http://schemas.microsoft.com/office/drawing/2014/main" id="{00000000-0008-0000-0300-00001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26</xdr:row>
          <xdr:rowOff>160020</xdr:rowOff>
        </xdr:from>
        <xdr:to>
          <xdr:col>19</xdr:col>
          <xdr:colOff>906780</xdr:colOff>
          <xdr:row>26</xdr:row>
          <xdr:rowOff>419100</xdr:rowOff>
        </xdr:to>
        <xdr:sp macro="" textlink="">
          <xdr:nvSpPr>
            <xdr:cNvPr id="6161" name="CheckBox17" hidden="1">
              <a:extLst>
                <a:ext uri="{63B3BB69-23CF-44E3-9099-C40C66FF867C}">
                  <a14:compatExt spid="_x0000_s6161"/>
                </a:ext>
                <a:ext uri="{FF2B5EF4-FFF2-40B4-BE49-F238E27FC236}">
                  <a16:creationId xmlns:a16="http://schemas.microsoft.com/office/drawing/2014/main" id="{00000000-0008-0000-0300-00001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27</xdr:row>
          <xdr:rowOff>160020</xdr:rowOff>
        </xdr:from>
        <xdr:to>
          <xdr:col>19</xdr:col>
          <xdr:colOff>906780</xdr:colOff>
          <xdr:row>27</xdr:row>
          <xdr:rowOff>419100</xdr:rowOff>
        </xdr:to>
        <xdr:sp macro="" textlink="">
          <xdr:nvSpPr>
            <xdr:cNvPr id="6162" name="CheckBox18" hidden="1">
              <a:extLst>
                <a:ext uri="{63B3BB69-23CF-44E3-9099-C40C66FF867C}">
                  <a14:compatExt spid="_x0000_s6162"/>
                </a:ext>
                <a:ext uri="{FF2B5EF4-FFF2-40B4-BE49-F238E27FC236}">
                  <a16:creationId xmlns:a16="http://schemas.microsoft.com/office/drawing/2014/main" id="{00000000-0008-0000-0300-00001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28</xdr:row>
          <xdr:rowOff>160020</xdr:rowOff>
        </xdr:from>
        <xdr:to>
          <xdr:col>19</xdr:col>
          <xdr:colOff>899160</xdr:colOff>
          <xdr:row>28</xdr:row>
          <xdr:rowOff>419100</xdr:rowOff>
        </xdr:to>
        <xdr:sp macro="" textlink="">
          <xdr:nvSpPr>
            <xdr:cNvPr id="6163" name="CheckBox19" hidden="1">
              <a:extLst>
                <a:ext uri="{63B3BB69-23CF-44E3-9099-C40C66FF867C}">
                  <a14:compatExt spid="_x0000_s6163"/>
                </a:ext>
                <a:ext uri="{FF2B5EF4-FFF2-40B4-BE49-F238E27FC236}">
                  <a16:creationId xmlns:a16="http://schemas.microsoft.com/office/drawing/2014/main" id="{00000000-0008-0000-0300-00001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29</xdr:row>
          <xdr:rowOff>160020</xdr:rowOff>
        </xdr:from>
        <xdr:to>
          <xdr:col>19</xdr:col>
          <xdr:colOff>899160</xdr:colOff>
          <xdr:row>29</xdr:row>
          <xdr:rowOff>419100</xdr:rowOff>
        </xdr:to>
        <xdr:sp macro="" textlink="">
          <xdr:nvSpPr>
            <xdr:cNvPr id="6164" name="CheckBox20" hidden="1">
              <a:extLst>
                <a:ext uri="{63B3BB69-23CF-44E3-9099-C40C66FF867C}">
                  <a14:compatExt spid="_x0000_s6164"/>
                </a:ext>
                <a:ext uri="{FF2B5EF4-FFF2-40B4-BE49-F238E27FC236}">
                  <a16:creationId xmlns:a16="http://schemas.microsoft.com/office/drawing/2014/main" id="{00000000-0008-0000-0300-00001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30</xdr:row>
          <xdr:rowOff>160020</xdr:rowOff>
        </xdr:from>
        <xdr:to>
          <xdr:col>19</xdr:col>
          <xdr:colOff>899160</xdr:colOff>
          <xdr:row>30</xdr:row>
          <xdr:rowOff>419100</xdr:rowOff>
        </xdr:to>
        <xdr:sp macro="" textlink="">
          <xdr:nvSpPr>
            <xdr:cNvPr id="6165" name="CheckBox21" hidden="1">
              <a:extLst>
                <a:ext uri="{63B3BB69-23CF-44E3-9099-C40C66FF867C}">
                  <a14:compatExt spid="_x0000_s6165"/>
                </a:ext>
                <a:ext uri="{FF2B5EF4-FFF2-40B4-BE49-F238E27FC236}">
                  <a16:creationId xmlns:a16="http://schemas.microsoft.com/office/drawing/2014/main" id="{00000000-0008-0000-0300-00001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31</xdr:row>
          <xdr:rowOff>160020</xdr:rowOff>
        </xdr:from>
        <xdr:to>
          <xdr:col>19</xdr:col>
          <xdr:colOff>899160</xdr:colOff>
          <xdr:row>31</xdr:row>
          <xdr:rowOff>419100</xdr:rowOff>
        </xdr:to>
        <xdr:sp macro="" textlink="">
          <xdr:nvSpPr>
            <xdr:cNvPr id="6166" name="CheckBox22" hidden="1">
              <a:extLst>
                <a:ext uri="{63B3BB69-23CF-44E3-9099-C40C66FF867C}">
                  <a14:compatExt spid="_x0000_s6166"/>
                </a:ext>
                <a:ext uri="{FF2B5EF4-FFF2-40B4-BE49-F238E27FC236}">
                  <a16:creationId xmlns:a16="http://schemas.microsoft.com/office/drawing/2014/main" id="{00000000-0008-0000-0300-00001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160020</xdr:rowOff>
        </xdr:from>
        <xdr:to>
          <xdr:col>19</xdr:col>
          <xdr:colOff>899160</xdr:colOff>
          <xdr:row>40</xdr:row>
          <xdr:rowOff>419100</xdr:rowOff>
        </xdr:to>
        <xdr:sp macro="" textlink="">
          <xdr:nvSpPr>
            <xdr:cNvPr id="6167" name="CheckBox23" hidden="1">
              <a:extLst>
                <a:ext uri="{63B3BB69-23CF-44E3-9099-C40C66FF867C}">
                  <a14:compatExt spid="_x0000_s6167"/>
                </a:ext>
                <a:ext uri="{FF2B5EF4-FFF2-40B4-BE49-F238E27FC236}">
                  <a16:creationId xmlns:a16="http://schemas.microsoft.com/office/drawing/2014/main" id="{00000000-0008-0000-0300-00001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48</xdr:row>
          <xdr:rowOff>160020</xdr:rowOff>
        </xdr:from>
        <xdr:to>
          <xdr:col>19</xdr:col>
          <xdr:colOff>899160</xdr:colOff>
          <xdr:row>48</xdr:row>
          <xdr:rowOff>419100</xdr:rowOff>
        </xdr:to>
        <xdr:sp macro="" textlink="">
          <xdr:nvSpPr>
            <xdr:cNvPr id="6168" name="CheckBox24" hidden="1">
              <a:extLst>
                <a:ext uri="{63B3BB69-23CF-44E3-9099-C40C66FF867C}">
                  <a14:compatExt spid="_x0000_s6168"/>
                </a:ext>
                <a:ext uri="{FF2B5EF4-FFF2-40B4-BE49-F238E27FC236}">
                  <a16:creationId xmlns:a16="http://schemas.microsoft.com/office/drawing/2014/main" id="{00000000-0008-0000-0300-00001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49</xdr:row>
          <xdr:rowOff>160020</xdr:rowOff>
        </xdr:from>
        <xdr:to>
          <xdr:col>19</xdr:col>
          <xdr:colOff>899160</xdr:colOff>
          <xdr:row>49</xdr:row>
          <xdr:rowOff>419100</xdr:rowOff>
        </xdr:to>
        <xdr:sp macro="" textlink="">
          <xdr:nvSpPr>
            <xdr:cNvPr id="6169" name="CheckBox25" hidden="1">
              <a:extLst>
                <a:ext uri="{63B3BB69-23CF-44E3-9099-C40C66FF867C}">
                  <a14:compatExt spid="_x0000_s6169"/>
                </a:ext>
                <a:ext uri="{FF2B5EF4-FFF2-40B4-BE49-F238E27FC236}">
                  <a16:creationId xmlns:a16="http://schemas.microsoft.com/office/drawing/2014/main" id="{00000000-0008-0000-0300-00001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50</xdr:row>
          <xdr:rowOff>160020</xdr:rowOff>
        </xdr:from>
        <xdr:to>
          <xdr:col>19</xdr:col>
          <xdr:colOff>899160</xdr:colOff>
          <xdr:row>50</xdr:row>
          <xdr:rowOff>419100</xdr:rowOff>
        </xdr:to>
        <xdr:sp macro="" textlink="">
          <xdr:nvSpPr>
            <xdr:cNvPr id="6170" name="CheckBox26" hidden="1">
              <a:extLst>
                <a:ext uri="{63B3BB69-23CF-44E3-9099-C40C66FF867C}">
                  <a14:compatExt spid="_x0000_s6170"/>
                </a:ext>
                <a:ext uri="{FF2B5EF4-FFF2-40B4-BE49-F238E27FC236}">
                  <a16:creationId xmlns:a16="http://schemas.microsoft.com/office/drawing/2014/main" id="{00000000-0008-0000-0300-00001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51</xdr:row>
          <xdr:rowOff>160020</xdr:rowOff>
        </xdr:from>
        <xdr:to>
          <xdr:col>19</xdr:col>
          <xdr:colOff>899160</xdr:colOff>
          <xdr:row>51</xdr:row>
          <xdr:rowOff>419100</xdr:rowOff>
        </xdr:to>
        <xdr:sp macro="" textlink="">
          <xdr:nvSpPr>
            <xdr:cNvPr id="6171" name="CheckBox27" hidden="1">
              <a:extLst>
                <a:ext uri="{63B3BB69-23CF-44E3-9099-C40C66FF867C}">
                  <a14:compatExt spid="_x0000_s6171"/>
                </a:ext>
                <a:ext uri="{FF2B5EF4-FFF2-40B4-BE49-F238E27FC236}">
                  <a16:creationId xmlns:a16="http://schemas.microsoft.com/office/drawing/2014/main" id="{00000000-0008-0000-0300-00001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52</xdr:row>
          <xdr:rowOff>160020</xdr:rowOff>
        </xdr:from>
        <xdr:to>
          <xdr:col>19</xdr:col>
          <xdr:colOff>899160</xdr:colOff>
          <xdr:row>52</xdr:row>
          <xdr:rowOff>419100</xdr:rowOff>
        </xdr:to>
        <xdr:sp macro="" textlink="">
          <xdr:nvSpPr>
            <xdr:cNvPr id="6172" name="CheckBox28" hidden="1">
              <a:extLst>
                <a:ext uri="{63B3BB69-23CF-44E3-9099-C40C66FF867C}">
                  <a14:compatExt spid="_x0000_s6172"/>
                </a:ext>
                <a:ext uri="{FF2B5EF4-FFF2-40B4-BE49-F238E27FC236}">
                  <a16:creationId xmlns:a16="http://schemas.microsoft.com/office/drawing/2014/main" id="{00000000-0008-0000-0300-00001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53</xdr:row>
          <xdr:rowOff>160020</xdr:rowOff>
        </xdr:from>
        <xdr:to>
          <xdr:col>19</xdr:col>
          <xdr:colOff>899160</xdr:colOff>
          <xdr:row>53</xdr:row>
          <xdr:rowOff>419100</xdr:rowOff>
        </xdr:to>
        <xdr:sp macro="" textlink="">
          <xdr:nvSpPr>
            <xdr:cNvPr id="6173" name="CheckBox29" hidden="1">
              <a:extLst>
                <a:ext uri="{63B3BB69-23CF-44E3-9099-C40C66FF867C}">
                  <a14:compatExt spid="_x0000_s6173"/>
                </a:ext>
                <a:ext uri="{FF2B5EF4-FFF2-40B4-BE49-F238E27FC236}">
                  <a16:creationId xmlns:a16="http://schemas.microsoft.com/office/drawing/2014/main" id="{00000000-0008-0000-0300-00001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55</xdr:row>
          <xdr:rowOff>160020</xdr:rowOff>
        </xdr:from>
        <xdr:to>
          <xdr:col>19</xdr:col>
          <xdr:colOff>899160</xdr:colOff>
          <xdr:row>55</xdr:row>
          <xdr:rowOff>419100</xdr:rowOff>
        </xdr:to>
        <xdr:sp macro="" textlink="">
          <xdr:nvSpPr>
            <xdr:cNvPr id="6174" name="CheckBox30" hidden="1">
              <a:extLst>
                <a:ext uri="{63B3BB69-23CF-44E3-9099-C40C66FF867C}">
                  <a14:compatExt spid="_x0000_s6174"/>
                </a:ext>
                <a:ext uri="{FF2B5EF4-FFF2-40B4-BE49-F238E27FC236}">
                  <a16:creationId xmlns:a16="http://schemas.microsoft.com/office/drawing/2014/main" id="{00000000-0008-0000-0300-00001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56</xdr:row>
          <xdr:rowOff>0</xdr:rowOff>
        </xdr:from>
        <xdr:to>
          <xdr:col>19</xdr:col>
          <xdr:colOff>899160</xdr:colOff>
          <xdr:row>56</xdr:row>
          <xdr:rowOff>259080</xdr:rowOff>
        </xdr:to>
        <xdr:sp macro="" textlink="">
          <xdr:nvSpPr>
            <xdr:cNvPr id="6175" name="CheckBox31" hidden="1">
              <a:extLst>
                <a:ext uri="{63B3BB69-23CF-44E3-9099-C40C66FF867C}">
                  <a14:compatExt spid="_x0000_s6175"/>
                </a:ext>
                <a:ext uri="{FF2B5EF4-FFF2-40B4-BE49-F238E27FC236}">
                  <a16:creationId xmlns:a16="http://schemas.microsoft.com/office/drawing/2014/main" id="{00000000-0008-0000-0300-00001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56</xdr:row>
          <xdr:rowOff>0</xdr:rowOff>
        </xdr:from>
        <xdr:to>
          <xdr:col>19</xdr:col>
          <xdr:colOff>899160</xdr:colOff>
          <xdr:row>56</xdr:row>
          <xdr:rowOff>259080</xdr:rowOff>
        </xdr:to>
        <xdr:sp macro="" textlink="">
          <xdr:nvSpPr>
            <xdr:cNvPr id="6176" name="CheckBox32" hidden="1">
              <a:extLst>
                <a:ext uri="{63B3BB69-23CF-44E3-9099-C40C66FF867C}">
                  <a14:compatExt spid="_x0000_s6176"/>
                </a:ext>
                <a:ext uri="{FF2B5EF4-FFF2-40B4-BE49-F238E27FC236}">
                  <a16:creationId xmlns:a16="http://schemas.microsoft.com/office/drawing/2014/main" id="{00000000-0008-0000-0300-00002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56</xdr:row>
          <xdr:rowOff>0</xdr:rowOff>
        </xdr:from>
        <xdr:to>
          <xdr:col>19</xdr:col>
          <xdr:colOff>899160</xdr:colOff>
          <xdr:row>56</xdr:row>
          <xdr:rowOff>259080</xdr:rowOff>
        </xdr:to>
        <xdr:sp macro="" textlink="">
          <xdr:nvSpPr>
            <xdr:cNvPr id="6177" name="CheckBox33" hidden="1">
              <a:extLst>
                <a:ext uri="{63B3BB69-23CF-44E3-9099-C40C66FF867C}">
                  <a14:compatExt spid="_x0000_s6177"/>
                </a:ext>
                <a:ext uri="{FF2B5EF4-FFF2-40B4-BE49-F238E27FC236}">
                  <a16:creationId xmlns:a16="http://schemas.microsoft.com/office/drawing/2014/main" id="{00000000-0008-0000-0300-00002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56</xdr:row>
          <xdr:rowOff>0</xdr:rowOff>
        </xdr:from>
        <xdr:to>
          <xdr:col>19</xdr:col>
          <xdr:colOff>899160</xdr:colOff>
          <xdr:row>56</xdr:row>
          <xdr:rowOff>259080</xdr:rowOff>
        </xdr:to>
        <xdr:sp macro="" textlink="">
          <xdr:nvSpPr>
            <xdr:cNvPr id="6178" name="CheckBox34" hidden="1">
              <a:extLst>
                <a:ext uri="{63B3BB69-23CF-44E3-9099-C40C66FF867C}">
                  <a14:compatExt spid="_x0000_s6178"/>
                </a:ext>
                <a:ext uri="{FF2B5EF4-FFF2-40B4-BE49-F238E27FC236}">
                  <a16:creationId xmlns:a16="http://schemas.microsoft.com/office/drawing/2014/main" id="{00000000-0008-0000-0300-00002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56</xdr:row>
          <xdr:rowOff>0</xdr:rowOff>
        </xdr:from>
        <xdr:to>
          <xdr:col>19</xdr:col>
          <xdr:colOff>899160</xdr:colOff>
          <xdr:row>56</xdr:row>
          <xdr:rowOff>259080</xdr:rowOff>
        </xdr:to>
        <xdr:sp macro="" textlink="">
          <xdr:nvSpPr>
            <xdr:cNvPr id="6179" name="CheckBox35" hidden="1">
              <a:extLst>
                <a:ext uri="{63B3BB69-23CF-44E3-9099-C40C66FF867C}">
                  <a14:compatExt spid="_x0000_s6179"/>
                </a:ext>
                <a:ext uri="{FF2B5EF4-FFF2-40B4-BE49-F238E27FC236}">
                  <a16:creationId xmlns:a16="http://schemas.microsoft.com/office/drawing/2014/main" id="{00000000-0008-0000-0300-00002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56</xdr:row>
          <xdr:rowOff>0</xdr:rowOff>
        </xdr:from>
        <xdr:to>
          <xdr:col>19</xdr:col>
          <xdr:colOff>899160</xdr:colOff>
          <xdr:row>56</xdr:row>
          <xdr:rowOff>259080</xdr:rowOff>
        </xdr:to>
        <xdr:sp macro="" textlink="">
          <xdr:nvSpPr>
            <xdr:cNvPr id="6180" name="CheckBox36" hidden="1">
              <a:extLst>
                <a:ext uri="{63B3BB69-23CF-44E3-9099-C40C66FF867C}">
                  <a14:compatExt spid="_x0000_s6180"/>
                </a:ext>
                <a:ext uri="{FF2B5EF4-FFF2-40B4-BE49-F238E27FC236}">
                  <a16:creationId xmlns:a16="http://schemas.microsoft.com/office/drawing/2014/main" id="{00000000-0008-0000-0300-00002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56</xdr:row>
          <xdr:rowOff>0</xdr:rowOff>
        </xdr:from>
        <xdr:to>
          <xdr:col>19</xdr:col>
          <xdr:colOff>899160</xdr:colOff>
          <xdr:row>56</xdr:row>
          <xdr:rowOff>259080</xdr:rowOff>
        </xdr:to>
        <xdr:sp macro="" textlink="">
          <xdr:nvSpPr>
            <xdr:cNvPr id="6181" name="CheckBox38" hidden="1">
              <a:extLst>
                <a:ext uri="{63B3BB69-23CF-44E3-9099-C40C66FF867C}">
                  <a14:compatExt spid="_x0000_s6181"/>
                </a:ext>
                <a:ext uri="{FF2B5EF4-FFF2-40B4-BE49-F238E27FC236}">
                  <a16:creationId xmlns:a16="http://schemas.microsoft.com/office/drawing/2014/main" id="{00000000-0008-0000-0300-00002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56</xdr:row>
          <xdr:rowOff>0</xdr:rowOff>
        </xdr:from>
        <xdr:to>
          <xdr:col>19</xdr:col>
          <xdr:colOff>899160</xdr:colOff>
          <xdr:row>56</xdr:row>
          <xdr:rowOff>259080</xdr:rowOff>
        </xdr:to>
        <xdr:sp macro="" textlink="">
          <xdr:nvSpPr>
            <xdr:cNvPr id="6182" name="CheckBox39" hidden="1">
              <a:extLst>
                <a:ext uri="{63B3BB69-23CF-44E3-9099-C40C66FF867C}">
                  <a14:compatExt spid="_x0000_s6182"/>
                </a:ext>
                <a:ext uri="{FF2B5EF4-FFF2-40B4-BE49-F238E27FC236}">
                  <a16:creationId xmlns:a16="http://schemas.microsoft.com/office/drawing/2014/main" id="{00000000-0008-0000-0300-00002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56</xdr:row>
          <xdr:rowOff>0</xdr:rowOff>
        </xdr:from>
        <xdr:to>
          <xdr:col>19</xdr:col>
          <xdr:colOff>899160</xdr:colOff>
          <xdr:row>56</xdr:row>
          <xdr:rowOff>259080</xdr:rowOff>
        </xdr:to>
        <xdr:sp macro="" textlink="">
          <xdr:nvSpPr>
            <xdr:cNvPr id="6183" name="CheckBox40" hidden="1">
              <a:extLst>
                <a:ext uri="{63B3BB69-23CF-44E3-9099-C40C66FF867C}">
                  <a14:compatExt spid="_x0000_s6183"/>
                </a:ext>
                <a:ext uri="{FF2B5EF4-FFF2-40B4-BE49-F238E27FC236}">
                  <a16:creationId xmlns:a16="http://schemas.microsoft.com/office/drawing/2014/main" id="{00000000-0008-0000-0300-00002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56</xdr:row>
          <xdr:rowOff>0</xdr:rowOff>
        </xdr:from>
        <xdr:to>
          <xdr:col>19</xdr:col>
          <xdr:colOff>899160</xdr:colOff>
          <xdr:row>56</xdr:row>
          <xdr:rowOff>259080</xdr:rowOff>
        </xdr:to>
        <xdr:sp macro="" textlink="">
          <xdr:nvSpPr>
            <xdr:cNvPr id="6184" name="CheckBox41" hidden="1">
              <a:extLst>
                <a:ext uri="{63B3BB69-23CF-44E3-9099-C40C66FF867C}">
                  <a14:compatExt spid="_x0000_s6184"/>
                </a:ext>
                <a:ext uri="{FF2B5EF4-FFF2-40B4-BE49-F238E27FC236}">
                  <a16:creationId xmlns:a16="http://schemas.microsoft.com/office/drawing/2014/main" id="{00000000-0008-0000-0300-00002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56</xdr:row>
          <xdr:rowOff>0</xdr:rowOff>
        </xdr:from>
        <xdr:to>
          <xdr:col>19</xdr:col>
          <xdr:colOff>899160</xdr:colOff>
          <xdr:row>56</xdr:row>
          <xdr:rowOff>259080</xdr:rowOff>
        </xdr:to>
        <xdr:sp macro="" textlink="">
          <xdr:nvSpPr>
            <xdr:cNvPr id="6185" name="CheckBox42" hidden="1">
              <a:extLst>
                <a:ext uri="{63B3BB69-23CF-44E3-9099-C40C66FF867C}">
                  <a14:compatExt spid="_x0000_s6185"/>
                </a:ext>
                <a:ext uri="{FF2B5EF4-FFF2-40B4-BE49-F238E27FC236}">
                  <a16:creationId xmlns:a16="http://schemas.microsoft.com/office/drawing/2014/main" id="{00000000-0008-0000-0300-00002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56</xdr:row>
          <xdr:rowOff>0</xdr:rowOff>
        </xdr:from>
        <xdr:to>
          <xdr:col>19</xdr:col>
          <xdr:colOff>899160</xdr:colOff>
          <xdr:row>56</xdr:row>
          <xdr:rowOff>259080</xdr:rowOff>
        </xdr:to>
        <xdr:sp macro="" textlink="">
          <xdr:nvSpPr>
            <xdr:cNvPr id="6186" name="CheckBox43" hidden="1">
              <a:extLst>
                <a:ext uri="{63B3BB69-23CF-44E3-9099-C40C66FF867C}">
                  <a14:compatExt spid="_x0000_s6186"/>
                </a:ext>
                <a:ext uri="{FF2B5EF4-FFF2-40B4-BE49-F238E27FC236}">
                  <a16:creationId xmlns:a16="http://schemas.microsoft.com/office/drawing/2014/main" id="{00000000-0008-0000-0300-00002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56</xdr:row>
          <xdr:rowOff>0</xdr:rowOff>
        </xdr:from>
        <xdr:to>
          <xdr:col>19</xdr:col>
          <xdr:colOff>899160</xdr:colOff>
          <xdr:row>56</xdr:row>
          <xdr:rowOff>259080</xdr:rowOff>
        </xdr:to>
        <xdr:sp macro="" textlink="">
          <xdr:nvSpPr>
            <xdr:cNvPr id="6187" name="CheckBox44" hidden="1">
              <a:extLst>
                <a:ext uri="{63B3BB69-23CF-44E3-9099-C40C66FF867C}">
                  <a14:compatExt spid="_x0000_s6187"/>
                </a:ext>
                <a:ext uri="{FF2B5EF4-FFF2-40B4-BE49-F238E27FC236}">
                  <a16:creationId xmlns:a16="http://schemas.microsoft.com/office/drawing/2014/main" id="{00000000-0008-0000-0300-00002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56</xdr:row>
          <xdr:rowOff>0</xdr:rowOff>
        </xdr:from>
        <xdr:to>
          <xdr:col>19</xdr:col>
          <xdr:colOff>899160</xdr:colOff>
          <xdr:row>56</xdr:row>
          <xdr:rowOff>259080</xdr:rowOff>
        </xdr:to>
        <xdr:sp macro="" textlink="">
          <xdr:nvSpPr>
            <xdr:cNvPr id="6188" name="CheckBox45" hidden="1">
              <a:extLst>
                <a:ext uri="{63B3BB69-23CF-44E3-9099-C40C66FF867C}">
                  <a14:compatExt spid="_x0000_s6188"/>
                </a:ext>
                <a:ext uri="{FF2B5EF4-FFF2-40B4-BE49-F238E27FC236}">
                  <a16:creationId xmlns:a16="http://schemas.microsoft.com/office/drawing/2014/main" id="{00000000-0008-0000-0300-00002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56</xdr:row>
          <xdr:rowOff>0</xdr:rowOff>
        </xdr:from>
        <xdr:to>
          <xdr:col>19</xdr:col>
          <xdr:colOff>906780</xdr:colOff>
          <xdr:row>56</xdr:row>
          <xdr:rowOff>259080</xdr:rowOff>
        </xdr:to>
        <xdr:sp macro="" textlink="">
          <xdr:nvSpPr>
            <xdr:cNvPr id="6189" name="CheckBox46" hidden="1">
              <a:extLst>
                <a:ext uri="{63B3BB69-23CF-44E3-9099-C40C66FF867C}">
                  <a14:compatExt spid="_x0000_s6189"/>
                </a:ext>
                <a:ext uri="{FF2B5EF4-FFF2-40B4-BE49-F238E27FC236}">
                  <a16:creationId xmlns:a16="http://schemas.microsoft.com/office/drawing/2014/main" id="{00000000-0008-0000-0300-00002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0</xdr:col>
      <xdr:colOff>0</xdr:colOff>
      <xdr:row>0</xdr:row>
      <xdr:rowOff>346364</xdr:rowOff>
    </xdr:from>
    <xdr:to>
      <xdr:col>0</xdr:col>
      <xdr:colOff>910981</xdr:colOff>
      <xdr:row>2</xdr:row>
      <xdr:rowOff>114473</xdr:rowOff>
    </xdr:to>
    <xdr:pic>
      <xdr:nvPicPr>
        <xdr:cNvPr id="6" name="Imagen 5">
          <a:extLst>
            <a:ext uri="{FF2B5EF4-FFF2-40B4-BE49-F238E27FC236}">
              <a16:creationId xmlns:a16="http://schemas.microsoft.com/office/drawing/2014/main" id="{97635A19-E4AE-4594-AB10-96BE42C9B24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39684"/>
          <a:ext cx="910981"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103911</xdr:colOff>
      <xdr:row>0</xdr:row>
      <xdr:rowOff>1</xdr:rowOff>
    </xdr:from>
    <xdr:to>
      <xdr:col>19</xdr:col>
      <xdr:colOff>801847</xdr:colOff>
      <xdr:row>3</xdr:row>
      <xdr:rowOff>25979</xdr:rowOff>
    </xdr:to>
    <xdr:pic>
      <xdr:nvPicPr>
        <xdr:cNvPr id="7" name="Imagen 6">
          <a:extLst>
            <a:ext uri="{FF2B5EF4-FFF2-40B4-BE49-F238E27FC236}">
              <a16:creationId xmlns:a16="http://schemas.microsoft.com/office/drawing/2014/main" id="{FEC01A21-47AE-4499-AD07-05F0A861C96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762511" y="1"/>
          <a:ext cx="697936" cy="8198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27214</xdr:colOff>
      <xdr:row>0</xdr:row>
      <xdr:rowOff>0</xdr:rowOff>
    </xdr:from>
    <xdr:to>
      <xdr:col>2</xdr:col>
      <xdr:colOff>1006928</xdr:colOff>
      <xdr:row>3</xdr:row>
      <xdr:rowOff>195904</xdr:rowOff>
    </xdr:to>
    <xdr:pic>
      <xdr:nvPicPr>
        <xdr:cNvPr id="2" name="Imagen 1">
          <a:extLst>
            <a:ext uri="{FF2B5EF4-FFF2-40B4-BE49-F238E27FC236}">
              <a16:creationId xmlns:a16="http://schemas.microsoft.com/office/drawing/2014/main" id="{8D40E72B-57EA-418E-8B68-F119427DA7B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14" y="0"/>
          <a:ext cx="1878874" cy="7674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136072</xdr:colOff>
      <xdr:row>0</xdr:row>
      <xdr:rowOff>1</xdr:rowOff>
    </xdr:from>
    <xdr:to>
      <xdr:col>9</xdr:col>
      <xdr:colOff>752951</xdr:colOff>
      <xdr:row>3</xdr:row>
      <xdr:rowOff>163287</xdr:rowOff>
    </xdr:to>
    <xdr:pic>
      <xdr:nvPicPr>
        <xdr:cNvPr id="3" name="Imagen 2">
          <a:extLst>
            <a:ext uri="{FF2B5EF4-FFF2-40B4-BE49-F238E27FC236}">
              <a16:creationId xmlns:a16="http://schemas.microsoft.com/office/drawing/2014/main" id="{11E15217-9758-4729-9ADC-F565B9FCE25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631092" y="1"/>
          <a:ext cx="616879" cy="7347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HOME/Downloads/Formato%20Matriz%20de%20Riesgos%202021%20(1).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USER\Desktop\MAPAS%20FURAG%202025\MAPA%20DE%20RIEGOS%20%20DE%20CORRUPCI&#211;N%20-GESTI&#211;N%20AMBIENTAL%202024.xlsx" TargetMode="External"/><Relationship Id="rId1" Type="http://schemas.openxmlformats.org/officeDocument/2006/relationships/externalLinkPath" Target="/Users/USER/Desktop/MAPAS%20FURAG%202025/MAPA%20DE%20RIEGOS%20%20DE%20CORRUPCI&#211;N%20-GESTI&#211;N%20AMBIENTAL%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ciones Tratamiento"/>
      <sheetName val="Tabla Valoración controles"/>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VO"/>
      <sheetName val="CONTEXTO"/>
      <sheetName val="Hoja1"/>
      <sheetName val="LISTAS CONTEXTO"/>
      <sheetName val="PRIORIZACIÓN DE CAUSA"/>
      <sheetName val="matriz definicion riesgo"/>
      <sheetName val="IDENTIFICACION"/>
      <sheetName val="PRIORIZ CAUSA R CORUP TRÁMI (2)"/>
      <sheetName val="PRIORIZ CAUSA R CORUP TRÁMITES"/>
      <sheetName val="DOFA"/>
      <sheetName val="IDENTIFICACION DE RIESGOS"/>
      <sheetName val="PROBABILIDAD"/>
      <sheetName val=" IMPACTO RIESGOS CORRUPCION"/>
      <sheetName val="Hoja4"/>
      <sheetName val="Hoja5"/>
      <sheetName val="Hoja6"/>
      <sheetName val="Hoja7"/>
      <sheetName val="Hoja8"/>
      <sheetName val="Hoja9"/>
      <sheetName val="Hoja10"/>
      <sheetName val="Hoja11"/>
      <sheetName val="Hoja12"/>
      <sheetName val="VALORACION RIESGOS INHERENTES"/>
      <sheetName val="Hoja3"/>
      <sheetName val="NOOO"/>
      <sheetName val="Hoja2"/>
      <sheetName val="CONTROLES Y EVALUACIÓN"/>
      <sheetName val="EVALUACIÓN SOLIDEZ CONTROLES"/>
      <sheetName val="MAPA CORRUPCIÓN"/>
      <sheetName val="Hoja13"/>
      <sheetName val="NOO"/>
      <sheetName val="NO"/>
    </sheetNames>
    <sheetDataSet>
      <sheetData sheetId="0"/>
      <sheetData sheetId="1"/>
      <sheetData sheetId="2"/>
      <sheetData sheetId="3"/>
      <sheetData sheetId="4"/>
      <sheetData sheetId="5"/>
      <sheetData sheetId="6"/>
      <sheetData sheetId="7"/>
      <sheetData sheetId="8"/>
      <sheetData sheetId="9"/>
      <sheetData sheetId="10">
        <row r="10">
          <cell r="B10" t="str">
            <v>Concentracion de poder en una sola persona</v>
          </cell>
        </row>
      </sheetData>
      <sheetData sheetId="11"/>
      <sheetData sheetId="12"/>
      <sheetData sheetId="13"/>
      <sheetData sheetId="14"/>
      <sheetData sheetId="15"/>
      <sheetData sheetId="16"/>
      <sheetData sheetId="17"/>
      <sheetData sheetId="18"/>
      <sheetData sheetId="19"/>
      <sheetData sheetId="20"/>
      <sheetData sheetId="21"/>
      <sheetData sheetId="22">
        <row r="11">
          <cell r="K11" t="str">
            <v/>
          </cell>
        </row>
      </sheetData>
      <sheetData sheetId="23"/>
      <sheetData sheetId="24"/>
      <sheetData sheetId="25"/>
      <sheetData sheetId="26"/>
      <sheetData sheetId="27">
        <row r="11">
          <cell r="H11" t="str">
            <v>Fuerte</v>
          </cell>
        </row>
      </sheetData>
      <sheetData sheetId="28"/>
      <sheetData sheetId="29"/>
      <sheetData sheetId="30"/>
      <sheetData sheetId="3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OME" refreshedDate="44504.576682754632"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5">
        <s v="Afectación menor a 200 SMLMV"/>
        <s v="Entre 200 y 1000 SMLMV"/>
        <s v="Entre 1000 y 5000 SMLMV "/>
        <s v="Entre 5000 y 10000 SMLMV"/>
        <s v="Mayor a 10000 SMLMV"/>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 v="Mayor a 500 SMLMV " u="1"/>
        <s v="Afectación menor a 10 SMLMV ." u="1"/>
        <s v="Entre 10 y 50 SMLMV " u="1"/>
        <s v="Entre 100 y 500 SMLMV " u="1"/>
        <s v="Entre 50 y 100 SMLMV "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C00-000000000000}" name="TablaDinámica1" cacheId="4"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5">
        <item m="1" x="11"/>
        <item x="5"/>
        <item x="6"/>
        <item x="7"/>
        <item x="8"/>
        <item x="9"/>
        <item m="1" x="12"/>
        <item m="1" x="14"/>
        <item m="1" x="13"/>
        <item m="1" x="10"/>
        <item x="0"/>
        <item x="1"/>
        <item x="2"/>
        <item x="3"/>
        <item x="4"/>
      </items>
    </pivotField>
  </pivotFields>
  <rowFields count="2">
    <field x="0"/>
    <field x="1"/>
  </rowFields>
  <rowItems count="12">
    <i>
      <x/>
    </i>
    <i r="1">
      <x v="10"/>
    </i>
    <i r="1">
      <x v="11"/>
    </i>
    <i r="1">
      <x v="12"/>
    </i>
    <i r="1">
      <x v="13"/>
    </i>
    <i r="1">
      <x v="14"/>
    </i>
    <i>
      <x v="1"/>
    </i>
    <i r="1">
      <x v="1"/>
    </i>
    <i r="1">
      <x v="2"/>
    </i>
    <i r="1">
      <x v="3"/>
    </i>
    <i r="1">
      <x v="4"/>
    </i>
    <i r="1">
      <x v="5"/>
    </i>
  </rowItems>
  <colItems count="1">
    <i/>
  </colItems>
  <formats count="12">
    <format dxfId="30">
      <pivotArea type="all" dataOnly="0" outline="0" fieldPosition="0"/>
    </format>
    <format dxfId="29">
      <pivotArea field="0" type="button" dataOnly="0" labelOnly="1" outline="0" axis="axisRow" fieldPosition="0"/>
    </format>
    <format dxfId="28">
      <pivotArea field="1" type="button" dataOnly="0" labelOnly="1" outline="0" axis="axisRow" fieldPosition="1"/>
    </format>
    <format dxfId="27">
      <pivotArea dataOnly="0" labelOnly="1" outline="0" fieldPosition="0">
        <references count="1">
          <reference field="0" count="0"/>
        </references>
      </pivotArea>
    </format>
    <format dxfId="26">
      <pivotArea dataOnly="0" labelOnly="1" outline="0" fieldPosition="0">
        <references count="2">
          <reference field="0" count="1" selected="0">
            <x v="0"/>
          </reference>
          <reference field="1" count="5">
            <x v="0"/>
            <x v="6"/>
            <x v="7"/>
            <x v="8"/>
            <x v="9"/>
          </reference>
        </references>
      </pivotArea>
    </format>
    <format dxfId="25">
      <pivotArea dataOnly="0" labelOnly="1" outline="0" fieldPosition="0">
        <references count="2">
          <reference field="0" count="1" selected="0">
            <x v="1"/>
          </reference>
          <reference field="1" count="5">
            <x v="1"/>
            <x v="2"/>
            <x v="3"/>
            <x v="4"/>
            <x v="5"/>
          </reference>
        </references>
      </pivotArea>
    </format>
    <format dxfId="24">
      <pivotArea type="all" dataOnly="0" outline="0" fieldPosition="0"/>
    </format>
    <format dxfId="23">
      <pivotArea field="0" type="button" dataOnly="0" labelOnly="1" outline="0" axis="axisRow" fieldPosition="0"/>
    </format>
    <format dxfId="22">
      <pivotArea field="1" type="button" dataOnly="0" labelOnly="1" outline="0" axis="axisRow" fieldPosition="1"/>
    </format>
    <format dxfId="21">
      <pivotArea dataOnly="0" labelOnly="1" outline="0" fieldPosition="0">
        <references count="1">
          <reference field="0" count="0"/>
        </references>
      </pivotArea>
    </format>
    <format dxfId="20">
      <pivotArea dataOnly="0" labelOnly="1" outline="0" fieldPosition="0">
        <references count="2">
          <reference field="0" count="1" selected="0">
            <x v="0"/>
          </reference>
          <reference field="1" count="5">
            <x v="10"/>
            <x v="11"/>
            <x v="12"/>
            <x v="13"/>
            <x v="14"/>
          </reference>
        </references>
      </pivotArea>
    </format>
    <format dxfId="19">
      <pivotArea dataOnly="0" labelOnly="1" outline="0" fieldPosition="0">
        <references count="2">
          <reference field="0" count="1" selected="0">
            <x v="1"/>
          </reference>
          <reference field="1" count="5">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18" dataDxfId="17">
  <autoFilter ref="B209:C219" xr:uid="{00000000-0009-0000-0100-000001000000}"/>
  <tableColumns count="2">
    <tableColumn id="1" xr3:uid="{00000000-0010-0000-0000-000001000000}" name="Criterios" dataDxfId="16"/>
    <tableColumn id="2" xr3:uid="{00000000-0010-0000-0000-000002000000}" name="Subcriterios" dataDxfId="15"/>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ontrol" Target="../activeX/activeX8.xml"/><Relationship Id="rId18" Type="http://schemas.openxmlformats.org/officeDocument/2006/relationships/control" Target="../activeX/activeX12.xml"/><Relationship Id="rId26" Type="http://schemas.openxmlformats.org/officeDocument/2006/relationships/control" Target="../activeX/activeX20.xml"/><Relationship Id="rId39" Type="http://schemas.openxmlformats.org/officeDocument/2006/relationships/control" Target="../activeX/activeX33.xml"/><Relationship Id="rId21" Type="http://schemas.openxmlformats.org/officeDocument/2006/relationships/control" Target="../activeX/activeX15.xml"/><Relationship Id="rId34" Type="http://schemas.openxmlformats.org/officeDocument/2006/relationships/control" Target="../activeX/activeX28.xml"/><Relationship Id="rId42" Type="http://schemas.openxmlformats.org/officeDocument/2006/relationships/control" Target="../activeX/activeX36.xml"/><Relationship Id="rId47" Type="http://schemas.openxmlformats.org/officeDocument/2006/relationships/control" Target="../activeX/activeX41.xml"/><Relationship Id="rId50" Type="http://schemas.openxmlformats.org/officeDocument/2006/relationships/control" Target="../activeX/activeX44.xml"/><Relationship Id="rId7" Type="http://schemas.openxmlformats.org/officeDocument/2006/relationships/image" Target="../media/image4.emf"/><Relationship Id="rId2" Type="http://schemas.openxmlformats.org/officeDocument/2006/relationships/drawing" Target="../drawings/drawing2.xml"/><Relationship Id="rId16" Type="http://schemas.openxmlformats.org/officeDocument/2006/relationships/image" Target="../media/image5.emf"/><Relationship Id="rId29" Type="http://schemas.openxmlformats.org/officeDocument/2006/relationships/control" Target="../activeX/activeX23.xml"/><Relationship Id="rId11" Type="http://schemas.openxmlformats.org/officeDocument/2006/relationships/control" Target="../activeX/activeX6.xml"/><Relationship Id="rId24" Type="http://schemas.openxmlformats.org/officeDocument/2006/relationships/control" Target="../activeX/activeX18.xml"/><Relationship Id="rId32" Type="http://schemas.openxmlformats.org/officeDocument/2006/relationships/control" Target="../activeX/activeX26.xml"/><Relationship Id="rId37" Type="http://schemas.openxmlformats.org/officeDocument/2006/relationships/control" Target="../activeX/activeX31.xml"/><Relationship Id="rId40" Type="http://schemas.openxmlformats.org/officeDocument/2006/relationships/control" Target="../activeX/activeX34.xml"/><Relationship Id="rId45" Type="http://schemas.openxmlformats.org/officeDocument/2006/relationships/control" Target="../activeX/activeX39.xml"/><Relationship Id="rId5" Type="http://schemas.openxmlformats.org/officeDocument/2006/relationships/image" Target="../media/image3.emf"/><Relationship Id="rId15" Type="http://schemas.openxmlformats.org/officeDocument/2006/relationships/control" Target="../activeX/activeX10.xml"/><Relationship Id="rId23" Type="http://schemas.openxmlformats.org/officeDocument/2006/relationships/control" Target="../activeX/activeX17.xml"/><Relationship Id="rId28" Type="http://schemas.openxmlformats.org/officeDocument/2006/relationships/control" Target="../activeX/activeX22.xml"/><Relationship Id="rId36" Type="http://schemas.openxmlformats.org/officeDocument/2006/relationships/control" Target="../activeX/activeX30.xml"/><Relationship Id="rId49" Type="http://schemas.openxmlformats.org/officeDocument/2006/relationships/control" Target="../activeX/activeX43.xml"/><Relationship Id="rId10" Type="http://schemas.openxmlformats.org/officeDocument/2006/relationships/control" Target="../activeX/activeX5.xml"/><Relationship Id="rId19" Type="http://schemas.openxmlformats.org/officeDocument/2006/relationships/control" Target="../activeX/activeX13.xml"/><Relationship Id="rId31" Type="http://schemas.openxmlformats.org/officeDocument/2006/relationships/control" Target="../activeX/activeX25.xml"/><Relationship Id="rId44" Type="http://schemas.openxmlformats.org/officeDocument/2006/relationships/control" Target="../activeX/activeX38.xml"/><Relationship Id="rId4" Type="http://schemas.openxmlformats.org/officeDocument/2006/relationships/control" Target="../activeX/activeX1.xml"/><Relationship Id="rId9" Type="http://schemas.openxmlformats.org/officeDocument/2006/relationships/control" Target="../activeX/activeX4.xml"/><Relationship Id="rId14" Type="http://schemas.openxmlformats.org/officeDocument/2006/relationships/control" Target="../activeX/activeX9.xml"/><Relationship Id="rId22" Type="http://schemas.openxmlformats.org/officeDocument/2006/relationships/control" Target="../activeX/activeX16.xml"/><Relationship Id="rId27" Type="http://schemas.openxmlformats.org/officeDocument/2006/relationships/control" Target="../activeX/activeX21.xml"/><Relationship Id="rId30" Type="http://schemas.openxmlformats.org/officeDocument/2006/relationships/control" Target="../activeX/activeX24.xml"/><Relationship Id="rId35" Type="http://schemas.openxmlformats.org/officeDocument/2006/relationships/control" Target="../activeX/activeX29.xml"/><Relationship Id="rId43" Type="http://schemas.openxmlformats.org/officeDocument/2006/relationships/control" Target="../activeX/activeX37.xml"/><Relationship Id="rId48" Type="http://schemas.openxmlformats.org/officeDocument/2006/relationships/control" Target="../activeX/activeX42.xml"/><Relationship Id="rId8" Type="http://schemas.openxmlformats.org/officeDocument/2006/relationships/control" Target="../activeX/activeX3.xml"/><Relationship Id="rId51" Type="http://schemas.openxmlformats.org/officeDocument/2006/relationships/control" Target="../activeX/activeX45.xml"/><Relationship Id="rId3" Type="http://schemas.openxmlformats.org/officeDocument/2006/relationships/vmlDrawing" Target="../drawings/vmlDrawing1.vml"/><Relationship Id="rId12" Type="http://schemas.openxmlformats.org/officeDocument/2006/relationships/control" Target="../activeX/activeX7.xml"/><Relationship Id="rId17" Type="http://schemas.openxmlformats.org/officeDocument/2006/relationships/control" Target="../activeX/activeX11.xml"/><Relationship Id="rId25" Type="http://schemas.openxmlformats.org/officeDocument/2006/relationships/control" Target="../activeX/activeX19.xml"/><Relationship Id="rId33" Type="http://schemas.openxmlformats.org/officeDocument/2006/relationships/control" Target="../activeX/activeX27.xml"/><Relationship Id="rId38" Type="http://schemas.openxmlformats.org/officeDocument/2006/relationships/control" Target="../activeX/activeX32.xml"/><Relationship Id="rId46" Type="http://schemas.openxmlformats.org/officeDocument/2006/relationships/control" Target="../activeX/activeX40.xml"/><Relationship Id="rId20" Type="http://schemas.openxmlformats.org/officeDocument/2006/relationships/control" Target="../activeX/activeX14.xml"/><Relationship Id="rId41" Type="http://schemas.openxmlformats.org/officeDocument/2006/relationships/control" Target="../activeX/activeX35.xml"/><Relationship Id="rId1" Type="http://schemas.openxmlformats.org/officeDocument/2006/relationships/printerSettings" Target="../printerSettings/printerSettings3.bin"/><Relationship Id="rId6" Type="http://schemas.openxmlformats.org/officeDocument/2006/relationships/control" Target="../activeX/activeX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9.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zoomScale="110" zoomScaleNormal="110" workbookViewId="0">
      <selection activeCell="C24" sqref="C24:D24"/>
    </sheetView>
  </sheetViews>
  <sheetFormatPr baseColWidth="10" defaultColWidth="11.44140625" defaultRowHeight="14.4" x14ac:dyDescent="0.3"/>
  <cols>
    <col min="1" max="1" width="2.88671875" style="53" customWidth="1"/>
    <col min="2" max="3" width="24.6640625" style="53" customWidth="1"/>
    <col min="4" max="4" width="16" style="53" customWidth="1"/>
    <col min="5" max="5" width="24.6640625" style="53" customWidth="1"/>
    <col min="6" max="6" width="27.6640625" style="53" customWidth="1"/>
    <col min="7" max="8" width="24.6640625" style="53" customWidth="1"/>
    <col min="9" max="16384" width="11.44140625" style="53"/>
  </cols>
  <sheetData>
    <row r="1" spans="2:8" ht="15" thickBot="1" x14ac:dyDescent="0.35"/>
    <row r="2" spans="2:8" ht="18" x14ac:dyDescent="0.3">
      <c r="B2" s="190" t="s">
        <v>153</v>
      </c>
      <c r="C2" s="191"/>
      <c r="D2" s="191"/>
      <c r="E2" s="191"/>
      <c r="F2" s="191"/>
      <c r="G2" s="191"/>
      <c r="H2" s="192"/>
    </row>
    <row r="3" spans="2:8" x14ac:dyDescent="0.3">
      <c r="B3" s="54"/>
      <c r="C3" s="55"/>
      <c r="D3" s="55"/>
      <c r="E3" s="55"/>
      <c r="F3" s="55"/>
      <c r="G3" s="55"/>
      <c r="H3" s="56"/>
    </row>
    <row r="4" spans="2:8" ht="63" customHeight="1" x14ac:dyDescent="0.3">
      <c r="B4" s="193" t="s">
        <v>196</v>
      </c>
      <c r="C4" s="194"/>
      <c r="D4" s="194"/>
      <c r="E4" s="194"/>
      <c r="F4" s="194"/>
      <c r="G4" s="194"/>
      <c r="H4" s="195"/>
    </row>
    <row r="5" spans="2:8" ht="63" customHeight="1" x14ac:dyDescent="0.3">
      <c r="B5" s="196"/>
      <c r="C5" s="197"/>
      <c r="D5" s="197"/>
      <c r="E5" s="197"/>
      <c r="F5" s="197"/>
      <c r="G5" s="197"/>
      <c r="H5" s="198"/>
    </row>
    <row r="6" spans="2:8" x14ac:dyDescent="0.3">
      <c r="B6" s="199" t="s">
        <v>151</v>
      </c>
      <c r="C6" s="200"/>
      <c r="D6" s="200"/>
      <c r="E6" s="200"/>
      <c r="F6" s="200"/>
      <c r="G6" s="200"/>
      <c r="H6" s="201"/>
    </row>
    <row r="7" spans="2:8" ht="95.25" customHeight="1" x14ac:dyDescent="0.3">
      <c r="B7" s="209" t="s">
        <v>156</v>
      </c>
      <c r="C7" s="210"/>
      <c r="D7" s="210"/>
      <c r="E7" s="210"/>
      <c r="F7" s="210"/>
      <c r="G7" s="210"/>
      <c r="H7" s="211"/>
    </row>
    <row r="8" spans="2:8" x14ac:dyDescent="0.3">
      <c r="B8" s="88"/>
      <c r="C8" s="89"/>
      <c r="D8" s="89"/>
      <c r="E8" s="89"/>
      <c r="F8" s="89"/>
      <c r="G8" s="89"/>
      <c r="H8" s="90"/>
    </row>
    <row r="9" spans="2:8" ht="16.5" customHeight="1" x14ac:dyDescent="0.3">
      <c r="B9" s="202" t="s">
        <v>189</v>
      </c>
      <c r="C9" s="203"/>
      <c r="D9" s="203"/>
      <c r="E9" s="203"/>
      <c r="F9" s="203"/>
      <c r="G9" s="203"/>
      <c r="H9" s="204"/>
    </row>
    <row r="10" spans="2:8" ht="44.25" customHeight="1" x14ac:dyDescent="0.3">
      <c r="B10" s="202"/>
      <c r="C10" s="203"/>
      <c r="D10" s="203"/>
      <c r="E10" s="203"/>
      <c r="F10" s="203"/>
      <c r="G10" s="203"/>
      <c r="H10" s="204"/>
    </row>
    <row r="11" spans="2:8" ht="15" thickBot="1" x14ac:dyDescent="0.35">
      <c r="B11" s="77"/>
      <c r="C11" s="80"/>
      <c r="D11" s="85"/>
      <c r="E11" s="86"/>
      <c r="F11" s="86"/>
      <c r="G11" s="87"/>
      <c r="H11" s="81"/>
    </row>
    <row r="12" spans="2:8" ht="15" thickTop="1" x14ac:dyDescent="0.3">
      <c r="B12" s="77"/>
      <c r="C12" s="205" t="s">
        <v>152</v>
      </c>
      <c r="D12" s="206"/>
      <c r="E12" s="207" t="s">
        <v>190</v>
      </c>
      <c r="F12" s="208"/>
      <c r="G12" s="80"/>
      <c r="H12" s="81"/>
    </row>
    <row r="13" spans="2:8" ht="35.25" customHeight="1" x14ac:dyDescent="0.3">
      <c r="B13" s="77"/>
      <c r="C13" s="212" t="s">
        <v>183</v>
      </c>
      <c r="D13" s="213"/>
      <c r="E13" s="214" t="s">
        <v>188</v>
      </c>
      <c r="F13" s="215"/>
      <c r="G13" s="80"/>
      <c r="H13" s="81"/>
    </row>
    <row r="14" spans="2:8" ht="17.25" customHeight="1" x14ac:dyDescent="0.3">
      <c r="B14" s="77"/>
      <c r="C14" s="212" t="s">
        <v>184</v>
      </c>
      <c r="D14" s="213"/>
      <c r="E14" s="214" t="s">
        <v>186</v>
      </c>
      <c r="F14" s="215"/>
      <c r="G14" s="80"/>
      <c r="H14" s="81"/>
    </row>
    <row r="15" spans="2:8" ht="19.5" customHeight="1" x14ac:dyDescent="0.3">
      <c r="B15" s="77"/>
      <c r="C15" s="212" t="s">
        <v>185</v>
      </c>
      <c r="D15" s="213"/>
      <c r="E15" s="214" t="s">
        <v>187</v>
      </c>
      <c r="F15" s="215"/>
      <c r="G15" s="80"/>
      <c r="H15" s="81"/>
    </row>
    <row r="16" spans="2:8" ht="69.75" customHeight="1" x14ac:dyDescent="0.3">
      <c r="B16" s="77"/>
      <c r="C16" s="212" t="s">
        <v>154</v>
      </c>
      <c r="D16" s="213"/>
      <c r="E16" s="214" t="s">
        <v>155</v>
      </c>
      <c r="F16" s="215"/>
      <c r="G16" s="80"/>
      <c r="H16" s="81"/>
    </row>
    <row r="17" spans="2:8" ht="34.5" customHeight="1" x14ac:dyDescent="0.3">
      <c r="B17" s="77"/>
      <c r="C17" s="216" t="s">
        <v>2</v>
      </c>
      <c r="D17" s="217"/>
      <c r="E17" s="218" t="s">
        <v>197</v>
      </c>
      <c r="F17" s="219"/>
      <c r="G17" s="80"/>
      <c r="H17" s="81"/>
    </row>
    <row r="18" spans="2:8" ht="27.75" customHeight="1" x14ac:dyDescent="0.3">
      <c r="B18" s="77"/>
      <c r="C18" s="216" t="s">
        <v>3</v>
      </c>
      <c r="D18" s="217"/>
      <c r="E18" s="218" t="s">
        <v>198</v>
      </c>
      <c r="F18" s="219"/>
      <c r="G18" s="80"/>
      <c r="H18" s="81"/>
    </row>
    <row r="19" spans="2:8" ht="28.5" customHeight="1" x14ac:dyDescent="0.3">
      <c r="B19" s="77"/>
      <c r="C19" s="216" t="s">
        <v>41</v>
      </c>
      <c r="D19" s="217"/>
      <c r="E19" s="218" t="s">
        <v>199</v>
      </c>
      <c r="F19" s="219"/>
      <c r="G19" s="80"/>
      <c r="H19" s="81"/>
    </row>
    <row r="20" spans="2:8" ht="72.75" customHeight="1" x14ac:dyDescent="0.3">
      <c r="B20" s="77"/>
      <c r="C20" s="216" t="s">
        <v>1</v>
      </c>
      <c r="D20" s="217"/>
      <c r="E20" s="218" t="s">
        <v>200</v>
      </c>
      <c r="F20" s="219"/>
      <c r="G20" s="80"/>
      <c r="H20" s="81"/>
    </row>
    <row r="21" spans="2:8" ht="64.5" customHeight="1" x14ac:dyDescent="0.3">
      <c r="B21" s="77"/>
      <c r="C21" s="216" t="s">
        <v>49</v>
      </c>
      <c r="D21" s="217"/>
      <c r="E21" s="218" t="s">
        <v>158</v>
      </c>
      <c r="F21" s="219"/>
      <c r="G21" s="80"/>
      <c r="H21" s="81"/>
    </row>
    <row r="22" spans="2:8" ht="71.25" customHeight="1" x14ac:dyDescent="0.3">
      <c r="B22" s="77"/>
      <c r="C22" s="216" t="s">
        <v>157</v>
      </c>
      <c r="D22" s="217"/>
      <c r="E22" s="218" t="s">
        <v>159</v>
      </c>
      <c r="F22" s="219"/>
      <c r="G22" s="80"/>
      <c r="H22" s="81"/>
    </row>
    <row r="23" spans="2:8" ht="55.5" customHeight="1" x14ac:dyDescent="0.3">
      <c r="B23" s="77"/>
      <c r="C23" s="223" t="s">
        <v>160</v>
      </c>
      <c r="D23" s="224"/>
      <c r="E23" s="218" t="s">
        <v>161</v>
      </c>
      <c r="F23" s="219"/>
      <c r="G23" s="80"/>
      <c r="H23" s="81"/>
    </row>
    <row r="24" spans="2:8" ht="42" customHeight="1" x14ac:dyDescent="0.3">
      <c r="B24" s="77"/>
      <c r="C24" s="223" t="s">
        <v>47</v>
      </c>
      <c r="D24" s="224"/>
      <c r="E24" s="218" t="s">
        <v>162</v>
      </c>
      <c r="F24" s="219"/>
      <c r="G24" s="80"/>
      <c r="H24" s="81"/>
    </row>
    <row r="25" spans="2:8" ht="59.25" customHeight="1" x14ac:dyDescent="0.3">
      <c r="B25" s="77"/>
      <c r="C25" s="223" t="s">
        <v>150</v>
      </c>
      <c r="D25" s="224"/>
      <c r="E25" s="218" t="s">
        <v>163</v>
      </c>
      <c r="F25" s="219"/>
      <c r="G25" s="80"/>
      <c r="H25" s="81"/>
    </row>
    <row r="26" spans="2:8" ht="23.25" customHeight="1" x14ac:dyDescent="0.3">
      <c r="B26" s="77"/>
      <c r="C26" s="223" t="s">
        <v>12</v>
      </c>
      <c r="D26" s="224"/>
      <c r="E26" s="218" t="s">
        <v>164</v>
      </c>
      <c r="F26" s="219"/>
      <c r="G26" s="80"/>
      <c r="H26" s="81"/>
    </row>
    <row r="27" spans="2:8" ht="30.75" customHeight="1" x14ac:dyDescent="0.3">
      <c r="B27" s="77"/>
      <c r="C27" s="223" t="s">
        <v>168</v>
      </c>
      <c r="D27" s="224"/>
      <c r="E27" s="218" t="s">
        <v>165</v>
      </c>
      <c r="F27" s="219"/>
      <c r="G27" s="80"/>
      <c r="H27" s="81"/>
    </row>
    <row r="28" spans="2:8" ht="35.25" customHeight="1" x14ac:dyDescent="0.3">
      <c r="B28" s="77"/>
      <c r="C28" s="223" t="s">
        <v>169</v>
      </c>
      <c r="D28" s="224"/>
      <c r="E28" s="218" t="s">
        <v>166</v>
      </c>
      <c r="F28" s="219"/>
      <c r="G28" s="80"/>
      <c r="H28" s="81"/>
    </row>
    <row r="29" spans="2:8" ht="33" customHeight="1" x14ac:dyDescent="0.3">
      <c r="B29" s="77"/>
      <c r="C29" s="223" t="s">
        <v>169</v>
      </c>
      <c r="D29" s="224"/>
      <c r="E29" s="218" t="s">
        <v>166</v>
      </c>
      <c r="F29" s="219"/>
      <c r="G29" s="80"/>
      <c r="H29" s="81"/>
    </row>
    <row r="30" spans="2:8" ht="30" customHeight="1" x14ac:dyDescent="0.3">
      <c r="B30" s="77"/>
      <c r="C30" s="223" t="s">
        <v>170</v>
      </c>
      <c r="D30" s="224"/>
      <c r="E30" s="218" t="s">
        <v>167</v>
      </c>
      <c r="F30" s="219"/>
      <c r="G30" s="80"/>
      <c r="H30" s="81"/>
    </row>
    <row r="31" spans="2:8" ht="35.25" customHeight="1" x14ac:dyDescent="0.3">
      <c r="B31" s="77"/>
      <c r="C31" s="223" t="s">
        <v>171</v>
      </c>
      <c r="D31" s="224"/>
      <c r="E31" s="218" t="s">
        <v>172</v>
      </c>
      <c r="F31" s="219"/>
      <c r="G31" s="80"/>
      <c r="H31" s="81"/>
    </row>
    <row r="32" spans="2:8" ht="31.5" customHeight="1" x14ac:dyDescent="0.3">
      <c r="B32" s="77"/>
      <c r="C32" s="223" t="s">
        <v>173</v>
      </c>
      <c r="D32" s="224"/>
      <c r="E32" s="218" t="s">
        <v>174</v>
      </c>
      <c r="F32" s="219"/>
      <c r="G32" s="80"/>
      <c r="H32" s="81"/>
    </row>
    <row r="33" spans="2:8" ht="35.25" customHeight="1" x14ac:dyDescent="0.3">
      <c r="B33" s="77"/>
      <c r="C33" s="223" t="s">
        <v>175</v>
      </c>
      <c r="D33" s="224"/>
      <c r="E33" s="218" t="s">
        <v>176</v>
      </c>
      <c r="F33" s="219"/>
      <c r="G33" s="80"/>
      <c r="H33" s="81"/>
    </row>
    <row r="34" spans="2:8" ht="59.25" customHeight="1" x14ac:dyDescent="0.3">
      <c r="B34" s="77"/>
      <c r="C34" s="223" t="s">
        <v>177</v>
      </c>
      <c r="D34" s="224"/>
      <c r="E34" s="218" t="s">
        <v>178</v>
      </c>
      <c r="F34" s="219"/>
      <c r="G34" s="80"/>
      <c r="H34" s="81"/>
    </row>
    <row r="35" spans="2:8" ht="29.25" customHeight="1" x14ac:dyDescent="0.3">
      <c r="B35" s="77"/>
      <c r="C35" s="223" t="s">
        <v>29</v>
      </c>
      <c r="D35" s="224"/>
      <c r="E35" s="218" t="s">
        <v>179</v>
      </c>
      <c r="F35" s="219"/>
      <c r="G35" s="80"/>
      <c r="H35" s="81"/>
    </row>
    <row r="36" spans="2:8" ht="82.5" customHeight="1" x14ac:dyDescent="0.3">
      <c r="B36" s="77"/>
      <c r="C36" s="223" t="s">
        <v>181</v>
      </c>
      <c r="D36" s="224"/>
      <c r="E36" s="218" t="s">
        <v>180</v>
      </c>
      <c r="F36" s="219"/>
      <c r="G36" s="80"/>
      <c r="H36" s="81"/>
    </row>
    <row r="37" spans="2:8" ht="46.5" customHeight="1" x14ac:dyDescent="0.3">
      <c r="B37" s="77"/>
      <c r="C37" s="223" t="s">
        <v>38</v>
      </c>
      <c r="D37" s="224"/>
      <c r="E37" s="218" t="s">
        <v>182</v>
      </c>
      <c r="F37" s="219"/>
      <c r="G37" s="80"/>
      <c r="H37" s="81"/>
    </row>
    <row r="38" spans="2:8" ht="6.75" customHeight="1" thickBot="1" x14ac:dyDescent="0.35">
      <c r="B38" s="77"/>
      <c r="C38" s="225"/>
      <c r="D38" s="226"/>
      <c r="E38" s="227"/>
      <c r="F38" s="228"/>
      <c r="G38" s="80"/>
      <c r="H38" s="81"/>
    </row>
    <row r="39" spans="2:8" ht="15" thickTop="1" x14ac:dyDescent="0.3">
      <c r="B39" s="77"/>
      <c r="C39" s="78"/>
      <c r="D39" s="78"/>
      <c r="E39" s="79"/>
      <c r="F39" s="79"/>
      <c r="G39" s="80"/>
      <c r="H39" s="81"/>
    </row>
    <row r="40" spans="2:8" ht="21" customHeight="1" x14ac:dyDescent="0.3">
      <c r="B40" s="220" t="s">
        <v>191</v>
      </c>
      <c r="C40" s="221"/>
      <c r="D40" s="221"/>
      <c r="E40" s="221"/>
      <c r="F40" s="221"/>
      <c r="G40" s="221"/>
      <c r="H40" s="222"/>
    </row>
    <row r="41" spans="2:8" ht="20.25" customHeight="1" x14ac:dyDescent="0.3">
      <c r="B41" s="220" t="s">
        <v>192</v>
      </c>
      <c r="C41" s="221"/>
      <c r="D41" s="221"/>
      <c r="E41" s="221"/>
      <c r="F41" s="221"/>
      <c r="G41" s="221"/>
      <c r="H41" s="222"/>
    </row>
    <row r="42" spans="2:8" ht="20.25" customHeight="1" x14ac:dyDescent="0.3">
      <c r="B42" s="220" t="s">
        <v>193</v>
      </c>
      <c r="C42" s="221"/>
      <c r="D42" s="221"/>
      <c r="E42" s="221"/>
      <c r="F42" s="221"/>
      <c r="G42" s="221"/>
      <c r="H42" s="222"/>
    </row>
    <row r="43" spans="2:8" ht="20.25" customHeight="1" x14ac:dyDescent="0.3">
      <c r="B43" s="220" t="s">
        <v>194</v>
      </c>
      <c r="C43" s="221"/>
      <c r="D43" s="221"/>
      <c r="E43" s="221"/>
      <c r="F43" s="221"/>
      <c r="G43" s="221"/>
      <c r="H43" s="222"/>
    </row>
    <row r="44" spans="2:8" x14ac:dyDescent="0.3">
      <c r="B44" s="220" t="s">
        <v>195</v>
      </c>
      <c r="C44" s="221"/>
      <c r="D44" s="221"/>
      <c r="E44" s="221"/>
      <c r="F44" s="221"/>
      <c r="G44" s="221"/>
      <c r="H44" s="222"/>
    </row>
    <row r="45" spans="2:8" ht="15" thickBot="1" x14ac:dyDescent="0.35">
      <c r="B45" s="82"/>
      <c r="C45" s="83"/>
      <c r="D45" s="83"/>
      <c r="E45" s="83"/>
      <c r="F45" s="83"/>
      <c r="G45" s="83"/>
      <c r="H45" s="84"/>
    </row>
  </sheetData>
  <mergeCells count="64">
    <mergeCell ref="E28:F28"/>
    <mergeCell ref="C28:D28"/>
    <mergeCell ref="C16:D16"/>
    <mergeCell ref="E16:F16"/>
    <mergeCell ref="C14:D14"/>
    <mergeCell ref="E14:F14"/>
    <mergeCell ref="C15:D15"/>
    <mergeCell ref="E15:F15"/>
    <mergeCell ref="E22:F22"/>
    <mergeCell ref="C22:D22"/>
    <mergeCell ref="C25:D25"/>
    <mergeCell ref="E25:F25"/>
    <mergeCell ref="B41:H41"/>
    <mergeCell ref="C38:D38"/>
    <mergeCell ref="E38:F38"/>
    <mergeCell ref="C37:D37"/>
    <mergeCell ref="E37:F37"/>
    <mergeCell ref="C33:D33"/>
    <mergeCell ref="B40:H40"/>
    <mergeCell ref="C29:D29"/>
    <mergeCell ref="E29:F29"/>
    <mergeCell ref="C30:D30"/>
    <mergeCell ref="E30:F30"/>
    <mergeCell ref="E33:F33"/>
    <mergeCell ref="C34:D34"/>
    <mergeCell ref="C35:D35"/>
    <mergeCell ref="E35:F35"/>
    <mergeCell ref="C36:D36"/>
    <mergeCell ref="E36:F36"/>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13:D13"/>
    <mergeCell ref="E13:F13"/>
    <mergeCell ref="C17:D17"/>
    <mergeCell ref="E17:F17"/>
    <mergeCell ref="C21:D21"/>
    <mergeCell ref="C18:D18"/>
    <mergeCell ref="C19:D19"/>
    <mergeCell ref="C20:D20"/>
    <mergeCell ref="E18:F18"/>
    <mergeCell ref="E19:F19"/>
    <mergeCell ref="E20:F20"/>
    <mergeCell ref="E21:F21"/>
    <mergeCell ref="B2:H2"/>
    <mergeCell ref="B4:H5"/>
    <mergeCell ref="B6:H6"/>
    <mergeCell ref="B9:H10"/>
    <mergeCell ref="C12:D12"/>
    <mergeCell ref="E12:F12"/>
    <mergeCell ref="B7:H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B47983-092C-4F28-8907-8D1F27251F14}">
  <sheetPr>
    <tabColor rgb="FFFFC000"/>
  </sheetPr>
  <dimension ref="A1:J36"/>
  <sheetViews>
    <sheetView zoomScale="110" zoomScaleNormal="110" workbookViewId="0">
      <selection activeCell="E2" sqref="E2"/>
    </sheetView>
  </sheetViews>
  <sheetFormatPr baseColWidth="10" defaultColWidth="11.44140625" defaultRowHeight="13.8" x14ac:dyDescent="0.25"/>
  <cols>
    <col min="1" max="1" width="29.44140625" style="109" customWidth="1"/>
    <col min="2" max="2" width="29.109375" style="109" customWidth="1"/>
    <col min="3" max="3" width="30.33203125" style="109" customWidth="1"/>
    <col min="4" max="4" width="31.88671875" style="109" customWidth="1"/>
    <col min="5" max="5" width="33.77734375" style="109" customWidth="1"/>
    <col min="6" max="6" width="32" style="109" customWidth="1"/>
    <col min="7" max="16384" width="11.44140625" style="109"/>
  </cols>
  <sheetData>
    <row r="1" spans="1:10" s="168" customFormat="1" ht="24" customHeight="1" x14ac:dyDescent="0.25">
      <c r="A1" s="352"/>
      <c r="B1" s="354" t="s">
        <v>359</v>
      </c>
      <c r="C1" s="354"/>
      <c r="D1" s="354"/>
      <c r="E1" s="166" t="s">
        <v>456</v>
      </c>
      <c r="F1" s="356"/>
      <c r="G1" s="167"/>
      <c r="J1" s="358"/>
    </row>
    <row r="2" spans="1:10" s="168" customFormat="1" ht="21.6" customHeight="1" x14ac:dyDescent="0.25">
      <c r="A2" s="353"/>
      <c r="B2" s="355"/>
      <c r="C2" s="355"/>
      <c r="D2" s="355"/>
      <c r="E2" s="169" t="s">
        <v>455</v>
      </c>
      <c r="F2" s="357"/>
      <c r="G2" s="167"/>
      <c r="J2" s="358"/>
    </row>
    <row r="3" spans="1:10" s="168" customFormat="1" ht="15" customHeight="1" x14ac:dyDescent="0.25">
      <c r="A3" s="353"/>
      <c r="B3" s="355" t="s">
        <v>360</v>
      </c>
      <c r="C3" s="355"/>
      <c r="D3" s="355"/>
      <c r="E3" s="169" t="s">
        <v>361</v>
      </c>
      <c r="F3" s="357"/>
      <c r="G3" s="167"/>
      <c r="J3" s="358"/>
    </row>
    <row r="4" spans="1:10" s="168" customFormat="1" ht="15.75" customHeight="1" x14ac:dyDescent="0.25">
      <c r="A4" s="353"/>
      <c r="B4" s="355"/>
      <c r="C4" s="355"/>
      <c r="D4" s="355"/>
      <c r="E4" s="169" t="s">
        <v>362</v>
      </c>
      <c r="F4" s="357"/>
      <c r="G4" s="167"/>
      <c r="J4" s="358"/>
    </row>
    <row r="5" spans="1:10" ht="15.75" customHeight="1" x14ac:dyDescent="0.25">
      <c r="A5" s="359"/>
      <c r="B5" s="360"/>
      <c r="C5" s="360"/>
      <c r="D5" s="360"/>
      <c r="E5" s="360"/>
      <c r="F5" s="361"/>
      <c r="G5" s="108"/>
      <c r="J5" s="159"/>
    </row>
    <row r="6" spans="1:10" ht="15" customHeight="1" x14ac:dyDescent="0.25">
      <c r="A6" s="342" t="s">
        <v>213</v>
      </c>
      <c r="B6" s="343"/>
      <c r="C6" s="343"/>
      <c r="D6" s="343"/>
      <c r="E6" s="343"/>
      <c r="F6" s="344"/>
    </row>
    <row r="7" spans="1:10" ht="15.75" customHeight="1" x14ac:dyDescent="0.25">
      <c r="A7" s="342"/>
      <c r="B7" s="343"/>
      <c r="C7" s="343"/>
      <c r="D7" s="343"/>
      <c r="E7" s="343"/>
      <c r="F7" s="344"/>
    </row>
    <row r="8" spans="1:10" ht="27" customHeight="1" x14ac:dyDescent="0.25">
      <c r="A8" s="345" t="s">
        <v>256</v>
      </c>
      <c r="B8" s="346"/>
      <c r="C8" s="346"/>
      <c r="D8" s="346"/>
      <c r="E8" s="346"/>
      <c r="F8" s="347"/>
    </row>
    <row r="9" spans="1:10" ht="77.25" customHeight="1" thickBot="1" x14ac:dyDescent="0.3">
      <c r="A9" s="348" t="s">
        <v>257</v>
      </c>
      <c r="B9" s="349"/>
      <c r="C9" s="349"/>
      <c r="D9" s="349"/>
      <c r="E9" s="349"/>
      <c r="F9" s="350"/>
    </row>
    <row r="10" spans="1:10" ht="18.75" customHeight="1" thickBot="1" x14ac:dyDescent="0.3">
      <c r="A10" s="351"/>
      <c r="B10" s="351"/>
      <c r="C10" s="351"/>
      <c r="D10" s="351"/>
      <c r="E10" s="351"/>
      <c r="F10" s="351"/>
    </row>
    <row r="11" spans="1:10" ht="22.5" customHeight="1" thickBot="1" x14ac:dyDescent="0.3">
      <c r="A11" s="110" t="s">
        <v>214</v>
      </c>
      <c r="B11" s="111" t="s">
        <v>215</v>
      </c>
      <c r="C11" s="111" t="s">
        <v>216</v>
      </c>
      <c r="D11" s="111" t="s">
        <v>215</v>
      </c>
      <c r="E11" s="111" t="s">
        <v>217</v>
      </c>
      <c r="F11" s="112" t="s">
        <v>215</v>
      </c>
    </row>
    <row r="12" spans="1:10" ht="94.8" customHeight="1" x14ac:dyDescent="0.25">
      <c r="A12" s="139" t="s">
        <v>219</v>
      </c>
      <c r="B12" s="140" t="s">
        <v>258</v>
      </c>
      <c r="C12" s="113" t="s">
        <v>259</v>
      </c>
      <c r="D12" s="170" t="s">
        <v>363</v>
      </c>
      <c r="E12" s="171" t="s">
        <v>364</v>
      </c>
      <c r="F12" s="172" t="s">
        <v>365</v>
      </c>
    </row>
    <row r="13" spans="1:10" ht="90.6" customHeight="1" thickBot="1" x14ac:dyDescent="0.3">
      <c r="A13" s="115" t="s">
        <v>219</v>
      </c>
      <c r="B13" s="140" t="s">
        <v>262</v>
      </c>
      <c r="C13" s="141" t="s">
        <v>259</v>
      </c>
      <c r="D13" s="170" t="s">
        <v>263</v>
      </c>
      <c r="E13" s="171" t="s">
        <v>364</v>
      </c>
      <c r="F13" s="172" t="s">
        <v>366</v>
      </c>
    </row>
    <row r="14" spans="1:10" ht="123.75" customHeight="1" x14ac:dyDescent="0.25">
      <c r="A14" s="144" t="s">
        <v>219</v>
      </c>
      <c r="B14" s="140" t="s">
        <v>266</v>
      </c>
      <c r="C14" s="115" t="s">
        <v>259</v>
      </c>
      <c r="D14" s="173" t="s">
        <v>267</v>
      </c>
      <c r="E14" s="174" t="s">
        <v>260</v>
      </c>
      <c r="F14" s="175" t="s">
        <v>261</v>
      </c>
    </row>
    <row r="15" spans="1:10" ht="109.5" customHeight="1" x14ac:dyDescent="0.25">
      <c r="A15" s="114" t="s">
        <v>218</v>
      </c>
      <c r="B15" s="165" t="s">
        <v>270</v>
      </c>
      <c r="C15" s="115" t="s">
        <v>259</v>
      </c>
      <c r="D15" s="173" t="s">
        <v>271</v>
      </c>
      <c r="E15" s="173" t="s">
        <v>264</v>
      </c>
      <c r="F15" s="176" t="s">
        <v>335</v>
      </c>
    </row>
    <row r="16" spans="1:10" ht="70.5" customHeight="1" x14ac:dyDescent="0.25">
      <c r="A16" s="114" t="s">
        <v>218</v>
      </c>
      <c r="B16" s="140" t="s">
        <v>274</v>
      </c>
      <c r="C16" s="115" t="s">
        <v>367</v>
      </c>
      <c r="D16" s="173" t="s">
        <v>368</v>
      </c>
      <c r="E16" s="173" t="s">
        <v>264</v>
      </c>
      <c r="F16" s="177" t="s">
        <v>265</v>
      </c>
    </row>
    <row r="17" spans="1:6" ht="75" customHeight="1" thickBot="1" x14ac:dyDescent="0.3">
      <c r="A17" s="114" t="s">
        <v>218</v>
      </c>
      <c r="B17" s="164" t="s">
        <v>276</v>
      </c>
      <c r="C17" s="115" t="s">
        <v>367</v>
      </c>
      <c r="D17" s="173" t="s">
        <v>369</v>
      </c>
      <c r="E17" s="173" t="s">
        <v>268</v>
      </c>
      <c r="F17" s="177" t="s">
        <v>269</v>
      </c>
    </row>
    <row r="18" spans="1:6" ht="68.25" customHeight="1" x14ac:dyDescent="0.25">
      <c r="A18" s="114" t="s">
        <v>218</v>
      </c>
      <c r="B18" s="164" t="s">
        <v>277</v>
      </c>
      <c r="C18" s="115" t="s">
        <v>367</v>
      </c>
      <c r="D18" s="173" t="s">
        <v>347</v>
      </c>
      <c r="E18" s="173" t="s">
        <v>272</v>
      </c>
      <c r="F18" s="178" t="s">
        <v>273</v>
      </c>
    </row>
    <row r="19" spans="1:6" ht="68.25" customHeight="1" thickBot="1" x14ac:dyDescent="0.3">
      <c r="A19" s="114" t="s">
        <v>218</v>
      </c>
      <c r="B19" s="162" t="s">
        <v>279</v>
      </c>
      <c r="C19" s="142" t="s">
        <v>370</v>
      </c>
      <c r="D19" s="173" t="s">
        <v>278</v>
      </c>
      <c r="E19" s="173"/>
      <c r="F19" s="177"/>
    </row>
    <row r="20" spans="1:6" ht="102" customHeight="1" thickBot="1" x14ac:dyDescent="0.3">
      <c r="A20" s="146" t="s">
        <v>280</v>
      </c>
      <c r="B20" s="163" t="s">
        <v>281</v>
      </c>
      <c r="C20" s="142" t="s">
        <v>370</v>
      </c>
      <c r="D20" s="173" t="s">
        <v>349</v>
      </c>
      <c r="E20" s="173"/>
      <c r="F20" s="177"/>
    </row>
    <row r="21" spans="1:6" ht="94.5" customHeight="1" x14ac:dyDescent="0.25">
      <c r="A21" s="114" t="s">
        <v>220</v>
      </c>
      <c r="B21" s="162" t="s">
        <v>283</v>
      </c>
      <c r="C21" s="142" t="s">
        <v>370</v>
      </c>
      <c r="D21" s="173" t="s">
        <v>371</v>
      </c>
      <c r="E21" s="173"/>
      <c r="F21" s="178"/>
    </row>
    <row r="22" spans="1:6" ht="82.5" customHeight="1" x14ac:dyDescent="0.25">
      <c r="A22" s="114" t="s">
        <v>221</v>
      </c>
      <c r="B22" s="162" t="s">
        <v>285</v>
      </c>
      <c r="C22" s="142" t="s">
        <v>370</v>
      </c>
      <c r="D22" s="173" t="s">
        <v>372</v>
      </c>
      <c r="E22" s="173"/>
      <c r="F22" s="170"/>
    </row>
    <row r="23" spans="1:6" ht="47.4" customHeight="1" x14ac:dyDescent="0.25">
      <c r="A23" s="114" t="s">
        <v>221</v>
      </c>
      <c r="B23" s="140" t="s">
        <v>373</v>
      </c>
      <c r="C23" s="142" t="s">
        <v>370</v>
      </c>
      <c r="D23" s="173" t="s">
        <v>374</v>
      </c>
      <c r="E23" s="173"/>
      <c r="F23" s="170"/>
    </row>
    <row r="24" spans="1:6" ht="69.75" customHeight="1" x14ac:dyDescent="0.25">
      <c r="A24" s="114" t="s">
        <v>288</v>
      </c>
      <c r="B24" s="162" t="s">
        <v>289</v>
      </c>
      <c r="C24" s="142" t="s">
        <v>370</v>
      </c>
      <c r="D24" s="173" t="s">
        <v>282</v>
      </c>
      <c r="E24" s="171"/>
      <c r="F24" s="172"/>
    </row>
    <row r="25" spans="1:6" ht="58.8" customHeight="1" x14ac:dyDescent="0.25">
      <c r="A25" s="114" t="s">
        <v>222</v>
      </c>
      <c r="B25" s="162" t="s">
        <v>292</v>
      </c>
      <c r="C25" s="142" t="s">
        <v>375</v>
      </c>
      <c r="D25" s="170" t="s">
        <v>284</v>
      </c>
      <c r="E25" s="171"/>
      <c r="F25" s="172"/>
    </row>
    <row r="26" spans="1:6" ht="73.5" customHeight="1" x14ac:dyDescent="0.25">
      <c r="A26" s="114"/>
      <c r="B26" s="162"/>
      <c r="C26" s="142" t="s">
        <v>376</v>
      </c>
      <c r="D26" s="173" t="s">
        <v>286</v>
      </c>
      <c r="E26" s="171"/>
      <c r="F26" s="172"/>
    </row>
    <row r="27" spans="1:6" ht="65.25" customHeight="1" x14ac:dyDescent="0.25">
      <c r="A27" s="114"/>
      <c r="B27" s="162"/>
      <c r="C27" s="142" t="s">
        <v>375</v>
      </c>
      <c r="D27" s="173" t="s">
        <v>287</v>
      </c>
      <c r="E27" s="171"/>
      <c r="F27" s="172"/>
    </row>
    <row r="28" spans="1:6" ht="66.75" customHeight="1" x14ac:dyDescent="0.25">
      <c r="A28" s="114"/>
      <c r="B28" s="162"/>
      <c r="C28" s="142" t="s">
        <v>375</v>
      </c>
      <c r="D28" s="170" t="s">
        <v>275</v>
      </c>
      <c r="E28" s="171"/>
      <c r="F28" s="172"/>
    </row>
    <row r="29" spans="1:6" ht="88.2" customHeight="1" x14ac:dyDescent="0.25">
      <c r="A29" s="114"/>
      <c r="B29" s="162"/>
      <c r="C29" s="142" t="s">
        <v>290</v>
      </c>
      <c r="D29" s="170" t="s">
        <v>377</v>
      </c>
      <c r="E29" s="171"/>
      <c r="F29" s="172"/>
    </row>
    <row r="30" spans="1:6" ht="41.4" x14ac:dyDescent="0.25">
      <c r="A30" s="114"/>
      <c r="B30" s="140"/>
      <c r="C30" s="142" t="s">
        <v>290</v>
      </c>
      <c r="D30" s="173" t="s">
        <v>324</v>
      </c>
      <c r="E30" s="171"/>
      <c r="F30" s="172"/>
    </row>
    <row r="31" spans="1:6" ht="69" x14ac:dyDescent="0.25">
      <c r="A31" s="114"/>
      <c r="B31" s="140"/>
      <c r="C31" s="142" t="s">
        <v>290</v>
      </c>
      <c r="D31" s="173" t="s">
        <v>378</v>
      </c>
      <c r="E31" s="171"/>
      <c r="F31" s="172"/>
    </row>
    <row r="32" spans="1:6" ht="41.4" x14ac:dyDescent="0.25">
      <c r="A32" s="114"/>
      <c r="B32" s="140"/>
      <c r="C32" s="142" t="s">
        <v>290</v>
      </c>
      <c r="D32" s="170" t="s">
        <v>291</v>
      </c>
      <c r="E32" s="171"/>
      <c r="F32" s="172"/>
    </row>
    <row r="33" spans="1:6" ht="55.2" x14ac:dyDescent="0.25">
      <c r="A33" s="114"/>
      <c r="B33" s="162"/>
      <c r="C33" s="142" t="s">
        <v>290</v>
      </c>
      <c r="D33" s="170" t="s">
        <v>379</v>
      </c>
      <c r="E33" s="171"/>
      <c r="F33" s="172"/>
    </row>
    <row r="34" spans="1:6" ht="41.4" x14ac:dyDescent="0.25">
      <c r="A34" s="114"/>
      <c r="B34" s="162"/>
      <c r="C34" s="142" t="s">
        <v>290</v>
      </c>
      <c r="D34" s="170" t="s">
        <v>341</v>
      </c>
      <c r="E34" s="171"/>
      <c r="F34" s="172"/>
    </row>
    <row r="35" spans="1:6" ht="55.2" x14ac:dyDescent="0.25">
      <c r="A35" s="114"/>
      <c r="B35" s="162"/>
      <c r="C35" s="142" t="s">
        <v>290</v>
      </c>
      <c r="D35" s="170" t="s">
        <v>293</v>
      </c>
      <c r="E35" s="171"/>
      <c r="F35" s="172"/>
    </row>
    <row r="36" spans="1:6" ht="27.6" x14ac:dyDescent="0.25">
      <c r="A36" s="114"/>
      <c r="B36" s="162"/>
      <c r="C36" s="142" t="s">
        <v>294</v>
      </c>
      <c r="D36" s="170" t="s">
        <v>295</v>
      </c>
      <c r="E36" s="171"/>
      <c r="F36" s="172"/>
    </row>
  </sheetData>
  <mergeCells count="10">
    <mergeCell ref="J1:J4"/>
    <mergeCell ref="B3:D4"/>
    <mergeCell ref="A5:F5"/>
    <mergeCell ref="A6:F7"/>
    <mergeCell ref="A8:F8"/>
    <mergeCell ref="A9:F9"/>
    <mergeCell ref="A10:F10"/>
    <mergeCell ref="A1:A4"/>
    <mergeCell ref="B1:D2"/>
    <mergeCell ref="F1:F4"/>
  </mergeCells>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4F0DA-9E09-4122-8CCD-D984D5109230}">
  <sheetPr codeName="Hoja2">
    <tabColor rgb="FFFFC000"/>
  </sheetPr>
  <dimension ref="A1:X58"/>
  <sheetViews>
    <sheetView zoomScale="110" zoomScaleNormal="110" workbookViewId="0">
      <selection activeCell="S1" sqref="S1"/>
    </sheetView>
  </sheetViews>
  <sheetFormatPr baseColWidth="10" defaultColWidth="11.44140625" defaultRowHeight="14.4" x14ac:dyDescent="0.3"/>
  <cols>
    <col min="1" max="1" width="14" style="136" customWidth="1"/>
    <col min="2" max="2" width="40.44140625" style="137" customWidth="1"/>
    <col min="3" max="12" width="6.44140625" style="137" customWidth="1"/>
    <col min="13" max="14" width="5.44140625" style="137" customWidth="1"/>
    <col min="15" max="15" width="5.5546875" style="137" customWidth="1"/>
    <col min="16" max="17" width="5.109375" style="137" customWidth="1"/>
    <col min="18" max="18" width="6.44140625" style="137" customWidth="1"/>
    <col min="19" max="19" width="24.109375" style="138" customWidth="1"/>
    <col min="20" max="20" width="16.44140625" customWidth="1"/>
    <col min="21" max="22" width="11.44140625" hidden="1" customWidth="1"/>
    <col min="23" max="23" width="1.33203125" hidden="1" customWidth="1"/>
  </cols>
  <sheetData>
    <row r="1" spans="1:24" s="1" customFormat="1" ht="29.4" customHeight="1" x14ac:dyDescent="0.3">
      <c r="A1" s="372"/>
      <c r="B1" s="375" t="s">
        <v>380</v>
      </c>
      <c r="C1" s="375"/>
      <c r="D1" s="375"/>
      <c r="E1" s="375"/>
      <c r="F1" s="375"/>
      <c r="G1" s="375"/>
      <c r="H1" s="375"/>
      <c r="I1" s="375"/>
      <c r="J1" s="375"/>
      <c r="K1" s="375"/>
      <c r="L1" s="375"/>
      <c r="M1" s="375"/>
      <c r="N1" s="375"/>
      <c r="O1" s="375"/>
      <c r="P1" s="375"/>
      <c r="Q1" s="375"/>
      <c r="R1" s="375"/>
      <c r="S1" s="166" t="s">
        <v>456</v>
      </c>
      <c r="T1" s="376"/>
      <c r="U1" s="377"/>
      <c r="V1" s="377"/>
      <c r="W1" s="378"/>
    </row>
    <row r="2" spans="1:24" s="1" customFormat="1" ht="18" customHeight="1" x14ac:dyDescent="0.3">
      <c r="A2" s="373"/>
      <c r="B2" s="358"/>
      <c r="C2" s="358"/>
      <c r="D2" s="358"/>
      <c r="E2" s="358"/>
      <c r="F2" s="358"/>
      <c r="G2" s="358"/>
      <c r="H2" s="358"/>
      <c r="I2" s="358"/>
      <c r="J2" s="358"/>
      <c r="K2" s="358"/>
      <c r="L2" s="358"/>
      <c r="M2" s="358"/>
      <c r="N2" s="358"/>
      <c r="O2" s="358"/>
      <c r="P2" s="358"/>
      <c r="Q2" s="358"/>
      <c r="R2" s="358"/>
      <c r="S2" s="169" t="s">
        <v>455</v>
      </c>
      <c r="T2" s="379"/>
      <c r="U2" s="380"/>
      <c r="V2" s="380"/>
      <c r="W2" s="381"/>
    </row>
    <row r="3" spans="1:24" s="1" customFormat="1" ht="15" customHeight="1" x14ac:dyDescent="0.3">
      <c r="A3" s="373"/>
      <c r="B3" s="358" t="s">
        <v>381</v>
      </c>
      <c r="C3" s="358"/>
      <c r="D3" s="358"/>
      <c r="E3" s="358"/>
      <c r="F3" s="358"/>
      <c r="G3" s="358"/>
      <c r="H3" s="358"/>
      <c r="I3" s="358"/>
      <c r="J3" s="358"/>
      <c r="K3" s="358"/>
      <c r="L3" s="358"/>
      <c r="M3" s="358"/>
      <c r="N3" s="358"/>
      <c r="O3" s="358"/>
      <c r="P3" s="358"/>
      <c r="Q3" s="358"/>
      <c r="R3" s="358"/>
      <c r="S3" s="179" t="s">
        <v>382</v>
      </c>
      <c r="T3" s="379"/>
      <c r="U3" s="380"/>
      <c r="V3" s="380"/>
      <c r="W3" s="381"/>
    </row>
    <row r="4" spans="1:24" s="1" customFormat="1" ht="15.75" customHeight="1" x14ac:dyDescent="0.3">
      <c r="A4" s="374"/>
      <c r="B4" s="385"/>
      <c r="C4" s="385"/>
      <c r="D4" s="385"/>
      <c r="E4" s="385"/>
      <c r="F4" s="385"/>
      <c r="G4" s="385"/>
      <c r="H4" s="385"/>
      <c r="I4" s="385"/>
      <c r="J4" s="385"/>
      <c r="K4" s="385"/>
      <c r="L4" s="385"/>
      <c r="M4" s="385"/>
      <c r="N4" s="385"/>
      <c r="O4" s="385"/>
      <c r="P4" s="385"/>
      <c r="Q4" s="385"/>
      <c r="R4" s="385"/>
      <c r="S4" s="180" t="s">
        <v>383</v>
      </c>
      <c r="T4" s="382"/>
      <c r="U4" s="383"/>
      <c r="V4" s="383"/>
      <c r="W4" s="384"/>
    </row>
    <row r="5" spans="1:24" ht="15.75" customHeight="1" x14ac:dyDescent="0.3">
      <c r="A5" s="386"/>
      <c r="B5" s="386"/>
      <c r="C5" s="386"/>
      <c r="D5" s="386"/>
      <c r="E5" s="386"/>
      <c r="F5" s="386"/>
      <c r="G5" s="386"/>
      <c r="H5" s="386"/>
      <c r="I5" s="386"/>
      <c r="J5" s="386"/>
      <c r="K5" s="386"/>
      <c r="L5" s="386"/>
      <c r="M5" s="386"/>
      <c r="N5" s="386"/>
      <c r="O5" s="386"/>
      <c r="P5" s="386"/>
      <c r="Q5" s="386"/>
      <c r="R5" s="386"/>
      <c r="S5" s="386"/>
      <c r="T5" s="387"/>
      <c r="U5" s="116"/>
      <c r="V5" s="116"/>
      <c r="W5" s="117"/>
    </row>
    <row r="6" spans="1:24" s="109" customFormat="1" ht="27" customHeight="1" x14ac:dyDescent="0.25">
      <c r="A6" s="388" t="s">
        <v>256</v>
      </c>
      <c r="B6" s="388"/>
      <c r="C6" s="388"/>
      <c r="D6" s="388"/>
      <c r="E6" s="388"/>
      <c r="F6" s="388"/>
      <c r="G6" s="388"/>
      <c r="H6" s="388"/>
      <c r="I6" s="388"/>
      <c r="J6" s="388"/>
      <c r="K6" s="388"/>
      <c r="L6" s="388"/>
      <c r="M6" s="388"/>
      <c r="N6" s="388"/>
      <c r="O6" s="388"/>
      <c r="P6" s="388"/>
      <c r="Q6" s="388"/>
      <c r="R6" s="388"/>
      <c r="S6" s="388"/>
      <c r="T6" s="388"/>
      <c r="W6" s="118"/>
    </row>
    <row r="7" spans="1:24" s="109" customFormat="1" ht="81" customHeight="1" thickBot="1" x14ac:dyDescent="0.3">
      <c r="A7" s="362" t="s">
        <v>296</v>
      </c>
      <c r="B7" s="363"/>
      <c r="C7" s="363"/>
      <c r="D7" s="363"/>
      <c r="E7" s="363"/>
      <c r="F7" s="363"/>
      <c r="G7" s="363"/>
      <c r="H7" s="363"/>
      <c r="I7" s="363"/>
      <c r="J7" s="363"/>
      <c r="K7" s="363"/>
      <c r="L7" s="363"/>
      <c r="M7" s="363"/>
      <c r="N7" s="363"/>
      <c r="O7" s="363"/>
      <c r="P7" s="363"/>
      <c r="Q7" s="363"/>
      <c r="R7" s="363"/>
      <c r="S7" s="363"/>
      <c r="T7" s="364"/>
      <c r="U7" s="119"/>
      <c r="V7" s="119"/>
      <c r="W7" s="120"/>
    </row>
    <row r="8" spans="1:24" s="109" customFormat="1" ht="26.25" customHeight="1" thickBot="1" x14ac:dyDescent="0.3">
      <c r="A8" s="121"/>
      <c r="B8" s="121"/>
      <c r="C8" s="121"/>
      <c r="D8" s="121"/>
      <c r="E8" s="121"/>
      <c r="F8" s="121"/>
      <c r="G8" s="121"/>
      <c r="H8" s="121"/>
      <c r="I8" s="121"/>
      <c r="J8" s="121"/>
      <c r="K8" s="121"/>
      <c r="L8" s="121"/>
      <c r="M8" s="121"/>
      <c r="N8" s="121"/>
      <c r="O8" s="121"/>
      <c r="P8" s="121"/>
      <c r="Q8" s="121"/>
      <c r="R8" s="121"/>
      <c r="S8" s="121"/>
      <c r="T8" s="122"/>
      <c r="X8" s="123"/>
    </row>
    <row r="9" spans="1:24" s="109" customFormat="1" ht="39.75" customHeight="1" thickBot="1" x14ac:dyDescent="0.3">
      <c r="A9" s="365"/>
      <c r="B9" s="365"/>
      <c r="C9" s="365" t="b">
        <v>0</v>
      </c>
      <c r="D9" s="365"/>
      <c r="E9" s="365"/>
      <c r="F9" s="365"/>
      <c r="G9" s="365"/>
      <c r="H9" s="365"/>
      <c r="I9" s="365"/>
      <c r="J9" s="365"/>
      <c r="K9" s="365"/>
      <c r="L9" s="365"/>
      <c r="M9" s="365"/>
      <c r="N9" s="365"/>
      <c r="O9" s="365"/>
      <c r="P9" s="365"/>
      <c r="Q9" s="365"/>
      <c r="R9" s="365"/>
      <c r="S9" s="365"/>
      <c r="T9" s="366"/>
    </row>
    <row r="10" spans="1:24" s="129" customFormat="1" ht="39.6" customHeight="1" x14ac:dyDescent="0.3">
      <c r="A10" s="124" t="s">
        <v>223</v>
      </c>
      <c r="B10" s="125" t="s">
        <v>224</v>
      </c>
      <c r="C10" s="125" t="s">
        <v>225</v>
      </c>
      <c r="D10" s="125" t="s">
        <v>226</v>
      </c>
      <c r="E10" s="125" t="s">
        <v>227</v>
      </c>
      <c r="F10" s="125" t="s">
        <v>228</v>
      </c>
      <c r="G10" s="125" t="s">
        <v>229</v>
      </c>
      <c r="H10" s="125" t="s">
        <v>230</v>
      </c>
      <c r="I10" s="125" t="s">
        <v>231</v>
      </c>
      <c r="J10" s="125" t="s">
        <v>232</v>
      </c>
      <c r="K10" s="125" t="s">
        <v>233</v>
      </c>
      <c r="L10" s="125" t="s">
        <v>234</v>
      </c>
      <c r="M10" s="125" t="s">
        <v>235</v>
      </c>
      <c r="N10" s="125" t="s">
        <v>236</v>
      </c>
      <c r="O10" s="125" t="s">
        <v>237</v>
      </c>
      <c r="P10" s="125" t="s">
        <v>238</v>
      </c>
      <c r="Q10" s="125" t="s">
        <v>239</v>
      </c>
      <c r="R10" s="126" t="s">
        <v>240</v>
      </c>
      <c r="S10" s="127" t="s">
        <v>241</v>
      </c>
      <c r="T10" s="128" t="s">
        <v>242</v>
      </c>
    </row>
    <row r="11" spans="1:24" ht="39.75" customHeight="1" x14ac:dyDescent="0.3">
      <c r="A11" s="161">
        <v>1</v>
      </c>
      <c r="B11" s="162" t="s">
        <v>384</v>
      </c>
      <c r="C11" s="130">
        <v>3</v>
      </c>
      <c r="D11" s="130">
        <v>2</v>
      </c>
      <c r="E11" s="130">
        <v>3</v>
      </c>
      <c r="F11" s="130">
        <v>3</v>
      </c>
      <c r="G11" s="130">
        <v>3</v>
      </c>
      <c r="H11" s="130"/>
      <c r="I11" s="130"/>
      <c r="J11" s="130"/>
      <c r="K11" s="130"/>
      <c r="L11" s="130"/>
      <c r="M11" s="130"/>
      <c r="N11" s="130"/>
      <c r="O11" s="130"/>
      <c r="P11" s="130"/>
      <c r="Q11" s="130"/>
      <c r="R11" s="161">
        <f>SUM(C11:G11)</f>
        <v>14</v>
      </c>
      <c r="S11" s="131">
        <f>(R11/5)</f>
        <v>2.8</v>
      </c>
      <c r="T11" s="181"/>
    </row>
    <row r="12" spans="1:24" ht="64.8" customHeight="1" x14ac:dyDescent="0.3">
      <c r="A12" s="161">
        <v>2</v>
      </c>
      <c r="B12" s="162" t="s">
        <v>262</v>
      </c>
      <c r="C12" s="130">
        <v>3</v>
      </c>
      <c r="D12" s="130">
        <v>3</v>
      </c>
      <c r="E12" s="130">
        <v>4</v>
      </c>
      <c r="F12" s="130">
        <v>2</v>
      </c>
      <c r="G12" s="130">
        <v>3</v>
      </c>
      <c r="H12" s="130"/>
      <c r="I12" s="130"/>
      <c r="J12" s="130"/>
      <c r="K12" s="130"/>
      <c r="L12" s="130"/>
      <c r="M12" s="130"/>
      <c r="N12" s="130"/>
      <c r="O12" s="130"/>
      <c r="P12" s="130"/>
      <c r="Q12" s="130"/>
      <c r="R12" s="161">
        <f>SUM(C12:G12)</f>
        <v>15</v>
      </c>
      <c r="S12" s="131">
        <f>(R12/5)</f>
        <v>3</v>
      </c>
      <c r="T12" s="132"/>
    </row>
    <row r="13" spans="1:24" ht="85.2" customHeight="1" x14ac:dyDescent="0.3">
      <c r="A13" s="161">
        <v>3</v>
      </c>
      <c r="B13" s="162" t="s">
        <v>266</v>
      </c>
      <c r="C13" s="130">
        <v>4</v>
      </c>
      <c r="D13" s="130">
        <v>3</v>
      </c>
      <c r="E13" s="130">
        <v>2</v>
      </c>
      <c r="F13" s="130">
        <v>3</v>
      </c>
      <c r="G13" s="130">
        <v>3</v>
      </c>
      <c r="H13" s="130"/>
      <c r="I13" s="130"/>
      <c r="J13" s="130"/>
      <c r="K13" s="130"/>
      <c r="L13" s="130"/>
      <c r="M13" s="130"/>
      <c r="N13" s="130"/>
      <c r="O13" s="130"/>
      <c r="P13" s="130"/>
      <c r="Q13" s="130"/>
      <c r="R13" s="161">
        <f t="shared" ref="R13:R56" si="0">SUM(C13:G13)</f>
        <v>15</v>
      </c>
      <c r="S13" s="131">
        <f t="shared" ref="S13:S56" si="1">(R13/5)</f>
        <v>3</v>
      </c>
      <c r="T13" s="133"/>
    </row>
    <row r="14" spans="1:24" ht="39.75" customHeight="1" x14ac:dyDescent="0.3">
      <c r="A14" s="161">
        <v>4</v>
      </c>
      <c r="B14" s="162" t="s">
        <v>270</v>
      </c>
      <c r="C14" s="130">
        <v>3</v>
      </c>
      <c r="D14" s="130">
        <v>3</v>
      </c>
      <c r="E14" s="130">
        <v>3</v>
      </c>
      <c r="F14" s="130">
        <v>3</v>
      </c>
      <c r="G14" s="130">
        <v>3</v>
      </c>
      <c r="H14" s="130"/>
      <c r="I14" s="130"/>
      <c r="J14" s="130"/>
      <c r="K14" s="130"/>
      <c r="L14" s="130"/>
      <c r="M14" s="130"/>
      <c r="N14" s="130"/>
      <c r="O14" s="130"/>
      <c r="P14" s="130"/>
      <c r="Q14" s="130"/>
      <c r="R14" s="161">
        <f t="shared" si="0"/>
        <v>15</v>
      </c>
      <c r="S14" s="131">
        <f t="shared" si="1"/>
        <v>3</v>
      </c>
      <c r="T14" s="133"/>
    </row>
    <row r="15" spans="1:24" ht="58.2" customHeight="1" x14ac:dyDescent="0.3">
      <c r="A15" s="161">
        <v>5</v>
      </c>
      <c r="B15" s="162" t="s">
        <v>385</v>
      </c>
      <c r="C15" s="130">
        <v>4</v>
      </c>
      <c r="D15" s="130">
        <v>3</v>
      </c>
      <c r="E15" s="130">
        <v>4</v>
      </c>
      <c r="F15" s="130">
        <v>3</v>
      </c>
      <c r="G15" s="130">
        <v>3</v>
      </c>
      <c r="H15" s="130"/>
      <c r="I15" s="130"/>
      <c r="J15" s="130"/>
      <c r="K15" s="130"/>
      <c r="L15" s="130"/>
      <c r="M15" s="130"/>
      <c r="N15" s="130"/>
      <c r="O15" s="130"/>
      <c r="P15" s="130"/>
      <c r="Q15" s="130"/>
      <c r="R15" s="161">
        <f t="shared" si="0"/>
        <v>17</v>
      </c>
      <c r="S15" s="131">
        <f t="shared" si="1"/>
        <v>3.4</v>
      </c>
      <c r="T15" s="133"/>
    </row>
    <row r="16" spans="1:24" ht="39.75" customHeight="1" x14ac:dyDescent="0.3">
      <c r="A16" s="161">
        <v>6</v>
      </c>
      <c r="B16" s="162" t="s">
        <v>276</v>
      </c>
      <c r="C16" s="130">
        <v>3</v>
      </c>
      <c r="D16" s="130">
        <v>3</v>
      </c>
      <c r="E16" s="130">
        <v>3</v>
      </c>
      <c r="F16" s="130">
        <v>3</v>
      </c>
      <c r="G16" s="130">
        <v>3</v>
      </c>
      <c r="H16" s="130"/>
      <c r="I16" s="130"/>
      <c r="J16" s="130"/>
      <c r="K16" s="130"/>
      <c r="L16" s="130"/>
      <c r="M16" s="130"/>
      <c r="N16" s="130"/>
      <c r="O16" s="130"/>
      <c r="P16" s="130"/>
      <c r="Q16" s="130"/>
      <c r="R16" s="161">
        <f t="shared" si="0"/>
        <v>15</v>
      </c>
      <c r="S16" s="131">
        <f t="shared" si="1"/>
        <v>3</v>
      </c>
      <c r="T16" s="133"/>
    </row>
    <row r="17" spans="1:20" ht="58.2" customHeight="1" x14ac:dyDescent="0.3">
      <c r="A17" s="161">
        <v>7</v>
      </c>
      <c r="B17" s="162" t="s">
        <v>277</v>
      </c>
      <c r="C17" s="130">
        <v>3</v>
      </c>
      <c r="D17" s="130">
        <v>2</v>
      </c>
      <c r="E17" s="130">
        <v>2</v>
      </c>
      <c r="F17" s="130">
        <v>2</v>
      </c>
      <c r="G17" s="130">
        <v>2</v>
      </c>
      <c r="H17" s="130"/>
      <c r="I17" s="130"/>
      <c r="J17" s="130"/>
      <c r="K17" s="130"/>
      <c r="L17" s="130"/>
      <c r="M17" s="130"/>
      <c r="N17" s="130"/>
      <c r="O17" s="130"/>
      <c r="P17" s="130"/>
      <c r="Q17" s="130"/>
      <c r="R17" s="161">
        <f t="shared" si="0"/>
        <v>11</v>
      </c>
      <c r="S17" s="131">
        <f t="shared" si="1"/>
        <v>2.2000000000000002</v>
      </c>
      <c r="T17" s="133"/>
    </row>
    <row r="18" spans="1:20" ht="46.5" customHeight="1" x14ac:dyDescent="0.3">
      <c r="A18" s="161">
        <v>8</v>
      </c>
      <c r="B18" s="162" t="s">
        <v>279</v>
      </c>
      <c r="C18" s="130">
        <v>3</v>
      </c>
      <c r="D18" s="130">
        <v>3</v>
      </c>
      <c r="E18" s="130">
        <v>3</v>
      </c>
      <c r="F18" s="130">
        <v>3</v>
      </c>
      <c r="G18" s="130">
        <v>3</v>
      </c>
      <c r="H18" s="130"/>
      <c r="I18" s="130"/>
      <c r="J18" s="130"/>
      <c r="K18" s="130"/>
      <c r="L18" s="130"/>
      <c r="M18" s="130"/>
      <c r="N18" s="130"/>
      <c r="O18" s="130"/>
      <c r="P18" s="130"/>
      <c r="Q18" s="130"/>
      <c r="R18" s="161">
        <f t="shared" si="0"/>
        <v>15</v>
      </c>
      <c r="S18" s="131">
        <f t="shared" si="1"/>
        <v>3</v>
      </c>
      <c r="T18" s="133"/>
    </row>
    <row r="19" spans="1:20" ht="64.8" customHeight="1" x14ac:dyDescent="0.3">
      <c r="A19" s="161">
        <v>9</v>
      </c>
      <c r="B19" s="162" t="s">
        <v>281</v>
      </c>
      <c r="C19" s="130">
        <v>4</v>
      </c>
      <c r="D19" s="130">
        <v>3</v>
      </c>
      <c r="E19" s="130">
        <v>4</v>
      </c>
      <c r="F19" s="130">
        <v>3</v>
      </c>
      <c r="G19" s="130">
        <v>4</v>
      </c>
      <c r="H19" s="130"/>
      <c r="I19" s="130"/>
      <c r="J19" s="130"/>
      <c r="K19" s="130"/>
      <c r="L19" s="130"/>
      <c r="M19" s="130"/>
      <c r="N19" s="130"/>
      <c r="O19" s="130"/>
      <c r="P19" s="130"/>
      <c r="Q19" s="130"/>
      <c r="R19" s="161">
        <f t="shared" si="0"/>
        <v>18</v>
      </c>
      <c r="S19" s="131">
        <f t="shared" si="1"/>
        <v>3.6</v>
      </c>
      <c r="T19" s="133"/>
    </row>
    <row r="20" spans="1:20" ht="39.75" customHeight="1" x14ac:dyDescent="0.3">
      <c r="A20" s="161">
        <v>10</v>
      </c>
      <c r="B20" s="162" t="s">
        <v>283</v>
      </c>
      <c r="C20" s="130">
        <v>3</v>
      </c>
      <c r="D20" s="130">
        <v>4</v>
      </c>
      <c r="E20" s="130">
        <v>3</v>
      </c>
      <c r="F20" s="130">
        <v>4</v>
      </c>
      <c r="G20" s="130">
        <v>4</v>
      </c>
      <c r="H20" s="130"/>
      <c r="I20" s="130"/>
      <c r="J20" s="130"/>
      <c r="K20" s="130"/>
      <c r="L20" s="130"/>
      <c r="M20" s="130"/>
      <c r="N20" s="130"/>
      <c r="O20" s="130"/>
      <c r="P20" s="130"/>
      <c r="Q20" s="130"/>
      <c r="R20" s="161">
        <f t="shared" si="0"/>
        <v>18</v>
      </c>
      <c r="S20" s="131">
        <f t="shared" si="1"/>
        <v>3.6</v>
      </c>
      <c r="T20" s="133"/>
    </row>
    <row r="21" spans="1:20" ht="39.75" customHeight="1" x14ac:dyDescent="0.3">
      <c r="A21" s="161">
        <v>11</v>
      </c>
      <c r="B21" s="162" t="s">
        <v>285</v>
      </c>
      <c r="C21" s="130">
        <v>3</v>
      </c>
      <c r="D21" s="130">
        <v>4</v>
      </c>
      <c r="E21" s="130">
        <v>3</v>
      </c>
      <c r="F21" s="130">
        <v>4</v>
      </c>
      <c r="G21" s="130">
        <v>4</v>
      </c>
      <c r="H21" s="130"/>
      <c r="I21" s="130"/>
      <c r="J21" s="130"/>
      <c r="K21" s="130"/>
      <c r="L21" s="130"/>
      <c r="M21" s="130"/>
      <c r="N21" s="130"/>
      <c r="O21" s="130"/>
      <c r="P21" s="130"/>
      <c r="Q21" s="130"/>
      <c r="R21" s="161">
        <f t="shared" si="0"/>
        <v>18</v>
      </c>
      <c r="S21" s="131">
        <f t="shared" si="1"/>
        <v>3.6</v>
      </c>
      <c r="T21" s="133"/>
    </row>
    <row r="22" spans="1:20" ht="45.75" customHeight="1" x14ac:dyDescent="0.3">
      <c r="A22" s="161">
        <v>12</v>
      </c>
      <c r="B22" s="162" t="s">
        <v>386</v>
      </c>
      <c r="C22" s="130">
        <v>3</v>
      </c>
      <c r="D22" s="130">
        <v>4</v>
      </c>
      <c r="E22" s="130">
        <v>3</v>
      </c>
      <c r="F22" s="130">
        <v>4</v>
      </c>
      <c r="G22" s="130">
        <v>4</v>
      </c>
      <c r="H22" s="130"/>
      <c r="I22" s="130"/>
      <c r="J22" s="130"/>
      <c r="K22" s="130"/>
      <c r="L22" s="130"/>
      <c r="M22" s="130"/>
      <c r="N22" s="130"/>
      <c r="O22" s="130"/>
      <c r="P22" s="130"/>
      <c r="Q22" s="130"/>
      <c r="R22" s="161">
        <f t="shared" si="0"/>
        <v>18</v>
      </c>
      <c r="S22" s="131">
        <f t="shared" si="1"/>
        <v>3.6</v>
      </c>
      <c r="T22" s="133"/>
    </row>
    <row r="23" spans="1:20" ht="49.5" customHeight="1" x14ac:dyDescent="0.3">
      <c r="A23" s="161">
        <v>13</v>
      </c>
      <c r="B23" s="162" t="s">
        <v>289</v>
      </c>
      <c r="C23" s="130">
        <v>3</v>
      </c>
      <c r="D23" s="130">
        <v>3</v>
      </c>
      <c r="E23" s="130">
        <v>3</v>
      </c>
      <c r="F23" s="130">
        <v>3</v>
      </c>
      <c r="G23" s="130">
        <v>3</v>
      </c>
      <c r="H23" s="130"/>
      <c r="I23" s="130"/>
      <c r="J23" s="130"/>
      <c r="K23" s="130"/>
      <c r="L23" s="130"/>
      <c r="M23" s="130"/>
      <c r="N23" s="130"/>
      <c r="O23" s="130"/>
      <c r="P23" s="130"/>
      <c r="Q23" s="130"/>
      <c r="R23" s="161">
        <f t="shared" si="0"/>
        <v>15</v>
      </c>
      <c r="S23" s="131">
        <f t="shared" si="1"/>
        <v>3</v>
      </c>
      <c r="T23" s="133"/>
    </row>
    <row r="24" spans="1:20" ht="39.75" customHeight="1" x14ac:dyDescent="0.3">
      <c r="A24" s="161">
        <v>14</v>
      </c>
      <c r="B24" s="162" t="s">
        <v>292</v>
      </c>
      <c r="C24" s="130">
        <v>3</v>
      </c>
      <c r="D24" s="130">
        <v>3</v>
      </c>
      <c r="E24" s="130">
        <v>3</v>
      </c>
      <c r="F24" s="130">
        <v>3</v>
      </c>
      <c r="G24" s="130">
        <v>3</v>
      </c>
      <c r="H24" s="130"/>
      <c r="I24" s="130"/>
      <c r="J24" s="130"/>
      <c r="K24" s="130"/>
      <c r="L24" s="130"/>
      <c r="M24" s="130"/>
      <c r="N24" s="130"/>
      <c r="O24" s="130"/>
      <c r="P24" s="130"/>
      <c r="Q24" s="130"/>
      <c r="R24" s="161">
        <f t="shared" si="0"/>
        <v>15</v>
      </c>
      <c r="S24" s="131">
        <f t="shared" si="1"/>
        <v>3</v>
      </c>
      <c r="T24" s="133"/>
    </row>
    <row r="25" spans="1:20" ht="80.400000000000006" customHeight="1" x14ac:dyDescent="0.3">
      <c r="A25" s="161">
        <v>15</v>
      </c>
      <c r="B25" s="182" t="s">
        <v>387</v>
      </c>
      <c r="C25" s="130">
        <v>5</v>
      </c>
      <c r="D25" s="130">
        <v>5</v>
      </c>
      <c r="E25" s="130">
        <v>5</v>
      </c>
      <c r="F25" s="130">
        <v>5</v>
      </c>
      <c r="G25" s="130">
        <v>5</v>
      </c>
      <c r="H25" s="130"/>
      <c r="I25" s="130"/>
      <c r="J25" s="130"/>
      <c r="K25" s="130"/>
      <c r="L25" s="130"/>
      <c r="M25" s="130"/>
      <c r="N25" s="130"/>
      <c r="O25" s="130"/>
      <c r="P25" s="130"/>
      <c r="Q25" s="130"/>
      <c r="R25" s="161">
        <f t="shared" si="0"/>
        <v>25</v>
      </c>
      <c r="S25" s="131">
        <f t="shared" si="1"/>
        <v>5</v>
      </c>
      <c r="T25" s="133"/>
    </row>
    <row r="26" spans="1:20" ht="48.75" customHeight="1" x14ac:dyDescent="0.3">
      <c r="A26" s="161">
        <v>16</v>
      </c>
      <c r="B26" s="162" t="s">
        <v>388</v>
      </c>
      <c r="C26" s="130">
        <v>3</v>
      </c>
      <c r="D26" s="130">
        <v>4</v>
      </c>
      <c r="E26" s="130">
        <v>3</v>
      </c>
      <c r="F26" s="130">
        <v>2</v>
      </c>
      <c r="G26" s="130">
        <v>3</v>
      </c>
      <c r="H26" s="130"/>
      <c r="I26" s="130"/>
      <c r="J26" s="130"/>
      <c r="K26" s="130"/>
      <c r="L26" s="130"/>
      <c r="M26" s="130"/>
      <c r="N26" s="130"/>
      <c r="O26" s="130"/>
      <c r="P26" s="130"/>
      <c r="Q26" s="130"/>
      <c r="R26" s="161">
        <f t="shared" si="0"/>
        <v>15</v>
      </c>
      <c r="S26" s="131">
        <f t="shared" si="1"/>
        <v>3</v>
      </c>
      <c r="T26" s="133"/>
    </row>
    <row r="27" spans="1:20" ht="39.75" customHeight="1" x14ac:dyDescent="0.3">
      <c r="A27" s="161">
        <v>17</v>
      </c>
      <c r="B27" s="162" t="s">
        <v>267</v>
      </c>
      <c r="C27" s="130">
        <v>4</v>
      </c>
      <c r="D27" s="130">
        <v>4</v>
      </c>
      <c r="E27" s="130">
        <v>4</v>
      </c>
      <c r="F27" s="130">
        <v>3</v>
      </c>
      <c r="G27" s="130">
        <v>3</v>
      </c>
      <c r="H27" s="130"/>
      <c r="I27" s="130"/>
      <c r="J27" s="130"/>
      <c r="K27" s="130"/>
      <c r="L27" s="130"/>
      <c r="M27" s="130"/>
      <c r="N27" s="130"/>
      <c r="O27" s="130"/>
      <c r="P27" s="130"/>
      <c r="Q27" s="130"/>
      <c r="R27" s="161">
        <f t="shared" si="0"/>
        <v>18</v>
      </c>
      <c r="S27" s="131">
        <f t="shared" si="1"/>
        <v>3.6</v>
      </c>
      <c r="T27" s="133"/>
    </row>
    <row r="28" spans="1:20" ht="84" customHeight="1" x14ac:dyDescent="0.3">
      <c r="A28" s="161">
        <v>18</v>
      </c>
      <c r="B28" s="162" t="s">
        <v>389</v>
      </c>
      <c r="C28" s="130">
        <v>3</v>
      </c>
      <c r="D28" s="130">
        <v>3</v>
      </c>
      <c r="E28" s="130">
        <v>3</v>
      </c>
      <c r="F28" s="130">
        <v>3</v>
      </c>
      <c r="G28" s="130">
        <v>3</v>
      </c>
      <c r="H28" s="130"/>
      <c r="I28" s="130"/>
      <c r="J28" s="130"/>
      <c r="K28" s="130"/>
      <c r="L28" s="130"/>
      <c r="M28" s="130"/>
      <c r="N28" s="130"/>
      <c r="O28" s="130"/>
      <c r="P28" s="130"/>
      <c r="Q28" s="130"/>
      <c r="R28" s="161">
        <f t="shared" si="0"/>
        <v>15</v>
      </c>
      <c r="S28" s="131">
        <f t="shared" si="1"/>
        <v>3</v>
      </c>
      <c r="T28" s="133"/>
    </row>
    <row r="29" spans="1:20" ht="48" customHeight="1" x14ac:dyDescent="0.3">
      <c r="A29" s="161">
        <v>19</v>
      </c>
      <c r="B29" s="182" t="s">
        <v>368</v>
      </c>
      <c r="C29" s="130">
        <v>4</v>
      </c>
      <c r="D29" s="130">
        <v>4</v>
      </c>
      <c r="E29" s="130">
        <v>4</v>
      </c>
      <c r="F29" s="130">
        <v>4</v>
      </c>
      <c r="G29" s="130">
        <v>4</v>
      </c>
      <c r="H29" s="130"/>
      <c r="I29" s="130"/>
      <c r="J29" s="130"/>
      <c r="K29" s="130"/>
      <c r="L29" s="130"/>
      <c r="M29" s="130"/>
      <c r="N29" s="130"/>
      <c r="O29" s="130"/>
      <c r="P29" s="130"/>
      <c r="Q29" s="130"/>
      <c r="R29" s="161">
        <f t="shared" si="0"/>
        <v>20</v>
      </c>
      <c r="S29" s="131">
        <f t="shared" si="1"/>
        <v>4</v>
      </c>
      <c r="T29" s="133"/>
    </row>
    <row r="30" spans="1:20" ht="39.75" customHeight="1" x14ac:dyDescent="0.3">
      <c r="A30" s="161">
        <v>20</v>
      </c>
      <c r="B30" s="182" t="s">
        <v>369</v>
      </c>
      <c r="C30" s="130">
        <v>4</v>
      </c>
      <c r="D30" s="130">
        <v>5</v>
      </c>
      <c r="E30" s="130">
        <v>4</v>
      </c>
      <c r="F30" s="130">
        <v>5</v>
      </c>
      <c r="G30" s="130">
        <v>4</v>
      </c>
      <c r="H30" s="130"/>
      <c r="I30" s="130"/>
      <c r="J30" s="130"/>
      <c r="K30" s="130"/>
      <c r="L30" s="130"/>
      <c r="M30" s="130"/>
      <c r="N30" s="130"/>
      <c r="O30" s="130"/>
      <c r="P30" s="130"/>
      <c r="Q30" s="130"/>
      <c r="R30" s="161">
        <f t="shared" si="0"/>
        <v>22</v>
      </c>
      <c r="S30" s="131">
        <f t="shared" si="1"/>
        <v>4.4000000000000004</v>
      </c>
      <c r="T30" s="133"/>
    </row>
    <row r="31" spans="1:20" ht="49.5" customHeight="1" x14ac:dyDescent="0.3">
      <c r="A31" s="161">
        <v>21</v>
      </c>
      <c r="B31" s="182" t="s">
        <v>347</v>
      </c>
      <c r="C31" s="130">
        <v>5</v>
      </c>
      <c r="D31" s="130">
        <v>4</v>
      </c>
      <c r="E31" s="130">
        <v>4</v>
      </c>
      <c r="F31" s="130">
        <v>4</v>
      </c>
      <c r="G31" s="130">
        <v>4</v>
      </c>
      <c r="H31" s="130"/>
      <c r="I31" s="130"/>
      <c r="J31" s="130"/>
      <c r="K31" s="130"/>
      <c r="L31" s="130"/>
      <c r="M31" s="130"/>
      <c r="N31" s="130"/>
      <c r="O31" s="130"/>
      <c r="P31" s="130"/>
      <c r="Q31" s="130"/>
      <c r="R31" s="161">
        <f t="shared" si="0"/>
        <v>21</v>
      </c>
      <c r="S31" s="131">
        <f t="shared" si="1"/>
        <v>4.2</v>
      </c>
      <c r="T31" s="133"/>
    </row>
    <row r="32" spans="1:20" ht="42" customHeight="1" x14ac:dyDescent="0.3">
      <c r="A32" s="161">
        <v>22</v>
      </c>
      <c r="B32" s="162" t="s">
        <v>278</v>
      </c>
      <c r="C32" s="130">
        <v>4</v>
      </c>
      <c r="D32" s="130">
        <v>3</v>
      </c>
      <c r="E32" s="130">
        <v>3</v>
      </c>
      <c r="F32" s="130">
        <v>4</v>
      </c>
      <c r="G32" s="130">
        <v>3</v>
      </c>
      <c r="H32" s="130"/>
      <c r="I32" s="130"/>
      <c r="J32" s="130"/>
      <c r="K32" s="130"/>
      <c r="L32" s="130"/>
      <c r="M32" s="130"/>
      <c r="N32" s="130"/>
      <c r="O32" s="130"/>
      <c r="P32" s="130"/>
      <c r="Q32" s="130"/>
      <c r="R32" s="161">
        <f t="shared" si="0"/>
        <v>17</v>
      </c>
      <c r="S32" s="131">
        <f t="shared" si="1"/>
        <v>3.4</v>
      </c>
      <c r="T32" s="133"/>
    </row>
    <row r="33" spans="1:20" ht="67.2" customHeight="1" x14ac:dyDescent="0.3">
      <c r="A33" s="161">
        <v>23</v>
      </c>
      <c r="B33" s="182" t="s">
        <v>349</v>
      </c>
      <c r="C33" s="130">
        <v>5</v>
      </c>
      <c r="D33" s="130">
        <v>5</v>
      </c>
      <c r="E33" s="130">
        <v>4</v>
      </c>
      <c r="F33" s="130">
        <v>5</v>
      </c>
      <c r="G33" s="130">
        <v>4</v>
      </c>
      <c r="H33" s="130"/>
      <c r="I33" s="130"/>
      <c r="J33" s="130"/>
      <c r="K33" s="130"/>
      <c r="L33" s="130"/>
      <c r="M33" s="130"/>
      <c r="N33" s="130"/>
      <c r="O33" s="130"/>
      <c r="P33" s="130"/>
      <c r="Q33" s="130"/>
      <c r="R33" s="161">
        <f t="shared" si="0"/>
        <v>23</v>
      </c>
      <c r="S33" s="131">
        <f t="shared" si="1"/>
        <v>4.5999999999999996</v>
      </c>
      <c r="T33" s="133"/>
    </row>
    <row r="34" spans="1:20" ht="61.8" customHeight="1" x14ac:dyDescent="0.3">
      <c r="A34" s="161">
        <v>24</v>
      </c>
      <c r="B34" s="162" t="s">
        <v>371</v>
      </c>
      <c r="C34" s="130">
        <v>3</v>
      </c>
      <c r="D34" s="130">
        <v>2</v>
      </c>
      <c r="E34" s="130">
        <v>3</v>
      </c>
      <c r="F34" s="130">
        <v>3</v>
      </c>
      <c r="G34" s="130">
        <v>3</v>
      </c>
      <c r="H34" s="130"/>
      <c r="I34" s="130"/>
      <c r="J34" s="130"/>
      <c r="K34" s="130"/>
      <c r="L34" s="130"/>
      <c r="M34" s="130"/>
      <c r="N34" s="130"/>
      <c r="O34" s="130"/>
      <c r="P34" s="130"/>
      <c r="Q34" s="130"/>
      <c r="R34" s="161">
        <f t="shared" si="0"/>
        <v>14</v>
      </c>
      <c r="S34" s="131">
        <f t="shared" si="1"/>
        <v>2.8</v>
      </c>
      <c r="T34" s="133"/>
    </row>
    <row r="35" spans="1:20" ht="42" customHeight="1" x14ac:dyDescent="0.3">
      <c r="A35" s="161">
        <v>25</v>
      </c>
      <c r="B35" s="182" t="s">
        <v>372</v>
      </c>
      <c r="C35" s="130">
        <v>5</v>
      </c>
      <c r="D35" s="130">
        <v>4</v>
      </c>
      <c r="E35" s="130">
        <v>4</v>
      </c>
      <c r="F35" s="130">
        <v>4</v>
      </c>
      <c r="G35" s="130">
        <v>4</v>
      </c>
      <c r="H35" s="130"/>
      <c r="I35" s="130"/>
      <c r="J35" s="130"/>
      <c r="K35" s="130"/>
      <c r="L35" s="130"/>
      <c r="M35" s="130"/>
      <c r="N35" s="130"/>
      <c r="O35" s="130"/>
      <c r="P35" s="130"/>
      <c r="Q35" s="130"/>
      <c r="R35" s="161">
        <f t="shared" si="0"/>
        <v>21</v>
      </c>
      <c r="S35" s="131">
        <f t="shared" si="1"/>
        <v>4.2</v>
      </c>
      <c r="T35" s="133"/>
    </row>
    <row r="36" spans="1:20" ht="42" customHeight="1" x14ac:dyDescent="0.3">
      <c r="A36" s="161">
        <v>26</v>
      </c>
      <c r="B36" s="182" t="s">
        <v>374</v>
      </c>
      <c r="C36" s="130">
        <v>5</v>
      </c>
      <c r="D36" s="130">
        <v>5</v>
      </c>
      <c r="E36" s="130">
        <v>5</v>
      </c>
      <c r="F36" s="130">
        <v>5</v>
      </c>
      <c r="G36" s="130">
        <v>5</v>
      </c>
      <c r="H36" s="130"/>
      <c r="I36" s="130"/>
      <c r="J36" s="130"/>
      <c r="K36" s="130"/>
      <c r="L36" s="130"/>
      <c r="M36" s="130"/>
      <c r="N36" s="130"/>
      <c r="O36" s="130"/>
      <c r="P36" s="130"/>
      <c r="Q36" s="130"/>
      <c r="R36" s="161">
        <f t="shared" si="0"/>
        <v>25</v>
      </c>
      <c r="S36" s="131">
        <f t="shared" si="1"/>
        <v>5</v>
      </c>
      <c r="T36" s="133"/>
    </row>
    <row r="37" spans="1:20" ht="54" customHeight="1" x14ac:dyDescent="0.3">
      <c r="A37" s="161">
        <v>27</v>
      </c>
      <c r="B37" s="165" t="s">
        <v>282</v>
      </c>
      <c r="C37" s="130">
        <v>4</v>
      </c>
      <c r="D37" s="130">
        <v>3</v>
      </c>
      <c r="E37" s="130">
        <v>2</v>
      </c>
      <c r="F37" s="130">
        <v>3</v>
      </c>
      <c r="G37" s="130">
        <v>3</v>
      </c>
      <c r="H37" s="130"/>
      <c r="I37" s="130"/>
      <c r="J37" s="130"/>
      <c r="K37" s="130"/>
      <c r="L37" s="130"/>
      <c r="M37" s="130"/>
      <c r="N37" s="130"/>
      <c r="O37" s="130"/>
      <c r="P37" s="130"/>
      <c r="Q37" s="130"/>
      <c r="R37" s="161">
        <f t="shared" si="0"/>
        <v>15</v>
      </c>
      <c r="S37" s="131">
        <f t="shared" si="1"/>
        <v>3</v>
      </c>
      <c r="T37" s="133"/>
    </row>
    <row r="38" spans="1:20" ht="42" customHeight="1" x14ac:dyDescent="0.3">
      <c r="A38" s="161">
        <v>28</v>
      </c>
      <c r="B38" s="162" t="s">
        <v>284</v>
      </c>
      <c r="C38" s="130">
        <v>3</v>
      </c>
      <c r="D38" s="130">
        <v>3</v>
      </c>
      <c r="E38" s="130">
        <v>3</v>
      </c>
      <c r="F38" s="130">
        <v>3</v>
      </c>
      <c r="G38" s="130">
        <v>3</v>
      </c>
      <c r="H38" s="130"/>
      <c r="I38" s="130"/>
      <c r="J38" s="130"/>
      <c r="K38" s="130"/>
      <c r="L38" s="130"/>
      <c r="M38" s="130"/>
      <c r="N38" s="130"/>
      <c r="O38" s="130"/>
      <c r="P38" s="130"/>
      <c r="Q38" s="130"/>
      <c r="R38" s="161">
        <f t="shared" si="0"/>
        <v>15</v>
      </c>
      <c r="S38" s="131">
        <f t="shared" si="1"/>
        <v>3</v>
      </c>
      <c r="T38" s="133"/>
    </row>
    <row r="39" spans="1:20" ht="42" customHeight="1" x14ac:dyDescent="0.3">
      <c r="A39" s="161">
        <v>29</v>
      </c>
      <c r="B39" s="165" t="s">
        <v>286</v>
      </c>
      <c r="C39" s="130">
        <v>4</v>
      </c>
      <c r="D39" s="130">
        <v>4</v>
      </c>
      <c r="E39" s="130">
        <v>3</v>
      </c>
      <c r="F39" s="130">
        <v>4</v>
      </c>
      <c r="G39" s="130">
        <v>3</v>
      </c>
      <c r="H39" s="130"/>
      <c r="I39" s="130"/>
      <c r="J39" s="130"/>
      <c r="K39" s="130"/>
      <c r="L39" s="130"/>
      <c r="M39" s="130"/>
      <c r="N39" s="130"/>
      <c r="O39" s="130"/>
      <c r="P39" s="130"/>
      <c r="Q39" s="130"/>
      <c r="R39" s="161">
        <f t="shared" si="0"/>
        <v>18</v>
      </c>
      <c r="S39" s="131">
        <f t="shared" si="1"/>
        <v>3.6</v>
      </c>
      <c r="T39" s="133"/>
    </row>
    <row r="40" spans="1:20" ht="58.8" customHeight="1" x14ac:dyDescent="0.3">
      <c r="A40" s="183">
        <v>30</v>
      </c>
      <c r="B40" s="162" t="s">
        <v>287</v>
      </c>
      <c r="C40" s="130">
        <v>4</v>
      </c>
      <c r="D40" s="130">
        <v>3</v>
      </c>
      <c r="E40" s="130">
        <v>4</v>
      </c>
      <c r="F40" s="130">
        <v>3</v>
      </c>
      <c r="G40" s="130">
        <v>4</v>
      </c>
      <c r="H40" s="130"/>
      <c r="I40" s="130"/>
      <c r="J40" s="130"/>
      <c r="K40" s="130"/>
      <c r="L40" s="130"/>
      <c r="M40" s="130"/>
      <c r="N40" s="130"/>
      <c r="O40" s="130"/>
      <c r="P40" s="130"/>
      <c r="Q40" s="130"/>
      <c r="R40" s="161">
        <f t="shared" si="0"/>
        <v>18</v>
      </c>
      <c r="S40" s="131">
        <f t="shared" si="1"/>
        <v>3.6</v>
      </c>
      <c r="T40" s="133"/>
    </row>
    <row r="41" spans="1:20" ht="48" customHeight="1" x14ac:dyDescent="0.3">
      <c r="A41" s="161">
        <v>31</v>
      </c>
      <c r="B41" s="162" t="s">
        <v>275</v>
      </c>
      <c r="C41" s="130">
        <v>3</v>
      </c>
      <c r="D41" s="130">
        <v>4</v>
      </c>
      <c r="E41" s="130">
        <v>3</v>
      </c>
      <c r="F41" s="130">
        <v>4</v>
      </c>
      <c r="G41" s="130">
        <v>3</v>
      </c>
      <c r="H41" s="130"/>
      <c r="I41" s="130"/>
      <c r="J41" s="130"/>
      <c r="K41" s="130"/>
      <c r="L41" s="130"/>
      <c r="M41" s="130"/>
      <c r="N41" s="130"/>
      <c r="O41" s="130"/>
      <c r="P41" s="130"/>
      <c r="Q41" s="130"/>
      <c r="R41" s="161">
        <f t="shared" si="0"/>
        <v>17</v>
      </c>
      <c r="S41" s="131">
        <f t="shared" si="1"/>
        <v>3.4</v>
      </c>
      <c r="T41" s="133"/>
    </row>
    <row r="42" spans="1:20" ht="66" customHeight="1" x14ac:dyDescent="0.3">
      <c r="A42" s="183">
        <v>32</v>
      </c>
      <c r="B42" s="182" t="s">
        <v>377</v>
      </c>
      <c r="C42" s="130">
        <v>5</v>
      </c>
      <c r="D42" s="130">
        <v>5</v>
      </c>
      <c r="E42" s="130">
        <v>5</v>
      </c>
      <c r="F42" s="130">
        <v>5</v>
      </c>
      <c r="G42" s="130">
        <v>4</v>
      </c>
      <c r="H42" s="130"/>
      <c r="I42" s="130"/>
      <c r="J42" s="130"/>
      <c r="K42" s="130"/>
      <c r="L42" s="130"/>
      <c r="M42" s="130"/>
      <c r="N42" s="130"/>
      <c r="O42" s="130"/>
      <c r="P42" s="130"/>
      <c r="Q42" s="130"/>
      <c r="R42" s="161">
        <f t="shared" si="0"/>
        <v>24</v>
      </c>
      <c r="S42" s="131">
        <f t="shared" si="1"/>
        <v>4.8</v>
      </c>
      <c r="T42" s="133"/>
    </row>
    <row r="43" spans="1:20" ht="48" customHeight="1" x14ac:dyDescent="0.3">
      <c r="A43" s="161">
        <v>33</v>
      </c>
      <c r="B43" s="162" t="s">
        <v>324</v>
      </c>
      <c r="C43" s="130">
        <v>3</v>
      </c>
      <c r="D43" s="184">
        <v>4</v>
      </c>
      <c r="E43" s="130">
        <v>3</v>
      </c>
      <c r="F43" s="130">
        <v>3</v>
      </c>
      <c r="G43" s="130">
        <v>4</v>
      </c>
      <c r="H43" s="130"/>
      <c r="I43" s="130"/>
      <c r="J43" s="130"/>
      <c r="K43" s="130"/>
      <c r="L43" s="130"/>
      <c r="M43" s="130"/>
      <c r="N43" s="130"/>
      <c r="O43" s="130"/>
      <c r="P43" s="130"/>
      <c r="Q43" s="130"/>
      <c r="R43" s="161">
        <f>SUM(C43:G43)</f>
        <v>17</v>
      </c>
      <c r="S43" s="131">
        <f t="shared" si="1"/>
        <v>3.4</v>
      </c>
      <c r="T43" s="133"/>
    </row>
    <row r="44" spans="1:20" ht="72.599999999999994" customHeight="1" x14ac:dyDescent="0.3">
      <c r="A44" s="183">
        <v>34</v>
      </c>
      <c r="B44" s="182" t="s">
        <v>378</v>
      </c>
      <c r="C44" s="130">
        <v>5</v>
      </c>
      <c r="D44" s="130">
        <v>5</v>
      </c>
      <c r="E44" s="130">
        <v>4</v>
      </c>
      <c r="F44" s="130">
        <v>4</v>
      </c>
      <c r="G44" s="130">
        <v>4</v>
      </c>
      <c r="H44" s="130"/>
      <c r="I44" s="130"/>
      <c r="J44" s="130"/>
      <c r="K44" s="130"/>
      <c r="L44" s="130"/>
      <c r="M44" s="130"/>
      <c r="N44" s="130"/>
      <c r="O44" s="130"/>
      <c r="P44" s="130"/>
      <c r="Q44" s="130"/>
      <c r="R44" s="161">
        <f t="shared" si="0"/>
        <v>22</v>
      </c>
      <c r="S44" s="131">
        <f t="shared" si="1"/>
        <v>4.4000000000000004</v>
      </c>
      <c r="T44" s="133"/>
    </row>
    <row r="45" spans="1:20" ht="48" customHeight="1" x14ac:dyDescent="0.3">
      <c r="A45" s="161">
        <v>35</v>
      </c>
      <c r="B45" s="162" t="s">
        <v>291</v>
      </c>
      <c r="C45" s="130">
        <v>4</v>
      </c>
      <c r="D45" s="130">
        <v>3</v>
      </c>
      <c r="E45" s="130">
        <v>3</v>
      </c>
      <c r="F45" s="130">
        <v>3</v>
      </c>
      <c r="G45" s="130">
        <v>3</v>
      </c>
      <c r="H45" s="130"/>
      <c r="I45" s="130"/>
      <c r="J45" s="130"/>
      <c r="K45" s="130"/>
      <c r="L45" s="130"/>
      <c r="M45" s="130"/>
      <c r="N45" s="130"/>
      <c r="O45" s="130"/>
      <c r="P45" s="130"/>
      <c r="Q45" s="130"/>
      <c r="R45" s="161">
        <f t="shared" si="0"/>
        <v>16</v>
      </c>
      <c r="S45" s="131">
        <f t="shared" si="1"/>
        <v>3.2</v>
      </c>
      <c r="T45" s="133"/>
    </row>
    <row r="46" spans="1:20" ht="55.8" customHeight="1" x14ac:dyDescent="0.3">
      <c r="A46" s="183">
        <v>36</v>
      </c>
      <c r="B46" s="182" t="s">
        <v>390</v>
      </c>
      <c r="C46" s="130">
        <v>5</v>
      </c>
      <c r="D46" s="130">
        <v>5</v>
      </c>
      <c r="E46" s="130">
        <v>4</v>
      </c>
      <c r="F46" s="130">
        <v>4</v>
      </c>
      <c r="G46" s="130">
        <v>4</v>
      </c>
      <c r="H46" s="130"/>
      <c r="I46" s="130"/>
      <c r="J46" s="130"/>
      <c r="K46" s="130"/>
      <c r="L46" s="130"/>
      <c r="M46" s="130"/>
      <c r="N46" s="130"/>
      <c r="O46" s="130"/>
      <c r="P46" s="130"/>
      <c r="Q46" s="130"/>
      <c r="R46" s="161">
        <f t="shared" si="0"/>
        <v>22</v>
      </c>
      <c r="S46" s="131">
        <f t="shared" si="1"/>
        <v>4.4000000000000004</v>
      </c>
      <c r="T46" s="133"/>
    </row>
    <row r="47" spans="1:20" ht="48" customHeight="1" x14ac:dyDescent="0.3">
      <c r="A47" s="161">
        <v>37</v>
      </c>
      <c r="B47" s="182" t="s">
        <v>341</v>
      </c>
      <c r="C47" s="130">
        <v>5</v>
      </c>
      <c r="D47" s="130">
        <v>5</v>
      </c>
      <c r="E47" s="130">
        <v>4</v>
      </c>
      <c r="F47" s="130">
        <v>5</v>
      </c>
      <c r="G47" s="130">
        <v>4</v>
      </c>
      <c r="H47" s="130"/>
      <c r="I47" s="130"/>
      <c r="J47" s="130"/>
      <c r="K47" s="130"/>
      <c r="L47" s="130"/>
      <c r="M47" s="130"/>
      <c r="N47" s="130"/>
      <c r="O47" s="130"/>
      <c r="P47" s="130"/>
      <c r="Q47" s="130"/>
      <c r="R47" s="161">
        <f t="shared" si="0"/>
        <v>23</v>
      </c>
      <c r="S47" s="131">
        <f t="shared" si="1"/>
        <v>4.5999999999999996</v>
      </c>
      <c r="T47" s="133"/>
    </row>
    <row r="48" spans="1:20" ht="48" customHeight="1" x14ac:dyDescent="0.3">
      <c r="A48" s="183">
        <v>38</v>
      </c>
      <c r="B48" s="182" t="s">
        <v>293</v>
      </c>
      <c r="C48" s="130">
        <v>5</v>
      </c>
      <c r="D48" s="130">
        <v>4</v>
      </c>
      <c r="E48" s="130">
        <v>3</v>
      </c>
      <c r="F48" s="130">
        <v>5</v>
      </c>
      <c r="G48" s="130">
        <v>5</v>
      </c>
      <c r="H48" s="130"/>
      <c r="I48" s="130"/>
      <c r="J48" s="130"/>
      <c r="K48" s="130"/>
      <c r="L48" s="130"/>
      <c r="M48" s="130"/>
      <c r="N48" s="130"/>
      <c r="O48" s="130"/>
      <c r="P48" s="130"/>
      <c r="Q48" s="130"/>
      <c r="R48" s="161">
        <f t="shared" si="0"/>
        <v>22</v>
      </c>
      <c r="S48" s="131">
        <f t="shared" si="1"/>
        <v>4.4000000000000004</v>
      </c>
      <c r="T48" s="133"/>
    </row>
    <row r="49" spans="1:20" ht="46.5" customHeight="1" x14ac:dyDescent="0.3">
      <c r="A49" s="161">
        <v>39</v>
      </c>
      <c r="B49" s="162" t="s">
        <v>295</v>
      </c>
      <c r="C49" s="130">
        <v>4</v>
      </c>
      <c r="D49" s="130">
        <v>3</v>
      </c>
      <c r="E49" s="130">
        <v>4</v>
      </c>
      <c r="F49" s="130">
        <v>3</v>
      </c>
      <c r="G49" s="130">
        <v>3</v>
      </c>
      <c r="H49" s="130"/>
      <c r="I49" s="130"/>
      <c r="J49" s="130"/>
      <c r="K49" s="130"/>
      <c r="L49" s="130"/>
      <c r="M49" s="130"/>
      <c r="N49" s="130"/>
      <c r="O49" s="130"/>
      <c r="P49" s="130"/>
      <c r="Q49" s="130"/>
      <c r="R49" s="161">
        <f t="shared" si="0"/>
        <v>17</v>
      </c>
      <c r="S49" s="131">
        <f t="shared" si="1"/>
        <v>3.4</v>
      </c>
      <c r="T49" s="133"/>
    </row>
    <row r="50" spans="1:20" ht="44.25" customHeight="1" x14ac:dyDescent="0.3">
      <c r="A50" s="183">
        <v>40</v>
      </c>
      <c r="B50" s="185" t="s">
        <v>365</v>
      </c>
      <c r="C50" s="130">
        <v>4</v>
      </c>
      <c r="D50" s="130">
        <v>4</v>
      </c>
      <c r="E50" s="130">
        <v>4</v>
      </c>
      <c r="F50" s="130">
        <v>4</v>
      </c>
      <c r="G50" s="130">
        <v>5</v>
      </c>
      <c r="H50" s="130"/>
      <c r="I50" s="130"/>
      <c r="J50" s="130"/>
      <c r="K50" s="130"/>
      <c r="L50" s="130"/>
      <c r="M50" s="130"/>
      <c r="N50" s="130"/>
      <c r="O50" s="130"/>
      <c r="P50" s="130"/>
      <c r="Q50" s="130"/>
      <c r="R50" s="161">
        <f t="shared" si="0"/>
        <v>21</v>
      </c>
      <c r="S50" s="131">
        <f t="shared" si="1"/>
        <v>4.2</v>
      </c>
      <c r="T50" s="133"/>
    </row>
    <row r="51" spans="1:20" ht="42.75" customHeight="1" thickBot="1" x14ac:dyDescent="0.35">
      <c r="A51" s="161">
        <v>41</v>
      </c>
      <c r="B51" s="185" t="s">
        <v>366</v>
      </c>
      <c r="C51" s="130">
        <v>5</v>
      </c>
      <c r="D51" s="130">
        <v>4</v>
      </c>
      <c r="E51" s="130">
        <v>4</v>
      </c>
      <c r="F51" s="130">
        <v>4</v>
      </c>
      <c r="G51" s="130">
        <v>4</v>
      </c>
      <c r="H51" s="130"/>
      <c r="I51" s="130"/>
      <c r="J51" s="130"/>
      <c r="K51" s="130"/>
      <c r="L51" s="130"/>
      <c r="M51" s="130"/>
      <c r="N51" s="130"/>
      <c r="O51" s="130"/>
      <c r="P51" s="130"/>
      <c r="Q51" s="130"/>
      <c r="R51" s="161">
        <f t="shared" si="0"/>
        <v>21</v>
      </c>
      <c r="S51" s="131">
        <f t="shared" si="1"/>
        <v>4.2</v>
      </c>
      <c r="T51" s="133"/>
    </row>
    <row r="52" spans="1:20" ht="63" customHeight="1" x14ac:dyDescent="0.3">
      <c r="A52" s="183">
        <v>42</v>
      </c>
      <c r="B52" s="145" t="s">
        <v>261</v>
      </c>
      <c r="C52" s="130">
        <v>3</v>
      </c>
      <c r="D52" s="130">
        <v>3</v>
      </c>
      <c r="E52" s="130">
        <v>3</v>
      </c>
      <c r="F52" s="130">
        <v>3</v>
      </c>
      <c r="G52" s="130">
        <v>3</v>
      </c>
      <c r="H52" s="130"/>
      <c r="I52" s="130"/>
      <c r="J52" s="130"/>
      <c r="K52" s="130"/>
      <c r="L52" s="130"/>
      <c r="M52" s="130"/>
      <c r="N52" s="130"/>
      <c r="O52" s="130"/>
      <c r="P52" s="130"/>
      <c r="Q52" s="130"/>
      <c r="R52" s="161">
        <f t="shared" si="0"/>
        <v>15</v>
      </c>
      <c r="S52" s="131">
        <f t="shared" si="1"/>
        <v>3</v>
      </c>
      <c r="T52" s="133"/>
    </row>
    <row r="53" spans="1:20" ht="42.75" customHeight="1" x14ac:dyDescent="0.3">
      <c r="A53" s="161">
        <v>43</v>
      </c>
      <c r="B53" s="186" t="s">
        <v>335</v>
      </c>
      <c r="C53" s="130">
        <v>5</v>
      </c>
      <c r="D53" s="130">
        <v>4</v>
      </c>
      <c r="E53" s="130">
        <v>5</v>
      </c>
      <c r="F53" s="130">
        <v>4</v>
      </c>
      <c r="G53" s="130">
        <v>5</v>
      </c>
      <c r="H53" s="130"/>
      <c r="I53" s="130"/>
      <c r="J53" s="130"/>
      <c r="K53" s="130"/>
      <c r="L53" s="130"/>
      <c r="M53" s="130"/>
      <c r="N53" s="130"/>
      <c r="O53" s="130"/>
      <c r="P53" s="130"/>
      <c r="Q53" s="130"/>
      <c r="R53" s="161">
        <f t="shared" si="0"/>
        <v>23</v>
      </c>
      <c r="S53" s="131">
        <f t="shared" si="1"/>
        <v>4.5999999999999996</v>
      </c>
      <c r="T53" s="133"/>
    </row>
    <row r="54" spans="1:20" ht="47.25" customHeight="1" x14ac:dyDescent="0.3">
      <c r="A54" s="183">
        <v>44</v>
      </c>
      <c r="B54" s="185" t="s">
        <v>265</v>
      </c>
      <c r="C54" s="130">
        <v>5</v>
      </c>
      <c r="D54" s="130">
        <v>4</v>
      </c>
      <c r="E54" s="130">
        <v>5</v>
      </c>
      <c r="F54" s="130">
        <v>5</v>
      </c>
      <c r="G54" s="130">
        <v>4</v>
      </c>
      <c r="H54" s="130"/>
      <c r="I54" s="130"/>
      <c r="J54" s="130"/>
      <c r="K54" s="130"/>
      <c r="L54" s="130"/>
      <c r="M54" s="130"/>
      <c r="N54" s="130"/>
      <c r="O54" s="130"/>
      <c r="P54" s="130"/>
      <c r="Q54" s="130"/>
      <c r="R54" s="161">
        <f t="shared" si="0"/>
        <v>23</v>
      </c>
      <c r="S54" s="131">
        <f t="shared" si="1"/>
        <v>4.5999999999999996</v>
      </c>
      <c r="T54" s="133"/>
    </row>
    <row r="55" spans="1:20" ht="47.25" customHeight="1" thickBot="1" x14ac:dyDescent="0.35">
      <c r="A55" s="183">
        <v>45</v>
      </c>
      <c r="B55" s="143" t="s">
        <v>269</v>
      </c>
      <c r="C55" s="187">
        <v>4</v>
      </c>
      <c r="D55" s="187">
        <v>3</v>
      </c>
      <c r="E55" s="187">
        <v>4</v>
      </c>
      <c r="F55" s="187">
        <v>3</v>
      </c>
      <c r="G55" s="187">
        <v>4</v>
      </c>
      <c r="H55" s="187"/>
      <c r="I55" s="187"/>
      <c r="J55" s="187"/>
      <c r="K55" s="187"/>
      <c r="L55" s="187"/>
      <c r="M55" s="187"/>
      <c r="N55" s="187"/>
      <c r="O55" s="187"/>
      <c r="P55" s="187"/>
      <c r="Q55" s="187"/>
      <c r="R55" s="161">
        <f t="shared" si="0"/>
        <v>18</v>
      </c>
      <c r="S55" s="131">
        <f t="shared" si="1"/>
        <v>3.6</v>
      </c>
      <c r="T55" s="188"/>
    </row>
    <row r="56" spans="1:20" ht="50.25" customHeight="1" thickBot="1" x14ac:dyDescent="0.35">
      <c r="A56" s="161">
        <v>46</v>
      </c>
      <c r="B56" s="145" t="s">
        <v>273</v>
      </c>
      <c r="C56" s="187">
        <v>4</v>
      </c>
      <c r="D56" s="187">
        <v>3</v>
      </c>
      <c r="E56" s="187">
        <v>4</v>
      </c>
      <c r="F56" s="187">
        <v>4</v>
      </c>
      <c r="G56" s="187">
        <v>3</v>
      </c>
      <c r="H56" s="187"/>
      <c r="I56" s="187"/>
      <c r="J56" s="187"/>
      <c r="K56" s="187"/>
      <c r="L56" s="187"/>
      <c r="M56" s="187"/>
      <c r="N56" s="187"/>
      <c r="O56" s="187"/>
      <c r="P56" s="187"/>
      <c r="Q56" s="187"/>
      <c r="R56" s="161">
        <f t="shared" si="0"/>
        <v>18</v>
      </c>
      <c r="S56" s="131">
        <f t="shared" si="1"/>
        <v>3.6</v>
      </c>
      <c r="T56" s="188"/>
    </row>
    <row r="57" spans="1:20" ht="24" customHeight="1" x14ac:dyDescent="0.3">
      <c r="A57" s="367" t="s">
        <v>243</v>
      </c>
      <c r="B57" s="368"/>
      <c r="C57" s="368"/>
      <c r="D57" s="368"/>
      <c r="E57" s="368"/>
      <c r="F57" s="368"/>
      <c r="G57" s="368"/>
      <c r="H57" s="368"/>
      <c r="I57" s="368"/>
      <c r="J57" s="368"/>
      <c r="K57" s="368"/>
      <c r="L57" s="368"/>
      <c r="M57" s="368"/>
      <c r="N57" s="368"/>
      <c r="O57" s="368"/>
      <c r="P57" s="368"/>
      <c r="Q57" s="368"/>
      <c r="R57" s="369"/>
      <c r="S57" s="134">
        <f>SUM(S11:S56)</f>
        <v>168</v>
      </c>
    </row>
    <row r="58" spans="1:20" ht="28.5" customHeight="1" thickBot="1" x14ac:dyDescent="0.35">
      <c r="A58" s="370" t="s">
        <v>241</v>
      </c>
      <c r="B58" s="371"/>
      <c r="C58" s="371"/>
      <c r="D58" s="371"/>
      <c r="E58" s="371"/>
      <c r="F58" s="371"/>
      <c r="G58" s="371"/>
      <c r="H58" s="371"/>
      <c r="I58" s="371"/>
      <c r="J58" s="371"/>
      <c r="K58" s="371"/>
      <c r="L58" s="371"/>
      <c r="M58" s="371"/>
      <c r="N58" s="371"/>
      <c r="O58" s="371"/>
      <c r="P58" s="371"/>
      <c r="Q58" s="371"/>
      <c r="R58" s="371"/>
      <c r="S58" s="135">
        <f>S57/A56</f>
        <v>3.652173913043478</v>
      </c>
    </row>
  </sheetData>
  <sheetProtection selectLockedCells="1"/>
  <mergeCells count="10">
    <mergeCell ref="A7:T7"/>
    <mergeCell ref="A9:T9"/>
    <mergeCell ref="A57:R57"/>
    <mergeCell ref="A58:R58"/>
    <mergeCell ref="A1:A4"/>
    <mergeCell ref="B1:R2"/>
    <mergeCell ref="T1:W4"/>
    <mergeCell ref="B3:R4"/>
    <mergeCell ref="A5:T5"/>
    <mergeCell ref="A6:T6"/>
  </mergeCells>
  <conditionalFormatting sqref="Z14">
    <cfRule type="dataBar" priority="1">
      <dataBar>
        <cfvo type="min"/>
        <cfvo type="max"/>
        <color rgb="FFFFB628"/>
      </dataBar>
      <extLst>
        <ext xmlns:x14="http://schemas.microsoft.com/office/spreadsheetml/2009/9/main" uri="{B025F937-C7B1-47D3-B67F-A62EFF666E3E}">
          <x14:id>{71042A43-3CA1-4263-87FE-4411DC40D6A0}</x14:id>
        </ext>
      </extLst>
    </cfRule>
  </conditionalFormatting>
  <dataValidations count="1">
    <dataValidation type="whole" showErrorMessage="1" error="DATO INVÁLIDO_x000a_Tenga en cuenta que la escala de calificación va de 1 a 5" sqref="C11:Q42 C44:Q56 E43:Q43 C43" xr:uid="{9C4BEF2D-E034-456B-90EC-901F2AE4BF44}">
      <formula1>1</formula1>
      <formula2>5</formula2>
    </dataValidation>
  </dataValidations>
  <pageMargins left="0.7" right="0.7" top="0.75" bottom="0.75" header="0.3" footer="0.3"/>
  <pageSetup paperSize="9" orientation="portrait" r:id="rId1"/>
  <drawing r:id="rId2"/>
  <legacyDrawing r:id="rId3"/>
  <controls>
    <mc:AlternateContent xmlns:mc="http://schemas.openxmlformats.org/markup-compatibility/2006">
      <mc:Choice Requires="x14">
        <control shapeId="6145" r:id="rId4" name="CheckBox1">
          <controlPr defaultSize="0" autoLine="0" r:id="rId5">
            <anchor moveWithCells="1">
              <from>
                <xdr:col>19</xdr:col>
                <xdr:colOff>632460</xdr:colOff>
                <xdr:row>10</xdr:row>
                <xdr:rowOff>60960</xdr:rowOff>
              </from>
              <to>
                <xdr:col>19</xdr:col>
                <xdr:colOff>883920</xdr:colOff>
                <xdr:row>10</xdr:row>
                <xdr:rowOff>457200</xdr:rowOff>
              </to>
            </anchor>
          </controlPr>
        </control>
      </mc:Choice>
      <mc:Fallback>
        <control shapeId="6145" r:id="rId4" name="CheckBox1"/>
      </mc:Fallback>
    </mc:AlternateContent>
    <mc:AlternateContent xmlns:mc="http://schemas.openxmlformats.org/markup-compatibility/2006">
      <mc:Choice Requires="x14">
        <control shapeId="6146" r:id="rId6" name="CheckBox2">
          <controlPr defaultSize="0" autoLine="0" r:id="rId7">
            <anchor moveWithCells="1">
              <from>
                <xdr:col>19</xdr:col>
                <xdr:colOff>617220</xdr:colOff>
                <xdr:row>11</xdr:row>
                <xdr:rowOff>160020</xdr:rowOff>
              </from>
              <to>
                <xdr:col>19</xdr:col>
                <xdr:colOff>906780</xdr:colOff>
                <xdr:row>11</xdr:row>
                <xdr:rowOff>419100</xdr:rowOff>
              </to>
            </anchor>
          </controlPr>
        </control>
      </mc:Choice>
      <mc:Fallback>
        <control shapeId="6146" r:id="rId6" name="CheckBox2"/>
      </mc:Fallback>
    </mc:AlternateContent>
    <mc:AlternateContent xmlns:mc="http://schemas.openxmlformats.org/markup-compatibility/2006">
      <mc:Choice Requires="x14">
        <control shapeId="6147" r:id="rId8" name="CheckBox3">
          <controlPr defaultSize="0" autoLine="0" r:id="rId7">
            <anchor moveWithCells="1">
              <from>
                <xdr:col>19</xdr:col>
                <xdr:colOff>617220</xdr:colOff>
                <xdr:row>12</xdr:row>
                <xdr:rowOff>160020</xdr:rowOff>
              </from>
              <to>
                <xdr:col>19</xdr:col>
                <xdr:colOff>906780</xdr:colOff>
                <xdr:row>12</xdr:row>
                <xdr:rowOff>419100</xdr:rowOff>
              </to>
            </anchor>
          </controlPr>
        </control>
      </mc:Choice>
      <mc:Fallback>
        <control shapeId="6147" r:id="rId8" name="CheckBox3"/>
      </mc:Fallback>
    </mc:AlternateContent>
    <mc:AlternateContent xmlns:mc="http://schemas.openxmlformats.org/markup-compatibility/2006">
      <mc:Choice Requires="x14">
        <control shapeId="6148" r:id="rId9" name="CheckBox4">
          <controlPr defaultSize="0" autoLine="0" r:id="rId7">
            <anchor moveWithCells="1">
              <from>
                <xdr:col>19</xdr:col>
                <xdr:colOff>617220</xdr:colOff>
                <xdr:row>13</xdr:row>
                <xdr:rowOff>160020</xdr:rowOff>
              </from>
              <to>
                <xdr:col>19</xdr:col>
                <xdr:colOff>906780</xdr:colOff>
                <xdr:row>13</xdr:row>
                <xdr:rowOff>419100</xdr:rowOff>
              </to>
            </anchor>
          </controlPr>
        </control>
      </mc:Choice>
      <mc:Fallback>
        <control shapeId="6148" r:id="rId9" name="CheckBox4"/>
      </mc:Fallback>
    </mc:AlternateContent>
    <mc:AlternateContent xmlns:mc="http://schemas.openxmlformats.org/markup-compatibility/2006">
      <mc:Choice Requires="x14">
        <control shapeId="6149" r:id="rId10" name="CheckBox5">
          <controlPr defaultSize="0" autoLine="0" r:id="rId7">
            <anchor moveWithCells="1">
              <from>
                <xdr:col>19</xdr:col>
                <xdr:colOff>617220</xdr:colOff>
                <xdr:row>14</xdr:row>
                <xdr:rowOff>175260</xdr:rowOff>
              </from>
              <to>
                <xdr:col>19</xdr:col>
                <xdr:colOff>906780</xdr:colOff>
                <xdr:row>14</xdr:row>
                <xdr:rowOff>434340</xdr:rowOff>
              </to>
            </anchor>
          </controlPr>
        </control>
      </mc:Choice>
      <mc:Fallback>
        <control shapeId="6149" r:id="rId10" name="CheckBox5"/>
      </mc:Fallback>
    </mc:AlternateContent>
    <mc:AlternateContent xmlns:mc="http://schemas.openxmlformats.org/markup-compatibility/2006">
      <mc:Choice Requires="x14">
        <control shapeId="6150" r:id="rId11" name="CheckBox6">
          <controlPr defaultSize="0" autoLine="0" r:id="rId7">
            <anchor moveWithCells="1">
              <from>
                <xdr:col>19</xdr:col>
                <xdr:colOff>617220</xdr:colOff>
                <xdr:row>15</xdr:row>
                <xdr:rowOff>160020</xdr:rowOff>
              </from>
              <to>
                <xdr:col>19</xdr:col>
                <xdr:colOff>906780</xdr:colOff>
                <xdr:row>15</xdr:row>
                <xdr:rowOff>419100</xdr:rowOff>
              </to>
            </anchor>
          </controlPr>
        </control>
      </mc:Choice>
      <mc:Fallback>
        <control shapeId="6150" r:id="rId11" name="CheckBox6"/>
      </mc:Fallback>
    </mc:AlternateContent>
    <mc:AlternateContent xmlns:mc="http://schemas.openxmlformats.org/markup-compatibility/2006">
      <mc:Choice Requires="x14">
        <control shapeId="6151" r:id="rId12" name="CheckBox7">
          <controlPr defaultSize="0" autoLine="0" r:id="rId7">
            <anchor moveWithCells="1">
              <from>
                <xdr:col>19</xdr:col>
                <xdr:colOff>617220</xdr:colOff>
                <xdr:row>16</xdr:row>
                <xdr:rowOff>160020</xdr:rowOff>
              </from>
              <to>
                <xdr:col>19</xdr:col>
                <xdr:colOff>906780</xdr:colOff>
                <xdr:row>16</xdr:row>
                <xdr:rowOff>419100</xdr:rowOff>
              </to>
            </anchor>
          </controlPr>
        </control>
      </mc:Choice>
      <mc:Fallback>
        <control shapeId="6151" r:id="rId12" name="CheckBox7"/>
      </mc:Fallback>
    </mc:AlternateContent>
    <mc:AlternateContent xmlns:mc="http://schemas.openxmlformats.org/markup-compatibility/2006">
      <mc:Choice Requires="x14">
        <control shapeId="6152" r:id="rId13" name="CheckBox8">
          <controlPr defaultSize="0" autoLine="0" r:id="rId7">
            <anchor moveWithCells="1">
              <from>
                <xdr:col>19</xdr:col>
                <xdr:colOff>617220</xdr:colOff>
                <xdr:row>17</xdr:row>
                <xdr:rowOff>160020</xdr:rowOff>
              </from>
              <to>
                <xdr:col>19</xdr:col>
                <xdr:colOff>906780</xdr:colOff>
                <xdr:row>17</xdr:row>
                <xdr:rowOff>419100</xdr:rowOff>
              </to>
            </anchor>
          </controlPr>
        </control>
      </mc:Choice>
      <mc:Fallback>
        <control shapeId="6152" r:id="rId13" name="CheckBox8"/>
      </mc:Fallback>
    </mc:AlternateContent>
    <mc:AlternateContent xmlns:mc="http://schemas.openxmlformats.org/markup-compatibility/2006">
      <mc:Choice Requires="x14">
        <control shapeId="6153" r:id="rId14" name="CheckBox9">
          <controlPr defaultSize="0" autoLine="0" r:id="rId7">
            <anchor moveWithCells="1">
              <from>
                <xdr:col>19</xdr:col>
                <xdr:colOff>617220</xdr:colOff>
                <xdr:row>18</xdr:row>
                <xdr:rowOff>160020</xdr:rowOff>
              </from>
              <to>
                <xdr:col>19</xdr:col>
                <xdr:colOff>906780</xdr:colOff>
                <xdr:row>18</xdr:row>
                <xdr:rowOff>419100</xdr:rowOff>
              </to>
            </anchor>
          </controlPr>
        </control>
      </mc:Choice>
      <mc:Fallback>
        <control shapeId="6153" r:id="rId14" name="CheckBox9"/>
      </mc:Fallback>
    </mc:AlternateContent>
    <mc:AlternateContent xmlns:mc="http://schemas.openxmlformats.org/markup-compatibility/2006">
      <mc:Choice Requires="x14">
        <control shapeId="6154" r:id="rId15" name="CheckBox10">
          <controlPr defaultSize="0" autoLine="0" r:id="rId16">
            <anchor moveWithCells="1">
              <from>
                <xdr:col>19</xdr:col>
                <xdr:colOff>617220</xdr:colOff>
                <xdr:row>19</xdr:row>
                <xdr:rowOff>160020</xdr:rowOff>
              </from>
              <to>
                <xdr:col>19</xdr:col>
                <xdr:colOff>899160</xdr:colOff>
                <xdr:row>19</xdr:row>
                <xdr:rowOff>419100</xdr:rowOff>
              </to>
            </anchor>
          </controlPr>
        </control>
      </mc:Choice>
      <mc:Fallback>
        <control shapeId="6154" r:id="rId15" name="CheckBox10"/>
      </mc:Fallback>
    </mc:AlternateContent>
    <mc:AlternateContent xmlns:mc="http://schemas.openxmlformats.org/markup-compatibility/2006">
      <mc:Choice Requires="x14">
        <control shapeId="6155" r:id="rId17" name="CheckBox11">
          <controlPr defaultSize="0" autoLine="0" r:id="rId7">
            <anchor moveWithCells="1">
              <from>
                <xdr:col>19</xdr:col>
                <xdr:colOff>617220</xdr:colOff>
                <xdr:row>20</xdr:row>
                <xdr:rowOff>160020</xdr:rowOff>
              </from>
              <to>
                <xdr:col>19</xdr:col>
                <xdr:colOff>906780</xdr:colOff>
                <xdr:row>20</xdr:row>
                <xdr:rowOff>419100</xdr:rowOff>
              </to>
            </anchor>
          </controlPr>
        </control>
      </mc:Choice>
      <mc:Fallback>
        <control shapeId="6155" r:id="rId17" name="CheckBox11"/>
      </mc:Fallback>
    </mc:AlternateContent>
    <mc:AlternateContent xmlns:mc="http://schemas.openxmlformats.org/markup-compatibility/2006">
      <mc:Choice Requires="x14">
        <control shapeId="6156" r:id="rId18" name="CheckBox12">
          <controlPr defaultSize="0" autoLine="0" r:id="rId16">
            <anchor moveWithCells="1">
              <from>
                <xdr:col>19</xdr:col>
                <xdr:colOff>617220</xdr:colOff>
                <xdr:row>21</xdr:row>
                <xdr:rowOff>160020</xdr:rowOff>
              </from>
              <to>
                <xdr:col>19</xdr:col>
                <xdr:colOff>899160</xdr:colOff>
                <xdr:row>21</xdr:row>
                <xdr:rowOff>419100</xdr:rowOff>
              </to>
            </anchor>
          </controlPr>
        </control>
      </mc:Choice>
      <mc:Fallback>
        <control shapeId="6156" r:id="rId18" name="CheckBox12"/>
      </mc:Fallback>
    </mc:AlternateContent>
    <mc:AlternateContent xmlns:mc="http://schemas.openxmlformats.org/markup-compatibility/2006">
      <mc:Choice Requires="x14">
        <control shapeId="6157" r:id="rId19" name="CheckBox13">
          <controlPr defaultSize="0" autoLine="0" r:id="rId16">
            <anchor moveWithCells="1">
              <from>
                <xdr:col>19</xdr:col>
                <xdr:colOff>617220</xdr:colOff>
                <xdr:row>22</xdr:row>
                <xdr:rowOff>160020</xdr:rowOff>
              </from>
              <to>
                <xdr:col>19</xdr:col>
                <xdr:colOff>899160</xdr:colOff>
                <xdr:row>22</xdr:row>
                <xdr:rowOff>419100</xdr:rowOff>
              </to>
            </anchor>
          </controlPr>
        </control>
      </mc:Choice>
      <mc:Fallback>
        <control shapeId="6157" r:id="rId19" name="CheckBox13"/>
      </mc:Fallback>
    </mc:AlternateContent>
    <mc:AlternateContent xmlns:mc="http://schemas.openxmlformats.org/markup-compatibility/2006">
      <mc:Choice Requires="x14">
        <control shapeId="6158" r:id="rId20" name="CheckBox14">
          <controlPr defaultSize="0" autoLine="0" r:id="rId16">
            <anchor moveWithCells="1">
              <from>
                <xdr:col>19</xdr:col>
                <xdr:colOff>617220</xdr:colOff>
                <xdr:row>23</xdr:row>
                <xdr:rowOff>160020</xdr:rowOff>
              </from>
              <to>
                <xdr:col>19</xdr:col>
                <xdr:colOff>899160</xdr:colOff>
                <xdr:row>23</xdr:row>
                <xdr:rowOff>419100</xdr:rowOff>
              </to>
            </anchor>
          </controlPr>
        </control>
      </mc:Choice>
      <mc:Fallback>
        <control shapeId="6158" r:id="rId20" name="CheckBox14"/>
      </mc:Fallback>
    </mc:AlternateContent>
    <mc:AlternateContent xmlns:mc="http://schemas.openxmlformats.org/markup-compatibility/2006">
      <mc:Choice Requires="x14">
        <control shapeId="6159" r:id="rId21" name="CheckBox15">
          <controlPr defaultSize="0" autoLine="0" r:id="rId16">
            <anchor moveWithCells="1">
              <from>
                <xdr:col>19</xdr:col>
                <xdr:colOff>617220</xdr:colOff>
                <xdr:row>24</xdr:row>
                <xdr:rowOff>160020</xdr:rowOff>
              </from>
              <to>
                <xdr:col>19</xdr:col>
                <xdr:colOff>899160</xdr:colOff>
                <xdr:row>24</xdr:row>
                <xdr:rowOff>419100</xdr:rowOff>
              </to>
            </anchor>
          </controlPr>
        </control>
      </mc:Choice>
      <mc:Fallback>
        <control shapeId="6159" r:id="rId21" name="CheckBox15"/>
      </mc:Fallback>
    </mc:AlternateContent>
    <mc:AlternateContent xmlns:mc="http://schemas.openxmlformats.org/markup-compatibility/2006">
      <mc:Choice Requires="x14">
        <control shapeId="6160" r:id="rId22" name="CheckBox16">
          <controlPr defaultSize="0" autoLine="0" r:id="rId16">
            <anchor moveWithCells="1">
              <from>
                <xdr:col>19</xdr:col>
                <xdr:colOff>617220</xdr:colOff>
                <xdr:row>25</xdr:row>
                <xdr:rowOff>160020</xdr:rowOff>
              </from>
              <to>
                <xdr:col>19</xdr:col>
                <xdr:colOff>899160</xdr:colOff>
                <xdr:row>25</xdr:row>
                <xdr:rowOff>419100</xdr:rowOff>
              </to>
            </anchor>
          </controlPr>
        </control>
      </mc:Choice>
      <mc:Fallback>
        <control shapeId="6160" r:id="rId22" name="CheckBox16"/>
      </mc:Fallback>
    </mc:AlternateContent>
    <mc:AlternateContent xmlns:mc="http://schemas.openxmlformats.org/markup-compatibility/2006">
      <mc:Choice Requires="x14">
        <control shapeId="6161" r:id="rId23" name="CheckBox17">
          <controlPr defaultSize="0" autoLine="0" r:id="rId7">
            <anchor moveWithCells="1">
              <from>
                <xdr:col>19</xdr:col>
                <xdr:colOff>617220</xdr:colOff>
                <xdr:row>26</xdr:row>
                <xdr:rowOff>160020</xdr:rowOff>
              </from>
              <to>
                <xdr:col>19</xdr:col>
                <xdr:colOff>906780</xdr:colOff>
                <xdr:row>26</xdr:row>
                <xdr:rowOff>419100</xdr:rowOff>
              </to>
            </anchor>
          </controlPr>
        </control>
      </mc:Choice>
      <mc:Fallback>
        <control shapeId="6161" r:id="rId23" name="CheckBox17"/>
      </mc:Fallback>
    </mc:AlternateContent>
    <mc:AlternateContent xmlns:mc="http://schemas.openxmlformats.org/markup-compatibility/2006">
      <mc:Choice Requires="x14">
        <control shapeId="6162" r:id="rId24" name="CheckBox18">
          <controlPr defaultSize="0" autoLine="0" r:id="rId7">
            <anchor moveWithCells="1">
              <from>
                <xdr:col>19</xdr:col>
                <xdr:colOff>617220</xdr:colOff>
                <xdr:row>27</xdr:row>
                <xdr:rowOff>160020</xdr:rowOff>
              </from>
              <to>
                <xdr:col>19</xdr:col>
                <xdr:colOff>906780</xdr:colOff>
                <xdr:row>27</xdr:row>
                <xdr:rowOff>419100</xdr:rowOff>
              </to>
            </anchor>
          </controlPr>
        </control>
      </mc:Choice>
      <mc:Fallback>
        <control shapeId="6162" r:id="rId24" name="CheckBox18"/>
      </mc:Fallback>
    </mc:AlternateContent>
    <mc:AlternateContent xmlns:mc="http://schemas.openxmlformats.org/markup-compatibility/2006">
      <mc:Choice Requires="x14">
        <control shapeId="6163" r:id="rId25" name="CheckBox19">
          <controlPr defaultSize="0" autoLine="0" r:id="rId16">
            <anchor moveWithCells="1">
              <from>
                <xdr:col>19</xdr:col>
                <xdr:colOff>617220</xdr:colOff>
                <xdr:row>28</xdr:row>
                <xdr:rowOff>160020</xdr:rowOff>
              </from>
              <to>
                <xdr:col>19</xdr:col>
                <xdr:colOff>899160</xdr:colOff>
                <xdr:row>28</xdr:row>
                <xdr:rowOff>419100</xdr:rowOff>
              </to>
            </anchor>
          </controlPr>
        </control>
      </mc:Choice>
      <mc:Fallback>
        <control shapeId="6163" r:id="rId25" name="CheckBox19"/>
      </mc:Fallback>
    </mc:AlternateContent>
    <mc:AlternateContent xmlns:mc="http://schemas.openxmlformats.org/markup-compatibility/2006">
      <mc:Choice Requires="x14">
        <control shapeId="6164" r:id="rId26" name="CheckBox20">
          <controlPr defaultSize="0" autoLine="0" r:id="rId16">
            <anchor moveWithCells="1">
              <from>
                <xdr:col>19</xdr:col>
                <xdr:colOff>617220</xdr:colOff>
                <xdr:row>29</xdr:row>
                <xdr:rowOff>160020</xdr:rowOff>
              </from>
              <to>
                <xdr:col>19</xdr:col>
                <xdr:colOff>899160</xdr:colOff>
                <xdr:row>29</xdr:row>
                <xdr:rowOff>419100</xdr:rowOff>
              </to>
            </anchor>
          </controlPr>
        </control>
      </mc:Choice>
      <mc:Fallback>
        <control shapeId="6164" r:id="rId26" name="CheckBox20"/>
      </mc:Fallback>
    </mc:AlternateContent>
    <mc:AlternateContent xmlns:mc="http://schemas.openxmlformats.org/markup-compatibility/2006">
      <mc:Choice Requires="x14">
        <control shapeId="6165" r:id="rId27" name="CheckBox21">
          <controlPr defaultSize="0" autoLine="0" r:id="rId16">
            <anchor moveWithCells="1">
              <from>
                <xdr:col>19</xdr:col>
                <xdr:colOff>617220</xdr:colOff>
                <xdr:row>30</xdr:row>
                <xdr:rowOff>160020</xdr:rowOff>
              </from>
              <to>
                <xdr:col>19</xdr:col>
                <xdr:colOff>899160</xdr:colOff>
                <xdr:row>30</xdr:row>
                <xdr:rowOff>419100</xdr:rowOff>
              </to>
            </anchor>
          </controlPr>
        </control>
      </mc:Choice>
      <mc:Fallback>
        <control shapeId="6165" r:id="rId27" name="CheckBox21"/>
      </mc:Fallback>
    </mc:AlternateContent>
    <mc:AlternateContent xmlns:mc="http://schemas.openxmlformats.org/markup-compatibility/2006">
      <mc:Choice Requires="x14">
        <control shapeId="6166" r:id="rId28" name="CheckBox22">
          <controlPr defaultSize="0" autoLine="0" r:id="rId16">
            <anchor moveWithCells="1">
              <from>
                <xdr:col>19</xdr:col>
                <xdr:colOff>617220</xdr:colOff>
                <xdr:row>31</xdr:row>
                <xdr:rowOff>160020</xdr:rowOff>
              </from>
              <to>
                <xdr:col>19</xdr:col>
                <xdr:colOff>899160</xdr:colOff>
                <xdr:row>31</xdr:row>
                <xdr:rowOff>419100</xdr:rowOff>
              </to>
            </anchor>
          </controlPr>
        </control>
      </mc:Choice>
      <mc:Fallback>
        <control shapeId="6166" r:id="rId28" name="CheckBox22"/>
      </mc:Fallback>
    </mc:AlternateContent>
    <mc:AlternateContent xmlns:mc="http://schemas.openxmlformats.org/markup-compatibility/2006">
      <mc:Choice Requires="x14">
        <control shapeId="6167" r:id="rId29" name="CheckBox23">
          <controlPr defaultSize="0" autoLine="0" r:id="rId16">
            <anchor moveWithCells="1">
              <from>
                <xdr:col>19</xdr:col>
                <xdr:colOff>617220</xdr:colOff>
                <xdr:row>40</xdr:row>
                <xdr:rowOff>160020</xdr:rowOff>
              </from>
              <to>
                <xdr:col>19</xdr:col>
                <xdr:colOff>899160</xdr:colOff>
                <xdr:row>40</xdr:row>
                <xdr:rowOff>419100</xdr:rowOff>
              </to>
            </anchor>
          </controlPr>
        </control>
      </mc:Choice>
      <mc:Fallback>
        <control shapeId="6167" r:id="rId29" name="CheckBox23"/>
      </mc:Fallback>
    </mc:AlternateContent>
    <mc:AlternateContent xmlns:mc="http://schemas.openxmlformats.org/markup-compatibility/2006">
      <mc:Choice Requires="x14">
        <control shapeId="6168" r:id="rId30" name="CheckBox24">
          <controlPr defaultSize="0" autoLine="0" r:id="rId16">
            <anchor moveWithCells="1">
              <from>
                <xdr:col>19</xdr:col>
                <xdr:colOff>617220</xdr:colOff>
                <xdr:row>48</xdr:row>
                <xdr:rowOff>160020</xdr:rowOff>
              </from>
              <to>
                <xdr:col>19</xdr:col>
                <xdr:colOff>899160</xdr:colOff>
                <xdr:row>48</xdr:row>
                <xdr:rowOff>419100</xdr:rowOff>
              </to>
            </anchor>
          </controlPr>
        </control>
      </mc:Choice>
      <mc:Fallback>
        <control shapeId="6168" r:id="rId30" name="CheckBox24"/>
      </mc:Fallback>
    </mc:AlternateContent>
    <mc:AlternateContent xmlns:mc="http://schemas.openxmlformats.org/markup-compatibility/2006">
      <mc:Choice Requires="x14">
        <control shapeId="6169" r:id="rId31" name="CheckBox25">
          <controlPr defaultSize="0" autoLine="0" r:id="rId16">
            <anchor moveWithCells="1">
              <from>
                <xdr:col>19</xdr:col>
                <xdr:colOff>617220</xdr:colOff>
                <xdr:row>49</xdr:row>
                <xdr:rowOff>160020</xdr:rowOff>
              </from>
              <to>
                <xdr:col>19</xdr:col>
                <xdr:colOff>899160</xdr:colOff>
                <xdr:row>49</xdr:row>
                <xdr:rowOff>419100</xdr:rowOff>
              </to>
            </anchor>
          </controlPr>
        </control>
      </mc:Choice>
      <mc:Fallback>
        <control shapeId="6169" r:id="rId31" name="CheckBox25"/>
      </mc:Fallback>
    </mc:AlternateContent>
    <mc:AlternateContent xmlns:mc="http://schemas.openxmlformats.org/markup-compatibility/2006">
      <mc:Choice Requires="x14">
        <control shapeId="6170" r:id="rId32" name="CheckBox26">
          <controlPr defaultSize="0" autoLine="0" r:id="rId16">
            <anchor moveWithCells="1">
              <from>
                <xdr:col>19</xdr:col>
                <xdr:colOff>617220</xdr:colOff>
                <xdr:row>50</xdr:row>
                <xdr:rowOff>160020</xdr:rowOff>
              </from>
              <to>
                <xdr:col>19</xdr:col>
                <xdr:colOff>899160</xdr:colOff>
                <xdr:row>50</xdr:row>
                <xdr:rowOff>419100</xdr:rowOff>
              </to>
            </anchor>
          </controlPr>
        </control>
      </mc:Choice>
      <mc:Fallback>
        <control shapeId="6170" r:id="rId32" name="CheckBox26"/>
      </mc:Fallback>
    </mc:AlternateContent>
    <mc:AlternateContent xmlns:mc="http://schemas.openxmlformats.org/markup-compatibility/2006">
      <mc:Choice Requires="x14">
        <control shapeId="6171" r:id="rId33" name="CheckBox27">
          <controlPr defaultSize="0" autoLine="0" r:id="rId16">
            <anchor moveWithCells="1">
              <from>
                <xdr:col>19</xdr:col>
                <xdr:colOff>617220</xdr:colOff>
                <xdr:row>51</xdr:row>
                <xdr:rowOff>160020</xdr:rowOff>
              </from>
              <to>
                <xdr:col>19</xdr:col>
                <xdr:colOff>899160</xdr:colOff>
                <xdr:row>51</xdr:row>
                <xdr:rowOff>419100</xdr:rowOff>
              </to>
            </anchor>
          </controlPr>
        </control>
      </mc:Choice>
      <mc:Fallback>
        <control shapeId="6171" r:id="rId33" name="CheckBox27"/>
      </mc:Fallback>
    </mc:AlternateContent>
    <mc:AlternateContent xmlns:mc="http://schemas.openxmlformats.org/markup-compatibility/2006">
      <mc:Choice Requires="x14">
        <control shapeId="6172" r:id="rId34" name="CheckBox28">
          <controlPr defaultSize="0" autoLine="0" r:id="rId16">
            <anchor moveWithCells="1">
              <from>
                <xdr:col>19</xdr:col>
                <xdr:colOff>617220</xdr:colOff>
                <xdr:row>52</xdr:row>
                <xdr:rowOff>160020</xdr:rowOff>
              </from>
              <to>
                <xdr:col>19</xdr:col>
                <xdr:colOff>899160</xdr:colOff>
                <xdr:row>52</xdr:row>
                <xdr:rowOff>419100</xdr:rowOff>
              </to>
            </anchor>
          </controlPr>
        </control>
      </mc:Choice>
      <mc:Fallback>
        <control shapeId="6172" r:id="rId34" name="CheckBox28"/>
      </mc:Fallback>
    </mc:AlternateContent>
    <mc:AlternateContent xmlns:mc="http://schemas.openxmlformats.org/markup-compatibility/2006">
      <mc:Choice Requires="x14">
        <control shapeId="6173" r:id="rId35" name="CheckBox29">
          <controlPr defaultSize="0" autoLine="0" r:id="rId16">
            <anchor moveWithCells="1">
              <from>
                <xdr:col>19</xdr:col>
                <xdr:colOff>617220</xdr:colOff>
                <xdr:row>53</xdr:row>
                <xdr:rowOff>160020</xdr:rowOff>
              </from>
              <to>
                <xdr:col>19</xdr:col>
                <xdr:colOff>899160</xdr:colOff>
                <xdr:row>53</xdr:row>
                <xdr:rowOff>419100</xdr:rowOff>
              </to>
            </anchor>
          </controlPr>
        </control>
      </mc:Choice>
      <mc:Fallback>
        <control shapeId="6173" r:id="rId35" name="CheckBox29"/>
      </mc:Fallback>
    </mc:AlternateContent>
    <mc:AlternateContent xmlns:mc="http://schemas.openxmlformats.org/markup-compatibility/2006">
      <mc:Choice Requires="x14">
        <control shapeId="6174" r:id="rId36" name="CheckBox30">
          <controlPr defaultSize="0" autoLine="0" r:id="rId16">
            <anchor moveWithCells="1">
              <from>
                <xdr:col>19</xdr:col>
                <xdr:colOff>617220</xdr:colOff>
                <xdr:row>55</xdr:row>
                <xdr:rowOff>160020</xdr:rowOff>
              </from>
              <to>
                <xdr:col>19</xdr:col>
                <xdr:colOff>899160</xdr:colOff>
                <xdr:row>55</xdr:row>
                <xdr:rowOff>419100</xdr:rowOff>
              </to>
            </anchor>
          </controlPr>
        </control>
      </mc:Choice>
      <mc:Fallback>
        <control shapeId="6174" r:id="rId36" name="CheckBox30"/>
      </mc:Fallback>
    </mc:AlternateContent>
    <mc:AlternateContent xmlns:mc="http://schemas.openxmlformats.org/markup-compatibility/2006">
      <mc:Choice Requires="x14">
        <control shapeId="6175" r:id="rId37" name="CheckBox31">
          <controlPr defaultSize="0" autoLine="0" r:id="rId16">
            <anchor moveWithCells="1">
              <from>
                <xdr:col>19</xdr:col>
                <xdr:colOff>617220</xdr:colOff>
                <xdr:row>56</xdr:row>
                <xdr:rowOff>0</xdr:rowOff>
              </from>
              <to>
                <xdr:col>19</xdr:col>
                <xdr:colOff>899160</xdr:colOff>
                <xdr:row>56</xdr:row>
                <xdr:rowOff>259080</xdr:rowOff>
              </to>
            </anchor>
          </controlPr>
        </control>
      </mc:Choice>
      <mc:Fallback>
        <control shapeId="6175" r:id="rId37" name="CheckBox31"/>
      </mc:Fallback>
    </mc:AlternateContent>
    <mc:AlternateContent xmlns:mc="http://schemas.openxmlformats.org/markup-compatibility/2006">
      <mc:Choice Requires="x14">
        <control shapeId="6176" r:id="rId38" name="CheckBox32">
          <controlPr defaultSize="0" autoLine="0" r:id="rId16">
            <anchor moveWithCells="1">
              <from>
                <xdr:col>19</xdr:col>
                <xdr:colOff>617220</xdr:colOff>
                <xdr:row>56</xdr:row>
                <xdr:rowOff>0</xdr:rowOff>
              </from>
              <to>
                <xdr:col>19</xdr:col>
                <xdr:colOff>899160</xdr:colOff>
                <xdr:row>56</xdr:row>
                <xdr:rowOff>259080</xdr:rowOff>
              </to>
            </anchor>
          </controlPr>
        </control>
      </mc:Choice>
      <mc:Fallback>
        <control shapeId="6176" r:id="rId38" name="CheckBox32"/>
      </mc:Fallback>
    </mc:AlternateContent>
    <mc:AlternateContent xmlns:mc="http://schemas.openxmlformats.org/markup-compatibility/2006">
      <mc:Choice Requires="x14">
        <control shapeId="6177" r:id="rId39" name="CheckBox33">
          <controlPr defaultSize="0" autoLine="0" r:id="rId16">
            <anchor moveWithCells="1">
              <from>
                <xdr:col>19</xdr:col>
                <xdr:colOff>617220</xdr:colOff>
                <xdr:row>56</xdr:row>
                <xdr:rowOff>0</xdr:rowOff>
              </from>
              <to>
                <xdr:col>19</xdr:col>
                <xdr:colOff>899160</xdr:colOff>
                <xdr:row>56</xdr:row>
                <xdr:rowOff>259080</xdr:rowOff>
              </to>
            </anchor>
          </controlPr>
        </control>
      </mc:Choice>
      <mc:Fallback>
        <control shapeId="6177" r:id="rId39" name="CheckBox33"/>
      </mc:Fallback>
    </mc:AlternateContent>
    <mc:AlternateContent xmlns:mc="http://schemas.openxmlformats.org/markup-compatibility/2006">
      <mc:Choice Requires="x14">
        <control shapeId="6178" r:id="rId40" name="CheckBox34">
          <controlPr defaultSize="0" autoLine="0" r:id="rId16">
            <anchor moveWithCells="1">
              <from>
                <xdr:col>19</xdr:col>
                <xdr:colOff>617220</xdr:colOff>
                <xdr:row>56</xdr:row>
                <xdr:rowOff>0</xdr:rowOff>
              </from>
              <to>
                <xdr:col>19</xdr:col>
                <xdr:colOff>899160</xdr:colOff>
                <xdr:row>56</xdr:row>
                <xdr:rowOff>259080</xdr:rowOff>
              </to>
            </anchor>
          </controlPr>
        </control>
      </mc:Choice>
      <mc:Fallback>
        <control shapeId="6178" r:id="rId40" name="CheckBox34"/>
      </mc:Fallback>
    </mc:AlternateContent>
    <mc:AlternateContent xmlns:mc="http://schemas.openxmlformats.org/markup-compatibility/2006">
      <mc:Choice Requires="x14">
        <control shapeId="6179" r:id="rId41" name="CheckBox35">
          <controlPr defaultSize="0" autoLine="0" r:id="rId16">
            <anchor moveWithCells="1">
              <from>
                <xdr:col>19</xdr:col>
                <xdr:colOff>617220</xdr:colOff>
                <xdr:row>56</xdr:row>
                <xdr:rowOff>0</xdr:rowOff>
              </from>
              <to>
                <xdr:col>19</xdr:col>
                <xdr:colOff>899160</xdr:colOff>
                <xdr:row>56</xdr:row>
                <xdr:rowOff>259080</xdr:rowOff>
              </to>
            </anchor>
          </controlPr>
        </control>
      </mc:Choice>
      <mc:Fallback>
        <control shapeId="6179" r:id="rId41" name="CheckBox35"/>
      </mc:Fallback>
    </mc:AlternateContent>
    <mc:AlternateContent xmlns:mc="http://schemas.openxmlformats.org/markup-compatibility/2006">
      <mc:Choice Requires="x14">
        <control shapeId="6180" r:id="rId42" name="CheckBox36">
          <controlPr defaultSize="0" autoLine="0" r:id="rId16">
            <anchor moveWithCells="1">
              <from>
                <xdr:col>19</xdr:col>
                <xdr:colOff>617220</xdr:colOff>
                <xdr:row>56</xdr:row>
                <xdr:rowOff>0</xdr:rowOff>
              </from>
              <to>
                <xdr:col>19</xdr:col>
                <xdr:colOff>899160</xdr:colOff>
                <xdr:row>56</xdr:row>
                <xdr:rowOff>259080</xdr:rowOff>
              </to>
            </anchor>
          </controlPr>
        </control>
      </mc:Choice>
      <mc:Fallback>
        <control shapeId="6180" r:id="rId42" name="CheckBox36"/>
      </mc:Fallback>
    </mc:AlternateContent>
    <mc:AlternateContent xmlns:mc="http://schemas.openxmlformats.org/markup-compatibility/2006">
      <mc:Choice Requires="x14">
        <control shapeId="6181" r:id="rId43" name="CheckBox38">
          <controlPr defaultSize="0" autoLine="0" r:id="rId16">
            <anchor moveWithCells="1">
              <from>
                <xdr:col>19</xdr:col>
                <xdr:colOff>617220</xdr:colOff>
                <xdr:row>56</xdr:row>
                <xdr:rowOff>0</xdr:rowOff>
              </from>
              <to>
                <xdr:col>19</xdr:col>
                <xdr:colOff>899160</xdr:colOff>
                <xdr:row>56</xdr:row>
                <xdr:rowOff>259080</xdr:rowOff>
              </to>
            </anchor>
          </controlPr>
        </control>
      </mc:Choice>
      <mc:Fallback>
        <control shapeId="6181" r:id="rId43" name="CheckBox38"/>
      </mc:Fallback>
    </mc:AlternateContent>
    <mc:AlternateContent xmlns:mc="http://schemas.openxmlformats.org/markup-compatibility/2006">
      <mc:Choice Requires="x14">
        <control shapeId="6182" r:id="rId44" name="CheckBox39">
          <controlPr defaultSize="0" autoLine="0" r:id="rId16">
            <anchor moveWithCells="1">
              <from>
                <xdr:col>19</xdr:col>
                <xdr:colOff>617220</xdr:colOff>
                <xdr:row>56</xdr:row>
                <xdr:rowOff>0</xdr:rowOff>
              </from>
              <to>
                <xdr:col>19</xdr:col>
                <xdr:colOff>899160</xdr:colOff>
                <xdr:row>56</xdr:row>
                <xdr:rowOff>259080</xdr:rowOff>
              </to>
            </anchor>
          </controlPr>
        </control>
      </mc:Choice>
      <mc:Fallback>
        <control shapeId="6182" r:id="rId44" name="CheckBox39"/>
      </mc:Fallback>
    </mc:AlternateContent>
    <mc:AlternateContent xmlns:mc="http://schemas.openxmlformats.org/markup-compatibility/2006">
      <mc:Choice Requires="x14">
        <control shapeId="6183" r:id="rId45" name="CheckBox40">
          <controlPr defaultSize="0" autoLine="0" r:id="rId16">
            <anchor moveWithCells="1">
              <from>
                <xdr:col>19</xdr:col>
                <xdr:colOff>617220</xdr:colOff>
                <xdr:row>56</xdr:row>
                <xdr:rowOff>0</xdr:rowOff>
              </from>
              <to>
                <xdr:col>19</xdr:col>
                <xdr:colOff>899160</xdr:colOff>
                <xdr:row>56</xdr:row>
                <xdr:rowOff>259080</xdr:rowOff>
              </to>
            </anchor>
          </controlPr>
        </control>
      </mc:Choice>
      <mc:Fallback>
        <control shapeId="6183" r:id="rId45" name="CheckBox40"/>
      </mc:Fallback>
    </mc:AlternateContent>
    <mc:AlternateContent xmlns:mc="http://schemas.openxmlformats.org/markup-compatibility/2006">
      <mc:Choice Requires="x14">
        <control shapeId="6184" r:id="rId46" name="CheckBox41">
          <controlPr defaultSize="0" autoLine="0" r:id="rId16">
            <anchor moveWithCells="1">
              <from>
                <xdr:col>19</xdr:col>
                <xdr:colOff>617220</xdr:colOff>
                <xdr:row>56</xdr:row>
                <xdr:rowOff>0</xdr:rowOff>
              </from>
              <to>
                <xdr:col>19</xdr:col>
                <xdr:colOff>899160</xdr:colOff>
                <xdr:row>56</xdr:row>
                <xdr:rowOff>259080</xdr:rowOff>
              </to>
            </anchor>
          </controlPr>
        </control>
      </mc:Choice>
      <mc:Fallback>
        <control shapeId="6184" r:id="rId46" name="CheckBox41"/>
      </mc:Fallback>
    </mc:AlternateContent>
    <mc:AlternateContent xmlns:mc="http://schemas.openxmlformats.org/markup-compatibility/2006">
      <mc:Choice Requires="x14">
        <control shapeId="6185" r:id="rId47" name="CheckBox42">
          <controlPr defaultSize="0" autoLine="0" r:id="rId16">
            <anchor moveWithCells="1">
              <from>
                <xdr:col>19</xdr:col>
                <xdr:colOff>617220</xdr:colOff>
                <xdr:row>56</xdr:row>
                <xdr:rowOff>0</xdr:rowOff>
              </from>
              <to>
                <xdr:col>19</xdr:col>
                <xdr:colOff>899160</xdr:colOff>
                <xdr:row>56</xdr:row>
                <xdr:rowOff>259080</xdr:rowOff>
              </to>
            </anchor>
          </controlPr>
        </control>
      </mc:Choice>
      <mc:Fallback>
        <control shapeId="6185" r:id="rId47" name="CheckBox42"/>
      </mc:Fallback>
    </mc:AlternateContent>
    <mc:AlternateContent xmlns:mc="http://schemas.openxmlformats.org/markup-compatibility/2006">
      <mc:Choice Requires="x14">
        <control shapeId="6186" r:id="rId48" name="CheckBox43">
          <controlPr defaultSize="0" autoLine="0" r:id="rId16">
            <anchor moveWithCells="1">
              <from>
                <xdr:col>19</xdr:col>
                <xdr:colOff>617220</xdr:colOff>
                <xdr:row>56</xdr:row>
                <xdr:rowOff>0</xdr:rowOff>
              </from>
              <to>
                <xdr:col>19</xdr:col>
                <xdr:colOff>899160</xdr:colOff>
                <xdr:row>56</xdr:row>
                <xdr:rowOff>259080</xdr:rowOff>
              </to>
            </anchor>
          </controlPr>
        </control>
      </mc:Choice>
      <mc:Fallback>
        <control shapeId="6186" r:id="rId48" name="CheckBox43"/>
      </mc:Fallback>
    </mc:AlternateContent>
    <mc:AlternateContent xmlns:mc="http://schemas.openxmlformats.org/markup-compatibility/2006">
      <mc:Choice Requires="x14">
        <control shapeId="6187" r:id="rId49" name="CheckBox44">
          <controlPr defaultSize="0" autoLine="0" r:id="rId16">
            <anchor moveWithCells="1">
              <from>
                <xdr:col>19</xdr:col>
                <xdr:colOff>617220</xdr:colOff>
                <xdr:row>56</xdr:row>
                <xdr:rowOff>0</xdr:rowOff>
              </from>
              <to>
                <xdr:col>19</xdr:col>
                <xdr:colOff>899160</xdr:colOff>
                <xdr:row>56</xdr:row>
                <xdr:rowOff>259080</xdr:rowOff>
              </to>
            </anchor>
          </controlPr>
        </control>
      </mc:Choice>
      <mc:Fallback>
        <control shapeId="6187" r:id="rId49" name="CheckBox44"/>
      </mc:Fallback>
    </mc:AlternateContent>
    <mc:AlternateContent xmlns:mc="http://schemas.openxmlformats.org/markup-compatibility/2006">
      <mc:Choice Requires="x14">
        <control shapeId="6188" r:id="rId50" name="CheckBox45">
          <controlPr defaultSize="0" autoLine="0" r:id="rId16">
            <anchor moveWithCells="1">
              <from>
                <xdr:col>19</xdr:col>
                <xdr:colOff>617220</xdr:colOff>
                <xdr:row>56</xdr:row>
                <xdr:rowOff>0</xdr:rowOff>
              </from>
              <to>
                <xdr:col>19</xdr:col>
                <xdr:colOff>899160</xdr:colOff>
                <xdr:row>56</xdr:row>
                <xdr:rowOff>259080</xdr:rowOff>
              </to>
            </anchor>
          </controlPr>
        </control>
      </mc:Choice>
      <mc:Fallback>
        <control shapeId="6188" r:id="rId50" name="CheckBox45"/>
      </mc:Fallback>
    </mc:AlternateContent>
    <mc:AlternateContent xmlns:mc="http://schemas.openxmlformats.org/markup-compatibility/2006">
      <mc:Choice Requires="x14">
        <control shapeId="6189" r:id="rId51" name="CheckBox46">
          <controlPr defaultSize="0" autoLine="0" r:id="rId7">
            <anchor moveWithCells="1">
              <from>
                <xdr:col>19</xdr:col>
                <xdr:colOff>617220</xdr:colOff>
                <xdr:row>56</xdr:row>
                <xdr:rowOff>0</xdr:rowOff>
              </from>
              <to>
                <xdr:col>19</xdr:col>
                <xdr:colOff>906780</xdr:colOff>
                <xdr:row>56</xdr:row>
                <xdr:rowOff>259080</xdr:rowOff>
              </to>
            </anchor>
          </controlPr>
        </control>
      </mc:Choice>
      <mc:Fallback>
        <control shapeId="6189" r:id="rId51" name="CheckBox46"/>
      </mc:Fallback>
    </mc:AlternateContent>
  </controls>
  <extLst>
    <ext xmlns:x14="http://schemas.microsoft.com/office/spreadsheetml/2009/9/main" uri="{78C0D931-6437-407d-A8EE-F0AAD7539E65}">
      <x14:conditionalFormattings>
        <x14:conditionalFormatting xmlns:xm="http://schemas.microsoft.com/office/excel/2006/main">
          <x14:cfRule type="dataBar" id="{71042A43-3CA1-4263-87FE-4411DC40D6A0}">
            <x14:dataBar minLength="0" maxLength="100" border="1" negativeBarBorderColorSameAsPositive="0">
              <x14:cfvo type="autoMin"/>
              <x14:cfvo type="autoMax"/>
              <x14:borderColor rgb="FFFFB628"/>
              <x14:negativeFillColor rgb="FFFF0000"/>
              <x14:negativeBorderColor rgb="FFFF0000"/>
              <x14:axisColor rgb="FF000000"/>
            </x14:dataBar>
          </x14:cfRule>
          <xm:sqref>Z14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639292-488F-4C1E-998E-8E7687760E60}">
  <sheetPr>
    <tabColor rgb="FFFFC000"/>
  </sheetPr>
  <dimension ref="A1:N133"/>
  <sheetViews>
    <sheetView tabSelected="1" zoomScale="70" zoomScaleNormal="70" workbookViewId="0">
      <selection activeCell="M8" sqref="M8"/>
    </sheetView>
  </sheetViews>
  <sheetFormatPr baseColWidth="10" defaultColWidth="11.44140625" defaultRowHeight="13.8" x14ac:dyDescent="0.25"/>
  <cols>
    <col min="1" max="2" width="6.5546875" style="109" customWidth="1"/>
    <col min="3" max="3" width="32.6640625" style="109" customWidth="1"/>
    <col min="4" max="4" width="27.5546875" style="109" customWidth="1"/>
    <col min="5" max="5" width="38" style="109" customWidth="1"/>
    <col min="6" max="6" width="32.21875" style="109" customWidth="1"/>
    <col min="7" max="7" width="18.33203125" style="109" customWidth="1"/>
    <col min="8" max="8" width="15.5546875" style="109" customWidth="1"/>
    <col min="9" max="9" width="19.33203125" style="109" customWidth="1"/>
    <col min="10" max="10" width="14.5546875" style="109" customWidth="1"/>
    <col min="11" max="16384" width="11.44140625" style="109"/>
  </cols>
  <sheetData>
    <row r="1" spans="1:14" s="168" customFormat="1" ht="15" customHeight="1" x14ac:dyDescent="0.25">
      <c r="A1" s="473" t="s">
        <v>380</v>
      </c>
      <c r="B1" s="375"/>
      <c r="C1" s="375"/>
      <c r="D1" s="375"/>
      <c r="E1" s="375"/>
      <c r="F1" s="375"/>
      <c r="G1" s="474"/>
      <c r="H1" s="634" t="s">
        <v>457</v>
      </c>
      <c r="I1" s="635"/>
      <c r="J1" s="477"/>
      <c r="K1" s="167"/>
      <c r="N1" s="358"/>
    </row>
    <row r="2" spans="1:14" s="168" customFormat="1" ht="15" customHeight="1" x14ac:dyDescent="0.25">
      <c r="A2" s="475"/>
      <c r="B2" s="358"/>
      <c r="C2" s="358"/>
      <c r="D2" s="358"/>
      <c r="E2" s="358"/>
      <c r="F2" s="358"/>
      <c r="G2" s="476"/>
      <c r="H2" s="632" t="s">
        <v>458</v>
      </c>
      <c r="I2" s="633"/>
      <c r="J2" s="478"/>
      <c r="K2" s="167"/>
      <c r="N2" s="358"/>
    </row>
    <row r="3" spans="1:14" s="168" customFormat="1" ht="15" customHeight="1" x14ac:dyDescent="0.25">
      <c r="A3" s="475" t="s">
        <v>391</v>
      </c>
      <c r="B3" s="358"/>
      <c r="C3" s="358"/>
      <c r="D3" s="358"/>
      <c r="E3" s="358"/>
      <c r="F3" s="358"/>
      <c r="G3" s="476"/>
      <c r="H3" s="480" t="s">
        <v>392</v>
      </c>
      <c r="I3" s="480"/>
      <c r="J3" s="478"/>
      <c r="K3" s="167"/>
      <c r="N3" s="358"/>
    </row>
    <row r="4" spans="1:14" s="168" customFormat="1" ht="15.75" customHeight="1" x14ac:dyDescent="0.25">
      <c r="A4" s="481"/>
      <c r="B4" s="385"/>
      <c r="C4" s="385"/>
      <c r="D4" s="385"/>
      <c r="E4" s="385"/>
      <c r="F4" s="385"/>
      <c r="G4" s="482"/>
      <c r="H4" s="480" t="s">
        <v>393</v>
      </c>
      <c r="I4" s="480"/>
      <c r="J4" s="479"/>
      <c r="K4" s="167"/>
      <c r="N4" s="358"/>
    </row>
    <row r="5" spans="1:14" ht="15.75" customHeight="1" x14ac:dyDescent="0.25">
      <c r="A5" s="458"/>
      <c r="B5" s="459"/>
      <c r="C5" s="459"/>
      <c r="D5" s="459"/>
      <c r="E5" s="459"/>
      <c r="F5" s="459"/>
      <c r="G5" s="459"/>
      <c r="H5" s="459"/>
      <c r="I5" s="459"/>
      <c r="J5" s="460"/>
      <c r="K5" s="108"/>
      <c r="N5" s="159"/>
    </row>
    <row r="6" spans="1:14" ht="15" customHeight="1" x14ac:dyDescent="0.25">
      <c r="A6" s="461" t="e">
        <f>[2]CONTEXTO!#REF!</f>
        <v>#REF!</v>
      </c>
      <c r="B6" s="462"/>
      <c r="C6" s="462"/>
      <c r="D6" s="462"/>
      <c r="E6" s="462"/>
      <c r="F6" s="462"/>
      <c r="G6" s="462"/>
      <c r="H6" s="462"/>
      <c r="I6" s="462"/>
      <c r="J6" s="463"/>
    </row>
    <row r="7" spans="1:14" ht="32.25" customHeight="1" thickBot="1" x14ac:dyDescent="0.3">
      <c r="A7" s="464"/>
      <c r="B7" s="465"/>
      <c r="C7" s="465"/>
      <c r="D7" s="465"/>
      <c r="E7" s="465"/>
      <c r="F7" s="465"/>
      <c r="G7" s="465"/>
      <c r="H7" s="465"/>
      <c r="I7" s="465"/>
      <c r="J7" s="466"/>
    </row>
    <row r="8" spans="1:14" ht="23.25" customHeight="1" x14ac:dyDescent="0.25">
      <c r="A8" s="467" t="s">
        <v>244</v>
      </c>
      <c r="B8" s="467"/>
      <c r="C8" s="467"/>
      <c r="D8" s="467"/>
      <c r="E8" s="438" t="s">
        <v>216</v>
      </c>
      <c r="F8" s="468"/>
      <c r="G8" s="468"/>
      <c r="H8" s="468"/>
      <c r="I8" s="468"/>
      <c r="J8" s="469"/>
    </row>
    <row r="9" spans="1:14" ht="23.25" customHeight="1" x14ac:dyDescent="0.25">
      <c r="A9" s="467"/>
      <c r="B9" s="467"/>
      <c r="C9" s="467"/>
      <c r="D9" s="467"/>
      <c r="E9" s="437" t="s">
        <v>245</v>
      </c>
      <c r="F9" s="437"/>
      <c r="G9" s="437" t="s">
        <v>246</v>
      </c>
      <c r="H9" s="437"/>
      <c r="I9" s="437"/>
      <c r="J9" s="437"/>
    </row>
    <row r="10" spans="1:14" ht="23.25" customHeight="1" x14ac:dyDescent="0.3">
      <c r="A10" s="467"/>
      <c r="B10" s="467"/>
      <c r="C10" s="467"/>
      <c r="D10" s="467"/>
      <c r="E10" s="415" t="s">
        <v>247</v>
      </c>
      <c r="F10" s="415"/>
      <c r="G10" s="470" t="s">
        <v>248</v>
      </c>
      <c r="H10" s="471"/>
      <c r="I10" s="471"/>
      <c r="J10" s="472"/>
    </row>
    <row r="11" spans="1:14" ht="43.5" customHeight="1" x14ac:dyDescent="0.25">
      <c r="A11" s="467"/>
      <c r="B11" s="467"/>
      <c r="C11" s="467"/>
      <c r="D11" s="467"/>
      <c r="E11" s="449" t="s">
        <v>394</v>
      </c>
      <c r="F11" s="450"/>
      <c r="G11" s="456" t="s">
        <v>318</v>
      </c>
      <c r="H11" s="456"/>
      <c r="I11" s="456"/>
      <c r="J11" s="456"/>
    </row>
    <row r="12" spans="1:14" ht="43.5" customHeight="1" x14ac:dyDescent="0.25">
      <c r="A12" s="467"/>
      <c r="B12" s="467"/>
      <c r="C12" s="467"/>
      <c r="D12" s="467"/>
      <c r="E12" s="449" t="s">
        <v>395</v>
      </c>
      <c r="F12" s="450"/>
      <c r="G12" s="456" t="s">
        <v>317</v>
      </c>
      <c r="H12" s="456"/>
      <c r="I12" s="456"/>
      <c r="J12" s="456"/>
    </row>
    <row r="13" spans="1:14" ht="43.5" customHeight="1" x14ac:dyDescent="0.25">
      <c r="A13" s="467"/>
      <c r="B13" s="467"/>
      <c r="C13" s="467"/>
      <c r="D13" s="467"/>
      <c r="E13" s="449" t="s">
        <v>396</v>
      </c>
      <c r="F13" s="450"/>
      <c r="G13" s="457" t="s">
        <v>397</v>
      </c>
      <c r="H13" s="457"/>
      <c r="I13" s="457"/>
      <c r="J13" s="457"/>
    </row>
    <row r="14" spans="1:14" ht="43.5" customHeight="1" x14ac:dyDescent="0.25">
      <c r="A14" s="467"/>
      <c r="B14" s="467"/>
      <c r="C14" s="467"/>
      <c r="D14" s="467"/>
      <c r="E14" s="406" t="s">
        <v>398</v>
      </c>
      <c r="F14" s="407"/>
      <c r="G14" s="404" t="s">
        <v>316</v>
      </c>
      <c r="H14" s="454"/>
      <c r="I14" s="454"/>
      <c r="J14" s="405"/>
    </row>
    <row r="15" spans="1:14" ht="83.4" customHeight="1" x14ac:dyDescent="0.25">
      <c r="A15" s="467"/>
      <c r="B15" s="467"/>
      <c r="C15" s="467"/>
      <c r="D15" s="467"/>
      <c r="E15" s="449" t="s">
        <v>399</v>
      </c>
      <c r="F15" s="450"/>
      <c r="G15" s="404" t="s">
        <v>315</v>
      </c>
      <c r="H15" s="454"/>
      <c r="I15" s="454"/>
      <c r="J15" s="405"/>
    </row>
    <row r="16" spans="1:14" ht="78.599999999999994" customHeight="1" x14ac:dyDescent="0.25">
      <c r="A16" s="467"/>
      <c r="B16" s="467"/>
      <c r="C16" s="467"/>
      <c r="D16" s="467"/>
      <c r="E16" s="449" t="s">
        <v>400</v>
      </c>
      <c r="F16" s="450"/>
      <c r="G16" s="411" t="s">
        <v>401</v>
      </c>
      <c r="H16" s="455"/>
      <c r="I16" s="455"/>
      <c r="J16" s="412"/>
    </row>
    <row r="17" spans="1:10" ht="70.8" customHeight="1" x14ac:dyDescent="0.25">
      <c r="A17" s="467"/>
      <c r="B17" s="467"/>
      <c r="C17" s="467"/>
      <c r="D17" s="467"/>
      <c r="E17" s="449" t="s">
        <v>402</v>
      </c>
      <c r="F17" s="450"/>
      <c r="G17" s="399" t="s">
        <v>403</v>
      </c>
      <c r="H17" s="422"/>
      <c r="I17" s="422"/>
      <c r="J17" s="400"/>
    </row>
    <row r="18" spans="1:10" ht="48.75" customHeight="1" x14ac:dyDescent="0.25">
      <c r="A18" s="467"/>
      <c r="B18" s="467"/>
      <c r="C18" s="467"/>
      <c r="D18" s="467"/>
      <c r="E18" s="449" t="s">
        <v>404</v>
      </c>
      <c r="F18" s="450"/>
      <c r="G18" s="399" t="s">
        <v>314</v>
      </c>
      <c r="H18" s="422"/>
      <c r="I18" s="422"/>
      <c r="J18" s="400"/>
    </row>
    <row r="19" spans="1:10" ht="54.75" customHeight="1" x14ac:dyDescent="0.25">
      <c r="A19" s="467"/>
      <c r="B19" s="467"/>
      <c r="C19" s="467"/>
      <c r="D19" s="467"/>
      <c r="E19" s="449" t="s">
        <v>405</v>
      </c>
      <c r="F19" s="450"/>
      <c r="G19" s="408" t="s">
        <v>313</v>
      </c>
      <c r="H19" s="430"/>
      <c r="I19" s="430"/>
      <c r="J19" s="409"/>
    </row>
    <row r="20" spans="1:10" ht="59.25" customHeight="1" x14ac:dyDescent="0.25">
      <c r="A20" s="467"/>
      <c r="B20" s="467"/>
      <c r="C20" s="467"/>
      <c r="D20" s="467"/>
      <c r="E20" s="406" t="s">
        <v>406</v>
      </c>
      <c r="F20" s="407"/>
      <c r="G20" s="451" t="s">
        <v>407</v>
      </c>
      <c r="H20" s="452"/>
      <c r="I20" s="452"/>
      <c r="J20" s="453"/>
    </row>
    <row r="21" spans="1:10" ht="49.5" customHeight="1" x14ac:dyDescent="0.25">
      <c r="A21" s="467"/>
      <c r="B21" s="467"/>
      <c r="C21" s="467"/>
      <c r="D21" s="467"/>
      <c r="E21" s="449" t="s">
        <v>408</v>
      </c>
      <c r="F21" s="450"/>
      <c r="G21" s="399" t="s">
        <v>312</v>
      </c>
      <c r="H21" s="422"/>
      <c r="I21" s="422"/>
      <c r="J21" s="400"/>
    </row>
    <row r="22" spans="1:10" ht="58.8" customHeight="1" x14ac:dyDescent="0.25">
      <c r="A22" s="467"/>
      <c r="B22" s="467"/>
      <c r="C22" s="467"/>
      <c r="D22" s="467"/>
      <c r="E22" s="449" t="s">
        <v>409</v>
      </c>
      <c r="F22" s="450"/>
      <c r="G22" s="399" t="s">
        <v>311</v>
      </c>
      <c r="H22" s="422"/>
      <c r="I22" s="422"/>
      <c r="J22" s="400"/>
    </row>
    <row r="23" spans="1:10" ht="49.5" customHeight="1" x14ac:dyDescent="0.25">
      <c r="A23" s="467"/>
      <c r="B23" s="467"/>
      <c r="C23" s="467"/>
      <c r="D23" s="467"/>
      <c r="E23" s="449" t="s">
        <v>410</v>
      </c>
      <c r="F23" s="450"/>
      <c r="G23" s="443"/>
      <c r="H23" s="444"/>
      <c r="I23" s="444"/>
      <c r="J23" s="445"/>
    </row>
    <row r="24" spans="1:10" ht="49.5" customHeight="1" x14ac:dyDescent="0.25">
      <c r="A24" s="467"/>
      <c r="B24" s="467"/>
      <c r="C24" s="467"/>
      <c r="D24" s="467"/>
      <c r="E24" s="441" t="s">
        <v>411</v>
      </c>
      <c r="F24" s="442"/>
      <c r="G24" s="443"/>
      <c r="H24" s="444"/>
      <c r="I24" s="444"/>
      <c r="J24" s="445"/>
    </row>
    <row r="25" spans="1:10" ht="49.5" customHeight="1" x14ac:dyDescent="0.25">
      <c r="A25" s="467"/>
      <c r="B25" s="467"/>
      <c r="C25" s="467"/>
      <c r="D25" s="467"/>
      <c r="E25" s="441" t="s">
        <v>412</v>
      </c>
      <c r="F25" s="442"/>
      <c r="G25" s="446"/>
      <c r="H25" s="447"/>
      <c r="I25" s="447"/>
      <c r="J25" s="448"/>
    </row>
    <row r="26" spans="1:10" ht="49.5" customHeight="1" x14ac:dyDescent="0.25">
      <c r="A26" s="467"/>
      <c r="B26" s="467"/>
      <c r="C26" s="467"/>
      <c r="D26" s="467"/>
      <c r="E26" s="441" t="s">
        <v>413</v>
      </c>
      <c r="F26" s="442"/>
      <c r="G26" s="446"/>
      <c r="H26" s="447"/>
      <c r="I26" s="447"/>
      <c r="J26" s="448"/>
    </row>
    <row r="27" spans="1:10" ht="51.75" customHeight="1" x14ac:dyDescent="0.25">
      <c r="A27" s="414" t="s">
        <v>214</v>
      </c>
      <c r="B27" s="414" t="s">
        <v>246</v>
      </c>
      <c r="C27" s="415" t="s">
        <v>249</v>
      </c>
      <c r="D27" s="415"/>
      <c r="E27" s="437" t="s">
        <v>250</v>
      </c>
      <c r="F27" s="415"/>
      <c r="G27" s="438" t="s">
        <v>251</v>
      </c>
      <c r="H27" s="439"/>
      <c r="I27" s="439"/>
      <c r="J27" s="440"/>
    </row>
    <row r="28" spans="1:10" ht="73.2" customHeight="1" x14ac:dyDescent="0.25">
      <c r="A28" s="414"/>
      <c r="B28" s="414"/>
      <c r="C28" s="428" t="s">
        <v>310</v>
      </c>
      <c r="D28" s="429"/>
      <c r="E28" s="428" t="s">
        <v>414</v>
      </c>
      <c r="F28" s="429"/>
      <c r="G28" s="408" t="s">
        <v>309</v>
      </c>
      <c r="H28" s="430"/>
      <c r="I28" s="430"/>
      <c r="J28" s="409"/>
    </row>
    <row r="29" spans="1:10" ht="75.599999999999994" customHeight="1" x14ac:dyDescent="0.25">
      <c r="A29" s="414"/>
      <c r="B29" s="414"/>
      <c r="C29" s="428" t="s">
        <v>415</v>
      </c>
      <c r="D29" s="429"/>
      <c r="E29" s="428" t="s">
        <v>308</v>
      </c>
      <c r="F29" s="429"/>
      <c r="G29" s="399" t="s">
        <v>416</v>
      </c>
      <c r="H29" s="422"/>
      <c r="I29" s="422"/>
      <c r="J29" s="400"/>
    </row>
    <row r="30" spans="1:10" ht="54.75" customHeight="1" x14ac:dyDescent="0.25">
      <c r="A30" s="414"/>
      <c r="B30" s="414"/>
      <c r="C30" s="428" t="s">
        <v>417</v>
      </c>
      <c r="D30" s="429"/>
      <c r="E30" s="404" t="s">
        <v>418</v>
      </c>
      <c r="F30" s="400"/>
      <c r="G30" s="408" t="s">
        <v>307</v>
      </c>
      <c r="H30" s="430"/>
      <c r="I30" s="430"/>
      <c r="J30" s="409"/>
    </row>
    <row r="31" spans="1:10" ht="81" customHeight="1" x14ac:dyDescent="0.25">
      <c r="A31" s="414"/>
      <c r="B31" s="414"/>
      <c r="C31" s="413" t="s">
        <v>419</v>
      </c>
      <c r="D31" s="392"/>
      <c r="E31" s="408" t="s">
        <v>304</v>
      </c>
      <c r="F31" s="409"/>
      <c r="G31" s="399" t="s">
        <v>306</v>
      </c>
      <c r="H31" s="422"/>
      <c r="I31" s="422"/>
      <c r="J31" s="400"/>
    </row>
    <row r="32" spans="1:10" ht="51" customHeight="1" x14ac:dyDescent="0.25">
      <c r="A32" s="414"/>
      <c r="B32" s="414"/>
      <c r="C32" s="432" t="s">
        <v>305</v>
      </c>
      <c r="D32" s="433"/>
      <c r="E32" s="428" t="s">
        <v>420</v>
      </c>
      <c r="F32" s="429"/>
      <c r="G32" s="408" t="s">
        <v>421</v>
      </c>
      <c r="H32" s="430"/>
      <c r="I32" s="430"/>
      <c r="J32" s="409"/>
    </row>
    <row r="33" spans="1:10" ht="52.5" customHeight="1" x14ac:dyDescent="0.25">
      <c r="A33" s="414"/>
      <c r="B33" s="414"/>
      <c r="C33" s="434" t="s">
        <v>303</v>
      </c>
      <c r="D33" s="435"/>
      <c r="E33" s="408" t="s">
        <v>422</v>
      </c>
      <c r="F33" s="436"/>
      <c r="G33" s="408" t="s">
        <v>301</v>
      </c>
      <c r="H33" s="430"/>
      <c r="I33" s="430"/>
      <c r="J33" s="409"/>
    </row>
    <row r="34" spans="1:10" ht="68.400000000000006" customHeight="1" x14ac:dyDescent="0.25">
      <c r="A34" s="414"/>
      <c r="B34" s="414"/>
      <c r="C34" s="423" t="s">
        <v>302</v>
      </c>
      <c r="D34" s="424"/>
      <c r="E34" s="406" t="s">
        <v>423</v>
      </c>
      <c r="F34" s="407"/>
      <c r="G34" s="408"/>
      <c r="H34" s="430"/>
      <c r="I34" s="430"/>
      <c r="J34" s="409"/>
    </row>
    <row r="35" spans="1:10" ht="51" customHeight="1" x14ac:dyDescent="0.25">
      <c r="A35" s="414"/>
      <c r="B35" s="414"/>
      <c r="C35" s="423" t="s">
        <v>424</v>
      </c>
      <c r="D35" s="424"/>
      <c r="E35" s="399" t="s">
        <v>425</v>
      </c>
      <c r="F35" s="431"/>
      <c r="G35" s="392"/>
      <c r="H35" s="392"/>
      <c r="I35" s="392"/>
      <c r="J35" s="392"/>
    </row>
    <row r="36" spans="1:10" ht="51" customHeight="1" x14ac:dyDescent="0.25">
      <c r="A36" s="414"/>
      <c r="B36" s="414"/>
      <c r="C36" s="426" t="s">
        <v>426</v>
      </c>
      <c r="D36" s="427"/>
      <c r="E36" s="428" t="s">
        <v>427</v>
      </c>
      <c r="F36" s="429"/>
      <c r="G36" s="392"/>
      <c r="H36" s="392"/>
      <c r="I36" s="392"/>
      <c r="J36" s="392"/>
    </row>
    <row r="37" spans="1:10" ht="84.6" customHeight="1" x14ac:dyDescent="0.25">
      <c r="A37" s="414"/>
      <c r="B37" s="414"/>
      <c r="C37" s="423" t="s">
        <v>428</v>
      </c>
      <c r="D37" s="424"/>
      <c r="E37" s="428" t="s">
        <v>429</v>
      </c>
      <c r="F37" s="429"/>
      <c r="G37" s="396"/>
      <c r="H37" s="398"/>
      <c r="I37" s="398"/>
      <c r="J37" s="397"/>
    </row>
    <row r="38" spans="1:10" ht="45.75" customHeight="1" x14ac:dyDescent="0.25">
      <c r="A38" s="414"/>
      <c r="B38" s="414"/>
      <c r="C38" s="423" t="s">
        <v>300</v>
      </c>
      <c r="D38" s="424"/>
      <c r="E38" s="396"/>
      <c r="F38" s="397"/>
      <c r="G38" s="396"/>
      <c r="H38" s="398"/>
      <c r="I38" s="398"/>
      <c r="J38" s="397"/>
    </row>
    <row r="39" spans="1:10" ht="41.25" customHeight="1" x14ac:dyDescent="0.25">
      <c r="A39" s="414"/>
      <c r="B39" s="414"/>
      <c r="C39" s="392"/>
      <c r="D39" s="392"/>
      <c r="E39" s="396"/>
      <c r="F39" s="397"/>
      <c r="G39" s="425"/>
      <c r="H39" s="425"/>
      <c r="I39" s="425"/>
      <c r="J39" s="425"/>
    </row>
    <row r="40" spans="1:10" ht="66" customHeight="1" x14ac:dyDescent="0.3">
      <c r="A40" s="414"/>
      <c r="B40" s="414" t="s">
        <v>245</v>
      </c>
      <c r="C40" s="415" t="s">
        <v>252</v>
      </c>
      <c r="D40" s="415"/>
      <c r="E40" s="416" t="s">
        <v>253</v>
      </c>
      <c r="F40" s="417"/>
      <c r="G40" s="418" t="s">
        <v>254</v>
      </c>
      <c r="H40" s="419"/>
      <c r="I40" s="419"/>
      <c r="J40" s="420"/>
    </row>
    <row r="41" spans="1:10" ht="66" customHeight="1" x14ac:dyDescent="0.25">
      <c r="A41" s="414"/>
      <c r="B41" s="414"/>
      <c r="C41" s="406" t="s">
        <v>430</v>
      </c>
      <c r="D41" s="407"/>
      <c r="E41" s="408" t="s">
        <v>431</v>
      </c>
      <c r="F41" s="409"/>
      <c r="G41" s="421" t="s">
        <v>299</v>
      </c>
      <c r="H41" s="422"/>
      <c r="I41" s="422"/>
      <c r="J41" s="400"/>
    </row>
    <row r="42" spans="1:10" ht="139.80000000000001" customHeight="1" x14ac:dyDescent="0.25">
      <c r="A42" s="414"/>
      <c r="B42" s="414"/>
      <c r="C42" s="406" t="s">
        <v>298</v>
      </c>
      <c r="D42" s="407"/>
      <c r="E42" s="408" t="s">
        <v>432</v>
      </c>
      <c r="F42" s="409"/>
      <c r="G42" s="410" t="s">
        <v>433</v>
      </c>
      <c r="H42" s="410"/>
      <c r="I42" s="410"/>
      <c r="J42" s="410"/>
    </row>
    <row r="43" spans="1:10" ht="75.599999999999994" customHeight="1" x14ac:dyDescent="0.25">
      <c r="A43" s="414"/>
      <c r="B43" s="414"/>
      <c r="C43" s="406" t="s">
        <v>434</v>
      </c>
      <c r="D43" s="407"/>
      <c r="E43" s="408" t="s">
        <v>435</v>
      </c>
      <c r="F43" s="409"/>
      <c r="G43" s="410" t="s">
        <v>297</v>
      </c>
      <c r="H43" s="410"/>
      <c r="I43" s="410"/>
      <c r="J43" s="410"/>
    </row>
    <row r="44" spans="1:10" ht="48" customHeight="1" x14ac:dyDescent="0.25">
      <c r="A44" s="414"/>
      <c r="B44" s="414"/>
      <c r="C44" s="411" t="s">
        <v>436</v>
      </c>
      <c r="D44" s="412"/>
      <c r="E44" s="413"/>
      <c r="F44" s="413"/>
      <c r="G44" s="392"/>
      <c r="H44" s="392"/>
      <c r="I44" s="392"/>
      <c r="J44" s="392"/>
    </row>
    <row r="45" spans="1:10" ht="45.75" customHeight="1" x14ac:dyDescent="0.25">
      <c r="A45" s="414"/>
      <c r="B45" s="414"/>
      <c r="C45" s="404" t="s">
        <v>437</v>
      </c>
      <c r="D45" s="405"/>
      <c r="E45" s="392"/>
      <c r="F45" s="392"/>
      <c r="G45" s="392"/>
      <c r="H45" s="392"/>
      <c r="I45" s="392"/>
      <c r="J45" s="392"/>
    </row>
    <row r="46" spans="1:10" ht="45.75" customHeight="1" x14ac:dyDescent="0.25">
      <c r="A46" s="414"/>
      <c r="B46" s="414"/>
      <c r="C46" s="404" t="s">
        <v>438</v>
      </c>
      <c r="D46" s="405"/>
      <c r="E46" s="392"/>
      <c r="F46" s="392"/>
      <c r="G46" s="392"/>
      <c r="H46" s="392"/>
      <c r="I46" s="392"/>
      <c r="J46" s="392"/>
    </row>
    <row r="47" spans="1:10" ht="45" customHeight="1" x14ac:dyDescent="0.25">
      <c r="A47" s="414"/>
      <c r="B47" s="414"/>
      <c r="C47" s="404" t="s">
        <v>439</v>
      </c>
      <c r="D47" s="405"/>
      <c r="E47" s="396"/>
      <c r="F47" s="397"/>
      <c r="G47" s="396"/>
      <c r="H47" s="398"/>
      <c r="I47" s="398"/>
      <c r="J47" s="397"/>
    </row>
    <row r="48" spans="1:10" ht="50.25" customHeight="1" x14ac:dyDescent="0.25">
      <c r="A48" s="414"/>
      <c r="B48" s="414"/>
      <c r="C48" s="404" t="s">
        <v>440</v>
      </c>
      <c r="D48" s="405"/>
      <c r="E48" s="396"/>
      <c r="F48" s="397"/>
      <c r="G48" s="396"/>
      <c r="H48" s="398"/>
      <c r="I48" s="398"/>
      <c r="J48" s="397"/>
    </row>
    <row r="49" spans="1:10" ht="52.5" customHeight="1" x14ac:dyDescent="0.25">
      <c r="A49" s="414"/>
      <c r="B49" s="414"/>
      <c r="C49" s="404" t="s">
        <v>441</v>
      </c>
      <c r="D49" s="405"/>
      <c r="E49" s="401"/>
      <c r="F49" s="402"/>
      <c r="G49" s="401"/>
      <c r="H49" s="403"/>
      <c r="I49" s="403"/>
      <c r="J49" s="402"/>
    </row>
    <row r="50" spans="1:10" ht="48" customHeight="1" x14ac:dyDescent="0.25">
      <c r="A50" s="414"/>
      <c r="B50" s="414"/>
      <c r="C50" s="404" t="s">
        <v>442</v>
      </c>
      <c r="D50" s="405"/>
      <c r="E50" s="396"/>
      <c r="F50" s="397"/>
      <c r="G50" s="396"/>
      <c r="H50" s="398"/>
      <c r="I50" s="398"/>
      <c r="J50" s="397"/>
    </row>
    <row r="51" spans="1:10" ht="46.5" customHeight="1" x14ac:dyDescent="0.25">
      <c r="A51" s="414"/>
      <c r="B51" s="414"/>
      <c r="C51" s="399" t="s">
        <v>443</v>
      </c>
      <c r="D51" s="400"/>
      <c r="E51" s="401"/>
      <c r="F51" s="402"/>
      <c r="G51" s="401"/>
      <c r="H51" s="403"/>
      <c r="I51" s="403"/>
      <c r="J51" s="402"/>
    </row>
    <row r="52" spans="1:10" ht="48" customHeight="1" x14ac:dyDescent="0.25">
      <c r="A52" s="414"/>
      <c r="B52" s="414"/>
      <c r="C52" s="394" t="s">
        <v>444</v>
      </c>
      <c r="D52" s="395"/>
      <c r="E52" s="396"/>
      <c r="F52" s="397"/>
      <c r="G52" s="396"/>
      <c r="H52" s="398"/>
      <c r="I52" s="398"/>
      <c r="J52" s="397"/>
    </row>
    <row r="53" spans="1:10" ht="53.25" customHeight="1" x14ac:dyDescent="0.25">
      <c r="A53" s="414"/>
      <c r="B53" s="414"/>
      <c r="C53" s="394" t="s">
        <v>445</v>
      </c>
      <c r="D53" s="395"/>
      <c r="E53" s="396"/>
      <c r="F53" s="397"/>
      <c r="G53" s="396"/>
      <c r="H53" s="398"/>
      <c r="I53" s="398"/>
      <c r="J53" s="397"/>
    </row>
    <row r="54" spans="1:10" ht="43.5" customHeight="1" x14ac:dyDescent="0.25">
      <c r="A54" s="414"/>
      <c r="B54" s="414"/>
      <c r="C54" s="390"/>
      <c r="D54" s="391"/>
      <c r="E54" s="392"/>
      <c r="F54" s="392"/>
      <c r="G54" s="392"/>
      <c r="H54" s="392"/>
      <c r="I54" s="392"/>
      <c r="J54" s="392"/>
    </row>
    <row r="55" spans="1:10" ht="48.75" customHeight="1" x14ac:dyDescent="0.25">
      <c r="A55" s="414"/>
      <c r="B55" s="414"/>
      <c r="C55" s="390"/>
      <c r="D55" s="391"/>
      <c r="E55" s="392"/>
      <c r="F55" s="392"/>
      <c r="G55" s="392"/>
      <c r="H55" s="392"/>
      <c r="I55" s="392"/>
      <c r="J55" s="392"/>
    </row>
    <row r="56" spans="1:10" x14ac:dyDescent="0.25">
      <c r="C56" s="160"/>
      <c r="D56" s="160"/>
      <c r="E56" s="393"/>
      <c r="F56" s="393"/>
      <c r="G56" s="393"/>
      <c r="H56" s="393"/>
      <c r="I56" s="393"/>
      <c r="J56" s="393"/>
    </row>
    <row r="57" spans="1:10" x14ac:dyDescent="0.25">
      <c r="C57" s="160"/>
      <c r="D57" s="160"/>
      <c r="E57" s="393"/>
      <c r="F57" s="393"/>
      <c r="G57" s="393"/>
      <c r="H57" s="393"/>
      <c r="I57" s="393"/>
      <c r="J57" s="393"/>
    </row>
    <row r="58" spans="1:10" x14ac:dyDescent="0.25">
      <c r="E58" s="389"/>
      <c r="F58" s="389"/>
      <c r="G58" s="389"/>
      <c r="H58" s="389"/>
      <c r="I58" s="389"/>
      <c r="J58" s="389"/>
    </row>
    <row r="59" spans="1:10" x14ac:dyDescent="0.25">
      <c r="E59" s="389"/>
      <c r="F59" s="389"/>
      <c r="G59" s="389"/>
      <c r="H59" s="389"/>
      <c r="I59" s="389"/>
      <c r="J59" s="389"/>
    </row>
    <row r="60" spans="1:10" x14ac:dyDescent="0.25">
      <c r="E60" s="389"/>
      <c r="F60" s="389"/>
      <c r="G60" s="389"/>
      <c r="H60" s="389"/>
      <c r="I60" s="389"/>
      <c r="J60" s="389"/>
    </row>
    <row r="61" spans="1:10" x14ac:dyDescent="0.25">
      <c r="E61" s="389"/>
      <c r="F61" s="389"/>
      <c r="G61" s="389"/>
      <c r="H61" s="389"/>
      <c r="I61" s="389"/>
      <c r="J61" s="389"/>
    </row>
    <row r="62" spans="1:10" x14ac:dyDescent="0.25">
      <c r="E62" s="389"/>
      <c r="F62" s="389"/>
      <c r="G62" s="389"/>
      <c r="H62" s="389"/>
      <c r="I62" s="389"/>
      <c r="J62" s="389"/>
    </row>
    <row r="63" spans="1:10" x14ac:dyDescent="0.25">
      <c r="E63" s="389"/>
      <c r="F63" s="389"/>
      <c r="G63" s="389"/>
      <c r="H63" s="389"/>
      <c r="I63" s="389"/>
      <c r="J63" s="389"/>
    </row>
    <row r="64" spans="1:10" x14ac:dyDescent="0.25">
      <c r="E64" s="389"/>
      <c r="F64" s="389"/>
      <c r="G64" s="389"/>
      <c r="H64" s="389"/>
      <c r="I64" s="389"/>
      <c r="J64" s="389"/>
    </row>
    <row r="65" spans="5:10" x14ac:dyDescent="0.25">
      <c r="E65" s="389"/>
      <c r="F65" s="389"/>
      <c r="G65" s="389"/>
      <c r="H65" s="389"/>
      <c r="I65" s="389"/>
      <c r="J65" s="389"/>
    </row>
    <row r="66" spans="5:10" x14ac:dyDescent="0.25">
      <c r="E66" s="389"/>
      <c r="F66" s="389"/>
      <c r="G66" s="389"/>
      <c r="H66" s="389"/>
      <c r="I66" s="389"/>
      <c r="J66" s="389"/>
    </row>
    <row r="67" spans="5:10" x14ac:dyDescent="0.25">
      <c r="E67" s="389"/>
      <c r="F67" s="389"/>
      <c r="G67" s="389"/>
      <c r="H67" s="389"/>
      <c r="I67" s="389"/>
      <c r="J67" s="389"/>
    </row>
    <row r="68" spans="5:10" x14ac:dyDescent="0.25">
      <c r="E68" s="389"/>
      <c r="F68" s="389"/>
      <c r="G68" s="389"/>
      <c r="H68" s="389"/>
      <c r="I68" s="389"/>
      <c r="J68" s="389"/>
    </row>
    <row r="69" spans="5:10" x14ac:dyDescent="0.25">
      <c r="E69" s="389"/>
      <c r="F69" s="389"/>
      <c r="G69" s="389"/>
      <c r="H69" s="389"/>
      <c r="I69" s="389"/>
      <c r="J69" s="389"/>
    </row>
    <row r="70" spans="5:10" x14ac:dyDescent="0.25">
      <c r="E70" s="389"/>
      <c r="F70" s="389"/>
      <c r="G70" s="389"/>
      <c r="H70" s="389"/>
      <c r="I70" s="389"/>
      <c r="J70" s="389"/>
    </row>
    <row r="71" spans="5:10" x14ac:dyDescent="0.25">
      <c r="E71" s="389"/>
      <c r="F71" s="389"/>
      <c r="G71" s="389"/>
      <c r="H71" s="389"/>
      <c r="I71" s="389"/>
      <c r="J71" s="389"/>
    </row>
    <row r="72" spans="5:10" x14ac:dyDescent="0.25">
      <c r="E72" s="389"/>
      <c r="F72" s="389"/>
      <c r="G72" s="389"/>
      <c r="H72" s="389"/>
      <c r="I72" s="389"/>
      <c r="J72" s="389"/>
    </row>
    <row r="73" spans="5:10" x14ac:dyDescent="0.25">
      <c r="E73" s="389"/>
      <c r="F73" s="389"/>
      <c r="G73" s="389"/>
      <c r="H73" s="389"/>
      <c r="I73" s="389"/>
      <c r="J73" s="389"/>
    </row>
    <row r="74" spans="5:10" x14ac:dyDescent="0.25">
      <c r="E74" s="389"/>
      <c r="F74" s="389"/>
      <c r="G74" s="389"/>
      <c r="H74" s="389"/>
      <c r="I74" s="389"/>
      <c r="J74" s="389"/>
    </row>
    <row r="75" spans="5:10" x14ac:dyDescent="0.25">
      <c r="E75" s="389"/>
      <c r="F75" s="389"/>
      <c r="G75" s="389"/>
      <c r="H75" s="389"/>
      <c r="I75" s="389"/>
      <c r="J75" s="389"/>
    </row>
    <row r="76" spans="5:10" x14ac:dyDescent="0.25">
      <c r="E76" s="389"/>
      <c r="F76" s="389"/>
      <c r="G76" s="389"/>
      <c r="H76" s="389"/>
      <c r="I76" s="389"/>
      <c r="J76" s="389"/>
    </row>
    <row r="77" spans="5:10" x14ac:dyDescent="0.25">
      <c r="E77" s="389"/>
      <c r="F77" s="389"/>
      <c r="G77" s="389"/>
      <c r="H77" s="389"/>
      <c r="I77" s="389"/>
      <c r="J77" s="389"/>
    </row>
    <row r="78" spans="5:10" x14ac:dyDescent="0.25">
      <c r="E78" s="389"/>
      <c r="F78" s="389"/>
      <c r="G78" s="389"/>
      <c r="H78" s="389"/>
      <c r="I78" s="389"/>
      <c r="J78" s="389"/>
    </row>
    <row r="79" spans="5:10" x14ac:dyDescent="0.25">
      <c r="E79" s="389"/>
      <c r="F79" s="389"/>
      <c r="G79" s="389"/>
      <c r="H79" s="389"/>
      <c r="I79" s="389"/>
      <c r="J79" s="389"/>
    </row>
    <row r="80" spans="5:10" x14ac:dyDescent="0.25">
      <c r="E80" s="389"/>
      <c r="F80" s="389"/>
      <c r="G80" s="389"/>
      <c r="H80" s="389"/>
      <c r="I80" s="389"/>
      <c r="J80" s="389"/>
    </row>
    <row r="81" spans="5:10" x14ac:dyDescent="0.25">
      <c r="E81" s="389"/>
      <c r="F81" s="389"/>
      <c r="G81" s="389"/>
      <c r="H81" s="389"/>
      <c r="I81" s="389"/>
      <c r="J81" s="389"/>
    </row>
    <row r="82" spans="5:10" x14ac:dyDescent="0.25">
      <c r="E82" s="389"/>
      <c r="F82" s="389"/>
      <c r="G82" s="389"/>
      <c r="H82" s="389"/>
      <c r="I82" s="389"/>
      <c r="J82" s="389"/>
    </row>
    <row r="83" spans="5:10" x14ac:dyDescent="0.25">
      <c r="E83" s="389"/>
      <c r="F83" s="389"/>
      <c r="G83" s="389"/>
      <c r="H83" s="389"/>
      <c r="I83" s="389"/>
      <c r="J83" s="389"/>
    </row>
    <row r="84" spans="5:10" x14ac:dyDescent="0.25">
      <c r="E84" s="389"/>
      <c r="F84" s="389"/>
      <c r="G84" s="389"/>
      <c r="H84" s="389"/>
      <c r="I84" s="389"/>
      <c r="J84" s="389"/>
    </row>
    <row r="85" spans="5:10" x14ac:dyDescent="0.25">
      <c r="E85" s="389"/>
      <c r="F85" s="389"/>
      <c r="G85" s="389"/>
      <c r="H85" s="389"/>
      <c r="I85" s="389"/>
      <c r="J85" s="389"/>
    </row>
    <row r="86" spans="5:10" x14ac:dyDescent="0.25">
      <c r="E86" s="389"/>
      <c r="F86" s="389"/>
      <c r="G86" s="389"/>
      <c r="H86" s="389"/>
      <c r="I86" s="389"/>
      <c r="J86" s="389"/>
    </row>
    <row r="87" spans="5:10" x14ac:dyDescent="0.25">
      <c r="E87" s="389"/>
      <c r="F87" s="389"/>
      <c r="G87" s="389"/>
      <c r="H87" s="389"/>
      <c r="I87" s="389"/>
      <c r="J87" s="389"/>
    </row>
    <row r="88" spans="5:10" x14ac:dyDescent="0.25">
      <c r="E88" s="389"/>
      <c r="F88" s="389"/>
      <c r="G88" s="389"/>
      <c r="H88" s="389"/>
      <c r="I88" s="389"/>
      <c r="J88" s="389"/>
    </row>
    <row r="89" spans="5:10" x14ac:dyDescent="0.25">
      <c r="E89" s="389"/>
      <c r="F89" s="389"/>
      <c r="G89" s="389"/>
      <c r="H89" s="389"/>
      <c r="I89" s="389"/>
      <c r="J89" s="389"/>
    </row>
    <row r="90" spans="5:10" x14ac:dyDescent="0.25">
      <c r="E90" s="389"/>
      <c r="F90" s="389"/>
      <c r="G90" s="389"/>
      <c r="H90" s="389"/>
      <c r="I90" s="389"/>
      <c r="J90" s="389"/>
    </row>
    <row r="91" spans="5:10" x14ac:dyDescent="0.25">
      <c r="E91" s="389"/>
      <c r="F91" s="389"/>
      <c r="G91" s="389"/>
      <c r="H91" s="389"/>
      <c r="I91" s="389"/>
      <c r="J91" s="389"/>
    </row>
    <row r="92" spans="5:10" x14ac:dyDescent="0.25">
      <c r="E92" s="389"/>
      <c r="F92" s="389"/>
      <c r="G92" s="389"/>
      <c r="H92" s="389"/>
      <c r="I92" s="389"/>
      <c r="J92" s="389"/>
    </row>
    <row r="93" spans="5:10" x14ac:dyDescent="0.25">
      <c r="E93" s="389"/>
      <c r="F93" s="389"/>
      <c r="G93" s="389"/>
      <c r="H93" s="389"/>
      <c r="I93" s="389"/>
      <c r="J93" s="389"/>
    </row>
    <row r="94" spans="5:10" x14ac:dyDescent="0.25">
      <c r="E94" s="389"/>
      <c r="F94" s="389"/>
      <c r="G94" s="389"/>
      <c r="H94" s="389"/>
      <c r="I94" s="389"/>
      <c r="J94" s="389"/>
    </row>
    <row r="95" spans="5:10" x14ac:dyDescent="0.25">
      <c r="E95" s="389"/>
      <c r="F95" s="389"/>
      <c r="G95" s="389"/>
      <c r="H95" s="389"/>
      <c r="I95" s="389"/>
      <c r="J95" s="389"/>
    </row>
    <row r="96" spans="5:10" x14ac:dyDescent="0.25">
      <c r="E96" s="389"/>
      <c r="F96" s="389"/>
      <c r="G96" s="389"/>
      <c r="H96" s="389"/>
      <c r="I96" s="389"/>
      <c r="J96" s="389"/>
    </row>
    <row r="97" spans="5:10" x14ac:dyDescent="0.25">
      <c r="E97" s="389"/>
      <c r="F97" s="389"/>
      <c r="G97" s="389"/>
      <c r="H97" s="389"/>
      <c r="I97" s="389"/>
      <c r="J97" s="389"/>
    </row>
    <row r="98" spans="5:10" x14ac:dyDescent="0.25">
      <c r="E98" s="389"/>
      <c r="F98" s="389"/>
      <c r="G98" s="389"/>
      <c r="H98" s="389"/>
      <c r="I98" s="389"/>
      <c r="J98" s="389"/>
    </row>
    <row r="99" spans="5:10" x14ac:dyDescent="0.25">
      <c r="E99" s="389"/>
      <c r="F99" s="389"/>
      <c r="G99" s="389"/>
      <c r="H99" s="389"/>
      <c r="I99" s="389"/>
      <c r="J99" s="389"/>
    </row>
    <row r="100" spans="5:10" x14ac:dyDescent="0.25">
      <c r="E100" s="389"/>
      <c r="F100" s="389"/>
      <c r="G100" s="389"/>
      <c r="H100" s="389"/>
      <c r="I100" s="389"/>
      <c r="J100" s="389"/>
    </row>
    <row r="101" spans="5:10" x14ac:dyDescent="0.25">
      <c r="E101" s="389"/>
      <c r="F101" s="389"/>
      <c r="G101" s="389"/>
      <c r="H101" s="389"/>
      <c r="I101" s="389"/>
      <c r="J101" s="389"/>
    </row>
    <row r="102" spans="5:10" x14ac:dyDescent="0.25">
      <c r="E102" s="389"/>
      <c r="F102" s="389"/>
      <c r="G102" s="389"/>
      <c r="H102" s="389"/>
      <c r="I102" s="389"/>
      <c r="J102" s="389"/>
    </row>
    <row r="103" spans="5:10" x14ac:dyDescent="0.25">
      <c r="E103" s="389"/>
      <c r="F103" s="389"/>
      <c r="G103" s="389"/>
      <c r="H103" s="389"/>
      <c r="I103" s="389"/>
      <c r="J103" s="389"/>
    </row>
    <row r="104" spans="5:10" x14ac:dyDescent="0.25">
      <c r="E104" s="389"/>
      <c r="F104" s="389"/>
      <c r="G104" s="389"/>
      <c r="H104" s="389"/>
      <c r="I104" s="389"/>
      <c r="J104" s="389"/>
    </row>
    <row r="105" spans="5:10" x14ac:dyDescent="0.25">
      <c r="E105" s="389"/>
      <c r="F105" s="389"/>
      <c r="G105" s="389"/>
      <c r="H105" s="389"/>
      <c r="I105" s="389"/>
      <c r="J105" s="389"/>
    </row>
    <row r="106" spans="5:10" x14ac:dyDescent="0.25">
      <c r="E106" s="389"/>
      <c r="F106" s="389"/>
      <c r="G106" s="389"/>
      <c r="H106" s="389"/>
      <c r="I106" s="389"/>
      <c r="J106" s="389"/>
    </row>
    <row r="107" spans="5:10" x14ac:dyDescent="0.25">
      <c r="E107" s="389"/>
      <c r="F107" s="389"/>
      <c r="G107" s="389"/>
      <c r="H107" s="389"/>
      <c r="I107" s="389"/>
      <c r="J107" s="389"/>
    </row>
    <row r="108" spans="5:10" x14ac:dyDescent="0.25">
      <c r="E108" s="389"/>
      <c r="F108" s="389"/>
      <c r="G108" s="389"/>
      <c r="H108" s="389"/>
      <c r="I108" s="389"/>
      <c r="J108" s="389"/>
    </row>
    <row r="109" spans="5:10" x14ac:dyDescent="0.25">
      <c r="E109" s="389"/>
      <c r="F109" s="389"/>
      <c r="G109" s="389"/>
      <c r="H109" s="389"/>
      <c r="I109" s="389"/>
      <c r="J109" s="389"/>
    </row>
    <row r="110" spans="5:10" x14ac:dyDescent="0.25">
      <c r="E110" s="389"/>
      <c r="F110" s="389"/>
      <c r="G110" s="389"/>
      <c r="H110" s="389"/>
      <c r="I110" s="389"/>
      <c r="J110" s="389"/>
    </row>
    <row r="111" spans="5:10" x14ac:dyDescent="0.25">
      <c r="E111" s="389"/>
      <c r="F111" s="389"/>
      <c r="G111" s="389"/>
      <c r="H111" s="389"/>
      <c r="I111" s="389"/>
      <c r="J111" s="389"/>
    </row>
    <row r="112" spans="5:10" x14ac:dyDescent="0.25">
      <c r="E112" s="389"/>
      <c r="F112" s="389"/>
      <c r="G112" s="389"/>
      <c r="H112" s="389"/>
      <c r="I112" s="389"/>
      <c r="J112" s="389"/>
    </row>
    <row r="113" spans="5:10" x14ac:dyDescent="0.25">
      <c r="E113" s="389"/>
      <c r="F113" s="389"/>
      <c r="G113" s="389"/>
      <c r="H113" s="389"/>
      <c r="I113" s="389"/>
      <c r="J113" s="389"/>
    </row>
    <row r="114" spans="5:10" x14ac:dyDescent="0.25">
      <c r="E114" s="389"/>
      <c r="F114" s="389"/>
      <c r="G114" s="389"/>
      <c r="H114" s="389"/>
      <c r="I114" s="389"/>
      <c r="J114" s="389"/>
    </row>
    <row r="115" spans="5:10" x14ac:dyDescent="0.25">
      <c r="E115" s="389"/>
      <c r="F115" s="389"/>
      <c r="G115" s="389"/>
      <c r="H115" s="389"/>
      <c r="I115" s="389"/>
      <c r="J115" s="389"/>
    </row>
    <row r="116" spans="5:10" x14ac:dyDescent="0.25">
      <c r="E116" s="389"/>
      <c r="F116" s="389"/>
      <c r="G116" s="389"/>
      <c r="H116" s="389"/>
      <c r="I116" s="389"/>
      <c r="J116" s="389"/>
    </row>
    <row r="117" spans="5:10" x14ac:dyDescent="0.25">
      <c r="E117" s="389"/>
      <c r="F117" s="389"/>
      <c r="G117" s="389"/>
      <c r="H117" s="389"/>
      <c r="I117" s="389"/>
      <c r="J117" s="389"/>
    </row>
    <row r="118" spans="5:10" x14ac:dyDescent="0.25">
      <c r="E118" s="389"/>
      <c r="F118" s="389"/>
      <c r="G118" s="389"/>
      <c r="H118" s="389"/>
      <c r="I118" s="389"/>
      <c r="J118" s="389"/>
    </row>
    <row r="119" spans="5:10" x14ac:dyDescent="0.25">
      <c r="E119" s="389"/>
      <c r="F119" s="389"/>
      <c r="G119" s="389"/>
      <c r="H119" s="389"/>
      <c r="I119" s="389"/>
      <c r="J119" s="389"/>
    </row>
    <row r="120" spans="5:10" x14ac:dyDescent="0.25">
      <c r="E120" s="389"/>
      <c r="F120" s="389"/>
      <c r="G120" s="389"/>
      <c r="H120" s="389"/>
      <c r="I120" s="389"/>
      <c r="J120" s="389"/>
    </row>
    <row r="121" spans="5:10" x14ac:dyDescent="0.25">
      <c r="E121" s="389"/>
      <c r="F121" s="389"/>
      <c r="G121" s="389"/>
      <c r="H121" s="389"/>
      <c r="I121" s="389"/>
      <c r="J121" s="389"/>
    </row>
    <row r="122" spans="5:10" x14ac:dyDescent="0.25">
      <c r="E122" s="389"/>
      <c r="F122" s="389"/>
      <c r="G122" s="389"/>
      <c r="H122" s="389"/>
      <c r="I122" s="389"/>
      <c r="J122" s="389"/>
    </row>
    <row r="123" spans="5:10" x14ac:dyDescent="0.25">
      <c r="E123" s="389"/>
      <c r="F123" s="389"/>
      <c r="G123" s="389"/>
      <c r="H123" s="389"/>
      <c r="I123" s="389"/>
      <c r="J123" s="389"/>
    </row>
    <row r="124" spans="5:10" x14ac:dyDescent="0.25">
      <c r="E124" s="389"/>
      <c r="F124" s="389"/>
      <c r="G124" s="389"/>
      <c r="H124" s="389"/>
      <c r="I124" s="389"/>
      <c r="J124" s="389"/>
    </row>
    <row r="125" spans="5:10" x14ac:dyDescent="0.25">
      <c r="E125" s="389"/>
      <c r="F125" s="389"/>
      <c r="G125" s="389"/>
      <c r="H125" s="389"/>
      <c r="I125" s="389"/>
      <c r="J125" s="389"/>
    </row>
    <row r="126" spans="5:10" x14ac:dyDescent="0.25">
      <c r="E126" s="389"/>
      <c r="F126" s="389"/>
      <c r="G126" s="389"/>
      <c r="H126" s="389"/>
      <c r="I126" s="389"/>
      <c r="J126" s="389"/>
    </row>
    <row r="127" spans="5:10" x14ac:dyDescent="0.25">
      <c r="E127" s="389"/>
      <c r="F127" s="389"/>
      <c r="G127" s="389"/>
      <c r="H127" s="389"/>
      <c r="I127" s="389"/>
      <c r="J127" s="389"/>
    </row>
    <row r="128" spans="5:10" x14ac:dyDescent="0.25">
      <c r="E128" s="389"/>
      <c r="F128" s="389"/>
      <c r="G128" s="389"/>
      <c r="H128" s="389"/>
      <c r="I128" s="389"/>
      <c r="J128" s="389"/>
    </row>
    <row r="129" spans="5:10" x14ac:dyDescent="0.25">
      <c r="E129" s="389"/>
      <c r="F129" s="389"/>
      <c r="G129" s="389"/>
      <c r="H129" s="389"/>
      <c r="I129" s="389"/>
      <c r="J129" s="389"/>
    </row>
    <row r="130" spans="5:10" x14ac:dyDescent="0.25">
      <c r="E130" s="389"/>
      <c r="F130" s="389"/>
      <c r="G130" s="389"/>
      <c r="H130" s="389"/>
      <c r="I130" s="389"/>
      <c r="J130" s="389"/>
    </row>
    <row r="131" spans="5:10" x14ac:dyDescent="0.25">
      <c r="E131" s="389"/>
      <c r="F131" s="389"/>
      <c r="G131" s="389"/>
      <c r="H131" s="389"/>
      <c r="I131" s="389"/>
      <c r="J131" s="389"/>
    </row>
    <row r="132" spans="5:10" x14ac:dyDescent="0.25">
      <c r="E132" s="389"/>
      <c r="F132" s="389"/>
      <c r="G132" s="389"/>
      <c r="H132" s="389"/>
      <c r="I132" s="389"/>
      <c r="J132" s="389"/>
    </row>
    <row r="133" spans="5:10" x14ac:dyDescent="0.25">
      <c r="E133" s="389"/>
      <c r="F133" s="389"/>
      <c r="G133" s="389"/>
      <c r="H133" s="389"/>
      <c r="I133" s="389"/>
      <c r="J133" s="389"/>
    </row>
  </sheetData>
  <sheetProtection selectLockedCells="1"/>
  <mergeCells count="294">
    <mergeCell ref="A1:G2"/>
    <mergeCell ref="H1:I1"/>
    <mergeCell ref="J1:J4"/>
    <mergeCell ref="N1:N4"/>
    <mergeCell ref="H2:I2"/>
    <mergeCell ref="A3:G4"/>
    <mergeCell ref="H3:I3"/>
    <mergeCell ref="H4:I4"/>
    <mergeCell ref="E12:F12"/>
    <mergeCell ref="G12:J12"/>
    <mergeCell ref="E13:F13"/>
    <mergeCell ref="G13:J13"/>
    <mergeCell ref="E14:F14"/>
    <mergeCell ref="G14:J14"/>
    <mergeCell ref="A5:J5"/>
    <mergeCell ref="A6:J7"/>
    <mergeCell ref="A8:D26"/>
    <mergeCell ref="E8:J8"/>
    <mergeCell ref="E9:F9"/>
    <mergeCell ref="G9:J9"/>
    <mergeCell ref="E10:F10"/>
    <mergeCell ref="G10:J10"/>
    <mergeCell ref="E11:F11"/>
    <mergeCell ref="G11:J11"/>
    <mergeCell ref="E18:F18"/>
    <mergeCell ref="G18:J18"/>
    <mergeCell ref="E19:F19"/>
    <mergeCell ref="G19:J19"/>
    <mergeCell ref="E20:F20"/>
    <mergeCell ref="G20:J20"/>
    <mergeCell ref="E15:F15"/>
    <mergeCell ref="G15:J15"/>
    <mergeCell ref="E16:F16"/>
    <mergeCell ref="G16:J16"/>
    <mergeCell ref="E17:F17"/>
    <mergeCell ref="G17:J17"/>
    <mergeCell ref="E24:F24"/>
    <mergeCell ref="G24:J24"/>
    <mergeCell ref="E25:F25"/>
    <mergeCell ref="G25:J25"/>
    <mergeCell ref="E26:F26"/>
    <mergeCell ref="G26:J26"/>
    <mergeCell ref="E21:F21"/>
    <mergeCell ref="G21:J21"/>
    <mergeCell ref="E22:F22"/>
    <mergeCell ref="G22:J22"/>
    <mergeCell ref="E23:F23"/>
    <mergeCell ref="G23:J23"/>
    <mergeCell ref="G29:J29"/>
    <mergeCell ref="C30:D30"/>
    <mergeCell ref="E30:F30"/>
    <mergeCell ref="G30:J30"/>
    <mergeCell ref="C31:D31"/>
    <mergeCell ref="E31:F31"/>
    <mergeCell ref="G31:J31"/>
    <mergeCell ref="A27:A55"/>
    <mergeCell ref="B27:B39"/>
    <mergeCell ref="C27:D27"/>
    <mergeCell ref="E27:F27"/>
    <mergeCell ref="G27:J27"/>
    <mergeCell ref="C28:D28"/>
    <mergeCell ref="E28:F28"/>
    <mergeCell ref="G28:J28"/>
    <mergeCell ref="C29:D29"/>
    <mergeCell ref="E29:F29"/>
    <mergeCell ref="C34:D34"/>
    <mergeCell ref="E34:F34"/>
    <mergeCell ref="G34:J34"/>
    <mergeCell ref="C35:D35"/>
    <mergeCell ref="E35:F35"/>
    <mergeCell ref="G35:J35"/>
    <mergeCell ref="C32:D32"/>
    <mergeCell ref="E32:F32"/>
    <mergeCell ref="G32:J32"/>
    <mergeCell ref="C33:D33"/>
    <mergeCell ref="E33:F33"/>
    <mergeCell ref="G33:J33"/>
    <mergeCell ref="C38:D38"/>
    <mergeCell ref="E38:F38"/>
    <mergeCell ref="G38:J38"/>
    <mergeCell ref="C39:D39"/>
    <mergeCell ref="E39:F39"/>
    <mergeCell ref="G39:J39"/>
    <mergeCell ref="C36:D36"/>
    <mergeCell ref="E36:F36"/>
    <mergeCell ref="G36:J36"/>
    <mergeCell ref="C37:D37"/>
    <mergeCell ref="E37:F37"/>
    <mergeCell ref="G37:J37"/>
    <mergeCell ref="B40:B55"/>
    <mergeCell ref="C40:D40"/>
    <mergeCell ref="E40:F40"/>
    <mergeCell ref="G40:J40"/>
    <mergeCell ref="C41:D41"/>
    <mergeCell ref="E41:F41"/>
    <mergeCell ref="G41:J41"/>
    <mergeCell ref="C42:D42"/>
    <mergeCell ref="E42:F42"/>
    <mergeCell ref="G42:J42"/>
    <mergeCell ref="C45:D45"/>
    <mergeCell ref="E45:F45"/>
    <mergeCell ref="G45:J45"/>
    <mergeCell ref="C46:D46"/>
    <mergeCell ref="E46:F46"/>
    <mergeCell ref="G46:J46"/>
    <mergeCell ref="C43:D43"/>
    <mergeCell ref="E43:F43"/>
    <mergeCell ref="G43:J43"/>
    <mergeCell ref="C44:D44"/>
    <mergeCell ref="E44:F44"/>
    <mergeCell ref="G44:J44"/>
    <mergeCell ref="C49:D49"/>
    <mergeCell ref="E49:F49"/>
    <mergeCell ref="G49:J49"/>
    <mergeCell ref="C50:D50"/>
    <mergeCell ref="E50:F50"/>
    <mergeCell ref="G50:J50"/>
    <mergeCell ref="C47:D47"/>
    <mergeCell ref="E47:F47"/>
    <mergeCell ref="G47:J47"/>
    <mergeCell ref="C48:D48"/>
    <mergeCell ref="E48:F48"/>
    <mergeCell ref="G48:J48"/>
    <mergeCell ref="C53:D53"/>
    <mergeCell ref="E53:F53"/>
    <mergeCell ref="G53:J53"/>
    <mergeCell ref="C54:D54"/>
    <mergeCell ref="E54:F54"/>
    <mergeCell ref="G54:J54"/>
    <mergeCell ref="C51:D51"/>
    <mergeCell ref="E51:F51"/>
    <mergeCell ref="G51:J51"/>
    <mergeCell ref="C52:D52"/>
    <mergeCell ref="E52:F52"/>
    <mergeCell ref="G52:J52"/>
    <mergeCell ref="E58:F58"/>
    <mergeCell ref="G58:J58"/>
    <mergeCell ref="E59:F59"/>
    <mergeCell ref="G59:J59"/>
    <mergeCell ref="E60:F60"/>
    <mergeCell ref="G60:J60"/>
    <mergeCell ref="C55:D55"/>
    <mergeCell ref="E55:F55"/>
    <mergeCell ref="G55:J55"/>
    <mergeCell ref="E56:F56"/>
    <mergeCell ref="G56:J56"/>
    <mergeCell ref="E57:F57"/>
    <mergeCell ref="G57:J57"/>
    <mergeCell ref="E64:F64"/>
    <mergeCell ref="G64:J64"/>
    <mergeCell ref="E65:F65"/>
    <mergeCell ref="G65:J65"/>
    <mergeCell ref="E66:F66"/>
    <mergeCell ref="G66:J66"/>
    <mergeCell ref="E61:F61"/>
    <mergeCell ref="G61:J61"/>
    <mergeCell ref="E62:F62"/>
    <mergeCell ref="G62:J62"/>
    <mergeCell ref="E63:F63"/>
    <mergeCell ref="G63:J63"/>
    <mergeCell ref="E70:F70"/>
    <mergeCell ref="G70:J70"/>
    <mergeCell ref="E71:F71"/>
    <mergeCell ref="G71:J71"/>
    <mergeCell ref="E72:F72"/>
    <mergeCell ref="G72:J72"/>
    <mergeCell ref="E67:F67"/>
    <mergeCell ref="G67:J67"/>
    <mergeCell ref="E68:F68"/>
    <mergeCell ref="G68:J68"/>
    <mergeCell ref="E69:F69"/>
    <mergeCell ref="G69:J69"/>
    <mergeCell ref="E76:F76"/>
    <mergeCell ref="G76:J76"/>
    <mergeCell ref="E77:F77"/>
    <mergeCell ref="G77:J77"/>
    <mergeCell ref="E78:F78"/>
    <mergeCell ref="G78:J78"/>
    <mergeCell ref="E73:F73"/>
    <mergeCell ref="G73:J73"/>
    <mergeCell ref="E74:F74"/>
    <mergeCell ref="G74:J74"/>
    <mergeCell ref="E75:F75"/>
    <mergeCell ref="G75:J75"/>
    <mergeCell ref="E82:F82"/>
    <mergeCell ref="G82:J82"/>
    <mergeCell ref="E83:F83"/>
    <mergeCell ref="G83:J83"/>
    <mergeCell ref="E84:F84"/>
    <mergeCell ref="G84:J84"/>
    <mergeCell ref="E79:F79"/>
    <mergeCell ref="G79:J79"/>
    <mergeCell ref="E80:F80"/>
    <mergeCell ref="G80:J80"/>
    <mergeCell ref="E81:F81"/>
    <mergeCell ref="G81:J81"/>
    <mergeCell ref="E88:F88"/>
    <mergeCell ref="G88:J88"/>
    <mergeCell ref="E89:F89"/>
    <mergeCell ref="G89:J89"/>
    <mergeCell ref="E90:F90"/>
    <mergeCell ref="G90:J90"/>
    <mergeCell ref="E85:F85"/>
    <mergeCell ref="G85:J85"/>
    <mergeCell ref="E86:F86"/>
    <mergeCell ref="G86:J86"/>
    <mergeCell ref="E87:F87"/>
    <mergeCell ref="G87:J87"/>
    <mergeCell ref="E94:F94"/>
    <mergeCell ref="G94:J94"/>
    <mergeCell ref="E95:F95"/>
    <mergeCell ref="G95:J95"/>
    <mergeCell ref="E96:F96"/>
    <mergeCell ref="G96:J96"/>
    <mergeCell ref="E91:F91"/>
    <mergeCell ref="G91:J91"/>
    <mergeCell ref="E92:F92"/>
    <mergeCell ref="G92:J92"/>
    <mergeCell ref="E93:F93"/>
    <mergeCell ref="G93:J93"/>
    <mergeCell ref="E100:F100"/>
    <mergeCell ref="G100:J100"/>
    <mergeCell ref="E101:F101"/>
    <mergeCell ref="G101:J101"/>
    <mergeCell ref="E102:F102"/>
    <mergeCell ref="G102:J102"/>
    <mergeCell ref="E97:F97"/>
    <mergeCell ref="G97:J97"/>
    <mergeCell ref="E98:F98"/>
    <mergeCell ref="G98:J98"/>
    <mergeCell ref="E99:F99"/>
    <mergeCell ref="G99:J99"/>
    <mergeCell ref="E106:F106"/>
    <mergeCell ref="G106:J106"/>
    <mergeCell ref="E107:F107"/>
    <mergeCell ref="G107:J107"/>
    <mergeCell ref="E108:F108"/>
    <mergeCell ref="G108:J108"/>
    <mergeCell ref="E103:F103"/>
    <mergeCell ref="G103:J103"/>
    <mergeCell ref="E104:F104"/>
    <mergeCell ref="G104:J104"/>
    <mergeCell ref="E105:F105"/>
    <mergeCell ref="G105:J105"/>
    <mergeCell ref="E112:F112"/>
    <mergeCell ref="G112:J112"/>
    <mergeCell ref="E113:F113"/>
    <mergeCell ref="G113:J113"/>
    <mergeCell ref="E114:F114"/>
    <mergeCell ref="G114:J114"/>
    <mergeCell ref="E109:F109"/>
    <mergeCell ref="G109:J109"/>
    <mergeCell ref="E110:F110"/>
    <mergeCell ref="G110:J110"/>
    <mergeCell ref="E111:F111"/>
    <mergeCell ref="G111:J111"/>
    <mergeCell ref="E118:F118"/>
    <mergeCell ref="G118:J118"/>
    <mergeCell ref="E119:F119"/>
    <mergeCell ref="G119:J119"/>
    <mergeCell ref="E120:F120"/>
    <mergeCell ref="G120:J120"/>
    <mergeCell ref="E115:F115"/>
    <mergeCell ref="G115:J115"/>
    <mergeCell ref="E116:F116"/>
    <mergeCell ref="G116:J116"/>
    <mergeCell ref="E117:F117"/>
    <mergeCell ref="G117:J117"/>
    <mergeCell ref="E124:F124"/>
    <mergeCell ref="G124:J124"/>
    <mergeCell ref="E125:F125"/>
    <mergeCell ref="G125:J125"/>
    <mergeCell ref="E126:F126"/>
    <mergeCell ref="G126:J126"/>
    <mergeCell ref="E121:F121"/>
    <mergeCell ref="G121:J121"/>
    <mergeCell ref="E122:F122"/>
    <mergeCell ref="G122:J122"/>
    <mergeCell ref="E123:F123"/>
    <mergeCell ref="G123:J123"/>
    <mergeCell ref="E133:F133"/>
    <mergeCell ref="G133:J133"/>
    <mergeCell ref="E130:F130"/>
    <mergeCell ref="G130:J130"/>
    <mergeCell ref="E131:F131"/>
    <mergeCell ref="G131:J131"/>
    <mergeCell ref="E132:F132"/>
    <mergeCell ref="G132:J132"/>
    <mergeCell ref="E127:F127"/>
    <mergeCell ref="G127:J127"/>
    <mergeCell ref="E128:F128"/>
    <mergeCell ref="G128:J128"/>
    <mergeCell ref="E129:F129"/>
    <mergeCell ref="G129:J129"/>
  </mergeCells>
  <pageMargins left="0.25" right="0.25" top="0.75" bottom="0.75" header="0.3" footer="0.3"/>
  <pageSetup paperSize="258" scale="7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AN18"/>
  <sheetViews>
    <sheetView zoomScale="60" zoomScaleNormal="60" workbookViewId="0">
      <selection activeCell="E15" sqref="E15"/>
    </sheetView>
  </sheetViews>
  <sheetFormatPr baseColWidth="10" defaultColWidth="11.44140625" defaultRowHeight="13.8" x14ac:dyDescent="0.3"/>
  <cols>
    <col min="1" max="1" width="4" style="147" bestFit="1" customWidth="1"/>
    <col min="2" max="2" width="23.109375" style="147" customWidth="1"/>
    <col min="3" max="3" width="28.88671875" style="147" customWidth="1"/>
    <col min="4" max="4" width="24" style="147" customWidth="1"/>
    <col min="5" max="5" width="30.33203125" style="147" customWidth="1"/>
    <col min="6" max="6" width="35" style="147" customWidth="1"/>
    <col min="7" max="7" width="18.6640625" style="147" customWidth="1"/>
    <col min="8" max="8" width="35" style="147" customWidth="1"/>
    <col min="9" max="9" width="22.109375" style="147" customWidth="1"/>
    <col min="10" max="10" width="21.109375" style="147" customWidth="1"/>
    <col min="11" max="11" width="19.88671875" style="147" customWidth="1"/>
    <col min="12" max="12" width="6.33203125" style="147" bestFit="1" customWidth="1"/>
    <col min="13" max="13" width="24.44140625" style="147" bestFit="1" customWidth="1"/>
    <col min="14" max="14" width="28.33203125" style="147" hidden="1" customWidth="1"/>
    <col min="15" max="15" width="17.5546875" style="147" customWidth="1"/>
    <col min="16" max="16" width="6.33203125" style="147" bestFit="1" customWidth="1"/>
    <col min="17" max="17" width="16" style="147" customWidth="1"/>
    <col min="18" max="18" width="5.88671875" style="147" customWidth="1"/>
    <col min="19" max="19" width="61.33203125" style="147" customWidth="1"/>
    <col min="20" max="20" width="15.109375" style="147" bestFit="1" customWidth="1"/>
    <col min="21" max="21" width="6.88671875" style="147" customWidth="1"/>
    <col min="22" max="22" width="5" style="147" customWidth="1"/>
    <col min="23" max="23" width="8.6640625" style="147" customWidth="1"/>
    <col min="24" max="24" width="7.109375" style="147" customWidth="1"/>
    <col min="25" max="25" width="6.6640625" style="147" customWidth="1"/>
    <col min="26" max="26" width="4.6640625" style="147" bestFit="1" customWidth="1"/>
    <col min="27" max="27" width="8.88671875" style="147" customWidth="1"/>
    <col min="28" max="29" width="8.6640625" style="147" customWidth="1"/>
    <col min="30" max="30" width="9.33203125" style="147" customWidth="1"/>
    <col min="31" max="31" width="9.109375" style="147" customWidth="1"/>
    <col min="32" max="32" width="8.44140625" style="147" customWidth="1"/>
    <col min="33" max="33" width="7.33203125" style="147" customWidth="1"/>
    <col min="34" max="34" width="23.33203125" style="147" customWidth="1"/>
    <col min="35" max="35" width="18.88671875" style="147" customWidth="1"/>
    <col min="36" max="36" width="31.109375" style="147" customWidth="1"/>
    <col min="37" max="37" width="31.5546875" style="147" customWidth="1"/>
    <col min="38" max="38" width="59.5546875" style="147" customWidth="1"/>
    <col min="39" max="39" width="21.44140625" style="147" customWidth="1"/>
    <col min="40" max="16384" width="11.44140625" style="147"/>
  </cols>
  <sheetData>
    <row r="1" spans="1:40" ht="16.5" customHeight="1" x14ac:dyDescent="0.3">
      <c r="A1" s="329" t="s">
        <v>137</v>
      </c>
      <c r="B1" s="330"/>
      <c r="C1" s="330"/>
      <c r="D1" s="330"/>
      <c r="E1" s="330"/>
      <c r="F1" s="330"/>
      <c r="G1" s="330"/>
      <c r="H1" s="330"/>
      <c r="I1" s="330"/>
      <c r="J1" s="330"/>
      <c r="K1" s="330"/>
      <c r="L1" s="330"/>
      <c r="M1" s="330"/>
      <c r="N1" s="330"/>
      <c r="O1" s="330"/>
      <c r="P1" s="330"/>
      <c r="Q1" s="330"/>
      <c r="R1" s="330"/>
      <c r="S1" s="330"/>
      <c r="T1" s="330"/>
      <c r="U1" s="330"/>
      <c r="V1" s="330"/>
      <c r="W1" s="330"/>
      <c r="X1" s="330"/>
      <c r="Y1" s="330"/>
      <c r="Z1" s="330"/>
      <c r="AA1" s="330"/>
      <c r="AB1" s="330"/>
      <c r="AC1" s="330"/>
      <c r="AD1" s="330"/>
      <c r="AE1" s="330"/>
      <c r="AF1" s="330"/>
      <c r="AG1" s="330"/>
      <c r="AH1" s="330"/>
      <c r="AI1" s="330"/>
      <c r="AJ1" s="330"/>
      <c r="AK1" s="330"/>
      <c r="AL1" s="330"/>
      <c r="AM1" s="331"/>
    </row>
    <row r="2" spans="1:40" ht="24" customHeight="1" x14ac:dyDescent="0.3">
      <c r="A2" s="332"/>
      <c r="B2" s="333"/>
      <c r="C2" s="333"/>
      <c r="D2" s="333"/>
      <c r="E2" s="333"/>
      <c r="F2" s="333"/>
      <c r="G2" s="333"/>
      <c r="H2" s="333"/>
      <c r="I2" s="333"/>
      <c r="J2" s="333"/>
      <c r="K2" s="333"/>
      <c r="L2" s="333"/>
      <c r="M2" s="333"/>
      <c r="N2" s="333"/>
      <c r="O2" s="333"/>
      <c r="P2" s="333"/>
      <c r="Q2" s="333"/>
      <c r="R2" s="333"/>
      <c r="S2" s="333"/>
      <c r="T2" s="333"/>
      <c r="U2" s="333"/>
      <c r="V2" s="333"/>
      <c r="W2" s="333"/>
      <c r="X2" s="333"/>
      <c r="Y2" s="333"/>
      <c r="Z2" s="333"/>
      <c r="AA2" s="333"/>
      <c r="AB2" s="333"/>
      <c r="AC2" s="333"/>
      <c r="AD2" s="333"/>
      <c r="AE2" s="333"/>
      <c r="AF2" s="333"/>
      <c r="AG2" s="333"/>
      <c r="AH2" s="333"/>
      <c r="AI2" s="333"/>
      <c r="AJ2" s="333"/>
      <c r="AK2" s="333"/>
      <c r="AL2" s="333"/>
      <c r="AM2" s="334"/>
    </row>
    <row r="4" spans="1:40" ht="26.25" customHeight="1" x14ac:dyDescent="0.3">
      <c r="A4" s="292" t="s">
        <v>42</v>
      </c>
      <c r="B4" s="293"/>
      <c r="C4" s="277" t="s">
        <v>320</v>
      </c>
      <c r="D4" s="278"/>
      <c r="E4" s="278"/>
      <c r="F4" s="278"/>
      <c r="G4" s="278"/>
      <c r="H4" s="278"/>
      <c r="I4" s="278"/>
      <c r="J4" s="278"/>
      <c r="K4" s="278"/>
      <c r="L4" s="278"/>
      <c r="M4" s="278"/>
      <c r="N4" s="278"/>
      <c r="O4" s="278"/>
      <c r="P4" s="278"/>
      <c r="Q4" s="278"/>
      <c r="R4" s="278"/>
      <c r="S4" s="278"/>
      <c r="T4" s="278"/>
      <c r="U4" s="278"/>
      <c r="V4" s="278"/>
      <c r="W4" s="278"/>
      <c r="X4" s="278"/>
      <c r="Y4" s="278"/>
      <c r="Z4" s="278"/>
      <c r="AA4" s="278"/>
      <c r="AB4" s="278"/>
      <c r="AC4" s="278"/>
      <c r="AD4" s="278"/>
      <c r="AE4" s="278"/>
      <c r="AF4" s="278"/>
      <c r="AG4" s="278"/>
      <c r="AH4" s="278"/>
      <c r="AI4" s="278"/>
      <c r="AJ4" s="278"/>
      <c r="AK4" s="278"/>
      <c r="AL4" s="278"/>
      <c r="AM4" s="279"/>
      <c r="AN4" s="149"/>
    </row>
    <row r="5" spans="1:40" ht="75" customHeight="1" x14ac:dyDescent="0.3">
      <c r="A5" s="292" t="s">
        <v>124</v>
      </c>
      <c r="B5" s="293"/>
      <c r="C5" s="280" t="s">
        <v>319</v>
      </c>
      <c r="D5" s="281"/>
      <c r="E5" s="281"/>
      <c r="F5" s="281"/>
      <c r="G5" s="281"/>
      <c r="H5" s="281"/>
      <c r="I5" s="281"/>
      <c r="J5" s="281"/>
      <c r="K5" s="281"/>
      <c r="L5" s="281"/>
      <c r="M5" s="281"/>
      <c r="N5" s="281"/>
      <c r="O5" s="281"/>
      <c r="P5" s="281"/>
      <c r="Q5" s="281"/>
      <c r="R5" s="281"/>
      <c r="S5" s="281"/>
      <c r="T5" s="281"/>
      <c r="U5" s="281"/>
      <c r="V5" s="281"/>
      <c r="W5" s="281"/>
      <c r="X5" s="281"/>
      <c r="Y5" s="281"/>
      <c r="Z5" s="281"/>
      <c r="AA5" s="281"/>
      <c r="AB5" s="281"/>
      <c r="AC5" s="281"/>
      <c r="AD5" s="281"/>
      <c r="AE5" s="281"/>
      <c r="AF5" s="281"/>
      <c r="AG5" s="281"/>
      <c r="AH5" s="281"/>
      <c r="AI5" s="281"/>
      <c r="AJ5" s="281"/>
      <c r="AK5" s="281"/>
      <c r="AL5" s="281"/>
      <c r="AM5" s="282"/>
      <c r="AN5" s="149"/>
    </row>
    <row r="6" spans="1:40" ht="69" customHeight="1" x14ac:dyDescent="0.3">
      <c r="A6" s="292" t="s">
        <v>43</v>
      </c>
      <c r="B6" s="293"/>
      <c r="C6" s="280" t="s">
        <v>321</v>
      </c>
      <c r="D6" s="281"/>
      <c r="E6" s="281"/>
      <c r="F6" s="281"/>
      <c r="G6" s="281"/>
      <c r="H6" s="281"/>
      <c r="I6" s="281"/>
      <c r="J6" s="281"/>
      <c r="K6" s="281"/>
      <c r="L6" s="281"/>
      <c r="M6" s="281"/>
      <c r="N6" s="281"/>
      <c r="O6" s="281"/>
      <c r="P6" s="281"/>
      <c r="Q6" s="281"/>
      <c r="R6" s="281"/>
      <c r="S6" s="281"/>
      <c r="T6" s="281"/>
      <c r="U6" s="281"/>
      <c r="V6" s="281"/>
      <c r="W6" s="281"/>
      <c r="X6" s="281"/>
      <c r="Y6" s="281"/>
      <c r="Z6" s="281"/>
      <c r="AA6" s="281"/>
      <c r="AB6" s="281"/>
      <c r="AC6" s="281"/>
      <c r="AD6" s="281"/>
      <c r="AE6" s="281"/>
      <c r="AF6" s="281"/>
      <c r="AG6" s="281"/>
      <c r="AH6" s="281"/>
      <c r="AI6" s="281"/>
      <c r="AJ6" s="281"/>
      <c r="AK6" s="281"/>
      <c r="AL6" s="281"/>
      <c r="AM6" s="282"/>
      <c r="AN6" s="149"/>
    </row>
    <row r="7" spans="1:40" x14ac:dyDescent="0.3">
      <c r="A7" s="292" t="s">
        <v>132</v>
      </c>
      <c r="B7" s="293"/>
      <c r="C7" s="335"/>
      <c r="D7" s="335"/>
      <c r="E7" s="335"/>
      <c r="F7" s="335"/>
      <c r="G7" s="335"/>
      <c r="H7" s="335"/>
      <c r="I7" s="335"/>
      <c r="J7" s="336"/>
      <c r="K7" s="337" t="s">
        <v>133</v>
      </c>
      <c r="L7" s="335"/>
      <c r="M7" s="335"/>
      <c r="N7" s="335"/>
      <c r="O7" s="335"/>
      <c r="P7" s="335"/>
      <c r="Q7" s="336"/>
      <c r="R7" s="337" t="s">
        <v>134</v>
      </c>
      <c r="S7" s="335"/>
      <c r="T7" s="335"/>
      <c r="U7" s="335"/>
      <c r="V7" s="335"/>
      <c r="W7" s="335"/>
      <c r="X7" s="335"/>
      <c r="Y7" s="335"/>
      <c r="Z7" s="336"/>
      <c r="AA7" s="337" t="s">
        <v>135</v>
      </c>
      <c r="AB7" s="335"/>
      <c r="AC7" s="335"/>
      <c r="AD7" s="335"/>
      <c r="AE7" s="335"/>
      <c r="AF7" s="335"/>
      <c r="AG7" s="336"/>
      <c r="AH7" s="337" t="s">
        <v>34</v>
      </c>
      <c r="AI7" s="335"/>
      <c r="AJ7" s="335"/>
      <c r="AK7" s="335"/>
      <c r="AL7" s="335"/>
      <c r="AM7" s="336"/>
      <c r="AN7" s="149"/>
    </row>
    <row r="8" spans="1:40" ht="16.5" customHeight="1" x14ac:dyDescent="0.3">
      <c r="A8" s="294" t="s">
        <v>0</v>
      </c>
      <c r="B8" s="341" t="s">
        <v>2</v>
      </c>
      <c r="C8" s="297" t="s">
        <v>3</v>
      </c>
      <c r="D8" s="297" t="s">
        <v>41</v>
      </c>
      <c r="E8" s="296" t="s">
        <v>201</v>
      </c>
      <c r="F8" s="298" t="s">
        <v>1</v>
      </c>
      <c r="G8" s="152"/>
      <c r="H8" s="152"/>
      <c r="I8" s="296" t="s">
        <v>49</v>
      </c>
      <c r="J8" s="297" t="s">
        <v>128</v>
      </c>
      <c r="K8" s="303" t="s">
        <v>33</v>
      </c>
      <c r="L8" s="338" t="s">
        <v>5</v>
      </c>
      <c r="M8" s="296" t="s">
        <v>85</v>
      </c>
      <c r="N8" s="296" t="s">
        <v>90</v>
      </c>
      <c r="O8" s="340" t="s">
        <v>44</v>
      </c>
      <c r="P8" s="338" t="s">
        <v>5</v>
      </c>
      <c r="Q8" s="297" t="s">
        <v>47</v>
      </c>
      <c r="R8" s="273" t="s">
        <v>11</v>
      </c>
      <c r="S8" s="287" t="s">
        <v>150</v>
      </c>
      <c r="T8" s="310" t="s">
        <v>12</v>
      </c>
      <c r="U8" s="270" t="s">
        <v>8</v>
      </c>
      <c r="V8" s="270"/>
      <c r="W8" s="270"/>
      <c r="X8" s="270"/>
      <c r="Y8" s="270"/>
      <c r="Z8" s="270"/>
      <c r="AA8" s="302" t="s">
        <v>131</v>
      </c>
      <c r="AB8" s="302" t="s">
        <v>45</v>
      </c>
      <c r="AC8" s="302" t="s">
        <v>5</v>
      </c>
      <c r="AD8" s="302" t="s">
        <v>46</v>
      </c>
      <c r="AE8" s="302" t="s">
        <v>5</v>
      </c>
      <c r="AF8" s="302" t="s">
        <v>48</v>
      </c>
      <c r="AG8" s="300" t="s">
        <v>29</v>
      </c>
      <c r="AH8" s="287" t="s">
        <v>34</v>
      </c>
      <c r="AI8" s="287" t="s">
        <v>35</v>
      </c>
      <c r="AJ8" s="287" t="s">
        <v>36</v>
      </c>
      <c r="AK8" s="287" t="s">
        <v>37</v>
      </c>
      <c r="AL8" s="287" t="s">
        <v>446</v>
      </c>
      <c r="AM8" s="287" t="s">
        <v>38</v>
      </c>
      <c r="AN8" s="149"/>
    </row>
    <row r="9" spans="1:40" s="148" customFormat="1" ht="94.5" customHeight="1" x14ac:dyDescent="0.3">
      <c r="A9" s="295"/>
      <c r="B9" s="341"/>
      <c r="C9" s="287"/>
      <c r="D9" s="287"/>
      <c r="E9" s="303"/>
      <c r="F9" s="299"/>
      <c r="G9" s="152" t="s">
        <v>255</v>
      </c>
      <c r="H9" s="152" t="s">
        <v>202</v>
      </c>
      <c r="I9" s="297"/>
      <c r="J9" s="287"/>
      <c r="K9" s="297"/>
      <c r="L9" s="339"/>
      <c r="M9" s="297"/>
      <c r="N9" s="297"/>
      <c r="O9" s="339"/>
      <c r="P9" s="339"/>
      <c r="Q9" s="287"/>
      <c r="R9" s="274"/>
      <c r="S9" s="287"/>
      <c r="T9" s="311"/>
      <c r="U9" s="153" t="s">
        <v>13</v>
      </c>
      <c r="V9" s="153" t="s">
        <v>17</v>
      </c>
      <c r="W9" s="153" t="s">
        <v>28</v>
      </c>
      <c r="X9" s="153" t="s">
        <v>18</v>
      </c>
      <c r="Y9" s="153" t="s">
        <v>21</v>
      </c>
      <c r="Z9" s="153" t="s">
        <v>24</v>
      </c>
      <c r="AA9" s="302"/>
      <c r="AB9" s="302"/>
      <c r="AC9" s="302"/>
      <c r="AD9" s="302"/>
      <c r="AE9" s="302"/>
      <c r="AF9" s="302"/>
      <c r="AG9" s="301"/>
      <c r="AH9" s="287"/>
      <c r="AI9" s="287"/>
      <c r="AJ9" s="287"/>
      <c r="AK9" s="287"/>
      <c r="AL9" s="287"/>
      <c r="AM9" s="287"/>
      <c r="AN9" s="150"/>
    </row>
    <row r="10" spans="1:40" ht="177" customHeight="1" x14ac:dyDescent="0.3">
      <c r="A10" s="275">
        <v>1</v>
      </c>
      <c r="B10" s="235" t="s">
        <v>322</v>
      </c>
      <c r="C10" s="232" t="s">
        <v>323</v>
      </c>
      <c r="D10" s="283" t="s">
        <v>325</v>
      </c>
      <c r="E10" s="151" t="s">
        <v>324</v>
      </c>
      <c r="F10" s="260" t="s">
        <v>336</v>
      </c>
      <c r="G10" s="241" t="s">
        <v>326</v>
      </c>
      <c r="H10" s="260" t="s">
        <v>340</v>
      </c>
      <c r="I10" s="285" t="s">
        <v>327</v>
      </c>
      <c r="J10" s="254">
        <v>36</v>
      </c>
      <c r="K10" s="250" t="str">
        <f>IF(J10&lt;=0,"",IF(J10&lt;=2,"Muy Baja",IF(J10&lt;=24,"Baja",IF(J10&lt;=500,"Media",IF(J10&lt;=5000,"Alta","Muy Alta")))))</f>
        <v>Media</v>
      </c>
      <c r="L10" s="244">
        <f>IF(K10="","",IF(K10="Muy Baja",0.2,IF(K10="Baja",0.4,IF(K10="Media",0.6,IF(K10="Alta",0.8,IF(K10="Muy Alta",1,))))))</f>
        <v>0.6</v>
      </c>
      <c r="M10" s="248" t="s">
        <v>350</v>
      </c>
      <c r="N10" s="154" t="str">
        <f>IF(NOT(ISERROR(MATCH(M10,'Tabla Impacto'!$B$221:$B$223,0))),'Tabla Impacto'!$F$223&amp;"Por favor no seleccionar los criterios de impacto(Afectación Económica o presupuestal y Pérdida Reputacional)",M10)</f>
        <v>Entre 1000 y 5000 SMLMV</v>
      </c>
      <c r="O10" s="250" t="s">
        <v>79</v>
      </c>
      <c r="P10" s="244">
        <f>IF(O10="","",IF(O10="Leve",0.2,IF(O10="Menor",0.4,IF(O10="Moderado",0.6,IF(O10="Mayor",0.8,IF(O10="Catastrófico",1,))))))</f>
        <v>0.6</v>
      </c>
      <c r="Q10" s="288" t="str">
        <f>IF(OR(AND(K10="Muy Baja",O10="Leve"),AND(K10="Muy Baja",O10="Menor"),AND(K10="Baja",O10="Leve")),"Bajo",IF(OR(AND(K10="Muy baja",O10="Moderado"),AND(K10="Baja",O10="Menor"),AND(K10="Baja",O10="Moderado"),AND(K10="Media",O10="Leve"),AND(K10="Media",O10="Menor"),AND(K10="Media",O10="Moderado"),AND(K10="Alta",O10="Leve"),AND(K10="Alta",O10="Menor")),"Moderado",IF(OR(AND(K10="Muy Baja",O10="Mayor"),AND(K10="Baja",O10="Mayor"),AND(K10="Media",O10="Mayor"),AND(K10="Alta",O10="Moderado"),AND(K10="Alta",O10="Mayor"),AND(K10="Muy Alta",O10="Leve"),AND(K10="Muy Alta",O10="Menor"),AND(K10="Muy Alta",O10="Moderado"),AND(K10="Muy Alta",O10="Mayor")),"Alto",IF(OR(AND(K10="Muy Baja",O10="Catastrófico"),AND(K10="Baja",O10="Catastrófico"),AND(K10="Media",O10="Catastrófico"),AND(K10="Alta",O10="Catastrófico"),AND(K10="Muy Alta",O10="Catastrófico")),"Extremo",""))))</f>
        <v>Moderado</v>
      </c>
      <c r="R10" s="275">
        <v>1</v>
      </c>
      <c r="S10" s="232" t="s">
        <v>337</v>
      </c>
      <c r="T10" s="290" t="str">
        <f>IF(OR(U10="Preventivo",U10="Detectivo"),"Probabilidad",IF(U10="Correctivo","Impacto",""))</f>
        <v>Probabilidad</v>
      </c>
      <c r="U10" s="304" t="s">
        <v>15</v>
      </c>
      <c r="V10" s="304" t="s">
        <v>9</v>
      </c>
      <c r="W10" s="323" t="str">
        <f>IF(AND(U10="Preventivo",V10="Automático"),"50%",IF(AND(U10="Preventivo",V10="Manual"),"40%",IF(AND(U10="Detectivo",V10="Automático"),"40%",IF(AND(U10="Detectivo",V10="Manual"),"30%",IF(AND(U10="Correctivo",V10="Automático"),"35%",IF(AND(U10="Correctivo",V10="Manual"),"25%",""))))))</f>
        <v>30%</v>
      </c>
      <c r="X10" s="304" t="s">
        <v>328</v>
      </c>
      <c r="Y10" s="304" t="s">
        <v>22</v>
      </c>
      <c r="Z10" s="304" t="s">
        <v>329</v>
      </c>
      <c r="AA10" s="306">
        <f>IFERROR(IF(T10="Probabilidad",(L10-(+L10*W10)),IF(T10="Impacto",L10,"")),"")</f>
        <v>0.42</v>
      </c>
      <c r="AB10" s="308" t="str">
        <f>IFERROR(IF(AA10="","",IF(AA10&lt;=0.2,"Muy Baja",IF(AA10&lt;=0.4,"Baja",IF(AA10&lt;=0.6,"Media",IF(AA10&lt;=0.8,"Alta","Muy Alta"))))),"")</f>
        <v>Media</v>
      </c>
      <c r="AC10" s="264">
        <f>+AA10</f>
        <v>0.42</v>
      </c>
      <c r="AD10" s="308" t="str">
        <f>IFERROR(IF(AE10="","",IF(AE10&lt;=0.2,"Leve",IF(AE10&lt;=0.4,"Menor",IF(AE10&lt;=0.6,"Moderado",IF(AE10&lt;=0.8,"Mayor","Catastrófico"))))),"")</f>
        <v>Moderado</v>
      </c>
      <c r="AE10" s="323">
        <f>IFERROR(IF(T10="Impacto",(P10-(+P10*W10)),IF(T10="Probabilidad",P10,"")),"")</f>
        <v>0.6</v>
      </c>
      <c r="AF10" s="325" t="str">
        <f>IFERROR(IF(OR(AND(AB10="Muy Baja",AD10="Leve"),AND(AB10="Muy Baja",AD10="Menor"),AND(AB10="Baja",AD10="Leve")),"Bajo",IF(OR(AND(AB10="Muy baja",AD10="Moderado"),AND(AB10="Baja",AD10="Menor"),AND(AB10="Baja",AD10="Moderado"),AND(AB10="Media",AD10="Leve"),AND(AB10="Media",AD10="Menor"),AND(AB10="Media",AD10="Moderado"),AND(AB10="Alta",AD10="Leve"),AND(AB10="Alta",AD10="Menor")),"Moderado",IF(OR(AND(AB10="Muy Baja",AD10="Mayor"),AND(AB10="Baja",AD10="Mayor"),AND(AB10="Media",AD10="Mayor"),AND(AB10="Alta",AD10="Moderado"),AND(AB10="Alta",AD10="Mayor"),AND(AB10="Muy Alta",AD10="Leve"),AND(AB10="Muy Alta",AD10="Menor"),AND(AB10="Muy Alta",AD10="Moderado"),AND(AB10="Muy Alta",AD10="Mayor")),"Alto",IF(OR(AND(AB10="Muy Baja",AD10="Catastrófico"),AND(AB10="Baja",AD10="Catastrófico"),AND(AB10="Media",AD10="Catastrófico"),AND(AB10="Alta",AD10="Catastrófico"),AND(AB10="Muy Alta",AD10="Catastrófico")),"Extremo","")))),"")</f>
        <v>Moderado</v>
      </c>
      <c r="AG10" s="304" t="s">
        <v>129</v>
      </c>
      <c r="AH10" s="232" t="s">
        <v>333</v>
      </c>
      <c r="AI10" s="232" t="s">
        <v>452</v>
      </c>
      <c r="AJ10" s="327" t="s">
        <v>330</v>
      </c>
      <c r="AK10" s="238" t="s">
        <v>338</v>
      </c>
      <c r="AL10" s="232" t="s">
        <v>331</v>
      </c>
      <c r="AM10" s="254" t="s">
        <v>40</v>
      </c>
      <c r="AN10" s="149" t="s">
        <v>332</v>
      </c>
    </row>
    <row r="11" spans="1:40" ht="196.5" customHeight="1" x14ac:dyDescent="0.3">
      <c r="A11" s="276"/>
      <c r="B11" s="236"/>
      <c r="C11" s="234"/>
      <c r="D11" s="284"/>
      <c r="E11" s="151" t="s">
        <v>334</v>
      </c>
      <c r="F11" s="261"/>
      <c r="G11" s="243"/>
      <c r="H11" s="261"/>
      <c r="I11" s="286"/>
      <c r="J11" s="256"/>
      <c r="K11" s="257"/>
      <c r="L11" s="272"/>
      <c r="M11" s="271"/>
      <c r="N11" s="154"/>
      <c r="O11" s="257"/>
      <c r="P11" s="272"/>
      <c r="Q11" s="289"/>
      <c r="R11" s="276"/>
      <c r="S11" s="234"/>
      <c r="T11" s="291"/>
      <c r="U11" s="305"/>
      <c r="V11" s="305"/>
      <c r="W11" s="324"/>
      <c r="X11" s="305"/>
      <c r="Y11" s="305"/>
      <c r="Z11" s="305"/>
      <c r="AA11" s="307"/>
      <c r="AB11" s="309"/>
      <c r="AC11" s="265"/>
      <c r="AD11" s="309"/>
      <c r="AE11" s="324"/>
      <c r="AF11" s="326"/>
      <c r="AG11" s="305"/>
      <c r="AH11" s="234"/>
      <c r="AI11" s="234"/>
      <c r="AJ11" s="328"/>
      <c r="AK11" s="239"/>
      <c r="AL11" s="234"/>
      <c r="AM11" s="256"/>
      <c r="AN11" s="149"/>
    </row>
    <row r="12" spans="1:40" ht="113.25" customHeight="1" x14ac:dyDescent="0.3">
      <c r="A12" s="312">
        <v>2</v>
      </c>
      <c r="B12" s="235" t="s">
        <v>342</v>
      </c>
      <c r="C12" s="232" t="s">
        <v>343</v>
      </c>
      <c r="D12" s="314" t="s">
        <v>344</v>
      </c>
      <c r="E12" s="156" t="s">
        <v>349</v>
      </c>
      <c r="F12" s="240" t="s">
        <v>345</v>
      </c>
      <c r="G12" s="241" t="s">
        <v>346</v>
      </c>
      <c r="H12" s="260" t="s">
        <v>348</v>
      </c>
      <c r="I12" s="252" t="s">
        <v>327</v>
      </c>
      <c r="J12" s="254">
        <v>9</v>
      </c>
      <c r="K12" s="250" t="str">
        <f>IF(J12&lt;=0,"",IF(J12&lt;=2,"Muy Baja",IF(J12&lt;=24,"Baja",IF(J12&lt;=500,"Media",IF(J12&lt;=5000,"Alta","Muy Alta")))))</f>
        <v>Baja</v>
      </c>
      <c r="L12" s="244">
        <f t="shared" ref="L12" si="0">IF(K12="","",IF(K12="Muy Baja",0.2,IF(K12="Baja",0.4,IF(K12="Media",0.6,IF(K12="Alta",0.8,IF(K12="Muy Alta",1,))))))</f>
        <v>0.4</v>
      </c>
      <c r="M12" s="248" t="s">
        <v>204</v>
      </c>
      <c r="N12" s="244" t="str">
        <f>IF(NOT(ISERROR(MATCH(M12,'Tabla Impacto'!$B$221:$B$223,0))),'Tabla Impacto'!$F$223&amp;"Por favor no seleccionar los criterios de impacto(Afectación Económica o presupuestal y Pérdida Reputacional)",M12)</f>
        <v>Entre 200 y 1000 SMLMV</v>
      </c>
      <c r="O12" s="250" t="s">
        <v>82</v>
      </c>
      <c r="P12" s="244">
        <f t="shared" ref="P12" si="1">IF(O12="","",IF(O12="Leve",0.2,IF(O12="Menor",0.4,IF(O12="Moderado",0.6,IF(O12="Mayor",0.8,IF(O12="Catastrófico",1,))))))</f>
        <v>0.4</v>
      </c>
      <c r="Q12" s="246" t="str">
        <f t="shared" ref="Q12" si="2">IF(OR(AND(K12="Muy Baja",O12="Leve"),AND(K12="Muy Baja",O12="Menor"),AND(K12="Baja",O12="Leve")),"Bajo",IF(OR(AND(K12="Muy baja",O12="Moderado"),AND(K12="Baja",O12="Menor"),AND(K12="Baja",O12="Moderado"),AND(K12="Media",O12="Leve"),AND(K12="Media",O12="Menor"),AND(K12="Media",O12="Moderado"),AND(K12="Alta",O12="Leve"),AND(K12="Alta",O12="Menor")),"Moderado",IF(OR(AND(K12="Muy Baja",O12="Mayor"),AND(K12="Baja",O12="Mayor"),AND(K12="Media",O12="Mayor"),AND(K12="Alta",O12="Moderado"),AND(K12="Alta",O12="Mayor"),AND(K12="Muy Alta",O12="Leve"),AND(K12="Muy Alta",O12="Menor"),AND(K12="Muy Alta",O12="Moderado"),AND(K12="Muy Alta",O12="Mayor")),"Alto",IF(OR(AND(K12="Muy Baja",O12="Catastrófico"),AND(K12="Baja",O12="Catastrófico"),AND(K12="Media",O12="Catastrófico"),AND(K12="Alta",O12="Catastrófico"),AND(K12="Muy Alta",O12="Catastrófico")),"Extremo",""))))</f>
        <v>Moderado</v>
      </c>
      <c r="R12" s="275">
        <v>1</v>
      </c>
      <c r="S12" s="232" t="s">
        <v>448</v>
      </c>
      <c r="T12" s="262" t="str">
        <f>IF(OR(U12="Preventivo",U12="Detectivo"),"Probabilidad",IF(U12="Correctivo","Impacto",""))</f>
        <v>Probabilidad</v>
      </c>
      <c r="U12" s="230" t="s">
        <v>15</v>
      </c>
      <c r="V12" s="230" t="s">
        <v>9</v>
      </c>
      <c r="W12" s="264" t="str">
        <f>IF(AND(U12="Preventivo",V12="Automático"),"50%",IF(AND(U12="Preventivo",V12="Manual"),"40%",IF(AND(U12="Detectivo",V12="Automático"),"40%",IF(AND(U12="Detectivo",V12="Manual"),"30%",IF(AND(U12="Correctivo",V12="Automático"),"35%",IF(AND(U12="Correctivo",V12="Manual"),"25%",""))))))</f>
        <v>30%</v>
      </c>
      <c r="X12" s="230" t="s">
        <v>19</v>
      </c>
      <c r="Y12" s="230" t="s">
        <v>22</v>
      </c>
      <c r="Z12" s="230" t="s">
        <v>113</v>
      </c>
      <c r="AA12" s="266">
        <f>IFERROR(IF(T12="Probabilidad",(L12-(+L12*W12)),IF(T12="Impacto",L12,"")),"")</f>
        <v>0.28000000000000003</v>
      </c>
      <c r="AB12" s="268" t="str">
        <f>IFERROR(IF(AA12="","",IF(AA12&lt;=0.2,"Muy Baja",IF(AA12&lt;=0.4,"Baja",IF(AA12&lt;=0.6,"Media",IF(AA12&lt;=0.8,"Alta","Muy Alta"))))),"")</f>
        <v>Baja</v>
      </c>
      <c r="AC12" s="264">
        <f>+AA12</f>
        <v>0.28000000000000003</v>
      </c>
      <c r="AD12" s="268" t="str">
        <f>IFERROR(IF(AE12="","",IF(AE12&lt;=0.2,"Leve",IF(AE12&lt;=0.4,"Menor",IF(AE12&lt;=0.6,"Moderado",IF(AE12&lt;=0.8,"Mayor","Catastrófico"))))),"")</f>
        <v>Menor</v>
      </c>
      <c r="AE12" s="264">
        <f>IFERROR(IF(T12="Impacto",(P12-(+P12*W12)),IF(T12="Probabilidad",P12,"")),"")</f>
        <v>0.4</v>
      </c>
      <c r="AF12" s="258" t="str">
        <f>IFERROR(IF(OR(AND(AB12="Muy Baja",AD12="Leve"),AND(AB12="Muy Baja",AD12="Menor"),AND(AB12="Baja",AD12="Leve")),"Bajo",IF(OR(AND(AB12="Muy baja",AD12="Moderado"),AND(AB12="Baja",AD12="Menor"),AND(AB12="Baja",AD12="Moderado"),AND(AB12="Media",AD12="Leve"),AND(AB12="Media",AD12="Menor"),AND(AB12="Media",AD12="Moderado"),AND(AB12="Alta",AD12="Leve"),AND(AB12="Alta",AD12="Menor")),"Moderado",IF(OR(AND(AB12="Muy Baja",AD12="Mayor"),AND(AB12="Baja",AD12="Mayor"),AND(AB12="Media",AD12="Mayor"),AND(AB12="Alta",AD12="Moderado"),AND(AB12="Alta",AD12="Mayor"),AND(AB12="Muy Alta",AD12="Leve"),AND(AB12="Muy Alta",AD12="Menor"),AND(AB12="Muy Alta",AD12="Moderado"),AND(AB12="Muy Alta",AD12="Mayor")),"Alto",IF(OR(AND(AB12="Muy Baja",AD12="Catastrófico"),AND(AB12="Baja",AD12="Catastrófico"),AND(AB12="Media",AD12="Catastrófico"),AND(AB12="Alta",AD12="Catastrófico"),AND(AB12="Muy Alta",AD12="Catastrófico")),"Extremo","")))),"")</f>
        <v>Moderado</v>
      </c>
      <c r="AG12" s="230" t="s">
        <v>129</v>
      </c>
      <c r="AH12" s="232" t="s">
        <v>450</v>
      </c>
      <c r="AI12" s="232" t="s">
        <v>452</v>
      </c>
      <c r="AJ12" s="238" t="s">
        <v>447</v>
      </c>
      <c r="AK12" s="238" t="s">
        <v>338</v>
      </c>
      <c r="AL12" s="232" t="s">
        <v>454</v>
      </c>
      <c r="AM12" s="254" t="s">
        <v>40</v>
      </c>
      <c r="AN12" s="149"/>
    </row>
    <row r="13" spans="1:40" ht="66" customHeight="1" x14ac:dyDescent="0.3">
      <c r="A13" s="313"/>
      <c r="B13" s="236"/>
      <c r="C13" s="233"/>
      <c r="D13" s="317"/>
      <c r="E13" s="158" t="s">
        <v>347</v>
      </c>
      <c r="F13" s="240"/>
      <c r="G13" s="242"/>
      <c r="H13" s="261"/>
      <c r="I13" s="253"/>
      <c r="J13" s="256"/>
      <c r="K13" s="257"/>
      <c r="L13" s="245"/>
      <c r="M13" s="249"/>
      <c r="N13" s="245">
        <f>IF(NOT(ISERROR(MATCH(M13,_xlfn.ANCHORARRAY(#REF!),0))),#REF!&amp;"Por favor no seleccionar los criterios de impacto",M13)</f>
        <v>0</v>
      </c>
      <c r="O13" s="251"/>
      <c r="P13" s="245"/>
      <c r="Q13" s="247"/>
      <c r="R13" s="276"/>
      <c r="S13" s="234"/>
      <c r="T13" s="263"/>
      <c r="U13" s="231"/>
      <c r="V13" s="231"/>
      <c r="W13" s="265"/>
      <c r="X13" s="231"/>
      <c r="Y13" s="231"/>
      <c r="Z13" s="231"/>
      <c r="AA13" s="267"/>
      <c r="AB13" s="269"/>
      <c r="AC13" s="265"/>
      <c r="AD13" s="269"/>
      <c r="AE13" s="265"/>
      <c r="AF13" s="259"/>
      <c r="AG13" s="231"/>
      <c r="AH13" s="234"/>
      <c r="AI13" s="234"/>
      <c r="AJ13" s="239"/>
      <c r="AK13" s="239"/>
      <c r="AL13" s="234"/>
      <c r="AM13" s="256"/>
      <c r="AN13" s="149"/>
    </row>
    <row r="14" spans="1:40" ht="64.5" customHeight="1" x14ac:dyDescent="0.3">
      <c r="A14" s="312">
        <v>3</v>
      </c>
      <c r="B14" s="235" t="s">
        <v>322</v>
      </c>
      <c r="C14" s="232" t="s">
        <v>353</v>
      </c>
      <c r="D14" s="314" t="s">
        <v>352</v>
      </c>
      <c r="E14" s="189" t="s">
        <v>355</v>
      </c>
      <c r="F14" s="315" t="s">
        <v>356</v>
      </c>
      <c r="G14" s="318" t="s">
        <v>346</v>
      </c>
      <c r="H14" s="260" t="s">
        <v>357</v>
      </c>
      <c r="I14" s="232" t="s">
        <v>358</v>
      </c>
      <c r="J14" s="254">
        <v>2</v>
      </c>
      <c r="K14" s="250" t="str">
        <f t="shared" ref="K14" si="3">IF(J14&lt;=0,"",IF(J14&lt;=2,"Muy Baja",IF(J14&lt;=24,"Baja",IF(J14&lt;=500,"Media",IF(J14&lt;=5000,"Alta","Muy Alta")))))</f>
        <v>Muy Baja</v>
      </c>
      <c r="L14" s="244">
        <f t="shared" ref="L14" si="4">IF(K14="","",IF(K14="Muy Baja",0.2,IF(K14="Baja",0.4,IF(K14="Media",0.6,IF(K14="Alta",0.8,IF(K14="Muy Alta",1,))))))</f>
        <v>0.2</v>
      </c>
      <c r="M14" s="248" t="s">
        <v>351</v>
      </c>
      <c r="N14" s="244" t="str">
        <f>IF(NOT(ISERROR(MATCH(M14,'Tabla Impacto'!$B$221:$B$223,0))),'Tabla Impacto'!$F$223&amp;"Por favor no seleccionar los criterios de impacto(Afectación Económica o presupuestal y Pérdida Reputacional)",M14)</f>
        <v>Mayor a 10000  SMLMV</v>
      </c>
      <c r="O14" s="250" t="s">
        <v>83</v>
      </c>
      <c r="P14" s="244">
        <f t="shared" ref="P14" si="5">IF(O14="","",IF(O14="Leve",0.2,IF(O14="Menor",0.4,IF(O14="Moderado",0.6,IF(O14="Mayor",0.8,IF(O14="Catastrófico",1,))))))</f>
        <v>1</v>
      </c>
      <c r="Q14" s="246" t="str">
        <f t="shared" ref="Q14" si="6">IF(OR(AND(K14="Muy Baja",O14="Leve"),AND(K14="Muy Baja",O14="Menor"),AND(K14="Baja",O14="Leve")),"Bajo",IF(OR(AND(K14="Muy baja",O14="Moderado"),AND(K14="Baja",O14="Menor"),AND(K14="Baja",O14="Moderado"),AND(K14="Media",O14="Leve"),AND(K14="Media",O14="Menor"),AND(K14="Media",O14="Moderado"),AND(K14="Alta",O14="Leve"),AND(K14="Alta",O14="Menor")),"Moderado",IF(OR(AND(K14="Muy Baja",O14="Mayor"),AND(K14="Baja",O14="Mayor"),AND(K14="Media",O14="Mayor"),AND(K14="Alta",O14="Moderado"),AND(K14="Alta",O14="Mayor"),AND(K14="Muy Alta",O14="Leve"),AND(K14="Muy Alta",O14="Menor"),AND(K14="Muy Alta",O14="Moderado"),AND(K14="Muy Alta",O14="Mayor")),"Alto",IF(OR(AND(K14="Muy Baja",O14="Catastrófico"),AND(K14="Baja",O14="Catastrófico"),AND(K14="Media",O14="Catastrófico"),AND(K14="Alta",O14="Catastrófico"),AND(K14="Muy Alta",O14="Catastrófico")),"Extremo",""))))</f>
        <v>Extremo</v>
      </c>
      <c r="R14" s="275">
        <v>1</v>
      </c>
      <c r="S14" s="232" t="s">
        <v>449</v>
      </c>
      <c r="T14" s="262" t="str">
        <f>IF(OR(U14="Preventivo",U14="Detectivo"),"Probabilidad",IF(U14="Correctivo","Impacto",""))</f>
        <v>Impacto</v>
      </c>
      <c r="U14" s="230" t="s">
        <v>16</v>
      </c>
      <c r="V14" s="230" t="s">
        <v>9</v>
      </c>
      <c r="W14" s="264" t="str">
        <f>IF(AND(U14="Preventivo",V14="Automático"),"50%",IF(AND(U14="Preventivo",V14="Manual"),"40%",IF(AND(U14="Detectivo",V14="Automático"),"40%",IF(AND(U14="Detectivo",V14="Manual"),"30%",IF(AND(U14="Correctivo",V14="Automático"),"35%",IF(AND(U14="Correctivo",V14="Manual"),"25%",""))))))</f>
        <v>25%</v>
      </c>
      <c r="X14" s="230" t="s">
        <v>19</v>
      </c>
      <c r="Y14" s="230" t="s">
        <v>22</v>
      </c>
      <c r="Z14" s="230" t="s">
        <v>113</v>
      </c>
      <c r="AA14" s="266">
        <f>IFERROR(IF(T14="Probabilidad",(L14-(+L14*W14)),IF(T14="Impacto",L14,"")),"")</f>
        <v>0.2</v>
      </c>
      <c r="AB14" s="268" t="str">
        <f>IFERROR(IF(AA14="","",IF(AA14&lt;=0.2,"Muy Baja",IF(AA14&lt;=0.4,"Baja",IF(AA14&lt;=0.6,"Media",IF(AA14&lt;=0.8,"Alta","Muy Alta"))))),"")</f>
        <v>Muy Baja</v>
      </c>
      <c r="AC14" s="264">
        <f>+AA14</f>
        <v>0.2</v>
      </c>
      <c r="AD14" s="268" t="str">
        <f>IFERROR(IF(AE14="","",IF(AE14&lt;=0.2,"Leve",IF(AE14&lt;=0.4,"Menor",IF(AE14&lt;=0.6,"Moderado",IF(AE14&lt;=0.8,"Mayor","Catastrófico"))))),"")</f>
        <v>Mayor</v>
      </c>
      <c r="AE14" s="264">
        <f>IFERROR(IF(T14="Impacto",(P14-(+P14*W14)),IF(T14="Probabilidad",P14,"")),"")</f>
        <v>0.75</v>
      </c>
      <c r="AF14" s="258" t="str">
        <f>IFERROR(IF(OR(AND(AB14="Muy Baja",AD14="Leve"),AND(AB14="Muy Baja",AD14="Menor"),AND(AB14="Baja",AD14="Leve")),"Bajo",IF(OR(AND(AB14="Muy baja",AD14="Moderado"),AND(AB14="Baja",AD14="Menor"),AND(AB14="Baja",AD14="Moderado"),AND(AB14="Media",AD14="Leve"),AND(AB14="Media",AD14="Menor"),AND(AB14="Media",AD14="Moderado"),AND(AB14="Alta",AD14="Leve"),AND(AB14="Alta",AD14="Menor")),"Moderado",IF(OR(AND(AB14="Muy Baja",AD14="Mayor"),AND(AB14="Baja",AD14="Mayor"),AND(AB14="Media",AD14="Mayor"),AND(AB14="Alta",AD14="Moderado"),AND(AB14="Alta",AD14="Mayor"),AND(AB14="Muy Alta",AD14="Leve"),AND(AB14="Muy Alta",AD14="Menor"),AND(AB14="Muy Alta",AD14="Moderado"),AND(AB14="Muy Alta",AD14="Mayor")),"Alto",IF(OR(AND(AB14="Muy Baja",AD14="Catastrófico"),AND(AB14="Baja",AD14="Catastrófico"),AND(AB14="Media",AD14="Catastrófico"),AND(AB14="Alta",AD14="Catastrófico"),AND(AB14="Muy Alta",AD14="Catastrófico")),"Extremo","")))),"")</f>
        <v>Alto</v>
      </c>
      <c r="AG14" s="230" t="s">
        <v>129</v>
      </c>
      <c r="AH14" s="232" t="s">
        <v>451</v>
      </c>
      <c r="AI14" s="232" t="s">
        <v>452</v>
      </c>
      <c r="AJ14" s="238" t="s">
        <v>447</v>
      </c>
      <c r="AK14" s="238" t="s">
        <v>338</v>
      </c>
      <c r="AL14" s="232" t="s">
        <v>453</v>
      </c>
      <c r="AM14" s="254" t="s">
        <v>40</v>
      </c>
      <c r="AN14" s="149"/>
    </row>
    <row r="15" spans="1:40" ht="186.6" customHeight="1" x14ac:dyDescent="0.3">
      <c r="A15" s="313"/>
      <c r="B15" s="237"/>
      <c r="C15" s="233"/>
      <c r="D15" s="233"/>
      <c r="E15" s="157" t="s">
        <v>354</v>
      </c>
      <c r="F15" s="316"/>
      <c r="G15" s="319"/>
      <c r="H15" s="261"/>
      <c r="I15" s="233"/>
      <c r="J15" s="255"/>
      <c r="K15" s="257"/>
      <c r="L15" s="245"/>
      <c r="M15" s="249"/>
      <c r="N15" s="245">
        <f>IF(NOT(ISERROR(MATCH(M15,_xlfn.ANCHORARRAY(#REF!),0))),#REF!&amp;"Por favor no seleccionar los criterios de impacto",M15)</f>
        <v>0</v>
      </c>
      <c r="O15" s="251"/>
      <c r="P15" s="245"/>
      <c r="Q15" s="247"/>
      <c r="R15" s="276"/>
      <c r="S15" s="234"/>
      <c r="T15" s="263"/>
      <c r="U15" s="231"/>
      <c r="V15" s="231"/>
      <c r="W15" s="265"/>
      <c r="X15" s="231"/>
      <c r="Y15" s="231"/>
      <c r="Z15" s="231"/>
      <c r="AA15" s="267"/>
      <c r="AB15" s="269"/>
      <c r="AC15" s="265"/>
      <c r="AD15" s="269"/>
      <c r="AE15" s="265"/>
      <c r="AF15" s="259"/>
      <c r="AG15" s="231"/>
      <c r="AH15" s="234"/>
      <c r="AI15" s="234"/>
      <c r="AJ15" s="239"/>
      <c r="AK15" s="239"/>
      <c r="AL15" s="234"/>
      <c r="AM15" s="256"/>
      <c r="AN15" s="149"/>
    </row>
    <row r="16" spans="1:40" ht="49.5" customHeight="1" x14ac:dyDescent="0.3">
      <c r="A16" s="155"/>
      <c r="B16" s="320" t="s">
        <v>339</v>
      </c>
      <c r="C16" s="321"/>
      <c r="D16" s="321"/>
      <c r="E16" s="321"/>
      <c r="F16" s="321"/>
      <c r="G16" s="321"/>
      <c r="H16" s="321"/>
      <c r="I16" s="321"/>
      <c r="J16" s="321"/>
      <c r="K16" s="321"/>
      <c r="L16" s="321"/>
      <c r="M16" s="321"/>
      <c r="N16" s="321"/>
      <c r="O16" s="321"/>
      <c r="P16" s="321"/>
      <c r="Q16" s="321"/>
      <c r="R16" s="321"/>
      <c r="S16" s="321"/>
      <c r="T16" s="321"/>
      <c r="U16" s="321"/>
      <c r="V16" s="321"/>
      <c r="W16" s="321"/>
      <c r="X16" s="321"/>
      <c r="Y16" s="321"/>
      <c r="Z16" s="321"/>
      <c r="AA16" s="321"/>
      <c r="AB16" s="321"/>
      <c r="AC16" s="321"/>
      <c r="AD16" s="321"/>
      <c r="AE16" s="321"/>
      <c r="AF16" s="321"/>
      <c r="AG16" s="321"/>
      <c r="AH16" s="321"/>
      <c r="AI16" s="321"/>
      <c r="AJ16" s="321"/>
      <c r="AK16" s="321"/>
      <c r="AL16" s="321"/>
      <c r="AM16" s="322"/>
      <c r="AN16" s="149"/>
    </row>
    <row r="18" spans="2:39" ht="182.25" customHeight="1" x14ac:dyDescent="0.3">
      <c r="B18" s="229" t="s">
        <v>136</v>
      </c>
      <c r="C18" s="229"/>
      <c r="D18" s="229"/>
      <c r="E18" s="229"/>
      <c r="F18" s="229"/>
      <c r="G18" s="229"/>
      <c r="H18" s="229"/>
      <c r="I18" s="229"/>
      <c r="J18" s="229"/>
      <c r="K18" s="229"/>
      <c r="L18" s="229"/>
      <c r="M18" s="229"/>
      <c r="N18" s="229"/>
      <c r="O18" s="229"/>
      <c r="P18" s="229"/>
      <c r="Q18" s="229"/>
      <c r="R18" s="229"/>
      <c r="S18" s="229"/>
      <c r="T18" s="229"/>
      <c r="U18" s="229"/>
      <c r="V18" s="229"/>
      <c r="W18" s="229"/>
      <c r="X18" s="229"/>
      <c r="Y18" s="229"/>
      <c r="Z18" s="229"/>
      <c r="AA18" s="229"/>
      <c r="AB18" s="229"/>
      <c r="AC18" s="229"/>
      <c r="AD18" s="229"/>
      <c r="AE18" s="229"/>
      <c r="AF18" s="229"/>
      <c r="AG18" s="229"/>
      <c r="AH18" s="229"/>
      <c r="AI18" s="229"/>
      <c r="AJ18" s="229"/>
      <c r="AK18" s="229"/>
      <c r="AL18" s="229"/>
      <c r="AM18" s="229"/>
    </row>
  </sheetData>
  <dataConsolidate/>
  <mergeCells count="159">
    <mergeCell ref="AK12:AK13"/>
    <mergeCell ref="AK14:AK15"/>
    <mergeCell ref="AL12:AL13"/>
    <mergeCell ref="AL14:AL15"/>
    <mergeCell ref="AM12:AM13"/>
    <mergeCell ref="AM14:AM15"/>
    <mergeCell ref="AF12:AF13"/>
    <mergeCell ref="AF14:AF15"/>
    <mergeCell ref="AG12:AG13"/>
    <mergeCell ref="AG14:AG15"/>
    <mergeCell ref="AH12:AH13"/>
    <mergeCell ref="AH14:AH15"/>
    <mergeCell ref="AI12:AI13"/>
    <mergeCell ref="AI14:AI15"/>
    <mergeCell ref="AJ12:AJ13"/>
    <mergeCell ref="AJ14:AJ15"/>
    <mergeCell ref="A1:AM2"/>
    <mergeCell ref="A7:J7"/>
    <mergeCell ref="K7:Q7"/>
    <mergeCell ref="R7:Z7"/>
    <mergeCell ref="AA7:AG7"/>
    <mergeCell ref="AH7:AM7"/>
    <mergeCell ref="AC8:AC9"/>
    <mergeCell ref="J8:J9"/>
    <mergeCell ref="K8:K9"/>
    <mergeCell ref="L8:L9"/>
    <mergeCell ref="O8:O9"/>
    <mergeCell ref="P8:P9"/>
    <mergeCell ref="B8:B9"/>
    <mergeCell ref="Q8:Q9"/>
    <mergeCell ref="M8:M9"/>
    <mergeCell ref="N8:N9"/>
    <mergeCell ref="AM8:AM9"/>
    <mergeCell ref="AL8:AL9"/>
    <mergeCell ref="AK8:AK9"/>
    <mergeCell ref="AJ8:AJ9"/>
    <mergeCell ref="AI8:AI9"/>
    <mergeCell ref="A4:B4"/>
    <mergeCell ref="AF8:AF9"/>
    <mergeCell ref="P14:P15"/>
    <mergeCell ref="Q14:Q15"/>
    <mergeCell ref="I14:I15"/>
    <mergeCell ref="J14:J15"/>
    <mergeCell ref="K14:K15"/>
    <mergeCell ref="L14:L15"/>
    <mergeCell ref="G14:G15"/>
    <mergeCell ref="B16:AM16"/>
    <mergeCell ref="O10:O11"/>
    <mergeCell ref="H12:H13"/>
    <mergeCell ref="AM10:AM11"/>
    <mergeCell ref="AD10:AD11"/>
    <mergeCell ref="AE10:AE11"/>
    <mergeCell ref="AF10:AF11"/>
    <mergeCell ref="AG10:AG11"/>
    <mergeCell ref="AH10:AH11"/>
    <mergeCell ref="AI10:AI11"/>
    <mergeCell ref="AJ10:AJ11"/>
    <mergeCell ref="AK10:AK11"/>
    <mergeCell ref="AL10:AL11"/>
    <mergeCell ref="U10:U11"/>
    <mergeCell ref="V10:V11"/>
    <mergeCell ref="W10:W11"/>
    <mergeCell ref="X10:X11"/>
    <mergeCell ref="G12:G13"/>
    <mergeCell ref="A14:A15"/>
    <mergeCell ref="B14:B15"/>
    <mergeCell ref="C14:C15"/>
    <mergeCell ref="D14:D15"/>
    <mergeCell ref="F14:F15"/>
    <mergeCell ref="N14:N15"/>
    <mergeCell ref="O14:O15"/>
    <mergeCell ref="A12:A13"/>
    <mergeCell ref="B12:B13"/>
    <mergeCell ref="C12:C13"/>
    <mergeCell ref="D12:D13"/>
    <mergeCell ref="F12:F13"/>
    <mergeCell ref="I12:I13"/>
    <mergeCell ref="H14:H15"/>
    <mergeCell ref="A10:A11"/>
    <mergeCell ref="Y10:Y11"/>
    <mergeCell ref="Z10:Z11"/>
    <mergeCell ref="AA10:AA11"/>
    <mergeCell ref="AB10:AB11"/>
    <mergeCell ref="AC10:AC11"/>
    <mergeCell ref="K10:K11"/>
    <mergeCell ref="L10:L11"/>
    <mergeCell ref="T8:T9"/>
    <mergeCell ref="A5:B5"/>
    <mergeCell ref="A6:B6"/>
    <mergeCell ref="A8:A9"/>
    <mergeCell ref="I8:I9"/>
    <mergeCell ref="F8:F9"/>
    <mergeCell ref="D8:D9"/>
    <mergeCell ref="C8:C9"/>
    <mergeCell ref="AG8:AG9"/>
    <mergeCell ref="AE8:AE9"/>
    <mergeCell ref="AA8:AA9"/>
    <mergeCell ref="S8:S9"/>
    <mergeCell ref="AD8:AD9"/>
    <mergeCell ref="AB8:AB9"/>
    <mergeCell ref="E8:E9"/>
    <mergeCell ref="C6:AM6"/>
    <mergeCell ref="B10:B11"/>
    <mergeCell ref="C10:C11"/>
    <mergeCell ref="D10:D11"/>
    <mergeCell ref="F10:F11"/>
    <mergeCell ref="G10:G11"/>
    <mergeCell ref="H10:H11"/>
    <mergeCell ref="I10:I11"/>
    <mergeCell ref="J10:J11"/>
    <mergeCell ref="AH8:AH9"/>
    <mergeCell ref="P10:P11"/>
    <mergeCell ref="Q10:Q11"/>
    <mergeCell ref="R10:R11"/>
    <mergeCell ref="S10:S11"/>
    <mergeCell ref="T10:T11"/>
    <mergeCell ref="R8:R9"/>
    <mergeCell ref="M10:M11"/>
    <mergeCell ref="C4:AM4"/>
    <mergeCell ref="C5:AM5"/>
    <mergeCell ref="S12:S13"/>
    <mergeCell ref="R12:R13"/>
    <mergeCell ref="T12:T13"/>
    <mergeCell ref="T14:T15"/>
    <mergeCell ref="S14:S15"/>
    <mergeCell ref="R14:R15"/>
    <mergeCell ref="U12:U13"/>
    <mergeCell ref="U14:U15"/>
    <mergeCell ref="V12:V13"/>
    <mergeCell ref="V14:V15"/>
    <mergeCell ref="W12:W13"/>
    <mergeCell ref="W14:W15"/>
    <mergeCell ref="X12:X13"/>
    <mergeCell ref="X14:X15"/>
    <mergeCell ref="Y12:Y13"/>
    <mergeCell ref="U8:Z8"/>
    <mergeCell ref="Y14:Y15"/>
    <mergeCell ref="Z12:Z13"/>
    <mergeCell ref="Z14:Z15"/>
    <mergeCell ref="AA12:AA13"/>
    <mergeCell ref="AA14:AA15"/>
    <mergeCell ref="AB12:AB13"/>
    <mergeCell ref="AB14:AB15"/>
    <mergeCell ref="AC14:AC15"/>
    <mergeCell ref="AC12:AC13"/>
    <mergeCell ref="AD12:AD13"/>
    <mergeCell ref="AD14:AD15"/>
    <mergeCell ref="AE12:AE13"/>
    <mergeCell ref="AE14:AE15"/>
    <mergeCell ref="B18:AM18"/>
    <mergeCell ref="P12:P13"/>
    <mergeCell ref="Q12:Q13"/>
    <mergeCell ref="M14:M15"/>
    <mergeCell ref="M12:M13"/>
    <mergeCell ref="N12:N13"/>
    <mergeCell ref="O12:O13"/>
    <mergeCell ref="J12:J13"/>
    <mergeCell ref="K12:K13"/>
    <mergeCell ref="L12:L13"/>
  </mergeCells>
  <conditionalFormatting sqref="K10:K12 K14 AB10:AB12 AB14">
    <cfRule type="cellIs" dxfId="14" priority="641" operator="equal">
      <formula>"Muy Alta"</formula>
    </cfRule>
    <cfRule type="cellIs" dxfId="13" priority="642" operator="equal">
      <formula>"Alta"</formula>
    </cfRule>
    <cfRule type="cellIs" dxfId="12" priority="643" operator="equal">
      <formula>"Media"</formula>
    </cfRule>
    <cfRule type="cellIs" dxfId="11" priority="644" operator="equal">
      <formula>"Baja"</formula>
    </cfRule>
    <cfRule type="cellIs" dxfId="10" priority="645" operator="equal">
      <formula>"Muy Baja"</formula>
    </cfRule>
  </conditionalFormatting>
  <conditionalFormatting sqref="N10:N15">
    <cfRule type="containsText" dxfId="9" priority="323" operator="containsText" text="❌">
      <formula>NOT(ISERROR(SEARCH("❌",N10)))</formula>
    </cfRule>
  </conditionalFormatting>
  <conditionalFormatting sqref="O10:O12 O14 AD10:AD12 AD14">
    <cfRule type="cellIs" dxfId="8" priority="636" operator="equal">
      <formula>"Catastrófico"</formula>
    </cfRule>
    <cfRule type="cellIs" dxfId="7" priority="637" operator="equal">
      <formula>"Mayor"</formula>
    </cfRule>
    <cfRule type="cellIs" dxfId="6" priority="638" operator="equal">
      <formula>"Moderado"</formula>
    </cfRule>
    <cfRule type="cellIs" dxfId="5" priority="639" operator="equal">
      <formula>"Menor"</formula>
    </cfRule>
    <cfRule type="cellIs" dxfId="4" priority="640" operator="equal">
      <formula>"Leve"</formula>
    </cfRule>
  </conditionalFormatting>
  <conditionalFormatting sqref="Q10:Q12 Q14 AF10:AF12 AF14">
    <cfRule type="cellIs" dxfId="3" priority="632" operator="equal">
      <formula>"Extremo"</formula>
    </cfRule>
    <cfRule type="cellIs" dxfId="2" priority="633" operator="equal">
      <formula>"Alto"</formula>
    </cfRule>
    <cfRule type="cellIs" dxfId="1" priority="634" operator="equal">
      <formula>"Moderado"</formula>
    </cfRule>
    <cfRule type="cellIs" dxfId="0" priority="635" operator="equal">
      <formula>"Bajo"</formula>
    </cfRule>
  </conditionalFormatting>
  <dataValidations count="1">
    <dataValidation type="list" allowBlank="1" showInputMessage="1" showErrorMessage="1" sqref="G10:G15" xr:uid="{00000000-0002-0000-0100-000000000000}">
      <formula1>"Gestión, FISCAL,"</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6">
        <x14:dataValidation type="list" allowBlank="1" showInputMessage="1" showErrorMessage="1" xr:uid="{00000000-0002-0000-0400-000001000000}">
          <x14:formula1>
            <xm:f>'Tabla Valoración controles'!$D$4:$D$6</xm:f>
          </x14:formula1>
          <xm:sqref>U19:U58 U10:U12 U14 U16:U17</xm:sqref>
        </x14:dataValidation>
        <x14:dataValidation type="list" allowBlank="1" showInputMessage="1" showErrorMessage="1" xr:uid="{00000000-0002-0000-0400-000002000000}">
          <x14:formula1>
            <xm:f>'Tabla Valoración controles'!$D$7:$D$8</xm:f>
          </x14:formula1>
          <xm:sqref>V19:V58 V10:V12 V14 V16:V17</xm:sqref>
        </x14:dataValidation>
        <x14:dataValidation type="list" allowBlank="1" showInputMessage="1" showErrorMessage="1" xr:uid="{00000000-0002-0000-0400-000003000000}">
          <x14:formula1>
            <xm:f>'Tabla Valoración controles'!$D$9:$D$10</xm:f>
          </x14:formula1>
          <xm:sqref>X19:X58 X10:X12 X14 X16:X17</xm:sqref>
        </x14:dataValidation>
        <x14:dataValidation type="list" allowBlank="1" showInputMessage="1" showErrorMessage="1" xr:uid="{00000000-0002-0000-0400-000004000000}">
          <x14:formula1>
            <xm:f>'Tabla Valoración controles'!$D$11:$D$12</xm:f>
          </x14:formula1>
          <xm:sqref>Y19:Y58 Y10:Y12 Y14 Y16:Y17</xm:sqref>
        </x14:dataValidation>
        <x14:dataValidation type="list" allowBlank="1" showInputMessage="1" showErrorMessage="1" xr:uid="{00000000-0002-0000-0400-000005000000}">
          <x14:formula1>
            <xm:f>'Opciones Tratamiento'!$B$9:$B$10</xm:f>
          </x14:formula1>
          <xm:sqref>AM10:AM12 AM56:AM57 AM20:AM21 AM23:AM24 AM26:AM27 AM29:AM30 AM32:AM33 AM35:AM36 AM38:AM39 AM41:AM42 AM44:AM45 AM47:AM48 AM50:AM51 AM53:AM54 AM17 AM14</xm:sqref>
        </x14:dataValidation>
        <x14:dataValidation type="list" allowBlank="1" showInputMessage="1" showErrorMessage="1" xr:uid="{00000000-0002-0000-0400-000006000000}">
          <x14:formula1>
            <xm:f>'Tabla Valoración controles'!$D$13:$D$14</xm:f>
          </x14:formula1>
          <xm:sqref>Z19:Z58 Z10:Z12 Z14 Z16:Z17</xm:sqref>
        </x14:dataValidation>
        <x14:dataValidation type="list" allowBlank="1" showInputMessage="1" showErrorMessage="1" xr:uid="{00000000-0002-0000-0400-000007000000}">
          <x14:formula1>
            <xm:f>'Opciones Tratamiento'!$B$13:$B$19</xm:f>
          </x14:formula1>
          <xm:sqref>I19:I58 I10:I17</xm:sqref>
        </x14:dataValidation>
        <x14:dataValidation type="list" allowBlank="1" showInputMessage="1" showErrorMessage="1" xr:uid="{00000000-0002-0000-0400-000009000000}">
          <x14:formula1>
            <xm:f>'Opciones Tratamiento'!$B$2:$B$5</xm:f>
          </x14:formula1>
          <xm:sqref>AG10 AG55:AG58 AG49:AG53 AG19:AG23 AG25:AG29 AG31:AG35 AG37:AG41 AG43:AG47 AG14 AG16:AG17 AG12</xm:sqref>
        </x14:dataValidation>
        <x14:dataValidation type="list" allowBlank="1" showInputMessage="1" showErrorMessage="1" xr:uid="{00000000-0002-0000-0400-00000A000000}">
          <x14:formula1>
            <xm:f>'Tabla Impacto'!$F$210:$F$221</xm:f>
          </x14:formula1>
          <xm:sqref>M19:M58 M10:M17</xm:sqref>
        </x14:dataValidation>
        <x14:dataValidation type="custom" allowBlank="1" showInputMessage="1" showErrorMessage="1" error="Recuerde que las acciones se generan bajo la medida de mitigar el riesgo" xr:uid="{00000000-0002-0000-0400-00000B000000}">
          <x14:formula1>
            <xm:f>IF(OR(AG10='Opciones Tratamiento'!$B$2,AG10='Opciones Tratamiento'!$B$3,AG10='Opciones Tratamiento'!$B$4),ISBLANK(AG10),ISTEXT(AG10))</xm:f>
          </x14:formula1>
          <xm:sqref>AH19:AH58 AH10:AH12 AH14 AH16:AH17</xm:sqref>
        </x14:dataValidation>
        <x14:dataValidation type="custom" allowBlank="1" showInputMessage="1" showErrorMessage="1" error="Recuerde que las acciones se generan bajo la medida de mitigar el riesgo" xr:uid="{00000000-0002-0000-0400-00000C000000}">
          <x14:formula1>
            <xm:f>IF(OR(AG10='Opciones Tratamiento'!$B$2,AG10='Opciones Tratamiento'!$B$3,AG10='Opciones Tratamiento'!$B$4),ISBLANK(AG10),ISTEXT(AG10))</xm:f>
          </x14:formula1>
          <xm:sqref>AI19:AI58 AI10:AI17</xm:sqref>
        </x14:dataValidation>
        <x14:dataValidation type="custom" allowBlank="1" showInputMessage="1" showErrorMessage="1" error="Recuerde que las acciones se generan bajo la medida de mitigar el riesgo" xr:uid="{00000000-0002-0000-0400-00000D000000}">
          <x14:formula1>
            <xm:f>IF(OR(AG10='Opciones Tratamiento'!$B$2,AG10='Opciones Tratamiento'!$B$3,AG10='Opciones Tratamiento'!$B$4),ISBLANK(AG10),ISTEXT(AG10))</xm:f>
          </x14:formula1>
          <xm:sqref>AJ19:AJ58 AJ10:AJ12 AJ14 AJ16:AJ17</xm:sqref>
        </x14:dataValidation>
        <x14:dataValidation type="custom" allowBlank="1" showInputMessage="1" showErrorMessage="1" error="Recuerde que las acciones se generan bajo la medida de mitigar el riesgo" xr:uid="{00000000-0002-0000-0400-00000E000000}">
          <x14:formula1>
            <xm:f>IF(OR(AG10='Opciones Tratamiento'!$B$2,AG10='Opciones Tratamiento'!$B$3,AG10='Opciones Tratamiento'!$B$4),ISBLANK(AG10),ISTEXT(AG10))</xm:f>
          </x14:formula1>
          <xm:sqref>AK19:AK58 AK10:AK12 AK14 AK16:AK17</xm:sqref>
        </x14:dataValidation>
        <x14:dataValidation type="custom" allowBlank="1" showInputMessage="1" showErrorMessage="1" error="Recuerde que las acciones se generan bajo la medida de mitigar el riesgo" xr:uid="{00000000-0002-0000-0400-00000F000000}">
          <x14:formula1>
            <xm:f>IF(OR(AG10='Opciones Tratamiento'!$B$2,AG10='Opciones Tratamiento'!$B$3,AG10='Opciones Tratamiento'!$B$4),ISBLANK(AG10),ISTEXT(AG10))</xm:f>
          </x14:formula1>
          <xm:sqref>AL19:AL58 AL10:AL12 AL14 AL16:AL17</xm:sqref>
        </x14:dataValidation>
        <x14:dataValidation type="list" allowBlank="1" showInputMessage="1" showErrorMessage="1" xr:uid="{00000000-0002-0000-0400-000010000000}">
          <x14:formula1>
            <xm:f>'C:\Users\HOME\Downloads\[Formato Matriz de Riesgos 2021 (1).xlsx]Opciones Tratamiento'!#REF!</xm:f>
          </x14:formula1>
          <xm:sqref>AG11 AG48 AG54 AG24 AG30 AG36 AG42</xm:sqref>
        </x14:dataValidation>
        <x14:dataValidation type="list" allowBlank="1" showInputMessage="1" showErrorMessage="1" xr:uid="{00000000-0002-0000-0400-000008000000}">
          <x14:formula1>
            <xm:f>'Opciones Tratamiento'!$E$2:$E$4</xm:f>
          </x14:formula1>
          <xm:sqref>B10:B58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U140"/>
  <sheetViews>
    <sheetView zoomScale="70" zoomScaleNormal="70" workbookViewId="0">
      <selection activeCell="L8" sqref="L8:M9"/>
    </sheetView>
  </sheetViews>
  <sheetFormatPr baseColWidth="10" defaultRowHeight="14.4" x14ac:dyDescent="0.3"/>
  <cols>
    <col min="2" max="39" width="5.6640625" customWidth="1"/>
    <col min="41" max="46" width="5.6640625" customWidth="1"/>
  </cols>
  <sheetData>
    <row r="1" spans="1:99" x14ac:dyDescent="0.3">
      <c r="A1" s="53"/>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53"/>
      <c r="AM1" s="53"/>
      <c r="AN1" s="53"/>
      <c r="AO1" s="53"/>
      <c r="AP1" s="53"/>
      <c r="AQ1" s="53"/>
      <c r="AR1" s="53"/>
      <c r="AS1" s="53"/>
      <c r="AT1" s="53"/>
      <c r="AU1" s="53"/>
      <c r="AV1" s="53"/>
      <c r="AW1" s="53"/>
      <c r="AX1" s="53"/>
      <c r="AY1" s="53"/>
      <c r="AZ1" s="53"/>
      <c r="BA1" s="53"/>
      <c r="BB1" s="53"/>
      <c r="BC1" s="53"/>
      <c r="BD1" s="53"/>
      <c r="BE1" s="53"/>
      <c r="BF1" s="53"/>
      <c r="BG1" s="53"/>
      <c r="BH1" s="53"/>
      <c r="BI1" s="53"/>
      <c r="BJ1" s="53"/>
      <c r="BK1" s="53"/>
      <c r="BL1" s="53"/>
      <c r="BM1" s="53"/>
      <c r="BN1" s="53"/>
      <c r="BO1" s="53"/>
      <c r="BP1" s="53"/>
      <c r="BQ1" s="53"/>
      <c r="BR1" s="53"/>
      <c r="BS1" s="53"/>
      <c r="BT1" s="53"/>
      <c r="BU1" s="53"/>
      <c r="BV1" s="53"/>
      <c r="BW1" s="53"/>
      <c r="BX1" s="53"/>
      <c r="BY1" s="53"/>
      <c r="BZ1" s="53"/>
      <c r="CA1" s="53"/>
      <c r="CB1" s="53"/>
      <c r="CC1" s="53"/>
      <c r="CD1" s="53"/>
      <c r="CE1" s="53"/>
      <c r="CF1" s="53"/>
      <c r="CG1" s="53"/>
      <c r="CH1" s="53"/>
      <c r="CI1" s="53"/>
      <c r="CJ1" s="53"/>
      <c r="CK1" s="53"/>
      <c r="CL1" s="53"/>
      <c r="CM1" s="53"/>
      <c r="CN1" s="53"/>
      <c r="CO1" s="53"/>
      <c r="CP1" s="53"/>
      <c r="CQ1" s="53"/>
      <c r="CR1" s="53"/>
      <c r="CS1" s="53"/>
      <c r="CT1" s="53"/>
      <c r="CU1" s="53"/>
    </row>
    <row r="2" spans="1:99" ht="18" customHeight="1" x14ac:dyDescent="0.3">
      <c r="A2" s="53"/>
      <c r="B2" s="483" t="s">
        <v>148</v>
      </c>
      <c r="C2" s="483"/>
      <c r="D2" s="483"/>
      <c r="E2" s="483"/>
      <c r="F2" s="483"/>
      <c r="G2" s="483"/>
      <c r="H2" s="483"/>
      <c r="I2" s="483"/>
      <c r="J2" s="520" t="s">
        <v>2</v>
      </c>
      <c r="K2" s="520"/>
      <c r="L2" s="520"/>
      <c r="M2" s="520"/>
      <c r="N2" s="520"/>
      <c r="O2" s="520"/>
      <c r="P2" s="520"/>
      <c r="Q2" s="520"/>
      <c r="R2" s="520"/>
      <c r="S2" s="520"/>
      <c r="T2" s="520"/>
      <c r="U2" s="520"/>
      <c r="V2" s="520"/>
      <c r="W2" s="520"/>
      <c r="X2" s="520"/>
      <c r="Y2" s="520"/>
      <c r="Z2" s="520"/>
      <c r="AA2" s="520"/>
      <c r="AB2" s="520"/>
      <c r="AC2" s="520"/>
      <c r="AD2" s="520"/>
      <c r="AE2" s="520"/>
      <c r="AF2" s="520"/>
      <c r="AG2" s="520"/>
      <c r="AH2" s="520"/>
      <c r="AI2" s="520"/>
      <c r="AJ2" s="520"/>
      <c r="AK2" s="520"/>
      <c r="AL2" s="520"/>
      <c r="AM2" s="520"/>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53"/>
      <c r="BX2" s="53"/>
      <c r="BY2" s="53"/>
      <c r="BZ2" s="53"/>
      <c r="CA2" s="53"/>
      <c r="CB2" s="53"/>
      <c r="CC2" s="53"/>
      <c r="CD2" s="53"/>
      <c r="CE2" s="53"/>
      <c r="CF2" s="53"/>
      <c r="CG2" s="53"/>
      <c r="CH2" s="53"/>
      <c r="CI2" s="53"/>
      <c r="CJ2" s="53"/>
      <c r="CK2" s="53"/>
      <c r="CL2" s="53"/>
      <c r="CM2" s="53"/>
      <c r="CN2" s="53"/>
      <c r="CO2" s="53"/>
      <c r="CP2" s="53"/>
      <c r="CQ2" s="53"/>
      <c r="CR2" s="53"/>
      <c r="CS2" s="53"/>
      <c r="CT2" s="53"/>
      <c r="CU2" s="53"/>
    </row>
    <row r="3" spans="1:99" ht="18.75" customHeight="1" x14ac:dyDescent="0.3">
      <c r="A3" s="53"/>
      <c r="B3" s="483"/>
      <c r="C3" s="483"/>
      <c r="D3" s="483"/>
      <c r="E3" s="483"/>
      <c r="F3" s="483"/>
      <c r="G3" s="483"/>
      <c r="H3" s="483"/>
      <c r="I3" s="483"/>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520"/>
      <c r="AJ3" s="520"/>
      <c r="AK3" s="520"/>
      <c r="AL3" s="520"/>
      <c r="AM3" s="520"/>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row>
    <row r="4" spans="1:99" ht="15" customHeight="1" x14ac:dyDescent="0.3">
      <c r="A4" s="53"/>
      <c r="B4" s="483"/>
      <c r="C4" s="483"/>
      <c r="D4" s="483"/>
      <c r="E4" s="483"/>
      <c r="F4" s="483"/>
      <c r="G4" s="483"/>
      <c r="H4" s="483"/>
      <c r="I4" s="483"/>
      <c r="J4" s="520"/>
      <c r="K4" s="520"/>
      <c r="L4" s="520"/>
      <c r="M4" s="520"/>
      <c r="N4" s="520"/>
      <c r="O4" s="520"/>
      <c r="P4" s="520"/>
      <c r="Q4" s="520"/>
      <c r="R4" s="520"/>
      <c r="S4" s="520"/>
      <c r="T4" s="520"/>
      <c r="U4" s="520"/>
      <c r="V4" s="520"/>
      <c r="W4" s="520"/>
      <c r="X4" s="520"/>
      <c r="Y4" s="520"/>
      <c r="Z4" s="520"/>
      <c r="AA4" s="520"/>
      <c r="AB4" s="520"/>
      <c r="AC4" s="520"/>
      <c r="AD4" s="520"/>
      <c r="AE4" s="520"/>
      <c r="AF4" s="520"/>
      <c r="AG4" s="520"/>
      <c r="AH4" s="520"/>
      <c r="AI4" s="520"/>
      <c r="AJ4" s="520"/>
      <c r="AK4" s="520"/>
      <c r="AL4" s="520"/>
      <c r="AM4" s="520"/>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53"/>
      <c r="BX4" s="53"/>
      <c r="BY4" s="53"/>
      <c r="BZ4" s="53"/>
      <c r="CA4" s="53"/>
      <c r="CB4" s="53"/>
      <c r="CC4" s="53"/>
      <c r="CD4" s="53"/>
      <c r="CE4" s="53"/>
      <c r="CF4" s="53"/>
      <c r="CG4" s="53"/>
      <c r="CH4" s="53"/>
      <c r="CI4" s="53"/>
      <c r="CJ4" s="53"/>
      <c r="CK4" s="53"/>
      <c r="CL4" s="53"/>
      <c r="CM4" s="53"/>
      <c r="CN4" s="53"/>
      <c r="CO4" s="53"/>
      <c r="CP4" s="53"/>
      <c r="CQ4" s="53"/>
      <c r="CR4" s="53"/>
      <c r="CS4" s="53"/>
      <c r="CT4" s="53"/>
      <c r="CU4" s="53"/>
    </row>
    <row r="5" spans="1:99" ht="15" thickBot="1" x14ac:dyDescent="0.35">
      <c r="A5" s="53"/>
      <c r="B5" s="53"/>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53"/>
      <c r="BX5" s="53"/>
      <c r="BY5" s="53"/>
      <c r="BZ5" s="53"/>
      <c r="CA5" s="53"/>
      <c r="CB5" s="53"/>
      <c r="CC5" s="53"/>
      <c r="CD5" s="53"/>
      <c r="CE5" s="53"/>
      <c r="CF5" s="53"/>
      <c r="CG5" s="53"/>
      <c r="CH5" s="53"/>
      <c r="CI5" s="53"/>
      <c r="CJ5" s="53"/>
      <c r="CK5" s="53"/>
      <c r="CL5" s="53"/>
      <c r="CM5" s="53"/>
      <c r="CN5" s="53"/>
      <c r="CO5" s="53"/>
      <c r="CP5" s="53"/>
      <c r="CQ5" s="53"/>
      <c r="CR5" s="53"/>
      <c r="CS5" s="53"/>
      <c r="CT5" s="53"/>
      <c r="CU5" s="53"/>
    </row>
    <row r="6" spans="1:99" ht="15" customHeight="1" x14ac:dyDescent="0.3">
      <c r="A6" s="53"/>
      <c r="B6" s="531" t="s">
        <v>4</v>
      </c>
      <c r="C6" s="531"/>
      <c r="D6" s="532"/>
      <c r="E6" s="521" t="s">
        <v>110</v>
      </c>
      <c r="F6" s="522"/>
      <c r="G6" s="522"/>
      <c r="H6" s="522"/>
      <c r="I6" s="523"/>
      <c r="J6" s="517" t="str">
        <f>IF(AND('Mapa final'!$K$10="Muy Alta",'Mapa final'!$O$10="Leve"),CONCATENATE("R",'Mapa final'!$A$10),"")</f>
        <v/>
      </c>
      <c r="K6" s="518"/>
      <c r="L6" s="518" t="e">
        <f>IF(AND('Mapa final'!#REF!="Muy Alta",'Mapa final'!#REF!="Leve"),CONCATENATE("R",'Mapa final'!#REF!),"")</f>
        <v>#REF!</v>
      </c>
      <c r="M6" s="518"/>
      <c r="N6" s="518" t="e">
        <f>IF(AND('Mapa final'!#REF!="Muy Alta",'Mapa final'!#REF!="Leve"),CONCATENATE("R",'Mapa final'!#REF!),"")</f>
        <v>#REF!</v>
      </c>
      <c r="O6" s="519"/>
      <c r="P6" s="517" t="str">
        <f>IF(AND('Mapa final'!$K$10="Muy Alta",'Mapa final'!$O$10="Menor"),CONCATENATE("R",'Mapa final'!$A$10),"")</f>
        <v/>
      </c>
      <c r="Q6" s="518"/>
      <c r="R6" s="518" t="e">
        <f>IF(AND('Mapa final'!#REF!="Muy Alta",'Mapa final'!#REF!="Menor"),CONCATENATE("R",'Mapa final'!#REF!),"")</f>
        <v>#REF!</v>
      </c>
      <c r="S6" s="518"/>
      <c r="T6" s="518" t="e">
        <f>IF(AND('Mapa final'!#REF!="Muy Alta",'Mapa final'!#REF!="Menor"),CONCATENATE("R",'Mapa final'!#REF!),"")</f>
        <v>#REF!</v>
      </c>
      <c r="U6" s="519"/>
      <c r="V6" s="517" t="str">
        <f>IF(AND('Mapa final'!$K$10="Muy Alta",'Mapa final'!$O$10="Moderado"),CONCATENATE("R",'Mapa final'!$A$10),"")</f>
        <v/>
      </c>
      <c r="W6" s="518"/>
      <c r="X6" s="518" t="e">
        <f>IF(AND('Mapa final'!#REF!="Muy Alta",'Mapa final'!#REF!="Moderado"),CONCATENATE("R",'Mapa final'!#REF!),"")</f>
        <v>#REF!</v>
      </c>
      <c r="Y6" s="518"/>
      <c r="Z6" s="518" t="e">
        <f>IF(AND('Mapa final'!#REF!="Muy Alta",'Mapa final'!#REF!="Moderado"),CONCATENATE("R",'Mapa final'!#REF!),"")</f>
        <v>#REF!</v>
      </c>
      <c r="AA6" s="519"/>
      <c r="AB6" s="517" t="str">
        <f>IF(AND('Mapa final'!$K$10="Muy Alta",'Mapa final'!$O$10="Mayor"),CONCATENATE("R",'Mapa final'!$A$10),"")</f>
        <v/>
      </c>
      <c r="AC6" s="518"/>
      <c r="AD6" s="518" t="e">
        <f>IF(AND('Mapa final'!#REF!="Muy Alta",'Mapa final'!#REF!="Mayor"),CONCATENATE("R",'Mapa final'!#REF!),"")</f>
        <v>#REF!</v>
      </c>
      <c r="AE6" s="518"/>
      <c r="AF6" s="518" t="e">
        <f>IF(AND('Mapa final'!#REF!="Muy Alta",'Mapa final'!#REF!="Mayor"),CONCATENATE("R",'Mapa final'!#REF!),"")</f>
        <v>#REF!</v>
      </c>
      <c r="AG6" s="519"/>
      <c r="AH6" s="508" t="str">
        <f>IF(AND('Mapa final'!$K$10="Muy Alta",'Mapa final'!$O$10="Catastrófico"),CONCATENATE("R",'Mapa final'!$A$10),"")</f>
        <v/>
      </c>
      <c r="AI6" s="509"/>
      <c r="AJ6" s="509" t="e">
        <f>IF(AND('Mapa final'!#REF!="Muy Alta",'Mapa final'!#REF!="Catastrófico"),CONCATENATE("R",'Mapa final'!#REF!),"")</f>
        <v>#REF!</v>
      </c>
      <c r="AK6" s="509"/>
      <c r="AL6" s="509" t="e">
        <f>IF(AND('Mapa final'!#REF!="Muy Alta",'Mapa final'!#REF!="Catastrófico"),CONCATENATE("R",'Mapa final'!#REF!),"")</f>
        <v>#REF!</v>
      </c>
      <c r="AM6" s="510"/>
      <c r="AO6" s="533" t="s">
        <v>77</v>
      </c>
      <c r="AP6" s="534"/>
      <c r="AQ6" s="534"/>
      <c r="AR6" s="534"/>
      <c r="AS6" s="534"/>
      <c r="AT6" s="535"/>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row>
    <row r="7" spans="1:99" ht="15" customHeight="1" x14ac:dyDescent="0.3">
      <c r="A7" s="53"/>
      <c r="B7" s="531"/>
      <c r="C7" s="531"/>
      <c r="D7" s="532"/>
      <c r="E7" s="524"/>
      <c r="F7" s="525"/>
      <c r="G7" s="525"/>
      <c r="H7" s="525"/>
      <c r="I7" s="526"/>
      <c r="J7" s="511"/>
      <c r="K7" s="512"/>
      <c r="L7" s="512"/>
      <c r="M7" s="512"/>
      <c r="N7" s="512"/>
      <c r="O7" s="513"/>
      <c r="P7" s="511"/>
      <c r="Q7" s="512"/>
      <c r="R7" s="512"/>
      <c r="S7" s="512"/>
      <c r="T7" s="512"/>
      <c r="U7" s="513"/>
      <c r="V7" s="511"/>
      <c r="W7" s="512"/>
      <c r="X7" s="512"/>
      <c r="Y7" s="512"/>
      <c r="Z7" s="512"/>
      <c r="AA7" s="513"/>
      <c r="AB7" s="511"/>
      <c r="AC7" s="512"/>
      <c r="AD7" s="512"/>
      <c r="AE7" s="512"/>
      <c r="AF7" s="512"/>
      <c r="AG7" s="513"/>
      <c r="AH7" s="502"/>
      <c r="AI7" s="503"/>
      <c r="AJ7" s="503"/>
      <c r="AK7" s="503"/>
      <c r="AL7" s="503"/>
      <c r="AM7" s="504"/>
      <c r="AN7" s="53"/>
      <c r="AO7" s="536"/>
      <c r="AP7" s="537"/>
      <c r="AQ7" s="537"/>
      <c r="AR7" s="537"/>
      <c r="AS7" s="537"/>
      <c r="AT7" s="538"/>
      <c r="AU7" s="53"/>
      <c r="AV7" s="53"/>
      <c r="AW7" s="53"/>
      <c r="AX7" s="53"/>
      <c r="AY7" s="53"/>
      <c r="AZ7" s="53"/>
      <c r="BA7" s="53"/>
      <c r="BB7" s="53"/>
      <c r="BC7" s="53"/>
      <c r="BD7" s="53"/>
      <c r="BE7" s="53"/>
      <c r="BF7" s="53"/>
      <c r="BG7" s="53"/>
      <c r="BH7" s="53"/>
      <c r="BI7" s="53"/>
      <c r="BJ7" s="53"/>
      <c r="BK7" s="53"/>
      <c r="BL7" s="53"/>
      <c r="BM7" s="53"/>
      <c r="BN7" s="53"/>
      <c r="BO7" s="53"/>
      <c r="BP7" s="53"/>
      <c r="BQ7" s="53"/>
      <c r="BR7" s="53"/>
      <c r="BS7" s="53"/>
      <c r="BT7" s="53"/>
      <c r="BU7" s="53"/>
      <c r="BV7" s="53"/>
      <c r="BW7" s="53"/>
      <c r="BX7" s="53"/>
      <c r="BY7" s="53"/>
      <c r="BZ7" s="53"/>
      <c r="CA7" s="53"/>
      <c r="CB7" s="53"/>
    </row>
    <row r="8" spans="1:99" ht="15" customHeight="1" x14ac:dyDescent="0.3">
      <c r="A8" s="53"/>
      <c r="B8" s="531"/>
      <c r="C8" s="531"/>
      <c r="D8" s="532"/>
      <c r="E8" s="524"/>
      <c r="F8" s="525"/>
      <c r="G8" s="525"/>
      <c r="H8" s="525"/>
      <c r="I8" s="526"/>
      <c r="J8" s="511" t="e">
        <f>IF(AND('Mapa final'!#REF!="Muy Alta",'Mapa final'!#REF!="Leve"),CONCATENATE("R",'Mapa final'!#REF!),"")</f>
        <v>#REF!</v>
      </c>
      <c r="K8" s="512"/>
      <c r="L8" s="512" t="e">
        <f>IF(AND('Mapa final'!#REF!="Muy Alta",'Mapa final'!#REF!="Leve"),CONCATENATE("R",'Mapa final'!#REF!),"")</f>
        <v>#REF!</v>
      </c>
      <c r="M8" s="512"/>
      <c r="N8" s="512" t="str">
        <f>IF(AND('Mapa final'!$K$12="Muy Alta",'Mapa final'!$O$12="Leve"),CONCATENATE("R",'Mapa final'!$A$12),"")</f>
        <v/>
      </c>
      <c r="O8" s="513"/>
      <c r="P8" s="511" t="e">
        <f>IF(AND('Mapa final'!#REF!="Muy Alta",'Mapa final'!#REF!="Menor"),CONCATENATE("R",'Mapa final'!#REF!),"")</f>
        <v>#REF!</v>
      </c>
      <c r="Q8" s="512"/>
      <c r="R8" s="512" t="e">
        <f>IF(AND('Mapa final'!#REF!="Muy Alta",'Mapa final'!#REF!="Menor"),CONCATENATE("R",'Mapa final'!#REF!),"")</f>
        <v>#REF!</v>
      </c>
      <c r="S8" s="512"/>
      <c r="T8" s="512" t="str">
        <f>IF(AND('Mapa final'!$K$12="Muy Alta",'Mapa final'!$O$12="Menor"),CONCATENATE("R",'Mapa final'!$A$12),"")</f>
        <v/>
      </c>
      <c r="U8" s="513"/>
      <c r="V8" s="511" t="e">
        <f>IF(AND('Mapa final'!#REF!="Muy Alta",'Mapa final'!#REF!="Moderado"),CONCATENATE("R",'Mapa final'!#REF!),"")</f>
        <v>#REF!</v>
      </c>
      <c r="W8" s="512"/>
      <c r="X8" s="512" t="e">
        <f>IF(AND('Mapa final'!#REF!="Muy Alta",'Mapa final'!#REF!="Moderado"),CONCATENATE("R",'Mapa final'!#REF!),"")</f>
        <v>#REF!</v>
      </c>
      <c r="Y8" s="512"/>
      <c r="Z8" s="512" t="str">
        <f>IF(AND('Mapa final'!$K$12="Muy Alta",'Mapa final'!$O$12="Moderado"),CONCATENATE("R",'Mapa final'!$A$12),"")</f>
        <v/>
      </c>
      <c r="AA8" s="513"/>
      <c r="AB8" s="511" t="e">
        <f>IF(AND('Mapa final'!#REF!="Muy Alta",'Mapa final'!#REF!="Mayor"),CONCATENATE("R",'Mapa final'!#REF!),"")</f>
        <v>#REF!</v>
      </c>
      <c r="AC8" s="512"/>
      <c r="AD8" s="512" t="e">
        <f>IF(AND('Mapa final'!#REF!="Muy Alta",'Mapa final'!#REF!="Mayor"),CONCATENATE("R",'Mapa final'!#REF!),"")</f>
        <v>#REF!</v>
      </c>
      <c r="AE8" s="512"/>
      <c r="AF8" s="512" t="str">
        <f>IF(AND('Mapa final'!$K$12="Muy Alta",'Mapa final'!$O$12="Mayor"),CONCATENATE("R",'Mapa final'!$A$12),"")</f>
        <v/>
      </c>
      <c r="AG8" s="513"/>
      <c r="AH8" s="502" t="e">
        <f>IF(AND('Mapa final'!#REF!="Muy Alta",'Mapa final'!#REF!="Catastrófico"),CONCATENATE("R",'Mapa final'!#REF!),"")</f>
        <v>#REF!</v>
      </c>
      <c r="AI8" s="503"/>
      <c r="AJ8" s="503" t="e">
        <f>IF(AND('Mapa final'!#REF!="Muy Alta",'Mapa final'!#REF!="Catastrófico"),CONCATENATE("R",'Mapa final'!#REF!),"")</f>
        <v>#REF!</v>
      </c>
      <c r="AK8" s="503"/>
      <c r="AL8" s="503" t="str">
        <f>IF(AND('Mapa final'!$K$12="Muy Alta",'Mapa final'!$O$12="Catastrófico"),CONCATENATE("R",'Mapa final'!$A$12),"")</f>
        <v/>
      </c>
      <c r="AM8" s="504"/>
      <c r="AN8" s="53"/>
      <c r="AO8" s="536"/>
      <c r="AP8" s="537"/>
      <c r="AQ8" s="537"/>
      <c r="AR8" s="537"/>
      <c r="AS8" s="537"/>
      <c r="AT8" s="538"/>
      <c r="AU8" s="53"/>
      <c r="AV8" s="53"/>
      <c r="AW8" s="53"/>
      <c r="AX8" s="53"/>
      <c r="AY8" s="53"/>
      <c r="AZ8" s="53"/>
      <c r="BA8" s="53"/>
      <c r="BB8" s="53"/>
      <c r="BC8" s="53"/>
      <c r="BD8" s="53"/>
      <c r="BE8" s="53"/>
      <c r="BF8" s="53"/>
      <c r="BG8" s="53"/>
      <c r="BH8" s="53"/>
      <c r="BI8" s="53"/>
      <c r="BJ8" s="53"/>
      <c r="BK8" s="53"/>
      <c r="BL8" s="53"/>
      <c r="BM8" s="53"/>
      <c r="BN8" s="53"/>
      <c r="BO8" s="53"/>
      <c r="BP8" s="53"/>
      <c r="BQ8" s="53"/>
      <c r="BR8" s="53"/>
      <c r="BS8" s="53"/>
      <c r="BT8" s="53"/>
      <c r="BU8" s="53"/>
      <c r="BV8" s="53"/>
      <c r="BW8" s="53"/>
      <c r="BX8" s="53"/>
      <c r="BY8" s="53"/>
      <c r="BZ8" s="53"/>
      <c r="CA8" s="53"/>
      <c r="CB8" s="53"/>
    </row>
    <row r="9" spans="1:99" ht="15" customHeight="1" x14ac:dyDescent="0.3">
      <c r="A9" s="53"/>
      <c r="B9" s="531"/>
      <c r="C9" s="531"/>
      <c r="D9" s="532"/>
      <c r="E9" s="524"/>
      <c r="F9" s="525"/>
      <c r="G9" s="525"/>
      <c r="H9" s="525"/>
      <c r="I9" s="526"/>
      <c r="J9" s="511"/>
      <c r="K9" s="512"/>
      <c r="L9" s="512"/>
      <c r="M9" s="512"/>
      <c r="N9" s="512"/>
      <c r="O9" s="513"/>
      <c r="P9" s="511"/>
      <c r="Q9" s="512"/>
      <c r="R9" s="512"/>
      <c r="S9" s="512"/>
      <c r="T9" s="512"/>
      <c r="U9" s="513"/>
      <c r="V9" s="511"/>
      <c r="W9" s="512"/>
      <c r="X9" s="512"/>
      <c r="Y9" s="512"/>
      <c r="Z9" s="512"/>
      <c r="AA9" s="513"/>
      <c r="AB9" s="511"/>
      <c r="AC9" s="512"/>
      <c r="AD9" s="512"/>
      <c r="AE9" s="512"/>
      <c r="AF9" s="512"/>
      <c r="AG9" s="513"/>
      <c r="AH9" s="502"/>
      <c r="AI9" s="503"/>
      <c r="AJ9" s="503"/>
      <c r="AK9" s="503"/>
      <c r="AL9" s="503"/>
      <c r="AM9" s="504"/>
      <c r="AN9" s="53"/>
      <c r="AO9" s="536"/>
      <c r="AP9" s="537"/>
      <c r="AQ9" s="537"/>
      <c r="AR9" s="537"/>
      <c r="AS9" s="537"/>
      <c r="AT9" s="538"/>
      <c r="AU9" s="53"/>
      <c r="AV9" s="53"/>
      <c r="AW9" s="53"/>
      <c r="AX9" s="53"/>
      <c r="AY9" s="53"/>
      <c r="AZ9" s="53"/>
      <c r="BA9" s="53"/>
      <c r="BB9" s="53"/>
      <c r="BC9" s="53"/>
      <c r="BD9" s="53"/>
      <c r="BE9" s="53"/>
      <c r="BF9" s="53"/>
      <c r="BG9" s="53"/>
      <c r="BH9" s="53"/>
      <c r="BI9" s="53"/>
      <c r="BJ9" s="53"/>
      <c r="BK9" s="53"/>
      <c r="BL9" s="53"/>
      <c r="BM9" s="53"/>
      <c r="BN9" s="53"/>
      <c r="BO9" s="53"/>
      <c r="BP9" s="53"/>
      <c r="BQ9" s="53"/>
      <c r="BR9" s="53"/>
      <c r="BS9" s="53"/>
      <c r="BT9" s="53"/>
      <c r="BU9" s="53"/>
      <c r="BV9" s="53"/>
      <c r="BW9" s="53"/>
      <c r="BX9" s="53"/>
      <c r="BY9" s="53"/>
      <c r="BZ9" s="53"/>
      <c r="CA9" s="53"/>
      <c r="CB9" s="53"/>
    </row>
    <row r="10" spans="1:99" ht="15" customHeight="1" x14ac:dyDescent="0.3">
      <c r="A10" s="53"/>
      <c r="B10" s="531"/>
      <c r="C10" s="531"/>
      <c r="D10" s="532"/>
      <c r="E10" s="524"/>
      <c r="F10" s="525"/>
      <c r="G10" s="525"/>
      <c r="H10" s="525"/>
      <c r="I10" s="526"/>
      <c r="J10" s="511" t="str">
        <f>IF(AND('Mapa final'!$K$14="Muy Alta",'Mapa final'!$O$14="Leve"),CONCATENATE("R",'Mapa final'!$A$14),"")</f>
        <v/>
      </c>
      <c r="K10" s="512"/>
      <c r="L10" s="512" t="e">
        <f>IF(AND('Mapa final'!#REF!="Muy Alta",'Mapa final'!#REF!="Leve"),CONCATENATE("R",'Mapa final'!#REF!),"")</f>
        <v>#REF!</v>
      </c>
      <c r="M10" s="512"/>
      <c r="N10" s="512" t="e">
        <f>IF(AND('Mapa final'!#REF!="Muy Alta",'Mapa final'!#REF!="Leve"),CONCATENATE("R",'Mapa final'!#REF!),"")</f>
        <v>#REF!</v>
      </c>
      <c r="O10" s="513"/>
      <c r="P10" s="511" t="str">
        <f>IF(AND('Mapa final'!$K$14="Muy Alta",'Mapa final'!$O$14="Menor"),CONCATENATE("R",'Mapa final'!$A$14),"")</f>
        <v/>
      </c>
      <c r="Q10" s="512"/>
      <c r="R10" s="512" t="e">
        <f>IF(AND('Mapa final'!#REF!="Muy Alta",'Mapa final'!#REF!="Menor"),CONCATENATE("R",'Mapa final'!#REF!),"")</f>
        <v>#REF!</v>
      </c>
      <c r="S10" s="512"/>
      <c r="T10" s="512" t="e">
        <f>IF(AND('Mapa final'!#REF!="Muy Alta",'Mapa final'!#REF!="Menor"),CONCATENATE("R",'Mapa final'!#REF!),"")</f>
        <v>#REF!</v>
      </c>
      <c r="U10" s="513"/>
      <c r="V10" s="511" t="str">
        <f>IF(AND('Mapa final'!$K$14="Muy Alta",'Mapa final'!$O$14="Moderado"),CONCATENATE("R",'Mapa final'!$A$14),"")</f>
        <v/>
      </c>
      <c r="W10" s="512"/>
      <c r="X10" s="512" t="e">
        <f>IF(AND('Mapa final'!#REF!="Muy Alta",'Mapa final'!#REF!="Moderado"),CONCATENATE("R",'Mapa final'!#REF!),"")</f>
        <v>#REF!</v>
      </c>
      <c r="Y10" s="512"/>
      <c r="Z10" s="512" t="e">
        <f>IF(AND('Mapa final'!#REF!="Muy Alta",'Mapa final'!#REF!="Moderado"),CONCATENATE("R",'Mapa final'!#REF!),"")</f>
        <v>#REF!</v>
      </c>
      <c r="AA10" s="513"/>
      <c r="AB10" s="511" t="str">
        <f>IF(AND('Mapa final'!$K$14="Muy Alta",'Mapa final'!$O$14="Mayor"),CONCATENATE("R",'Mapa final'!$A$14),"")</f>
        <v/>
      </c>
      <c r="AC10" s="512"/>
      <c r="AD10" s="512" t="e">
        <f>IF(AND('Mapa final'!#REF!="Muy Alta",'Mapa final'!#REF!="Mayor"),CONCATENATE("R",'Mapa final'!#REF!),"")</f>
        <v>#REF!</v>
      </c>
      <c r="AE10" s="512"/>
      <c r="AF10" s="512" t="e">
        <f>IF(AND('Mapa final'!#REF!="Muy Alta",'Mapa final'!#REF!="Mayor"),CONCATENATE("R",'Mapa final'!#REF!),"")</f>
        <v>#REF!</v>
      </c>
      <c r="AG10" s="513"/>
      <c r="AH10" s="502" t="str">
        <f>IF(AND('Mapa final'!$K$14="Muy Alta",'Mapa final'!$O$14="Catastrófico"),CONCATENATE("R",'Mapa final'!$A$14),"")</f>
        <v/>
      </c>
      <c r="AI10" s="503"/>
      <c r="AJ10" s="503" t="e">
        <f>IF(AND('Mapa final'!#REF!="Muy Alta",'Mapa final'!#REF!="Catastrófico"),CONCATENATE("R",'Mapa final'!#REF!),"")</f>
        <v>#REF!</v>
      </c>
      <c r="AK10" s="503"/>
      <c r="AL10" s="503" t="e">
        <f>IF(AND('Mapa final'!#REF!="Muy Alta",'Mapa final'!#REF!="Catastrófico"),CONCATENATE("R",'Mapa final'!#REF!),"")</f>
        <v>#REF!</v>
      </c>
      <c r="AM10" s="504"/>
      <c r="AN10" s="53"/>
      <c r="AO10" s="536"/>
      <c r="AP10" s="537"/>
      <c r="AQ10" s="537"/>
      <c r="AR10" s="537"/>
      <c r="AS10" s="537"/>
      <c r="AT10" s="538"/>
      <c r="AU10" s="53"/>
      <c r="AV10" s="53"/>
      <c r="AW10" s="53"/>
      <c r="AX10" s="53"/>
      <c r="AY10" s="53"/>
      <c r="AZ10" s="53"/>
      <c r="BA10" s="53"/>
      <c r="BB10" s="53"/>
      <c r="BC10" s="53"/>
      <c r="BD10" s="53"/>
      <c r="BE10" s="53"/>
      <c r="BF10" s="53"/>
      <c r="BG10" s="53"/>
      <c r="BH10" s="53"/>
      <c r="BI10" s="53"/>
      <c r="BJ10" s="53"/>
      <c r="BK10" s="53"/>
      <c r="BL10" s="53"/>
      <c r="BM10" s="53"/>
      <c r="BN10" s="53"/>
      <c r="BO10" s="53"/>
      <c r="BP10" s="53"/>
      <c r="BQ10" s="53"/>
      <c r="BR10" s="53"/>
      <c r="BS10" s="53"/>
      <c r="BT10" s="53"/>
      <c r="BU10" s="53"/>
      <c r="BV10" s="53"/>
      <c r="BW10" s="53"/>
      <c r="BX10" s="53"/>
      <c r="BY10" s="53"/>
      <c r="BZ10" s="53"/>
      <c r="CA10" s="53"/>
      <c r="CB10" s="53"/>
    </row>
    <row r="11" spans="1:99" ht="15" customHeight="1" x14ac:dyDescent="0.3">
      <c r="A11" s="53"/>
      <c r="B11" s="531"/>
      <c r="C11" s="531"/>
      <c r="D11" s="532"/>
      <c r="E11" s="524"/>
      <c r="F11" s="525"/>
      <c r="G11" s="525"/>
      <c r="H11" s="525"/>
      <c r="I11" s="526"/>
      <c r="J11" s="511"/>
      <c r="K11" s="512"/>
      <c r="L11" s="512"/>
      <c r="M11" s="512"/>
      <c r="N11" s="512"/>
      <c r="O11" s="513"/>
      <c r="P11" s="511"/>
      <c r="Q11" s="512"/>
      <c r="R11" s="512"/>
      <c r="S11" s="512"/>
      <c r="T11" s="512"/>
      <c r="U11" s="513"/>
      <c r="V11" s="511"/>
      <c r="W11" s="512"/>
      <c r="X11" s="512"/>
      <c r="Y11" s="512"/>
      <c r="Z11" s="512"/>
      <c r="AA11" s="513"/>
      <c r="AB11" s="511"/>
      <c r="AC11" s="512"/>
      <c r="AD11" s="512"/>
      <c r="AE11" s="512"/>
      <c r="AF11" s="512"/>
      <c r="AG11" s="513"/>
      <c r="AH11" s="502"/>
      <c r="AI11" s="503"/>
      <c r="AJ11" s="503"/>
      <c r="AK11" s="503"/>
      <c r="AL11" s="503"/>
      <c r="AM11" s="504"/>
      <c r="AN11" s="53"/>
      <c r="AO11" s="536"/>
      <c r="AP11" s="537"/>
      <c r="AQ11" s="537"/>
      <c r="AR11" s="537"/>
      <c r="AS11" s="537"/>
      <c r="AT11" s="538"/>
      <c r="AU11" s="53"/>
      <c r="AV11" s="53"/>
      <c r="AW11" s="53"/>
      <c r="AX11" s="53"/>
      <c r="AY11" s="53"/>
      <c r="AZ11" s="53"/>
      <c r="BA11" s="53"/>
      <c r="BB11" s="53"/>
      <c r="BC11" s="53"/>
      <c r="BD11" s="53"/>
      <c r="BE11" s="53"/>
      <c r="BF11" s="53"/>
      <c r="BG11" s="53"/>
      <c r="BH11" s="53"/>
      <c r="BI11" s="53"/>
      <c r="BJ11" s="53"/>
      <c r="BK11" s="53"/>
      <c r="BL11" s="53"/>
      <c r="BM11" s="53"/>
      <c r="BN11" s="53"/>
      <c r="BO11" s="53"/>
      <c r="BP11" s="53"/>
      <c r="BQ11" s="53"/>
      <c r="BR11" s="53"/>
      <c r="BS11" s="53"/>
      <c r="BT11" s="53"/>
      <c r="BU11" s="53"/>
      <c r="BV11" s="53"/>
      <c r="BW11" s="53"/>
      <c r="BX11" s="53"/>
      <c r="BY11" s="53"/>
      <c r="BZ11" s="53"/>
      <c r="CA11" s="53"/>
      <c r="CB11" s="53"/>
    </row>
    <row r="12" spans="1:99" ht="15" customHeight="1" x14ac:dyDescent="0.3">
      <c r="A12" s="53"/>
      <c r="B12" s="531"/>
      <c r="C12" s="531"/>
      <c r="D12" s="532"/>
      <c r="E12" s="524"/>
      <c r="F12" s="525"/>
      <c r="G12" s="525"/>
      <c r="H12" s="525"/>
      <c r="I12" s="526"/>
      <c r="J12" s="511" t="e">
        <f>IF(AND('Mapa final'!#REF!="Muy Alta",'Mapa final'!#REF!="Leve"),CONCATENATE("R",'Mapa final'!#REF!),"")</f>
        <v>#REF!</v>
      </c>
      <c r="K12" s="512"/>
      <c r="L12" s="512" t="str">
        <f>IF(AND('Mapa final'!$K$16="Muy Alta",'Mapa final'!$O$16="Leve"),CONCATENATE("R",'Mapa final'!$A$16),"")</f>
        <v/>
      </c>
      <c r="M12" s="512"/>
      <c r="N12" s="512" t="str">
        <f>IF(AND('Mapa final'!$K$22="Muy Alta",'Mapa final'!$O$22="Leve"),CONCATENATE("R",'Mapa final'!$A$22),"")</f>
        <v/>
      </c>
      <c r="O12" s="513"/>
      <c r="P12" s="511" t="e">
        <f>IF(AND('Mapa final'!#REF!="Muy Alta",'Mapa final'!#REF!="Menor"),CONCATENATE("R",'Mapa final'!#REF!),"")</f>
        <v>#REF!</v>
      </c>
      <c r="Q12" s="512"/>
      <c r="R12" s="512" t="str">
        <f>IF(AND('Mapa final'!$K$16="Muy Alta",'Mapa final'!$O$16="Menor"),CONCATENATE("R",'Mapa final'!$A$16),"")</f>
        <v/>
      </c>
      <c r="S12" s="512"/>
      <c r="T12" s="512" t="str">
        <f>IF(AND('Mapa final'!$K$22="Muy Alta",'Mapa final'!$O$22="Menor"),CONCATENATE("R",'Mapa final'!$A$22),"")</f>
        <v/>
      </c>
      <c r="U12" s="513"/>
      <c r="V12" s="511" t="e">
        <f>IF(AND('Mapa final'!#REF!="Muy Alta",'Mapa final'!#REF!="Moderado"),CONCATENATE("R",'Mapa final'!#REF!),"")</f>
        <v>#REF!</v>
      </c>
      <c r="W12" s="512"/>
      <c r="X12" s="512" t="str">
        <f>IF(AND('Mapa final'!$K$16="Muy Alta",'Mapa final'!$O$16="Moderado"),CONCATENATE("R",'Mapa final'!$A$16),"")</f>
        <v/>
      </c>
      <c r="Y12" s="512"/>
      <c r="Z12" s="512" t="str">
        <f>IF(AND('Mapa final'!$K$22="Muy Alta",'Mapa final'!$O$22="Moderado"),CONCATENATE("R",'Mapa final'!$A$22),"")</f>
        <v/>
      </c>
      <c r="AA12" s="513"/>
      <c r="AB12" s="511" t="e">
        <f>IF(AND('Mapa final'!#REF!="Muy Alta",'Mapa final'!#REF!="Mayor"),CONCATENATE("R",'Mapa final'!#REF!),"")</f>
        <v>#REF!</v>
      </c>
      <c r="AC12" s="512"/>
      <c r="AD12" s="512" t="str">
        <f>IF(AND('Mapa final'!$K$16="Muy Alta",'Mapa final'!$O$16="Mayor"),CONCATENATE("R",'Mapa final'!$A$16),"")</f>
        <v/>
      </c>
      <c r="AE12" s="512"/>
      <c r="AF12" s="512" t="str">
        <f>IF(AND('Mapa final'!$K$22="Muy Alta",'Mapa final'!$O$22="Mayor"),CONCATENATE("R",'Mapa final'!$A$22),"")</f>
        <v/>
      </c>
      <c r="AG12" s="513"/>
      <c r="AH12" s="502" t="e">
        <f>IF(AND('Mapa final'!#REF!="Muy Alta",'Mapa final'!#REF!="Catastrófico"),CONCATENATE("R",'Mapa final'!#REF!),"")</f>
        <v>#REF!</v>
      </c>
      <c r="AI12" s="503"/>
      <c r="AJ12" s="503" t="str">
        <f>IF(AND('Mapa final'!$K$16="Muy Alta",'Mapa final'!$O$16="Catastrófico"),CONCATENATE("R",'Mapa final'!$A$16),"")</f>
        <v/>
      </c>
      <c r="AK12" s="503"/>
      <c r="AL12" s="503" t="str">
        <f>IF(AND('Mapa final'!$K$22="Muy Alta",'Mapa final'!$O$22="Catastrófico"),CONCATENATE("R",'Mapa final'!$A$22),"")</f>
        <v/>
      </c>
      <c r="AM12" s="504"/>
      <c r="AN12" s="53"/>
      <c r="AO12" s="536"/>
      <c r="AP12" s="537"/>
      <c r="AQ12" s="537"/>
      <c r="AR12" s="537"/>
      <c r="AS12" s="537"/>
      <c r="AT12" s="538"/>
      <c r="AU12" s="53"/>
      <c r="AV12" s="53"/>
      <c r="AW12" s="53"/>
      <c r="AX12" s="53"/>
      <c r="AY12" s="53"/>
      <c r="AZ12" s="53"/>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row>
    <row r="13" spans="1:99" ht="15.75" customHeight="1" thickBot="1" x14ac:dyDescent="0.35">
      <c r="A13" s="53"/>
      <c r="B13" s="531"/>
      <c r="C13" s="531"/>
      <c r="D13" s="532"/>
      <c r="E13" s="527"/>
      <c r="F13" s="528"/>
      <c r="G13" s="528"/>
      <c r="H13" s="528"/>
      <c r="I13" s="529"/>
      <c r="J13" s="511"/>
      <c r="K13" s="512"/>
      <c r="L13" s="512"/>
      <c r="M13" s="512"/>
      <c r="N13" s="512"/>
      <c r="O13" s="513"/>
      <c r="P13" s="511"/>
      <c r="Q13" s="512"/>
      <c r="R13" s="512"/>
      <c r="S13" s="512"/>
      <c r="T13" s="512"/>
      <c r="U13" s="513"/>
      <c r="V13" s="511"/>
      <c r="W13" s="512"/>
      <c r="X13" s="512"/>
      <c r="Y13" s="512"/>
      <c r="Z13" s="512"/>
      <c r="AA13" s="513"/>
      <c r="AB13" s="511"/>
      <c r="AC13" s="512"/>
      <c r="AD13" s="512"/>
      <c r="AE13" s="512"/>
      <c r="AF13" s="512"/>
      <c r="AG13" s="513"/>
      <c r="AH13" s="505"/>
      <c r="AI13" s="506"/>
      <c r="AJ13" s="506"/>
      <c r="AK13" s="506"/>
      <c r="AL13" s="506"/>
      <c r="AM13" s="507"/>
      <c r="AN13" s="53"/>
      <c r="AO13" s="539"/>
      <c r="AP13" s="540"/>
      <c r="AQ13" s="540"/>
      <c r="AR13" s="540"/>
      <c r="AS13" s="540"/>
      <c r="AT13" s="541"/>
      <c r="AU13" s="53"/>
      <c r="AV13" s="53"/>
      <c r="AW13" s="53"/>
      <c r="AX13" s="53"/>
      <c r="AY13" s="53"/>
      <c r="AZ13" s="53"/>
      <c r="BA13" s="53"/>
      <c r="BB13" s="53"/>
      <c r="BC13" s="53"/>
      <c r="BD13" s="53"/>
      <c r="BE13" s="53"/>
      <c r="BF13" s="53"/>
      <c r="BG13" s="53"/>
      <c r="BH13" s="53"/>
      <c r="BI13" s="53"/>
      <c r="BJ13" s="53"/>
      <c r="BK13" s="53"/>
      <c r="BL13" s="53"/>
      <c r="BM13" s="53"/>
      <c r="BN13" s="53"/>
      <c r="BO13" s="53"/>
      <c r="BP13" s="53"/>
      <c r="BQ13" s="53"/>
      <c r="BR13" s="53"/>
      <c r="BS13" s="53"/>
      <c r="BT13" s="53"/>
      <c r="BU13" s="53"/>
      <c r="BV13" s="53"/>
      <c r="BW13" s="53"/>
      <c r="BX13" s="53"/>
      <c r="BY13" s="53"/>
      <c r="BZ13" s="53"/>
      <c r="CA13" s="53"/>
      <c r="CB13" s="53"/>
    </row>
    <row r="14" spans="1:99" ht="15" customHeight="1" x14ac:dyDescent="0.3">
      <c r="A14" s="53"/>
      <c r="B14" s="531"/>
      <c r="C14" s="531"/>
      <c r="D14" s="532"/>
      <c r="E14" s="521" t="s">
        <v>109</v>
      </c>
      <c r="F14" s="522"/>
      <c r="G14" s="522"/>
      <c r="H14" s="522"/>
      <c r="I14" s="522"/>
      <c r="J14" s="499" t="str">
        <f>IF(AND('Mapa final'!$K$10="Alta",'Mapa final'!$O$10="Leve"),CONCATENATE("R",'Mapa final'!$A$10),"")</f>
        <v/>
      </c>
      <c r="K14" s="500"/>
      <c r="L14" s="500" t="e">
        <f>IF(AND('Mapa final'!#REF!="Alta",'Mapa final'!#REF!="Leve"),CONCATENATE("R",'Mapa final'!#REF!),"")</f>
        <v>#REF!</v>
      </c>
      <c r="M14" s="500"/>
      <c r="N14" s="500" t="e">
        <f>IF(AND('Mapa final'!#REF!="Alta",'Mapa final'!#REF!="Leve"),CONCATENATE("R",'Mapa final'!#REF!),"")</f>
        <v>#REF!</v>
      </c>
      <c r="O14" s="501"/>
      <c r="P14" s="499" t="str">
        <f>IF(AND('Mapa final'!$K$10="Alta",'Mapa final'!$O$10="Menor"),CONCATENATE("R",'Mapa final'!$A$10),"")</f>
        <v/>
      </c>
      <c r="Q14" s="500"/>
      <c r="R14" s="500" t="e">
        <f>IF(AND('Mapa final'!#REF!="Alta",'Mapa final'!#REF!="Menor"),CONCATENATE("R",'Mapa final'!#REF!),"")</f>
        <v>#REF!</v>
      </c>
      <c r="S14" s="500"/>
      <c r="T14" s="500" t="e">
        <f>IF(AND('Mapa final'!#REF!="Alta",'Mapa final'!#REF!="Menor"),CONCATENATE("R",'Mapa final'!#REF!),"")</f>
        <v>#REF!</v>
      </c>
      <c r="U14" s="501"/>
      <c r="V14" s="517" t="str">
        <f>IF(AND('Mapa final'!$K$10="Alta",'Mapa final'!$O$10="Moderado"),CONCATENATE("R",'Mapa final'!$A$10),"")</f>
        <v/>
      </c>
      <c r="W14" s="518"/>
      <c r="X14" s="518" t="e">
        <f>IF(AND('Mapa final'!#REF!="Alta",'Mapa final'!#REF!="Moderado"),CONCATENATE("R",'Mapa final'!#REF!),"")</f>
        <v>#REF!</v>
      </c>
      <c r="Y14" s="518"/>
      <c r="Z14" s="518" t="e">
        <f>IF(AND('Mapa final'!#REF!="Alta",'Mapa final'!#REF!="Moderado"),CONCATENATE("R",'Mapa final'!#REF!),"")</f>
        <v>#REF!</v>
      </c>
      <c r="AA14" s="519"/>
      <c r="AB14" s="517" t="str">
        <f>IF(AND('Mapa final'!$K$10="Alta",'Mapa final'!$O$10="Mayor"),CONCATENATE("R",'Mapa final'!$A$10),"")</f>
        <v/>
      </c>
      <c r="AC14" s="518"/>
      <c r="AD14" s="518" t="e">
        <f>IF(AND('Mapa final'!#REF!="Alta",'Mapa final'!#REF!="Mayor"),CONCATENATE("R",'Mapa final'!#REF!),"")</f>
        <v>#REF!</v>
      </c>
      <c r="AE14" s="518"/>
      <c r="AF14" s="518" t="e">
        <f>IF(AND('Mapa final'!#REF!="Alta",'Mapa final'!#REF!="Mayor"),CONCATENATE("R",'Mapa final'!#REF!),"")</f>
        <v>#REF!</v>
      </c>
      <c r="AG14" s="519"/>
      <c r="AH14" s="508" t="str">
        <f>IF(AND('Mapa final'!$K$10="Alta",'Mapa final'!$O$10="Catastrófico"),CONCATENATE("R",'Mapa final'!$A$10),"")</f>
        <v/>
      </c>
      <c r="AI14" s="509"/>
      <c r="AJ14" s="509" t="e">
        <f>IF(AND('Mapa final'!#REF!="Alta",'Mapa final'!#REF!="Catastrófico"),CONCATENATE("R",'Mapa final'!#REF!),"")</f>
        <v>#REF!</v>
      </c>
      <c r="AK14" s="509"/>
      <c r="AL14" s="509" t="e">
        <f>IF(AND('Mapa final'!#REF!="Alta",'Mapa final'!#REF!="Catastrófico"),CONCATENATE("R",'Mapa final'!#REF!),"")</f>
        <v>#REF!</v>
      </c>
      <c r="AM14" s="510"/>
      <c r="AN14" s="53"/>
      <c r="AO14" s="542" t="s">
        <v>78</v>
      </c>
      <c r="AP14" s="543"/>
      <c r="AQ14" s="543"/>
      <c r="AR14" s="543"/>
      <c r="AS14" s="543"/>
      <c r="AT14" s="544"/>
      <c r="AU14" s="53"/>
      <c r="AV14" s="53"/>
      <c r="AW14" s="53"/>
      <c r="AX14" s="53"/>
      <c r="AY14" s="53"/>
      <c r="AZ14" s="53"/>
      <c r="BA14" s="53"/>
      <c r="BB14" s="53"/>
      <c r="BC14" s="53"/>
      <c r="BD14" s="53"/>
      <c r="BE14" s="53"/>
      <c r="BF14" s="53"/>
      <c r="BG14" s="53"/>
      <c r="BH14" s="53"/>
      <c r="BI14" s="53"/>
      <c r="BJ14" s="53"/>
      <c r="BK14" s="53"/>
      <c r="BL14" s="53"/>
      <c r="BM14" s="53"/>
      <c r="BN14" s="53"/>
      <c r="BO14" s="53"/>
      <c r="BP14" s="53"/>
      <c r="BQ14" s="53"/>
      <c r="BR14" s="53"/>
      <c r="BS14" s="53"/>
      <c r="BT14" s="53"/>
      <c r="BU14" s="53"/>
      <c r="BV14" s="53"/>
      <c r="BW14" s="53"/>
      <c r="BX14" s="53"/>
      <c r="BY14" s="53"/>
      <c r="BZ14" s="53"/>
      <c r="CA14" s="53"/>
      <c r="CB14" s="53"/>
    </row>
    <row r="15" spans="1:99" ht="15" customHeight="1" x14ac:dyDescent="0.3">
      <c r="A15" s="53"/>
      <c r="B15" s="531"/>
      <c r="C15" s="531"/>
      <c r="D15" s="532"/>
      <c r="E15" s="524"/>
      <c r="F15" s="525"/>
      <c r="G15" s="525"/>
      <c r="H15" s="525"/>
      <c r="I15" s="525"/>
      <c r="J15" s="493"/>
      <c r="K15" s="494"/>
      <c r="L15" s="494"/>
      <c r="M15" s="494"/>
      <c r="N15" s="494"/>
      <c r="O15" s="495"/>
      <c r="P15" s="493"/>
      <c r="Q15" s="494"/>
      <c r="R15" s="494"/>
      <c r="S15" s="494"/>
      <c r="T15" s="494"/>
      <c r="U15" s="495"/>
      <c r="V15" s="511"/>
      <c r="W15" s="512"/>
      <c r="X15" s="512"/>
      <c r="Y15" s="512"/>
      <c r="Z15" s="512"/>
      <c r="AA15" s="513"/>
      <c r="AB15" s="511"/>
      <c r="AC15" s="512"/>
      <c r="AD15" s="512"/>
      <c r="AE15" s="512"/>
      <c r="AF15" s="512"/>
      <c r="AG15" s="513"/>
      <c r="AH15" s="502"/>
      <c r="AI15" s="503"/>
      <c r="AJ15" s="503"/>
      <c r="AK15" s="503"/>
      <c r="AL15" s="503"/>
      <c r="AM15" s="504"/>
      <c r="AN15" s="53"/>
      <c r="AO15" s="545"/>
      <c r="AP15" s="546"/>
      <c r="AQ15" s="546"/>
      <c r="AR15" s="546"/>
      <c r="AS15" s="546"/>
      <c r="AT15" s="547"/>
      <c r="AU15" s="53"/>
      <c r="AV15" s="53"/>
      <c r="AW15" s="53"/>
      <c r="AX15" s="53"/>
      <c r="AY15" s="53"/>
      <c r="AZ15" s="53"/>
      <c r="BA15" s="53"/>
      <c r="BB15" s="53"/>
      <c r="BC15" s="53"/>
      <c r="BD15" s="53"/>
      <c r="BE15" s="53"/>
      <c r="BF15" s="53"/>
      <c r="BG15" s="53"/>
      <c r="BH15" s="53"/>
      <c r="BI15" s="53"/>
      <c r="BJ15" s="53"/>
      <c r="BK15" s="53"/>
      <c r="BL15" s="53"/>
      <c r="BM15" s="53"/>
      <c r="BN15" s="53"/>
      <c r="BO15" s="53"/>
      <c r="BP15" s="53"/>
      <c r="BQ15" s="53"/>
      <c r="BR15" s="53"/>
      <c r="BS15" s="53"/>
      <c r="BT15" s="53"/>
      <c r="BU15" s="53"/>
      <c r="BV15" s="53"/>
      <c r="BW15" s="53"/>
      <c r="BX15" s="53"/>
      <c r="BY15" s="53"/>
      <c r="BZ15" s="53"/>
      <c r="CA15" s="53"/>
      <c r="CB15" s="53"/>
    </row>
    <row r="16" spans="1:99" ht="15" customHeight="1" x14ac:dyDescent="0.3">
      <c r="A16" s="53"/>
      <c r="B16" s="531"/>
      <c r="C16" s="531"/>
      <c r="D16" s="532"/>
      <c r="E16" s="524"/>
      <c r="F16" s="525"/>
      <c r="G16" s="525"/>
      <c r="H16" s="525"/>
      <c r="I16" s="525"/>
      <c r="J16" s="493" t="e">
        <f>IF(AND('Mapa final'!#REF!="Alta",'Mapa final'!#REF!="Leve"),CONCATENATE("R",'Mapa final'!#REF!),"")</f>
        <v>#REF!</v>
      </c>
      <c r="K16" s="494"/>
      <c r="L16" s="494" t="e">
        <f>IF(AND('Mapa final'!#REF!="Alta",'Mapa final'!#REF!="Leve"),CONCATENATE("R",'Mapa final'!#REF!),"")</f>
        <v>#REF!</v>
      </c>
      <c r="M16" s="494"/>
      <c r="N16" s="494" t="str">
        <f>IF(AND('Mapa final'!$K$12="Alta",'Mapa final'!$O$12="Leve"),CONCATENATE("R",'Mapa final'!$A$12),"")</f>
        <v/>
      </c>
      <c r="O16" s="495"/>
      <c r="P16" s="493" t="e">
        <f>IF(AND('Mapa final'!#REF!="Alta",'Mapa final'!#REF!="Menor"),CONCATENATE("R",'Mapa final'!#REF!),"")</f>
        <v>#REF!</v>
      </c>
      <c r="Q16" s="494"/>
      <c r="R16" s="494" t="e">
        <f>IF(AND('Mapa final'!#REF!="Alta",'Mapa final'!#REF!="Menor"),CONCATENATE("R",'Mapa final'!#REF!),"")</f>
        <v>#REF!</v>
      </c>
      <c r="S16" s="494"/>
      <c r="T16" s="494" t="str">
        <f>IF(AND('Mapa final'!$K$12="Alta",'Mapa final'!$O$12="Menor"),CONCATENATE("R",'Mapa final'!$A$12),"")</f>
        <v/>
      </c>
      <c r="U16" s="495"/>
      <c r="V16" s="511" t="e">
        <f>IF(AND('Mapa final'!#REF!="Alta",'Mapa final'!#REF!="Moderado"),CONCATENATE("R",'Mapa final'!#REF!),"")</f>
        <v>#REF!</v>
      </c>
      <c r="W16" s="512"/>
      <c r="X16" s="512" t="e">
        <f>IF(AND('Mapa final'!#REF!="Alta",'Mapa final'!#REF!="Moderado"),CONCATENATE("R",'Mapa final'!#REF!),"")</f>
        <v>#REF!</v>
      </c>
      <c r="Y16" s="512"/>
      <c r="Z16" s="512" t="str">
        <f>IF(AND('Mapa final'!$K$12="Alta",'Mapa final'!$O$12="Moderado"),CONCATENATE("R",'Mapa final'!$A$12),"")</f>
        <v/>
      </c>
      <c r="AA16" s="513"/>
      <c r="AB16" s="511" t="e">
        <f>IF(AND('Mapa final'!#REF!="Alta",'Mapa final'!#REF!="Mayor"),CONCATENATE("R",'Mapa final'!#REF!),"")</f>
        <v>#REF!</v>
      </c>
      <c r="AC16" s="512"/>
      <c r="AD16" s="512" t="e">
        <f>IF(AND('Mapa final'!#REF!="Alta",'Mapa final'!#REF!="Mayor"),CONCATENATE("R",'Mapa final'!#REF!),"")</f>
        <v>#REF!</v>
      </c>
      <c r="AE16" s="512"/>
      <c r="AF16" s="512" t="str">
        <f>IF(AND('Mapa final'!$K$12="Alta",'Mapa final'!$O$12="Mayor"),CONCATENATE("R",'Mapa final'!$A$12),"")</f>
        <v/>
      </c>
      <c r="AG16" s="513"/>
      <c r="AH16" s="502" t="e">
        <f>IF(AND('Mapa final'!#REF!="Alta",'Mapa final'!#REF!="Catastrófico"),CONCATENATE("R",'Mapa final'!#REF!),"")</f>
        <v>#REF!</v>
      </c>
      <c r="AI16" s="503"/>
      <c r="AJ16" s="503" t="e">
        <f>IF(AND('Mapa final'!#REF!="Alta",'Mapa final'!#REF!="Catastrófico"),CONCATENATE("R",'Mapa final'!#REF!),"")</f>
        <v>#REF!</v>
      </c>
      <c r="AK16" s="503"/>
      <c r="AL16" s="503" t="str">
        <f>IF(AND('Mapa final'!$K$12="Alta",'Mapa final'!$O$12="Catastrófico"),CONCATENATE("R",'Mapa final'!$A$12),"")</f>
        <v/>
      </c>
      <c r="AM16" s="504"/>
      <c r="AN16" s="53"/>
      <c r="AO16" s="545"/>
      <c r="AP16" s="546"/>
      <c r="AQ16" s="546"/>
      <c r="AR16" s="546"/>
      <c r="AS16" s="546"/>
      <c r="AT16" s="547"/>
      <c r="AU16" s="53"/>
      <c r="AV16" s="53"/>
      <c r="AW16" s="53"/>
      <c r="AX16" s="53"/>
      <c r="AY16" s="53"/>
      <c r="AZ16" s="53"/>
      <c r="BA16" s="53"/>
      <c r="BB16" s="53"/>
      <c r="BC16" s="53"/>
      <c r="BD16" s="53"/>
      <c r="BE16" s="53"/>
      <c r="BF16" s="53"/>
      <c r="BG16" s="53"/>
      <c r="BH16" s="53"/>
      <c r="BI16" s="53"/>
      <c r="BJ16" s="53"/>
      <c r="BK16" s="53"/>
      <c r="BL16" s="53"/>
      <c r="BM16" s="53"/>
      <c r="BN16" s="53"/>
      <c r="BO16" s="53"/>
      <c r="BP16" s="53"/>
      <c r="BQ16" s="53"/>
      <c r="BR16" s="53"/>
      <c r="BS16" s="53"/>
      <c r="BT16" s="53"/>
      <c r="BU16" s="53"/>
      <c r="BV16" s="53"/>
      <c r="BW16" s="53"/>
      <c r="BX16" s="53"/>
      <c r="BY16" s="53"/>
      <c r="BZ16" s="53"/>
      <c r="CA16" s="53"/>
      <c r="CB16" s="53"/>
    </row>
    <row r="17" spans="1:80" ht="15" customHeight="1" x14ac:dyDescent="0.3">
      <c r="A17" s="53"/>
      <c r="B17" s="531"/>
      <c r="C17" s="531"/>
      <c r="D17" s="532"/>
      <c r="E17" s="524"/>
      <c r="F17" s="525"/>
      <c r="G17" s="525"/>
      <c r="H17" s="525"/>
      <c r="I17" s="525"/>
      <c r="J17" s="493"/>
      <c r="K17" s="494"/>
      <c r="L17" s="494"/>
      <c r="M17" s="494"/>
      <c r="N17" s="494"/>
      <c r="O17" s="495"/>
      <c r="P17" s="493"/>
      <c r="Q17" s="494"/>
      <c r="R17" s="494"/>
      <c r="S17" s="494"/>
      <c r="T17" s="494"/>
      <c r="U17" s="495"/>
      <c r="V17" s="511"/>
      <c r="W17" s="512"/>
      <c r="X17" s="512"/>
      <c r="Y17" s="512"/>
      <c r="Z17" s="512"/>
      <c r="AA17" s="513"/>
      <c r="AB17" s="511"/>
      <c r="AC17" s="512"/>
      <c r="AD17" s="512"/>
      <c r="AE17" s="512"/>
      <c r="AF17" s="512"/>
      <c r="AG17" s="513"/>
      <c r="AH17" s="502"/>
      <c r="AI17" s="503"/>
      <c r="AJ17" s="503"/>
      <c r="AK17" s="503"/>
      <c r="AL17" s="503"/>
      <c r="AM17" s="504"/>
      <c r="AN17" s="53"/>
      <c r="AO17" s="545"/>
      <c r="AP17" s="546"/>
      <c r="AQ17" s="546"/>
      <c r="AR17" s="546"/>
      <c r="AS17" s="546"/>
      <c r="AT17" s="547"/>
      <c r="AU17" s="53"/>
      <c r="AV17" s="53"/>
      <c r="AW17" s="53"/>
      <c r="AX17" s="53"/>
      <c r="AY17" s="53"/>
      <c r="AZ17" s="53"/>
      <c r="BA17" s="53"/>
      <c r="BB17" s="53"/>
      <c r="BC17" s="53"/>
      <c r="BD17" s="53"/>
      <c r="BE17" s="53"/>
      <c r="BF17" s="53"/>
      <c r="BG17" s="53"/>
      <c r="BH17" s="53"/>
      <c r="BI17" s="53"/>
      <c r="BJ17" s="53"/>
      <c r="BK17" s="53"/>
      <c r="BL17" s="53"/>
      <c r="BM17" s="53"/>
      <c r="BN17" s="53"/>
      <c r="BO17" s="53"/>
      <c r="BP17" s="53"/>
      <c r="BQ17" s="53"/>
      <c r="BR17" s="53"/>
      <c r="BS17" s="53"/>
      <c r="BT17" s="53"/>
      <c r="BU17" s="53"/>
      <c r="BV17" s="53"/>
      <c r="BW17" s="53"/>
      <c r="BX17" s="53"/>
      <c r="BY17" s="53"/>
      <c r="BZ17" s="53"/>
      <c r="CA17" s="53"/>
      <c r="CB17" s="53"/>
    </row>
    <row r="18" spans="1:80" ht="15" customHeight="1" x14ac:dyDescent="0.3">
      <c r="A18" s="53"/>
      <c r="B18" s="531"/>
      <c r="C18" s="531"/>
      <c r="D18" s="532"/>
      <c r="E18" s="524"/>
      <c r="F18" s="525"/>
      <c r="G18" s="525"/>
      <c r="H18" s="525"/>
      <c r="I18" s="525"/>
      <c r="J18" s="493" t="str">
        <f>IF(AND('Mapa final'!$K$14="Alta",'Mapa final'!$O$14="Leve"),CONCATENATE("R",'Mapa final'!$A$14),"")</f>
        <v/>
      </c>
      <c r="K18" s="494"/>
      <c r="L18" s="494" t="e">
        <f>IF(AND('Mapa final'!#REF!="Alta",'Mapa final'!#REF!="Leve"),CONCATENATE("R",'Mapa final'!#REF!),"")</f>
        <v>#REF!</v>
      </c>
      <c r="M18" s="494"/>
      <c r="N18" s="494" t="e">
        <f>IF(AND('Mapa final'!#REF!="Alta",'Mapa final'!#REF!="Leve"),CONCATENATE("R",'Mapa final'!#REF!),"")</f>
        <v>#REF!</v>
      </c>
      <c r="O18" s="495"/>
      <c r="P18" s="493" t="str">
        <f>IF(AND('Mapa final'!$K$14="Alta",'Mapa final'!$O$14="Menor"),CONCATENATE("R",'Mapa final'!$A$14),"")</f>
        <v/>
      </c>
      <c r="Q18" s="494"/>
      <c r="R18" s="494" t="e">
        <f>IF(AND('Mapa final'!#REF!="Alta",'Mapa final'!#REF!="Menor"),CONCATENATE("R",'Mapa final'!#REF!),"")</f>
        <v>#REF!</v>
      </c>
      <c r="S18" s="494"/>
      <c r="T18" s="494" t="e">
        <f>IF(AND('Mapa final'!#REF!="Alta",'Mapa final'!#REF!="Menor"),CONCATENATE("R",'Mapa final'!#REF!),"")</f>
        <v>#REF!</v>
      </c>
      <c r="U18" s="495"/>
      <c r="V18" s="511" t="str">
        <f>IF(AND('Mapa final'!$K$14="Alta",'Mapa final'!$O$14="Moderado"),CONCATENATE("R",'Mapa final'!$A$14),"")</f>
        <v/>
      </c>
      <c r="W18" s="512"/>
      <c r="X18" s="512" t="e">
        <f>IF(AND('Mapa final'!#REF!="Alta",'Mapa final'!#REF!="Moderado"),CONCATENATE("R",'Mapa final'!#REF!),"")</f>
        <v>#REF!</v>
      </c>
      <c r="Y18" s="512"/>
      <c r="Z18" s="512" t="e">
        <f>IF(AND('Mapa final'!#REF!="Alta",'Mapa final'!#REF!="Moderado"),CONCATENATE("R",'Mapa final'!#REF!),"")</f>
        <v>#REF!</v>
      </c>
      <c r="AA18" s="513"/>
      <c r="AB18" s="511" t="str">
        <f>IF(AND('Mapa final'!$K$14="Alta",'Mapa final'!$O$14="Mayor"),CONCATENATE("R",'Mapa final'!$A$14),"")</f>
        <v/>
      </c>
      <c r="AC18" s="512"/>
      <c r="AD18" s="512" t="e">
        <f>IF(AND('Mapa final'!#REF!="Alta",'Mapa final'!#REF!="Mayor"),CONCATENATE("R",'Mapa final'!#REF!),"")</f>
        <v>#REF!</v>
      </c>
      <c r="AE18" s="512"/>
      <c r="AF18" s="512" t="e">
        <f>IF(AND('Mapa final'!#REF!="Alta",'Mapa final'!#REF!="Mayor"),CONCATENATE("R",'Mapa final'!#REF!),"")</f>
        <v>#REF!</v>
      </c>
      <c r="AG18" s="513"/>
      <c r="AH18" s="502" t="str">
        <f>IF(AND('Mapa final'!$K$14="Alta",'Mapa final'!$O$14="Catastrófico"),CONCATENATE("R",'Mapa final'!$A$14),"")</f>
        <v/>
      </c>
      <c r="AI18" s="503"/>
      <c r="AJ18" s="503" t="e">
        <f>IF(AND('Mapa final'!#REF!="Alta",'Mapa final'!#REF!="Catastrófico"),CONCATENATE("R",'Mapa final'!#REF!),"")</f>
        <v>#REF!</v>
      </c>
      <c r="AK18" s="503"/>
      <c r="AL18" s="503" t="e">
        <f>IF(AND('Mapa final'!#REF!="Alta",'Mapa final'!#REF!="Catastrófico"),CONCATENATE("R",'Mapa final'!#REF!),"")</f>
        <v>#REF!</v>
      </c>
      <c r="AM18" s="504"/>
      <c r="AN18" s="53"/>
      <c r="AO18" s="545"/>
      <c r="AP18" s="546"/>
      <c r="AQ18" s="546"/>
      <c r="AR18" s="546"/>
      <c r="AS18" s="546"/>
      <c r="AT18" s="547"/>
      <c r="AU18" s="53"/>
      <c r="AV18" s="53"/>
      <c r="AW18" s="53"/>
      <c r="AX18" s="53"/>
      <c r="AY18" s="53"/>
      <c r="AZ18" s="53"/>
      <c r="BA18" s="53"/>
      <c r="BB18" s="53"/>
      <c r="BC18" s="53"/>
      <c r="BD18" s="53"/>
      <c r="BE18" s="53"/>
      <c r="BF18" s="53"/>
      <c r="BG18" s="53"/>
      <c r="BH18" s="53"/>
      <c r="BI18" s="53"/>
      <c r="BJ18" s="53"/>
      <c r="BK18" s="53"/>
      <c r="BL18" s="53"/>
      <c r="BM18" s="53"/>
      <c r="BN18" s="53"/>
      <c r="BO18" s="53"/>
      <c r="BP18" s="53"/>
      <c r="BQ18" s="53"/>
      <c r="BR18" s="53"/>
      <c r="BS18" s="53"/>
      <c r="BT18" s="53"/>
      <c r="BU18" s="53"/>
      <c r="BV18" s="53"/>
      <c r="BW18" s="53"/>
      <c r="BX18" s="53"/>
      <c r="BY18" s="53"/>
      <c r="BZ18" s="53"/>
      <c r="CA18" s="53"/>
      <c r="CB18" s="53"/>
    </row>
    <row r="19" spans="1:80" ht="15" customHeight="1" x14ac:dyDescent="0.3">
      <c r="A19" s="53"/>
      <c r="B19" s="531"/>
      <c r="C19" s="531"/>
      <c r="D19" s="532"/>
      <c r="E19" s="524"/>
      <c r="F19" s="525"/>
      <c r="G19" s="525"/>
      <c r="H19" s="525"/>
      <c r="I19" s="525"/>
      <c r="J19" s="493"/>
      <c r="K19" s="494"/>
      <c r="L19" s="494"/>
      <c r="M19" s="494"/>
      <c r="N19" s="494"/>
      <c r="O19" s="495"/>
      <c r="P19" s="493"/>
      <c r="Q19" s="494"/>
      <c r="R19" s="494"/>
      <c r="S19" s="494"/>
      <c r="T19" s="494"/>
      <c r="U19" s="495"/>
      <c r="V19" s="511"/>
      <c r="W19" s="512"/>
      <c r="X19" s="512"/>
      <c r="Y19" s="512"/>
      <c r="Z19" s="512"/>
      <c r="AA19" s="513"/>
      <c r="AB19" s="511"/>
      <c r="AC19" s="512"/>
      <c r="AD19" s="512"/>
      <c r="AE19" s="512"/>
      <c r="AF19" s="512"/>
      <c r="AG19" s="513"/>
      <c r="AH19" s="502"/>
      <c r="AI19" s="503"/>
      <c r="AJ19" s="503"/>
      <c r="AK19" s="503"/>
      <c r="AL19" s="503"/>
      <c r="AM19" s="504"/>
      <c r="AN19" s="53"/>
      <c r="AO19" s="545"/>
      <c r="AP19" s="546"/>
      <c r="AQ19" s="546"/>
      <c r="AR19" s="546"/>
      <c r="AS19" s="546"/>
      <c r="AT19" s="547"/>
      <c r="AU19" s="53"/>
      <c r="AV19" s="53"/>
      <c r="AW19" s="53"/>
      <c r="AX19" s="53"/>
      <c r="AY19" s="53"/>
      <c r="AZ19" s="53"/>
      <c r="BA19" s="53"/>
      <c r="BB19" s="53"/>
      <c r="BC19" s="53"/>
      <c r="BD19" s="53"/>
      <c r="BE19" s="53"/>
      <c r="BF19" s="53"/>
      <c r="BG19" s="53"/>
      <c r="BH19" s="53"/>
      <c r="BI19" s="53"/>
      <c r="BJ19" s="53"/>
      <c r="BK19" s="53"/>
      <c r="BL19" s="53"/>
      <c r="BM19" s="53"/>
      <c r="BN19" s="53"/>
      <c r="BO19" s="53"/>
      <c r="BP19" s="53"/>
      <c r="BQ19" s="53"/>
      <c r="BR19" s="53"/>
      <c r="BS19" s="53"/>
      <c r="BT19" s="53"/>
      <c r="BU19" s="53"/>
      <c r="BV19" s="53"/>
      <c r="BW19" s="53"/>
      <c r="BX19" s="53"/>
      <c r="BY19" s="53"/>
      <c r="BZ19" s="53"/>
      <c r="CA19" s="53"/>
      <c r="CB19" s="53"/>
    </row>
    <row r="20" spans="1:80" ht="15" customHeight="1" x14ac:dyDescent="0.3">
      <c r="A20" s="53"/>
      <c r="B20" s="531"/>
      <c r="C20" s="531"/>
      <c r="D20" s="532"/>
      <c r="E20" s="524"/>
      <c r="F20" s="525"/>
      <c r="G20" s="525"/>
      <c r="H20" s="525"/>
      <c r="I20" s="525"/>
      <c r="J20" s="493" t="e">
        <f>IF(AND('Mapa final'!#REF!="Alta",'Mapa final'!#REF!="Leve"),CONCATENATE("R",'Mapa final'!#REF!),"")</f>
        <v>#REF!</v>
      </c>
      <c r="K20" s="494"/>
      <c r="L20" s="494" t="str">
        <f>IF(AND('Mapa final'!$K$16="Alta",'Mapa final'!$O$16="Leve"),CONCATENATE("R",'Mapa final'!$A$16),"")</f>
        <v/>
      </c>
      <c r="M20" s="494"/>
      <c r="N20" s="494" t="str">
        <f>IF(AND('Mapa final'!$K$22="Alta",'Mapa final'!$O$22="Leve"),CONCATENATE("R",'Mapa final'!$A$22),"")</f>
        <v/>
      </c>
      <c r="O20" s="495"/>
      <c r="P20" s="493" t="e">
        <f>IF(AND('Mapa final'!#REF!="Alta",'Mapa final'!#REF!="Menor"),CONCATENATE("R",'Mapa final'!#REF!),"")</f>
        <v>#REF!</v>
      </c>
      <c r="Q20" s="494"/>
      <c r="R20" s="494" t="str">
        <f>IF(AND('Mapa final'!$K$16="Alta",'Mapa final'!$O$16="Menor"),CONCATENATE("R",'Mapa final'!$A$16),"")</f>
        <v/>
      </c>
      <c r="S20" s="494"/>
      <c r="T20" s="494" t="str">
        <f>IF(AND('Mapa final'!$K$22="Alta",'Mapa final'!$O$22="Menor"),CONCATENATE("R",'Mapa final'!$A$22),"")</f>
        <v/>
      </c>
      <c r="U20" s="495"/>
      <c r="V20" s="511" t="e">
        <f>IF(AND('Mapa final'!#REF!="Alta",'Mapa final'!#REF!="Moderado"),CONCATENATE("R",'Mapa final'!#REF!),"")</f>
        <v>#REF!</v>
      </c>
      <c r="W20" s="512"/>
      <c r="X20" s="512" t="str">
        <f>IF(AND('Mapa final'!$K$16="Alta",'Mapa final'!$O$16="Moderado"),CONCATENATE("R",'Mapa final'!$A$16),"")</f>
        <v/>
      </c>
      <c r="Y20" s="512"/>
      <c r="Z20" s="512" t="str">
        <f>IF(AND('Mapa final'!$K$22="Alta",'Mapa final'!$O$22="Moderado"),CONCATENATE("R",'Mapa final'!$A$22),"")</f>
        <v/>
      </c>
      <c r="AA20" s="513"/>
      <c r="AB20" s="511" t="e">
        <f>IF(AND('Mapa final'!#REF!="Alta",'Mapa final'!#REF!="Mayor"),CONCATENATE("R",'Mapa final'!#REF!),"")</f>
        <v>#REF!</v>
      </c>
      <c r="AC20" s="512"/>
      <c r="AD20" s="512" t="str">
        <f>IF(AND('Mapa final'!$K$16="Alta",'Mapa final'!$O$16="Mayor"),CONCATENATE("R",'Mapa final'!$A$16),"")</f>
        <v/>
      </c>
      <c r="AE20" s="512"/>
      <c r="AF20" s="512" t="str">
        <f>IF(AND('Mapa final'!$K$22="Alta",'Mapa final'!$O$22="Mayor"),CONCATENATE("R",'Mapa final'!$A$22),"")</f>
        <v/>
      </c>
      <c r="AG20" s="513"/>
      <c r="AH20" s="502" t="e">
        <f>IF(AND('Mapa final'!#REF!="Alta",'Mapa final'!#REF!="Catastrófico"),CONCATENATE("R",'Mapa final'!#REF!),"")</f>
        <v>#REF!</v>
      </c>
      <c r="AI20" s="503"/>
      <c r="AJ20" s="503" t="str">
        <f>IF(AND('Mapa final'!$K$16="Alta",'Mapa final'!$O$16="Catastrófico"),CONCATENATE("R",'Mapa final'!$A$16),"")</f>
        <v/>
      </c>
      <c r="AK20" s="503"/>
      <c r="AL20" s="503" t="str">
        <f>IF(AND('Mapa final'!$K$22="Alta",'Mapa final'!$O$22="Catastrófico"),CONCATENATE("R",'Mapa final'!$A$22),"")</f>
        <v/>
      </c>
      <c r="AM20" s="504"/>
      <c r="AN20" s="53"/>
      <c r="AO20" s="545"/>
      <c r="AP20" s="546"/>
      <c r="AQ20" s="546"/>
      <c r="AR20" s="546"/>
      <c r="AS20" s="546"/>
      <c r="AT20" s="547"/>
      <c r="AU20" s="53"/>
      <c r="AV20" s="53"/>
      <c r="AW20" s="53"/>
      <c r="AX20" s="53"/>
      <c r="AY20" s="53"/>
      <c r="AZ20" s="53"/>
      <c r="BA20" s="53"/>
      <c r="BB20" s="53"/>
      <c r="BC20" s="53"/>
      <c r="BD20" s="53"/>
      <c r="BE20" s="53"/>
      <c r="BF20" s="53"/>
      <c r="BG20" s="53"/>
      <c r="BH20" s="53"/>
      <c r="BI20" s="53"/>
      <c r="BJ20" s="53"/>
      <c r="BK20" s="53"/>
      <c r="BL20" s="53"/>
      <c r="BM20" s="53"/>
      <c r="BN20" s="53"/>
      <c r="BO20" s="53"/>
      <c r="BP20" s="53"/>
      <c r="BQ20" s="53"/>
      <c r="BR20" s="53"/>
      <c r="BS20" s="53"/>
      <c r="BT20" s="53"/>
      <c r="BU20" s="53"/>
      <c r="BV20" s="53"/>
      <c r="BW20" s="53"/>
      <c r="BX20" s="53"/>
      <c r="BY20" s="53"/>
      <c r="BZ20" s="53"/>
      <c r="CA20" s="53"/>
      <c r="CB20" s="53"/>
    </row>
    <row r="21" spans="1:80" ht="15.75" customHeight="1" thickBot="1" x14ac:dyDescent="0.35">
      <c r="A21" s="53"/>
      <c r="B21" s="531"/>
      <c r="C21" s="531"/>
      <c r="D21" s="532"/>
      <c r="E21" s="527"/>
      <c r="F21" s="528"/>
      <c r="G21" s="528"/>
      <c r="H21" s="528"/>
      <c r="I21" s="528"/>
      <c r="J21" s="496"/>
      <c r="K21" s="497"/>
      <c r="L21" s="497"/>
      <c r="M21" s="497"/>
      <c r="N21" s="497"/>
      <c r="O21" s="498"/>
      <c r="P21" s="496"/>
      <c r="Q21" s="497"/>
      <c r="R21" s="497"/>
      <c r="S21" s="497"/>
      <c r="T21" s="497"/>
      <c r="U21" s="498"/>
      <c r="V21" s="514"/>
      <c r="W21" s="515"/>
      <c r="X21" s="515"/>
      <c r="Y21" s="515"/>
      <c r="Z21" s="515"/>
      <c r="AA21" s="516"/>
      <c r="AB21" s="514"/>
      <c r="AC21" s="515"/>
      <c r="AD21" s="515"/>
      <c r="AE21" s="515"/>
      <c r="AF21" s="515"/>
      <c r="AG21" s="516"/>
      <c r="AH21" s="505"/>
      <c r="AI21" s="506"/>
      <c r="AJ21" s="506"/>
      <c r="AK21" s="506"/>
      <c r="AL21" s="506"/>
      <c r="AM21" s="507"/>
      <c r="AN21" s="53"/>
      <c r="AO21" s="548"/>
      <c r="AP21" s="549"/>
      <c r="AQ21" s="549"/>
      <c r="AR21" s="549"/>
      <c r="AS21" s="549"/>
      <c r="AT21" s="550"/>
      <c r="AU21" s="53"/>
      <c r="AV21" s="53"/>
      <c r="AW21" s="53"/>
      <c r="AX21" s="53"/>
      <c r="AY21" s="53"/>
      <c r="AZ21" s="53"/>
      <c r="BA21" s="53"/>
      <c r="BB21" s="53"/>
      <c r="BC21" s="53"/>
      <c r="BD21" s="53"/>
      <c r="BE21" s="53"/>
      <c r="BF21" s="53"/>
      <c r="BG21" s="53"/>
      <c r="BH21" s="53"/>
      <c r="BI21" s="53"/>
      <c r="BJ21" s="53"/>
      <c r="BK21" s="53"/>
      <c r="BL21" s="53"/>
      <c r="BM21" s="53"/>
      <c r="BN21" s="53"/>
      <c r="BO21" s="53"/>
      <c r="BP21" s="53"/>
      <c r="BQ21" s="53"/>
      <c r="BR21" s="53"/>
      <c r="BS21" s="53"/>
      <c r="BT21" s="53"/>
      <c r="BU21" s="53"/>
      <c r="BV21" s="53"/>
      <c r="BW21" s="53"/>
      <c r="BX21" s="53"/>
      <c r="BY21" s="53"/>
      <c r="BZ21" s="53"/>
      <c r="CA21" s="53"/>
      <c r="CB21" s="53"/>
    </row>
    <row r="22" spans="1:80" x14ac:dyDescent="0.3">
      <c r="A22" s="53"/>
      <c r="B22" s="531"/>
      <c r="C22" s="531"/>
      <c r="D22" s="532"/>
      <c r="E22" s="521" t="s">
        <v>111</v>
      </c>
      <c r="F22" s="522"/>
      <c r="G22" s="522"/>
      <c r="H22" s="522"/>
      <c r="I22" s="523"/>
      <c r="J22" s="499" t="str">
        <f>IF(AND('Mapa final'!$K$10="Media",'Mapa final'!$O$10="Leve"),CONCATENATE("R",'Mapa final'!$A$10),"")</f>
        <v/>
      </c>
      <c r="K22" s="500"/>
      <c r="L22" s="500" t="e">
        <f>IF(AND('Mapa final'!#REF!="Media",'Mapa final'!#REF!="Leve"),CONCATENATE("R",'Mapa final'!#REF!),"")</f>
        <v>#REF!</v>
      </c>
      <c r="M22" s="500"/>
      <c r="N22" s="500" t="e">
        <f>IF(AND('Mapa final'!#REF!="Media",'Mapa final'!#REF!="Leve"),CONCATENATE("R",'Mapa final'!#REF!),"")</f>
        <v>#REF!</v>
      </c>
      <c r="O22" s="501"/>
      <c r="P22" s="499" t="str">
        <f>IF(AND('Mapa final'!$K$10="Media",'Mapa final'!$O$10="Menor"),CONCATENATE("R",'Mapa final'!$A$10),"")</f>
        <v/>
      </c>
      <c r="Q22" s="500"/>
      <c r="R22" s="500" t="e">
        <f>IF(AND('Mapa final'!#REF!="Media",'Mapa final'!#REF!="Menor"),CONCATENATE("R",'Mapa final'!#REF!),"")</f>
        <v>#REF!</v>
      </c>
      <c r="S22" s="500"/>
      <c r="T22" s="500" t="e">
        <f>IF(AND('Mapa final'!#REF!="Media",'Mapa final'!#REF!="Menor"),CONCATENATE("R",'Mapa final'!#REF!),"")</f>
        <v>#REF!</v>
      </c>
      <c r="U22" s="501"/>
      <c r="V22" s="499" t="str">
        <f>IF(AND('Mapa final'!$K$10="Media",'Mapa final'!$O$10="Moderado"),CONCATENATE("R",'Mapa final'!$A$10),"")</f>
        <v>R1</v>
      </c>
      <c r="W22" s="500"/>
      <c r="X22" s="500" t="e">
        <f>IF(AND('Mapa final'!#REF!="Media",'Mapa final'!#REF!="Moderado"),CONCATENATE("R",'Mapa final'!#REF!),"")</f>
        <v>#REF!</v>
      </c>
      <c r="Y22" s="500"/>
      <c r="Z22" s="500" t="e">
        <f>IF(AND('Mapa final'!#REF!="Media",'Mapa final'!#REF!="Moderado"),CONCATENATE("R",'Mapa final'!#REF!),"")</f>
        <v>#REF!</v>
      </c>
      <c r="AA22" s="501"/>
      <c r="AB22" s="517" t="str">
        <f>IF(AND('Mapa final'!$K$10="Media",'Mapa final'!$O$10="Mayor"),CONCATENATE("R",'Mapa final'!$A$10),"")</f>
        <v/>
      </c>
      <c r="AC22" s="518"/>
      <c r="AD22" s="518" t="e">
        <f>IF(AND('Mapa final'!#REF!="Media",'Mapa final'!#REF!="Mayor"),CONCATENATE("R",'Mapa final'!#REF!),"")</f>
        <v>#REF!</v>
      </c>
      <c r="AE22" s="518"/>
      <c r="AF22" s="518" t="e">
        <f>IF(AND('Mapa final'!#REF!="Media",'Mapa final'!#REF!="Mayor"),CONCATENATE("R",'Mapa final'!#REF!),"")</f>
        <v>#REF!</v>
      </c>
      <c r="AG22" s="519"/>
      <c r="AH22" s="508" t="str">
        <f>IF(AND('Mapa final'!$K$10="Media",'Mapa final'!$O$10="Catastrófico"),CONCATENATE("R",'Mapa final'!$A$10),"")</f>
        <v/>
      </c>
      <c r="AI22" s="509"/>
      <c r="AJ22" s="509" t="e">
        <f>IF(AND('Mapa final'!#REF!="Media",'Mapa final'!#REF!="Catastrófico"),CONCATENATE("R",'Mapa final'!#REF!),"")</f>
        <v>#REF!</v>
      </c>
      <c r="AK22" s="509"/>
      <c r="AL22" s="509" t="e">
        <f>IF(AND('Mapa final'!#REF!="Media",'Mapa final'!#REF!="Catastrófico"),CONCATENATE("R",'Mapa final'!#REF!),"")</f>
        <v>#REF!</v>
      </c>
      <c r="AM22" s="510"/>
      <c r="AN22" s="53"/>
      <c r="AO22" s="551" t="s">
        <v>79</v>
      </c>
      <c r="AP22" s="552"/>
      <c r="AQ22" s="552"/>
      <c r="AR22" s="552"/>
      <c r="AS22" s="552"/>
      <c r="AT22" s="553"/>
      <c r="AU22" s="53"/>
      <c r="AV22" s="53"/>
      <c r="AW22" s="53"/>
      <c r="AX22" s="53"/>
      <c r="AY22" s="53"/>
      <c r="AZ22" s="53"/>
      <c r="BA22" s="53"/>
      <c r="BB22" s="53"/>
      <c r="BC22" s="53"/>
      <c r="BD22" s="53"/>
      <c r="BE22" s="53"/>
      <c r="BF22" s="53"/>
      <c r="BG22" s="53"/>
      <c r="BH22" s="53"/>
      <c r="BI22" s="53"/>
      <c r="BJ22" s="53"/>
      <c r="BK22" s="53"/>
      <c r="BL22" s="53"/>
      <c r="BM22" s="53"/>
      <c r="BN22" s="53"/>
      <c r="BO22" s="53"/>
      <c r="BP22" s="53"/>
      <c r="BQ22" s="53"/>
      <c r="BR22" s="53"/>
      <c r="BS22" s="53"/>
      <c r="BT22" s="53"/>
      <c r="BU22" s="53"/>
      <c r="BV22" s="53"/>
      <c r="BW22" s="53"/>
      <c r="BX22" s="53"/>
      <c r="BY22" s="53"/>
      <c r="BZ22" s="53"/>
      <c r="CA22" s="53"/>
      <c r="CB22" s="53"/>
    </row>
    <row r="23" spans="1:80" x14ac:dyDescent="0.3">
      <c r="A23" s="53"/>
      <c r="B23" s="531"/>
      <c r="C23" s="531"/>
      <c r="D23" s="532"/>
      <c r="E23" s="524"/>
      <c r="F23" s="525"/>
      <c r="G23" s="525"/>
      <c r="H23" s="525"/>
      <c r="I23" s="526"/>
      <c r="J23" s="493"/>
      <c r="K23" s="494"/>
      <c r="L23" s="494"/>
      <c r="M23" s="494"/>
      <c r="N23" s="494"/>
      <c r="O23" s="495"/>
      <c r="P23" s="493"/>
      <c r="Q23" s="494"/>
      <c r="R23" s="494"/>
      <c r="S23" s="494"/>
      <c r="T23" s="494"/>
      <c r="U23" s="495"/>
      <c r="V23" s="493"/>
      <c r="W23" s="494"/>
      <c r="X23" s="494"/>
      <c r="Y23" s="494"/>
      <c r="Z23" s="494"/>
      <c r="AA23" s="495"/>
      <c r="AB23" s="511"/>
      <c r="AC23" s="512"/>
      <c r="AD23" s="512"/>
      <c r="AE23" s="512"/>
      <c r="AF23" s="512"/>
      <c r="AG23" s="513"/>
      <c r="AH23" s="502"/>
      <c r="AI23" s="503"/>
      <c r="AJ23" s="503"/>
      <c r="AK23" s="503"/>
      <c r="AL23" s="503"/>
      <c r="AM23" s="504"/>
      <c r="AN23" s="53"/>
      <c r="AO23" s="554"/>
      <c r="AP23" s="555"/>
      <c r="AQ23" s="555"/>
      <c r="AR23" s="555"/>
      <c r="AS23" s="555"/>
      <c r="AT23" s="556"/>
      <c r="AU23" s="53"/>
      <c r="AV23" s="53"/>
      <c r="AW23" s="53"/>
      <c r="AX23" s="53"/>
      <c r="AY23" s="53"/>
      <c r="AZ23" s="53"/>
      <c r="BA23" s="53"/>
      <c r="BB23" s="53"/>
      <c r="BC23" s="53"/>
      <c r="BD23" s="53"/>
      <c r="BE23" s="53"/>
      <c r="BF23" s="53"/>
      <c r="BG23" s="53"/>
      <c r="BH23" s="53"/>
      <c r="BI23" s="53"/>
      <c r="BJ23" s="53"/>
      <c r="BK23" s="53"/>
      <c r="BL23" s="53"/>
      <c r="BM23" s="53"/>
      <c r="BN23" s="53"/>
      <c r="BO23" s="53"/>
      <c r="BP23" s="53"/>
      <c r="BQ23" s="53"/>
      <c r="BR23" s="53"/>
      <c r="BS23" s="53"/>
      <c r="BT23" s="53"/>
      <c r="BU23" s="53"/>
      <c r="BV23" s="53"/>
      <c r="BW23" s="53"/>
      <c r="BX23" s="53"/>
      <c r="BY23" s="53"/>
      <c r="BZ23" s="53"/>
      <c r="CA23" s="53"/>
      <c r="CB23" s="53"/>
    </row>
    <row r="24" spans="1:80" x14ac:dyDescent="0.3">
      <c r="A24" s="53"/>
      <c r="B24" s="531"/>
      <c r="C24" s="531"/>
      <c r="D24" s="532"/>
      <c r="E24" s="524"/>
      <c r="F24" s="525"/>
      <c r="G24" s="525"/>
      <c r="H24" s="525"/>
      <c r="I24" s="526"/>
      <c r="J24" s="493" t="e">
        <f>IF(AND('Mapa final'!#REF!="Media",'Mapa final'!#REF!="Leve"),CONCATENATE("R",'Mapa final'!#REF!),"")</f>
        <v>#REF!</v>
      </c>
      <c r="K24" s="494"/>
      <c r="L24" s="494" t="e">
        <f>IF(AND('Mapa final'!#REF!="Media",'Mapa final'!#REF!="Leve"),CONCATENATE("R",'Mapa final'!#REF!),"")</f>
        <v>#REF!</v>
      </c>
      <c r="M24" s="494"/>
      <c r="N24" s="494" t="str">
        <f>IF(AND('Mapa final'!$K$12="Media",'Mapa final'!$O$12="Leve"),CONCATENATE("R",'Mapa final'!$A$12),"")</f>
        <v/>
      </c>
      <c r="O24" s="495"/>
      <c r="P24" s="493" t="e">
        <f>IF(AND('Mapa final'!#REF!="Media",'Mapa final'!#REF!="Menor"),CONCATENATE("R",'Mapa final'!#REF!),"")</f>
        <v>#REF!</v>
      </c>
      <c r="Q24" s="494"/>
      <c r="R24" s="494" t="e">
        <f>IF(AND('Mapa final'!#REF!="Media",'Mapa final'!#REF!="Menor"),CONCATENATE("R",'Mapa final'!#REF!),"")</f>
        <v>#REF!</v>
      </c>
      <c r="S24" s="494"/>
      <c r="T24" s="494" t="str">
        <f>IF(AND('Mapa final'!$K$12="Media",'Mapa final'!$O$12="Menor"),CONCATENATE("R",'Mapa final'!$A$12),"")</f>
        <v/>
      </c>
      <c r="U24" s="495"/>
      <c r="V24" s="493" t="e">
        <f>IF(AND('Mapa final'!#REF!="Media",'Mapa final'!#REF!="Moderado"),CONCATENATE("R",'Mapa final'!#REF!),"")</f>
        <v>#REF!</v>
      </c>
      <c r="W24" s="494"/>
      <c r="X24" s="494" t="e">
        <f>IF(AND('Mapa final'!#REF!="Media",'Mapa final'!#REF!="Moderado"),CONCATENATE("R",'Mapa final'!#REF!),"")</f>
        <v>#REF!</v>
      </c>
      <c r="Y24" s="494"/>
      <c r="Z24" s="494" t="str">
        <f>IF(AND('Mapa final'!$K$12="Media",'Mapa final'!$O$12="Moderado"),CONCATENATE("R",'Mapa final'!$A$12),"")</f>
        <v/>
      </c>
      <c r="AA24" s="495"/>
      <c r="AB24" s="511" t="e">
        <f>IF(AND('Mapa final'!#REF!="Media",'Mapa final'!#REF!="Mayor"),CONCATENATE("R",'Mapa final'!#REF!),"")</f>
        <v>#REF!</v>
      </c>
      <c r="AC24" s="512"/>
      <c r="AD24" s="512" t="e">
        <f>IF(AND('Mapa final'!#REF!="Media",'Mapa final'!#REF!="Mayor"),CONCATENATE("R",'Mapa final'!#REF!),"")</f>
        <v>#REF!</v>
      </c>
      <c r="AE24" s="512"/>
      <c r="AF24" s="512" t="str">
        <f>IF(AND('Mapa final'!$K$12="Media",'Mapa final'!$O$12="Mayor"),CONCATENATE("R",'Mapa final'!$A$12),"")</f>
        <v/>
      </c>
      <c r="AG24" s="513"/>
      <c r="AH24" s="502" t="e">
        <f>IF(AND('Mapa final'!#REF!="Media",'Mapa final'!#REF!="Catastrófico"),CONCATENATE("R",'Mapa final'!#REF!),"")</f>
        <v>#REF!</v>
      </c>
      <c r="AI24" s="503"/>
      <c r="AJ24" s="503" t="e">
        <f>IF(AND('Mapa final'!#REF!="Media",'Mapa final'!#REF!="Catastrófico"),CONCATENATE("R",'Mapa final'!#REF!),"")</f>
        <v>#REF!</v>
      </c>
      <c r="AK24" s="503"/>
      <c r="AL24" s="503" t="str">
        <f>IF(AND('Mapa final'!$K$12="Media",'Mapa final'!$O$12="Catastrófico"),CONCATENATE("R",'Mapa final'!$A$12),"")</f>
        <v/>
      </c>
      <c r="AM24" s="504"/>
      <c r="AN24" s="53"/>
      <c r="AO24" s="554"/>
      <c r="AP24" s="555"/>
      <c r="AQ24" s="555"/>
      <c r="AR24" s="555"/>
      <c r="AS24" s="555"/>
      <c r="AT24" s="556"/>
      <c r="AU24" s="53"/>
      <c r="AV24" s="53"/>
      <c r="AW24" s="53"/>
      <c r="AX24" s="53"/>
      <c r="AY24" s="53"/>
      <c r="AZ24" s="53"/>
      <c r="BA24" s="53"/>
      <c r="BB24" s="53"/>
      <c r="BC24" s="53"/>
      <c r="BD24" s="53"/>
      <c r="BE24" s="53"/>
      <c r="BF24" s="53"/>
      <c r="BG24" s="53"/>
      <c r="BH24" s="53"/>
      <c r="BI24" s="53"/>
      <c r="BJ24" s="53"/>
      <c r="BK24" s="53"/>
      <c r="BL24" s="53"/>
      <c r="BM24" s="53"/>
      <c r="BN24" s="53"/>
      <c r="BO24" s="53"/>
      <c r="BP24" s="53"/>
      <c r="BQ24" s="53"/>
      <c r="BR24" s="53"/>
      <c r="BS24" s="53"/>
      <c r="BT24" s="53"/>
      <c r="BU24" s="53"/>
      <c r="BV24" s="53"/>
      <c r="BW24" s="53"/>
      <c r="BX24" s="53"/>
      <c r="BY24" s="53"/>
      <c r="BZ24" s="53"/>
      <c r="CA24" s="53"/>
      <c r="CB24" s="53"/>
    </row>
    <row r="25" spans="1:80" x14ac:dyDescent="0.3">
      <c r="A25" s="53"/>
      <c r="B25" s="531"/>
      <c r="C25" s="531"/>
      <c r="D25" s="532"/>
      <c r="E25" s="524"/>
      <c r="F25" s="525"/>
      <c r="G25" s="525"/>
      <c r="H25" s="525"/>
      <c r="I25" s="526"/>
      <c r="J25" s="493"/>
      <c r="K25" s="494"/>
      <c r="L25" s="494"/>
      <c r="M25" s="494"/>
      <c r="N25" s="494"/>
      <c r="O25" s="495"/>
      <c r="P25" s="493"/>
      <c r="Q25" s="494"/>
      <c r="R25" s="494"/>
      <c r="S25" s="494"/>
      <c r="T25" s="494"/>
      <c r="U25" s="495"/>
      <c r="V25" s="493"/>
      <c r="W25" s="494"/>
      <c r="X25" s="494"/>
      <c r="Y25" s="494"/>
      <c r="Z25" s="494"/>
      <c r="AA25" s="495"/>
      <c r="AB25" s="511"/>
      <c r="AC25" s="512"/>
      <c r="AD25" s="512"/>
      <c r="AE25" s="512"/>
      <c r="AF25" s="512"/>
      <c r="AG25" s="513"/>
      <c r="AH25" s="502"/>
      <c r="AI25" s="503"/>
      <c r="AJ25" s="503"/>
      <c r="AK25" s="503"/>
      <c r="AL25" s="503"/>
      <c r="AM25" s="504"/>
      <c r="AN25" s="53"/>
      <c r="AO25" s="554"/>
      <c r="AP25" s="555"/>
      <c r="AQ25" s="555"/>
      <c r="AR25" s="555"/>
      <c r="AS25" s="555"/>
      <c r="AT25" s="556"/>
      <c r="AU25" s="53"/>
      <c r="AV25" s="53"/>
      <c r="AW25" s="53"/>
      <c r="AX25" s="53"/>
      <c r="AY25" s="53"/>
      <c r="AZ25" s="53"/>
      <c r="BA25" s="53"/>
      <c r="BB25" s="53"/>
      <c r="BC25" s="53"/>
      <c r="BD25" s="53"/>
      <c r="BE25" s="53"/>
      <c r="BF25" s="53"/>
      <c r="BG25" s="53"/>
      <c r="BH25" s="53"/>
      <c r="BI25" s="53"/>
      <c r="BJ25" s="53"/>
      <c r="BK25" s="53"/>
      <c r="BL25" s="53"/>
      <c r="BM25" s="53"/>
      <c r="BN25" s="53"/>
      <c r="BO25" s="53"/>
      <c r="BP25" s="53"/>
      <c r="BQ25" s="53"/>
      <c r="BR25" s="53"/>
      <c r="BS25" s="53"/>
      <c r="BT25" s="53"/>
      <c r="BU25" s="53"/>
      <c r="BV25" s="53"/>
      <c r="BW25" s="53"/>
      <c r="BX25" s="53"/>
      <c r="BY25" s="53"/>
      <c r="BZ25" s="53"/>
      <c r="CA25" s="53"/>
      <c r="CB25" s="53"/>
    </row>
    <row r="26" spans="1:80" x14ac:dyDescent="0.3">
      <c r="A26" s="53"/>
      <c r="B26" s="531"/>
      <c r="C26" s="531"/>
      <c r="D26" s="532"/>
      <c r="E26" s="524"/>
      <c r="F26" s="525"/>
      <c r="G26" s="525"/>
      <c r="H26" s="525"/>
      <c r="I26" s="526"/>
      <c r="J26" s="493" t="str">
        <f>IF(AND('Mapa final'!$K$14="Media",'Mapa final'!$O$14="Leve"),CONCATENATE("R",'Mapa final'!$A$14),"")</f>
        <v/>
      </c>
      <c r="K26" s="494"/>
      <c r="L26" s="494" t="e">
        <f>IF(AND('Mapa final'!#REF!="Media",'Mapa final'!#REF!="Leve"),CONCATENATE("R",'Mapa final'!#REF!),"")</f>
        <v>#REF!</v>
      </c>
      <c r="M26" s="494"/>
      <c r="N26" s="494" t="e">
        <f>IF(AND('Mapa final'!#REF!="Media",'Mapa final'!#REF!="Leve"),CONCATENATE("R",'Mapa final'!#REF!),"")</f>
        <v>#REF!</v>
      </c>
      <c r="O26" s="495"/>
      <c r="P26" s="493" t="str">
        <f>IF(AND('Mapa final'!$K$14="Media",'Mapa final'!$O$14="Menor"),CONCATENATE("R",'Mapa final'!$A$14),"")</f>
        <v/>
      </c>
      <c r="Q26" s="494"/>
      <c r="R26" s="494" t="e">
        <f>IF(AND('Mapa final'!#REF!="Media",'Mapa final'!#REF!="Menor"),CONCATENATE("R",'Mapa final'!#REF!),"")</f>
        <v>#REF!</v>
      </c>
      <c r="S26" s="494"/>
      <c r="T26" s="494" t="e">
        <f>IF(AND('Mapa final'!#REF!="Media",'Mapa final'!#REF!="Menor"),CONCATENATE("R",'Mapa final'!#REF!),"")</f>
        <v>#REF!</v>
      </c>
      <c r="U26" s="495"/>
      <c r="V26" s="493" t="str">
        <f>IF(AND('Mapa final'!$K$14="Media",'Mapa final'!$O$14="Moderado"),CONCATENATE("R",'Mapa final'!$A$14),"")</f>
        <v/>
      </c>
      <c r="W26" s="494"/>
      <c r="X26" s="494" t="e">
        <f>IF(AND('Mapa final'!#REF!="Media",'Mapa final'!#REF!="Moderado"),CONCATENATE("R",'Mapa final'!#REF!),"")</f>
        <v>#REF!</v>
      </c>
      <c r="Y26" s="494"/>
      <c r="Z26" s="494" t="e">
        <f>IF(AND('Mapa final'!#REF!="Media",'Mapa final'!#REF!="Moderado"),CONCATENATE("R",'Mapa final'!#REF!),"")</f>
        <v>#REF!</v>
      </c>
      <c r="AA26" s="495"/>
      <c r="AB26" s="511" t="str">
        <f>IF(AND('Mapa final'!$K$14="Media",'Mapa final'!$O$14="Mayor"),CONCATENATE("R",'Mapa final'!$A$14),"")</f>
        <v/>
      </c>
      <c r="AC26" s="512"/>
      <c r="AD26" s="512" t="e">
        <f>IF(AND('Mapa final'!#REF!="Media",'Mapa final'!#REF!="Mayor"),CONCATENATE("R",'Mapa final'!#REF!),"")</f>
        <v>#REF!</v>
      </c>
      <c r="AE26" s="512"/>
      <c r="AF26" s="512" t="e">
        <f>IF(AND('Mapa final'!#REF!="Media",'Mapa final'!#REF!="Mayor"),CONCATENATE("R",'Mapa final'!#REF!),"")</f>
        <v>#REF!</v>
      </c>
      <c r="AG26" s="513"/>
      <c r="AH26" s="502" t="str">
        <f>IF(AND('Mapa final'!$K$14="Media",'Mapa final'!$O$14="Catastrófico"),CONCATENATE("R",'Mapa final'!$A$14),"")</f>
        <v/>
      </c>
      <c r="AI26" s="503"/>
      <c r="AJ26" s="503" t="e">
        <f>IF(AND('Mapa final'!#REF!="Media",'Mapa final'!#REF!="Catastrófico"),CONCATENATE("R",'Mapa final'!#REF!),"")</f>
        <v>#REF!</v>
      </c>
      <c r="AK26" s="503"/>
      <c r="AL26" s="503" t="e">
        <f>IF(AND('Mapa final'!#REF!="Media",'Mapa final'!#REF!="Catastrófico"),CONCATENATE("R",'Mapa final'!#REF!),"")</f>
        <v>#REF!</v>
      </c>
      <c r="AM26" s="504"/>
      <c r="AN26" s="53"/>
      <c r="AO26" s="554"/>
      <c r="AP26" s="555"/>
      <c r="AQ26" s="555"/>
      <c r="AR26" s="555"/>
      <c r="AS26" s="555"/>
      <c r="AT26" s="556"/>
      <c r="AU26" s="53"/>
      <c r="AV26" s="53"/>
      <c r="AW26" s="53"/>
      <c r="AX26" s="53"/>
      <c r="AY26" s="53"/>
      <c r="AZ26" s="53"/>
      <c r="BA26" s="53"/>
      <c r="BB26" s="53"/>
      <c r="BC26" s="53"/>
      <c r="BD26" s="53"/>
      <c r="BE26" s="53"/>
      <c r="BF26" s="53"/>
      <c r="BG26" s="53"/>
      <c r="BH26" s="53"/>
      <c r="BI26" s="53"/>
      <c r="BJ26" s="53"/>
      <c r="BK26" s="53"/>
      <c r="BL26" s="53"/>
      <c r="BM26" s="53"/>
      <c r="BN26" s="53"/>
      <c r="BO26" s="53"/>
      <c r="BP26" s="53"/>
      <c r="BQ26" s="53"/>
      <c r="BR26" s="53"/>
      <c r="BS26" s="53"/>
      <c r="BT26" s="53"/>
      <c r="BU26" s="53"/>
      <c r="BV26" s="53"/>
      <c r="BW26" s="53"/>
      <c r="BX26" s="53"/>
      <c r="BY26" s="53"/>
      <c r="BZ26" s="53"/>
      <c r="CA26" s="53"/>
      <c r="CB26" s="53"/>
    </row>
    <row r="27" spans="1:80" x14ac:dyDescent="0.3">
      <c r="A27" s="53"/>
      <c r="B27" s="531"/>
      <c r="C27" s="531"/>
      <c r="D27" s="532"/>
      <c r="E27" s="524"/>
      <c r="F27" s="525"/>
      <c r="G27" s="525"/>
      <c r="H27" s="525"/>
      <c r="I27" s="526"/>
      <c r="J27" s="493"/>
      <c r="K27" s="494"/>
      <c r="L27" s="494"/>
      <c r="M27" s="494"/>
      <c r="N27" s="494"/>
      <c r="O27" s="495"/>
      <c r="P27" s="493"/>
      <c r="Q27" s="494"/>
      <c r="R27" s="494"/>
      <c r="S27" s="494"/>
      <c r="T27" s="494"/>
      <c r="U27" s="495"/>
      <c r="V27" s="493"/>
      <c r="W27" s="494"/>
      <c r="X27" s="494"/>
      <c r="Y27" s="494"/>
      <c r="Z27" s="494"/>
      <c r="AA27" s="495"/>
      <c r="AB27" s="511"/>
      <c r="AC27" s="512"/>
      <c r="AD27" s="512"/>
      <c r="AE27" s="512"/>
      <c r="AF27" s="512"/>
      <c r="AG27" s="513"/>
      <c r="AH27" s="502"/>
      <c r="AI27" s="503"/>
      <c r="AJ27" s="503"/>
      <c r="AK27" s="503"/>
      <c r="AL27" s="503"/>
      <c r="AM27" s="504"/>
      <c r="AN27" s="53"/>
      <c r="AO27" s="554"/>
      <c r="AP27" s="555"/>
      <c r="AQ27" s="555"/>
      <c r="AR27" s="555"/>
      <c r="AS27" s="555"/>
      <c r="AT27" s="556"/>
      <c r="AU27" s="53"/>
      <c r="AV27" s="53"/>
      <c r="AW27" s="53"/>
      <c r="AX27" s="53"/>
      <c r="AY27" s="53"/>
      <c r="AZ27" s="53"/>
      <c r="BA27" s="53"/>
      <c r="BB27" s="53"/>
      <c r="BC27" s="53"/>
      <c r="BD27" s="53"/>
      <c r="BE27" s="53"/>
      <c r="BF27" s="53"/>
      <c r="BG27" s="53"/>
      <c r="BH27" s="53"/>
      <c r="BI27" s="53"/>
      <c r="BJ27" s="53"/>
      <c r="BK27" s="53"/>
      <c r="BL27" s="53"/>
      <c r="BM27" s="53"/>
      <c r="BN27" s="53"/>
      <c r="BO27" s="53"/>
      <c r="BP27" s="53"/>
      <c r="BQ27" s="53"/>
      <c r="BR27" s="53"/>
      <c r="BS27" s="53"/>
      <c r="BT27" s="53"/>
      <c r="BU27" s="53"/>
      <c r="BV27" s="53"/>
      <c r="BW27" s="53"/>
      <c r="BX27" s="53"/>
      <c r="BY27" s="53"/>
      <c r="BZ27" s="53"/>
      <c r="CA27" s="53"/>
      <c r="CB27" s="53"/>
    </row>
    <row r="28" spans="1:80" x14ac:dyDescent="0.3">
      <c r="A28" s="53"/>
      <c r="B28" s="531"/>
      <c r="C28" s="531"/>
      <c r="D28" s="532"/>
      <c r="E28" s="524"/>
      <c r="F28" s="525"/>
      <c r="G28" s="525"/>
      <c r="H28" s="525"/>
      <c r="I28" s="526"/>
      <c r="J28" s="493" t="e">
        <f>IF(AND('Mapa final'!#REF!="Media",'Mapa final'!#REF!="Leve"),CONCATENATE("R",'Mapa final'!#REF!),"")</f>
        <v>#REF!</v>
      </c>
      <c r="K28" s="494"/>
      <c r="L28" s="494" t="str">
        <f>IF(AND('Mapa final'!$K$16="Media",'Mapa final'!$O$16="Leve"),CONCATENATE("R",'Mapa final'!$A$16),"")</f>
        <v/>
      </c>
      <c r="M28" s="494"/>
      <c r="N28" s="494" t="str">
        <f>IF(AND('Mapa final'!$K$22="Media",'Mapa final'!$O$22="Leve"),CONCATENATE("R",'Mapa final'!$A$22),"")</f>
        <v/>
      </c>
      <c r="O28" s="495"/>
      <c r="P28" s="493" t="e">
        <f>IF(AND('Mapa final'!#REF!="Media",'Mapa final'!#REF!="Menor"),CONCATENATE("R",'Mapa final'!#REF!),"")</f>
        <v>#REF!</v>
      </c>
      <c r="Q28" s="494"/>
      <c r="R28" s="494" t="str">
        <f>IF(AND('Mapa final'!$K$16="Media",'Mapa final'!$O$16="Menor"),CONCATENATE("R",'Mapa final'!$A$16),"")</f>
        <v/>
      </c>
      <c r="S28" s="494"/>
      <c r="T28" s="494" t="str">
        <f>IF(AND('Mapa final'!$K$22="Media",'Mapa final'!$O$22="Menor"),CONCATENATE("R",'Mapa final'!$A$22),"")</f>
        <v/>
      </c>
      <c r="U28" s="495"/>
      <c r="V28" s="493" t="e">
        <f>IF(AND('Mapa final'!#REF!="Media",'Mapa final'!#REF!="Moderado"),CONCATENATE("R",'Mapa final'!#REF!),"")</f>
        <v>#REF!</v>
      </c>
      <c r="W28" s="494"/>
      <c r="X28" s="494" t="str">
        <f>IF(AND('Mapa final'!$K$16="Media",'Mapa final'!$O$16="Moderado"),CONCATENATE("R",'Mapa final'!$A$16),"")</f>
        <v/>
      </c>
      <c r="Y28" s="494"/>
      <c r="Z28" s="494" t="str">
        <f>IF(AND('Mapa final'!$K$22="Media",'Mapa final'!$O$22="Moderado"),CONCATENATE("R",'Mapa final'!$A$22),"")</f>
        <v/>
      </c>
      <c r="AA28" s="495"/>
      <c r="AB28" s="511" t="e">
        <f>IF(AND('Mapa final'!#REF!="Media",'Mapa final'!#REF!="Mayor"),CONCATENATE("R",'Mapa final'!#REF!),"")</f>
        <v>#REF!</v>
      </c>
      <c r="AC28" s="512"/>
      <c r="AD28" s="512" t="str">
        <f>IF(AND('Mapa final'!$K$16="Media",'Mapa final'!$O$16="Mayor"),CONCATENATE("R",'Mapa final'!$A$16),"")</f>
        <v/>
      </c>
      <c r="AE28" s="512"/>
      <c r="AF28" s="512" t="str">
        <f>IF(AND('Mapa final'!$K$22="Media",'Mapa final'!$O$22="Mayor"),CONCATENATE("R",'Mapa final'!$A$22),"")</f>
        <v/>
      </c>
      <c r="AG28" s="513"/>
      <c r="AH28" s="502" t="e">
        <f>IF(AND('Mapa final'!#REF!="Media",'Mapa final'!#REF!="Catastrófico"),CONCATENATE("R",'Mapa final'!#REF!),"")</f>
        <v>#REF!</v>
      </c>
      <c r="AI28" s="503"/>
      <c r="AJ28" s="503" t="str">
        <f>IF(AND('Mapa final'!$K$16="Media",'Mapa final'!$O$16="Catastrófico"),CONCATENATE("R",'Mapa final'!$A$16),"")</f>
        <v/>
      </c>
      <c r="AK28" s="503"/>
      <c r="AL28" s="503" t="str">
        <f>IF(AND('Mapa final'!$K$22="Media",'Mapa final'!$O$22="Catastrófico"),CONCATENATE("R",'Mapa final'!$A$22),"")</f>
        <v/>
      </c>
      <c r="AM28" s="504"/>
      <c r="AN28" s="53"/>
      <c r="AO28" s="554"/>
      <c r="AP28" s="555"/>
      <c r="AQ28" s="555"/>
      <c r="AR28" s="555"/>
      <c r="AS28" s="555"/>
      <c r="AT28" s="556"/>
      <c r="AU28" s="53"/>
      <c r="AV28" s="53"/>
      <c r="AW28" s="53"/>
      <c r="AX28" s="53"/>
      <c r="AY28" s="53"/>
      <c r="AZ28" s="53"/>
      <c r="BA28" s="53"/>
      <c r="BB28" s="53"/>
      <c r="BC28" s="53"/>
      <c r="BD28" s="53"/>
      <c r="BE28" s="53"/>
      <c r="BF28" s="53"/>
      <c r="BG28" s="53"/>
      <c r="BH28" s="53"/>
      <c r="BI28" s="53"/>
      <c r="BJ28" s="53"/>
      <c r="BK28" s="53"/>
      <c r="BL28" s="53"/>
      <c r="BM28" s="53"/>
      <c r="BN28" s="53"/>
      <c r="BO28" s="53"/>
      <c r="BP28" s="53"/>
      <c r="BQ28" s="53"/>
      <c r="BR28" s="53"/>
      <c r="BS28" s="53"/>
      <c r="BT28" s="53"/>
      <c r="BU28" s="53"/>
      <c r="BV28" s="53"/>
      <c r="BW28" s="53"/>
      <c r="BX28" s="53"/>
      <c r="BY28" s="53"/>
      <c r="BZ28" s="53"/>
      <c r="CA28" s="53"/>
      <c r="CB28" s="53"/>
    </row>
    <row r="29" spans="1:80" ht="15" thickBot="1" x14ac:dyDescent="0.35">
      <c r="A29" s="53"/>
      <c r="B29" s="531"/>
      <c r="C29" s="531"/>
      <c r="D29" s="532"/>
      <c r="E29" s="527"/>
      <c r="F29" s="528"/>
      <c r="G29" s="528"/>
      <c r="H29" s="528"/>
      <c r="I29" s="529"/>
      <c r="J29" s="493"/>
      <c r="K29" s="494"/>
      <c r="L29" s="494"/>
      <c r="M29" s="494"/>
      <c r="N29" s="494"/>
      <c r="O29" s="495"/>
      <c r="P29" s="496"/>
      <c r="Q29" s="497"/>
      <c r="R29" s="497"/>
      <c r="S29" s="497"/>
      <c r="T29" s="497"/>
      <c r="U29" s="498"/>
      <c r="V29" s="496"/>
      <c r="W29" s="497"/>
      <c r="X29" s="497"/>
      <c r="Y29" s="497"/>
      <c r="Z29" s="497"/>
      <c r="AA29" s="498"/>
      <c r="AB29" s="514"/>
      <c r="AC29" s="515"/>
      <c r="AD29" s="515"/>
      <c r="AE29" s="515"/>
      <c r="AF29" s="515"/>
      <c r="AG29" s="516"/>
      <c r="AH29" s="505"/>
      <c r="AI29" s="506"/>
      <c r="AJ29" s="506"/>
      <c r="AK29" s="506"/>
      <c r="AL29" s="506"/>
      <c r="AM29" s="507"/>
      <c r="AN29" s="53"/>
      <c r="AO29" s="557"/>
      <c r="AP29" s="558"/>
      <c r="AQ29" s="558"/>
      <c r="AR29" s="558"/>
      <c r="AS29" s="558"/>
      <c r="AT29" s="559"/>
      <c r="AU29" s="53"/>
      <c r="AV29" s="53"/>
      <c r="AW29" s="53"/>
      <c r="AX29" s="53"/>
      <c r="AY29" s="53"/>
      <c r="AZ29" s="53"/>
      <c r="BA29" s="53"/>
      <c r="BB29" s="53"/>
      <c r="BC29" s="53"/>
      <c r="BD29" s="53"/>
      <c r="BE29" s="53"/>
      <c r="BF29" s="53"/>
      <c r="BG29" s="53"/>
      <c r="BH29" s="53"/>
      <c r="BI29" s="53"/>
      <c r="BJ29" s="53"/>
      <c r="BK29" s="53"/>
      <c r="BL29" s="53"/>
      <c r="BM29" s="53"/>
      <c r="BN29" s="53"/>
      <c r="BO29" s="53"/>
      <c r="BP29" s="53"/>
      <c r="BQ29" s="53"/>
      <c r="BR29" s="53"/>
      <c r="BS29" s="53"/>
      <c r="BT29" s="53"/>
      <c r="BU29" s="53"/>
      <c r="BV29" s="53"/>
      <c r="BW29" s="53"/>
      <c r="BX29" s="53"/>
      <c r="BY29" s="53"/>
      <c r="BZ29" s="53"/>
      <c r="CA29" s="53"/>
      <c r="CB29" s="53"/>
    </row>
    <row r="30" spans="1:80" x14ac:dyDescent="0.3">
      <c r="A30" s="53"/>
      <c r="B30" s="531"/>
      <c r="C30" s="531"/>
      <c r="D30" s="532"/>
      <c r="E30" s="521" t="s">
        <v>108</v>
      </c>
      <c r="F30" s="522"/>
      <c r="G30" s="522"/>
      <c r="H30" s="522"/>
      <c r="I30" s="522"/>
      <c r="J30" s="490" t="str">
        <f>IF(AND('Mapa final'!$K$10="Baja",'Mapa final'!$O$10="Leve"),CONCATENATE("R",'Mapa final'!$A$10),"")</f>
        <v/>
      </c>
      <c r="K30" s="491"/>
      <c r="L30" s="491" t="e">
        <f>IF(AND('Mapa final'!#REF!="Baja",'Mapa final'!#REF!="Leve"),CONCATENATE("R",'Mapa final'!#REF!),"")</f>
        <v>#REF!</v>
      </c>
      <c r="M30" s="491"/>
      <c r="N30" s="491" t="e">
        <f>IF(AND('Mapa final'!#REF!="Baja",'Mapa final'!#REF!="Leve"),CONCATENATE("R",'Mapa final'!#REF!),"")</f>
        <v>#REF!</v>
      </c>
      <c r="O30" s="492"/>
      <c r="P30" s="500" t="str">
        <f>IF(AND('Mapa final'!$K$10="Baja",'Mapa final'!$O$10="Menor"),CONCATENATE("R",'Mapa final'!$A$10),"")</f>
        <v/>
      </c>
      <c r="Q30" s="500"/>
      <c r="R30" s="500" t="e">
        <f>IF(AND('Mapa final'!#REF!="Baja",'Mapa final'!#REF!="Menor"),CONCATENATE("R",'Mapa final'!#REF!),"")</f>
        <v>#REF!</v>
      </c>
      <c r="S30" s="500"/>
      <c r="T30" s="500" t="e">
        <f>IF(AND('Mapa final'!#REF!="Baja",'Mapa final'!#REF!="Menor"),CONCATENATE("R",'Mapa final'!#REF!),"")</f>
        <v>#REF!</v>
      </c>
      <c r="U30" s="501"/>
      <c r="V30" s="499" t="str">
        <f>IF(AND('Mapa final'!$K$10="Baja",'Mapa final'!$O$10="Moderado"),CONCATENATE("R",'Mapa final'!$A$10),"")</f>
        <v/>
      </c>
      <c r="W30" s="500"/>
      <c r="X30" s="500" t="e">
        <f>IF(AND('Mapa final'!#REF!="Baja",'Mapa final'!#REF!="Moderado"),CONCATENATE("R",'Mapa final'!#REF!),"")</f>
        <v>#REF!</v>
      </c>
      <c r="Y30" s="500"/>
      <c r="Z30" s="500" t="e">
        <f>IF(AND('Mapa final'!#REF!="Baja",'Mapa final'!#REF!="Moderado"),CONCATENATE("R",'Mapa final'!#REF!),"")</f>
        <v>#REF!</v>
      </c>
      <c r="AA30" s="501"/>
      <c r="AB30" s="517" t="str">
        <f>IF(AND('Mapa final'!$K$10="Baja",'Mapa final'!$O$10="Mayor"),CONCATENATE("R",'Mapa final'!$A$10),"")</f>
        <v/>
      </c>
      <c r="AC30" s="518"/>
      <c r="AD30" s="518" t="e">
        <f>IF(AND('Mapa final'!#REF!="Baja",'Mapa final'!#REF!="Mayor"),CONCATENATE("R",'Mapa final'!#REF!),"")</f>
        <v>#REF!</v>
      </c>
      <c r="AE30" s="518"/>
      <c r="AF30" s="518" t="e">
        <f>IF(AND('Mapa final'!#REF!="Baja",'Mapa final'!#REF!="Mayor"),CONCATENATE("R",'Mapa final'!#REF!),"")</f>
        <v>#REF!</v>
      </c>
      <c r="AG30" s="519"/>
      <c r="AH30" s="508" t="str">
        <f>IF(AND('Mapa final'!$K$10="Baja",'Mapa final'!$O$10="Catastrófico"),CONCATENATE("R",'Mapa final'!$A$10),"")</f>
        <v/>
      </c>
      <c r="AI30" s="509"/>
      <c r="AJ30" s="509" t="e">
        <f>IF(AND('Mapa final'!#REF!="Baja",'Mapa final'!#REF!="Catastrófico"),CONCATENATE("R",'Mapa final'!#REF!),"")</f>
        <v>#REF!</v>
      </c>
      <c r="AK30" s="509"/>
      <c r="AL30" s="509" t="e">
        <f>IF(AND('Mapa final'!#REF!="Baja",'Mapa final'!#REF!="Catastrófico"),CONCATENATE("R",'Mapa final'!#REF!),"")</f>
        <v>#REF!</v>
      </c>
      <c r="AM30" s="510"/>
      <c r="AN30" s="53"/>
      <c r="AO30" s="560" t="s">
        <v>80</v>
      </c>
      <c r="AP30" s="561"/>
      <c r="AQ30" s="561"/>
      <c r="AR30" s="561"/>
      <c r="AS30" s="561"/>
      <c r="AT30" s="562"/>
      <c r="AU30" s="53"/>
      <c r="AV30" s="53"/>
      <c r="AW30" s="53"/>
      <c r="AX30" s="53"/>
      <c r="AY30" s="53"/>
      <c r="AZ30" s="53"/>
      <c r="BA30" s="53"/>
      <c r="BB30" s="53"/>
      <c r="BC30" s="53"/>
      <c r="BD30" s="53"/>
      <c r="BE30" s="53"/>
      <c r="BF30" s="53"/>
      <c r="BG30" s="53"/>
      <c r="BH30" s="53"/>
      <c r="BI30" s="53"/>
      <c r="BJ30" s="53"/>
      <c r="BK30" s="53"/>
      <c r="BL30" s="53"/>
      <c r="BM30" s="53"/>
      <c r="BN30" s="53"/>
      <c r="BO30" s="53"/>
      <c r="BP30" s="53"/>
      <c r="BQ30" s="53"/>
      <c r="BR30" s="53"/>
      <c r="BS30" s="53"/>
      <c r="BT30" s="53"/>
      <c r="BU30" s="53"/>
      <c r="BV30" s="53"/>
      <c r="BW30" s="53"/>
      <c r="BX30" s="53"/>
      <c r="BY30" s="53"/>
      <c r="BZ30" s="53"/>
      <c r="CA30" s="53"/>
      <c r="CB30" s="53"/>
    </row>
    <row r="31" spans="1:80" x14ac:dyDescent="0.3">
      <c r="A31" s="53"/>
      <c r="B31" s="531"/>
      <c r="C31" s="531"/>
      <c r="D31" s="532"/>
      <c r="E31" s="524"/>
      <c r="F31" s="525"/>
      <c r="G31" s="525"/>
      <c r="H31" s="525"/>
      <c r="I31" s="525"/>
      <c r="J31" s="484"/>
      <c r="K31" s="485"/>
      <c r="L31" s="485"/>
      <c r="M31" s="485"/>
      <c r="N31" s="485"/>
      <c r="O31" s="486"/>
      <c r="P31" s="494"/>
      <c r="Q31" s="494"/>
      <c r="R31" s="494"/>
      <c r="S31" s="494"/>
      <c r="T31" s="494"/>
      <c r="U31" s="495"/>
      <c r="V31" s="493"/>
      <c r="W31" s="494"/>
      <c r="X31" s="494"/>
      <c r="Y31" s="494"/>
      <c r="Z31" s="494"/>
      <c r="AA31" s="495"/>
      <c r="AB31" s="511"/>
      <c r="AC31" s="512"/>
      <c r="AD31" s="512"/>
      <c r="AE31" s="512"/>
      <c r="AF31" s="512"/>
      <c r="AG31" s="513"/>
      <c r="AH31" s="502"/>
      <c r="AI31" s="503"/>
      <c r="AJ31" s="503"/>
      <c r="AK31" s="503"/>
      <c r="AL31" s="503"/>
      <c r="AM31" s="504"/>
      <c r="AN31" s="53"/>
      <c r="AO31" s="563"/>
      <c r="AP31" s="564"/>
      <c r="AQ31" s="564"/>
      <c r="AR31" s="564"/>
      <c r="AS31" s="564"/>
      <c r="AT31" s="565"/>
      <c r="AU31" s="53"/>
      <c r="AV31" s="53"/>
      <c r="AW31" s="53"/>
      <c r="AX31" s="53"/>
      <c r="AY31" s="53"/>
      <c r="AZ31" s="53"/>
      <c r="BA31" s="53"/>
      <c r="BB31" s="53"/>
      <c r="BC31" s="53"/>
      <c r="BD31" s="53"/>
      <c r="BE31" s="53"/>
      <c r="BF31" s="53"/>
      <c r="BG31" s="53"/>
      <c r="BH31" s="53"/>
      <c r="BI31" s="53"/>
      <c r="BJ31" s="53"/>
      <c r="BK31" s="53"/>
      <c r="BL31" s="53"/>
      <c r="BM31" s="53"/>
      <c r="BN31" s="53"/>
      <c r="BO31" s="53"/>
      <c r="BP31" s="53"/>
      <c r="BQ31" s="53"/>
      <c r="BR31" s="53"/>
      <c r="BS31" s="53"/>
      <c r="BT31" s="53"/>
      <c r="BU31" s="53"/>
      <c r="BV31" s="53"/>
      <c r="BW31" s="53"/>
      <c r="BX31" s="53"/>
      <c r="BY31" s="53"/>
      <c r="BZ31" s="53"/>
      <c r="CA31" s="53"/>
      <c r="CB31" s="53"/>
    </row>
    <row r="32" spans="1:80" x14ac:dyDescent="0.3">
      <c r="A32" s="53"/>
      <c r="B32" s="531"/>
      <c r="C32" s="531"/>
      <c r="D32" s="532"/>
      <c r="E32" s="524"/>
      <c r="F32" s="525"/>
      <c r="G32" s="525"/>
      <c r="H32" s="525"/>
      <c r="I32" s="525"/>
      <c r="J32" s="484" t="e">
        <f>IF(AND('Mapa final'!#REF!="Baja",'Mapa final'!#REF!="Leve"),CONCATENATE("R",'Mapa final'!#REF!),"")</f>
        <v>#REF!</v>
      </c>
      <c r="K32" s="485"/>
      <c r="L32" s="485" t="e">
        <f>IF(AND('Mapa final'!#REF!="Baja",'Mapa final'!#REF!="Leve"),CONCATENATE("R",'Mapa final'!#REF!),"")</f>
        <v>#REF!</v>
      </c>
      <c r="M32" s="485"/>
      <c r="N32" s="485" t="str">
        <f>IF(AND('Mapa final'!$K$12="Baja",'Mapa final'!$O$12="Leve"),CONCATENATE("R",'Mapa final'!$A$12),"")</f>
        <v/>
      </c>
      <c r="O32" s="486"/>
      <c r="P32" s="494" t="e">
        <f>IF(AND('Mapa final'!#REF!="Baja",'Mapa final'!#REF!="Menor"),CONCATENATE("R",'Mapa final'!#REF!),"")</f>
        <v>#REF!</v>
      </c>
      <c r="Q32" s="494"/>
      <c r="R32" s="494" t="e">
        <f>IF(AND('Mapa final'!#REF!="Baja",'Mapa final'!#REF!="Menor"),CONCATENATE("R",'Mapa final'!#REF!),"")</f>
        <v>#REF!</v>
      </c>
      <c r="S32" s="494"/>
      <c r="T32" s="494" t="str">
        <f>IF(AND('Mapa final'!$K$12="Baja",'Mapa final'!$O$12="Menor"),CONCATENATE("R",'Mapa final'!$A$12),"")</f>
        <v>R2</v>
      </c>
      <c r="U32" s="495"/>
      <c r="V32" s="493" t="e">
        <f>IF(AND('Mapa final'!#REF!="Baja",'Mapa final'!#REF!="Moderado"),CONCATENATE("R",'Mapa final'!#REF!),"")</f>
        <v>#REF!</v>
      </c>
      <c r="W32" s="494"/>
      <c r="X32" s="494" t="e">
        <f>IF(AND('Mapa final'!#REF!="Baja",'Mapa final'!#REF!="Moderado"),CONCATENATE("R",'Mapa final'!#REF!),"")</f>
        <v>#REF!</v>
      </c>
      <c r="Y32" s="494"/>
      <c r="Z32" s="494" t="str">
        <f>IF(AND('Mapa final'!$K$12="Baja",'Mapa final'!$O$12="Moderado"),CONCATENATE("R",'Mapa final'!$A$12),"")</f>
        <v/>
      </c>
      <c r="AA32" s="495"/>
      <c r="AB32" s="511" t="e">
        <f>IF(AND('Mapa final'!#REF!="Baja",'Mapa final'!#REF!="Mayor"),CONCATENATE("R",'Mapa final'!#REF!),"")</f>
        <v>#REF!</v>
      </c>
      <c r="AC32" s="512"/>
      <c r="AD32" s="512" t="e">
        <f>IF(AND('Mapa final'!#REF!="Baja",'Mapa final'!#REF!="Mayor"),CONCATENATE("R",'Mapa final'!#REF!),"")</f>
        <v>#REF!</v>
      </c>
      <c r="AE32" s="512"/>
      <c r="AF32" s="512" t="str">
        <f>IF(AND('Mapa final'!$K$12="Baja",'Mapa final'!$O$12="Mayor"),CONCATENATE("R",'Mapa final'!$A$12),"")</f>
        <v/>
      </c>
      <c r="AG32" s="513"/>
      <c r="AH32" s="502" t="e">
        <f>IF(AND('Mapa final'!#REF!="Baja",'Mapa final'!#REF!="Catastrófico"),CONCATENATE("R",'Mapa final'!#REF!),"")</f>
        <v>#REF!</v>
      </c>
      <c r="AI32" s="503"/>
      <c r="AJ32" s="503" t="e">
        <f>IF(AND('Mapa final'!#REF!="Baja",'Mapa final'!#REF!="Catastrófico"),CONCATENATE("R",'Mapa final'!#REF!),"")</f>
        <v>#REF!</v>
      </c>
      <c r="AK32" s="503"/>
      <c r="AL32" s="503" t="str">
        <f>IF(AND('Mapa final'!$K$12="Baja",'Mapa final'!$O$12="Catastrófico"),CONCATENATE("R",'Mapa final'!$A$12),"")</f>
        <v/>
      </c>
      <c r="AM32" s="504"/>
      <c r="AN32" s="53"/>
      <c r="AO32" s="563"/>
      <c r="AP32" s="564"/>
      <c r="AQ32" s="564"/>
      <c r="AR32" s="564"/>
      <c r="AS32" s="564"/>
      <c r="AT32" s="565"/>
      <c r="AU32" s="53"/>
      <c r="AV32" s="53"/>
      <c r="AW32" s="53"/>
      <c r="AX32" s="53"/>
      <c r="AY32" s="53"/>
      <c r="AZ32" s="53"/>
      <c r="BA32" s="53"/>
      <c r="BB32" s="53"/>
      <c r="BC32" s="53"/>
      <c r="BD32" s="53"/>
      <c r="BE32" s="53"/>
      <c r="BF32" s="53"/>
      <c r="BG32" s="53"/>
      <c r="BH32" s="53"/>
      <c r="BI32" s="53"/>
      <c r="BJ32" s="53"/>
      <c r="BK32" s="53"/>
      <c r="BL32" s="53"/>
      <c r="BM32" s="53"/>
      <c r="BN32" s="53"/>
      <c r="BO32" s="53"/>
      <c r="BP32" s="53"/>
      <c r="BQ32" s="53"/>
      <c r="BR32" s="53"/>
      <c r="BS32" s="53"/>
      <c r="BT32" s="53"/>
      <c r="BU32" s="53"/>
      <c r="BV32" s="53"/>
      <c r="BW32" s="53"/>
      <c r="BX32" s="53"/>
      <c r="BY32" s="53"/>
      <c r="BZ32" s="53"/>
      <c r="CA32" s="53"/>
      <c r="CB32" s="53"/>
    </row>
    <row r="33" spans="1:80" x14ac:dyDescent="0.3">
      <c r="A33" s="53"/>
      <c r="B33" s="531"/>
      <c r="C33" s="531"/>
      <c r="D33" s="532"/>
      <c r="E33" s="524"/>
      <c r="F33" s="525"/>
      <c r="G33" s="525"/>
      <c r="H33" s="525"/>
      <c r="I33" s="525"/>
      <c r="J33" s="484"/>
      <c r="K33" s="485"/>
      <c r="L33" s="485"/>
      <c r="M33" s="485"/>
      <c r="N33" s="485"/>
      <c r="O33" s="486"/>
      <c r="P33" s="494"/>
      <c r="Q33" s="494"/>
      <c r="R33" s="494"/>
      <c r="S33" s="494"/>
      <c r="T33" s="494"/>
      <c r="U33" s="495"/>
      <c r="V33" s="493"/>
      <c r="W33" s="494"/>
      <c r="X33" s="494"/>
      <c r="Y33" s="494"/>
      <c r="Z33" s="494"/>
      <c r="AA33" s="495"/>
      <c r="AB33" s="511"/>
      <c r="AC33" s="512"/>
      <c r="AD33" s="512"/>
      <c r="AE33" s="512"/>
      <c r="AF33" s="512"/>
      <c r="AG33" s="513"/>
      <c r="AH33" s="502"/>
      <c r="AI33" s="503"/>
      <c r="AJ33" s="503"/>
      <c r="AK33" s="503"/>
      <c r="AL33" s="503"/>
      <c r="AM33" s="504"/>
      <c r="AN33" s="53"/>
      <c r="AO33" s="563"/>
      <c r="AP33" s="564"/>
      <c r="AQ33" s="564"/>
      <c r="AR33" s="564"/>
      <c r="AS33" s="564"/>
      <c r="AT33" s="565"/>
      <c r="AU33" s="53"/>
      <c r="AV33" s="53"/>
      <c r="AW33" s="53"/>
      <c r="AX33" s="53"/>
      <c r="AY33" s="53"/>
      <c r="AZ33" s="53"/>
      <c r="BA33" s="53"/>
      <c r="BB33" s="53"/>
      <c r="BC33" s="53"/>
      <c r="BD33" s="53"/>
      <c r="BE33" s="53"/>
      <c r="BF33" s="53"/>
      <c r="BG33" s="53"/>
      <c r="BH33" s="53"/>
      <c r="BI33" s="53"/>
      <c r="BJ33" s="53"/>
      <c r="BK33" s="53"/>
      <c r="BL33" s="53"/>
      <c r="BM33" s="53"/>
      <c r="BN33" s="53"/>
      <c r="BO33" s="53"/>
      <c r="BP33" s="53"/>
      <c r="BQ33" s="53"/>
      <c r="BR33" s="53"/>
      <c r="BS33" s="53"/>
      <c r="BT33" s="53"/>
      <c r="BU33" s="53"/>
      <c r="BV33" s="53"/>
      <c r="BW33" s="53"/>
      <c r="BX33" s="53"/>
      <c r="BY33" s="53"/>
      <c r="BZ33" s="53"/>
      <c r="CA33" s="53"/>
      <c r="CB33" s="53"/>
    </row>
    <row r="34" spans="1:80" x14ac:dyDescent="0.3">
      <c r="A34" s="53"/>
      <c r="B34" s="531"/>
      <c r="C34" s="531"/>
      <c r="D34" s="532"/>
      <c r="E34" s="524"/>
      <c r="F34" s="525"/>
      <c r="G34" s="525"/>
      <c r="H34" s="525"/>
      <c r="I34" s="525"/>
      <c r="J34" s="484" t="str">
        <f>IF(AND('Mapa final'!$K$14="Baja",'Mapa final'!$O$14="Leve"),CONCATENATE("R",'Mapa final'!$A$14),"")</f>
        <v/>
      </c>
      <c r="K34" s="485"/>
      <c r="L34" s="485" t="e">
        <f>IF(AND('Mapa final'!#REF!="Baja",'Mapa final'!#REF!="Leve"),CONCATENATE("R",'Mapa final'!#REF!),"")</f>
        <v>#REF!</v>
      </c>
      <c r="M34" s="485"/>
      <c r="N34" s="485" t="e">
        <f>IF(AND('Mapa final'!#REF!="Baja",'Mapa final'!#REF!="Leve"),CONCATENATE("R",'Mapa final'!#REF!),"")</f>
        <v>#REF!</v>
      </c>
      <c r="O34" s="486"/>
      <c r="P34" s="494" t="str">
        <f>IF(AND('Mapa final'!$K$14="Baja",'Mapa final'!$O$14="Menor"),CONCATENATE("R",'Mapa final'!$A$14),"")</f>
        <v/>
      </c>
      <c r="Q34" s="494"/>
      <c r="R34" s="494" t="e">
        <f>IF(AND('Mapa final'!#REF!="Baja",'Mapa final'!#REF!="Menor"),CONCATENATE("R",'Mapa final'!#REF!),"")</f>
        <v>#REF!</v>
      </c>
      <c r="S34" s="494"/>
      <c r="T34" s="494" t="e">
        <f>IF(AND('Mapa final'!#REF!="Baja",'Mapa final'!#REF!="Menor"),CONCATENATE("R",'Mapa final'!#REF!),"")</f>
        <v>#REF!</v>
      </c>
      <c r="U34" s="495"/>
      <c r="V34" s="493" t="str">
        <f>IF(AND('Mapa final'!$K$14="Baja",'Mapa final'!$O$14="Moderado"),CONCATENATE("R",'Mapa final'!$A$14),"")</f>
        <v/>
      </c>
      <c r="W34" s="494"/>
      <c r="X34" s="494" t="e">
        <f>IF(AND('Mapa final'!#REF!="Baja",'Mapa final'!#REF!="Moderado"),CONCATENATE("R",'Mapa final'!#REF!),"")</f>
        <v>#REF!</v>
      </c>
      <c r="Y34" s="494"/>
      <c r="Z34" s="494" t="e">
        <f>IF(AND('Mapa final'!#REF!="Baja",'Mapa final'!#REF!="Moderado"),CONCATENATE("R",'Mapa final'!#REF!),"")</f>
        <v>#REF!</v>
      </c>
      <c r="AA34" s="495"/>
      <c r="AB34" s="511" t="str">
        <f>IF(AND('Mapa final'!$K$14="Baja",'Mapa final'!$O$14="Mayor"),CONCATENATE("R",'Mapa final'!$A$14),"")</f>
        <v/>
      </c>
      <c r="AC34" s="512"/>
      <c r="AD34" s="512" t="e">
        <f>IF(AND('Mapa final'!#REF!="Baja",'Mapa final'!#REF!="Mayor"),CONCATENATE("R",'Mapa final'!#REF!),"")</f>
        <v>#REF!</v>
      </c>
      <c r="AE34" s="512"/>
      <c r="AF34" s="512" t="e">
        <f>IF(AND('Mapa final'!#REF!="Baja",'Mapa final'!#REF!="Mayor"),CONCATENATE("R",'Mapa final'!#REF!),"")</f>
        <v>#REF!</v>
      </c>
      <c r="AG34" s="513"/>
      <c r="AH34" s="502" t="str">
        <f>IF(AND('Mapa final'!$K$14="Baja",'Mapa final'!$O$14="Catastrófico"),CONCATENATE("R",'Mapa final'!$A$14),"")</f>
        <v/>
      </c>
      <c r="AI34" s="503"/>
      <c r="AJ34" s="503" t="e">
        <f>IF(AND('Mapa final'!#REF!="Baja",'Mapa final'!#REF!="Catastrófico"),CONCATENATE("R",'Mapa final'!#REF!),"")</f>
        <v>#REF!</v>
      </c>
      <c r="AK34" s="503"/>
      <c r="AL34" s="503" t="e">
        <f>IF(AND('Mapa final'!#REF!="Baja",'Mapa final'!#REF!="Catastrófico"),CONCATENATE("R",'Mapa final'!#REF!),"")</f>
        <v>#REF!</v>
      </c>
      <c r="AM34" s="504"/>
      <c r="AN34" s="53"/>
      <c r="AO34" s="563"/>
      <c r="AP34" s="564"/>
      <c r="AQ34" s="564"/>
      <c r="AR34" s="564"/>
      <c r="AS34" s="564"/>
      <c r="AT34" s="565"/>
      <c r="AU34" s="53"/>
      <c r="AV34" s="53"/>
      <c r="AW34" s="53"/>
      <c r="AX34" s="53"/>
      <c r="AY34" s="53"/>
      <c r="AZ34" s="53"/>
      <c r="BA34" s="53"/>
      <c r="BB34" s="53"/>
      <c r="BC34" s="53"/>
      <c r="BD34" s="53"/>
      <c r="BE34" s="53"/>
      <c r="BF34" s="53"/>
      <c r="BG34" s="53"/>
      <c r="BH34" s="53"/>
      <c r="BI34" s="53"/>
      <c r="BJ34" s="53"/>
      <c r="BK34" s="53"/>
      <c r="BL34" s="53"/>
      <c r="BM34" s="53"/>
      <c r="BN34" s="53"/>
      <c r="BO34" s="53"/>
      <c r="BP34" s="53"/>
      <c r="BQ34" s="53"/>
      <c r="BR34" s="53"/>
      <c r="BS34" s="53"/>
      <c r="BT34" s="53"/>
      <c r="BU34" s="53"/>
      <c r="BV34" s="53"/>
      <c r="BW34" s="53"/>
      <c r="BX34" s="53"/>
      <c r="BY34" s="53"/>
      <c r="BZ34" s="53"/>
      <c r="CA34" s="53"/>
      <c r="CB34" s="53"/>
    </row>
    <row r="35" spans="1:80" x14ac:dyDescent="0.3">
      <c r="A35" s="53"/>
      <c r="B35" s="531"/>
      <c r="C35" s="531"/>
      <c r="D35" s="532"/>
      <c r="E35" s="524"/>
      <c r="F35" s="525"/>
      <c r="G35" s="525"/>
      <c r="H35" s="525"/>
      <c r="I35" s="525"/>
      <c r="J35" s="484"/>
      <c r="K35" s="485"/>
      <c r="L35" s="485"/>
      <c r="M35" s="485"/>
      <c r="N35" s="485"/>
      <c r="O35" s="486"/>
      <c r="P35" s="494"/>
      <c r="Q35" s="494"/>
      <c r="R35" s="494"/>
      <c r="S35" s="494"/>
      <c r="T35" s="494"/>
      <c r="U35" s="495"/>
      <c r="V35" s="493"/>
      <c r="W35" s="494"/>
      <c r="X35" s="494"/>
      <c r="Y35" s="494"/>
      <c r="Z35" s="494"/>
      <c r="AA35" s="495"/>
      <c r="AB35" s="511"/>
      <c r="AC35" s="512"/>
      <c r="AD35" s="512"/>
      <c r="AE35" s="512"/>
      <c r="AF35" s="512"/>
      <c r="AG35" s="513"/>
      <c r="AH35" s="502"/>
      <c r="AI35" s="503"/>
      <c r="AJ35" s="503"/>
      <c r="AK35" s="503"/>
      <c r="AL35" s="503"/>
      <c r="AM35" s="504"/>
      <c r="AN35" s="53"/>
      <c r="AO35" s="563"/>
      <c r="AP35" s="564"/>
      <c r="AQ35" s="564"/>
      <c r="AR35" s="564"/>
      <c r="AS35" s="564"/>
      <c r="AT35" s="565"/>
      <c r="AU35" s="53"/>
      <c r="AV35" s="53"/>
      <c r="AW35" s="53"/>
      <c r="AX35" s="53"/>
      <c r="AY35" s="53"/>
      <c r="AZ35" s="53"/>
      <c r="BA35" s="53"/>
      <c r="BB35" s="53"/>
      <c r="BC35" s="53"/>
      <c r="BD35" s="53"/>
      <c r="BE35" s="53"/>
      <c r="BF35" s="53"/>
      <c r="BG35" s="53"/>
      <c r="BH35" s="53"/>
      <c r="BI35" s="53"/>
      <c r="BJ35" s="53"/>
      <c r="BK35" s="53"/>
      <c r="BL35" s="53"/>
      <c r="BM35" s="53"/>
      <c r="BN35" s="53"/>
      <c r="BO35" s="53"/>
      <c r="BP35" s="53"/>
      <c r="BQ35" s="53"/>
      <c r="BR35" s="53"/>
      <c r="BS35" s="53"/>
      <c r="BT35" s="53"/>
      <c r="BU35" s="53"/>
      <c r="BV35" s="53"/>
      <c r="BW35" s="53"/>
      <c r="BX35" s="53"/>
      <c r="BY35" s="53"/>
      <c r="BZ35" s="53"/>
      <c r="CA35" s="53"/>
      <c r="CB35" s="53"/>
    </row>
    <row r="36" spans="1:80" x14ac:dyDescent="0.3">
      <c r="A36" s="53"/>
      <c r="B36" s="531"/>
      <c r="C36" s="531"/>
      <c r="D36" s="532"/>
      <c r="E36" s="524"/>
      <c r="F36" s="525"/>
      <c r="G36" s="525"/>
      <c r="H36" s="525"/>
      <c r="I36" s="525"/>
      <c r="J36" s="484" t="e">
        <f>IF(AND('Mapa final'!#REF!="Baja",'Mapa final'!#REF!="Leve"),CONCATENATE("R",'Mapa final'!#REF!),"")</f>
        <v>#REF!</v>
      </c>
      <c r="K36" s="485"/>
      <c r="L36" s="485" t="str">
        <f>IF(AND('Mapa final'!$K$16="Baja",'Mapa final'!$O$16="Leve"),CONCATENATE("R",'Mapa final'!$A$16),"")</f>
        <v/>
      </c>
      <c r="M36" s="485"/>
      <c r="N36" s="485" t="str">
        <f>IF(AND('Mapa final'!$K$22="Baja",'Mapa final'!$O$22="Leve"),CONCATENATE("R",'Mapa final'!$A$22),"")</f>
        <v/>
      </c>
      <c r="O36" s="486"/>
      <c r="P36" s="494" t="e">
        <f>IF(AND('Mapa final'!#REF!="Baja",'Mapa final'!#REF!="Menor"),CONCATENATE("R",'Mapa final'!#REF!),"")</f>
        <v>#REF!</v>
      </c>
      <c r="Q36" s="494"/>
      <c r="R36" s="494" t="str">
        <f>IF(AND('Mapa final'!$K$16="Baja",'Mapa final'!$O$16="Menor"),CONCATENATE("R",'Mapa final'!$A$16),"")</f>
        <v/>
      </c>
      <c r="S36" s="494"/>
      <c r="T36" s="494" t="str">
        <f>IF(AND('Mapa final'!$K$22="Baja",'Mapa final'!$O$22="Menor"),CONCATENATE("R",'Mapa final'!$A$22),"")</f>
        <v/>
      </c>
      <c r="U36" s="495"/>
      <c r="V36" s="493" t="e">
        <f>IF(AND('Mapa final'!#REF!="Baja",'Mapa final'!#REF!="Moderado"),CONCATENATE("R",'Mapa final'!#REF!),"")</f>
        <v>#REF!</v>
      </c>
      <c r="W36" s="494"/>
      <c r="X36" s="494" t="str">
        <f>IF(AND('Mapa final'!$K$16="Baja",'Mapa final'!$O$16="Moderado"),CONCATENATE("R",'Mapa final'!$A$16),"")</f>
        <v/>
      </c>
      <c r="Y36" s="494"/>
      <c r="Z36" s="494" t="str">
        <f>IF(AND('Mapa final'!$K$22="Baja",'Mapa final'!$O$22="Moderado"),CONCATENATE("R",'Mapa final'!$A$22),"")</f>
        <v/>
      </c>
      <c r="AA36" s="495"/>
      <c r="AB36" s="511" t="e">
        <f>IF(AND('Mapa final'!#REF!="Baja",'Mapa final'!#REF!="Mayor"),CONCATENATE("R",'Mapa final'!#REF!),"")</f>
        <v>#REF!</v>
      </c>
      <c r="AC36" s="512"/>
      <c r="AD36" s="512" t="str">
        <f>IF(AND('Mapa final'!$K$16="Baja",'Mapa final'!$O$16="Mayor"),CONCATENATE("R",'Mapa final'!$A$16),"")</f>
        <v/>
      </c>
      <c r="AE36" s="512"/>
      <c r="AF36" s="512" t="str">
        <f>IF(AND('Mapa final'!$K$22="Baja",'Mapa final'!$O$22="Mayor"),CONCATENATE("R",'Mapa final'!$A$22),"")</f>
        <v/>
      </c>
      <c r="AG36" s="513"/>
      <c r="AH36" s="502" t="e">
        <f>IF(AND('Mapa final'!#REF!="Baja",'Mapa final'!#REF!="Catastrófico"),CONCATENATE("R",'Mapa final'!#REF!),"")</f>
        <v>#REF!</v>
      </c>
      <c r="AI36" s="503"/>
      <c r="AJ36" s="503" t="str">
        <f>IF(AND('Mapa final'!$K$16="Baja",'Mapa final'!$O$16="Catastrófico"),CONCATENATE("R",'Mapa final'!$A$16),"")</f>
        <v/>
      </c>
      <c r="AK36" s="503"/>
      <c r="AL36" s="503" t="str">
        <f>IF(AND('Mapa final'!$K$22="Baja",'Mapa final'!$O$22="Catastrófico"),CONCATENATE("R",'Mapa final'!$A$22),"")</f>
        <v/>
      </c>
      <c r="AM36" s="504"/>
      <c r="AN36" s="53"/>
      <c r="AO36" s="563"/>
      <c r="AP36" s="564"/>
      <c r="AQ36" s="564"/>
      <c r="AR36" s="564"/>
      <c r="AS36" s="564"/>
      <c r="AT36" s="565"/>
      <c r="AU36" s="53"/>
      <c r="AV36" s="53"/>
      <c r="AW36" s="53"/>
      <c r="AX36" s="53"/>
      <c r="AY36" s="53"/>
      <c r="AZ36" s="53"/>
      <c r="BA36" s="53"/>
      <c r="BB36" s="53"/>
      <c r="BC36" s="53"/>
      <c r="BD36" s="53"/>
      <c r="BE36" s="53"/>
      <c r="BF36" s="53"/>
      <c r="BG36" s="53"/>
      <c r="BH36" s="53"/>
      <c r="BI36" s="53"/>
      <c r="BJ36" s="53"/>
      <c r="BK36" s="53"/>
      <c r="BL36" s="53"/>
      <c r="BM36" s="53"/>
      <c r="BN36" s="53"/>
      <c r="BO36" s="53"/>
      <c r="BP36" s="53"/>
      <c r="BQ36" s="53"/>
      <c r="BR36" s="53"/>
      <c r="BS36" s="53"/>
      <c r="BT36" s="53"/>
      <c r="BU36" s="53"/>
      <c r="BV36" s="53"/>
      <c r="BW36" s="53"/>
      <c r="BX36" s="53"/>
      <c r="BY36" s="53"/>
      <c r="BZ36" s="53"/>
      <c r="CA36" s="53"/>
      <c r="CB36" s="53"/>
    </row>
    <row r="37" spans="1:80" ht="15" thickBot="1" x14ac:dyDescent="0.35">
      <c r="A37" s="53"/>
      <c r="B37" s="531"/>
      <c r="C37" s="531"/>
      <c r="D37" s="532"/>
      <c r="E37" s="527"/>
      <c r="F37" s="528"/>
      <c r="G37" s="528"/>
      <c r="H37" s="528"/>
      <c r="I37" s="528"/>
      <c r="J37" s="487"/>
      <c r="K37" s="488"/>
      <c r="L37" s="488"/>
      <c r="M37" s="488"/>
      <c r="N37" s="488"/>
      <c r="O37" s="489"/>
      <c r="P37" s="497"/>
      <c r="Q37" s="497"/>
      <c r="R37" s="497"/>
      <c r="S37" s="497"/>
      <c r="T37" s="497"/>
      <c r="U37" s="498"/>
      <c r="V37" s="496"/>
      <c r="W37" s="497"/>
      <c r="X37" s="497"/>
      <c r="Y37" s="497"/>
      <c r="Z37" s="497"/>
      <c r="AA37" s="498"/>
      <c r="AB37" s="514"/>
      <c r="AC37" s="515"/>
      <c r="AD37" s="515"/>
      <c r="AE37" s="515"/>
      <c r="AF37" s="515"/>
      <c r="AG37" s="516"/>
      <c r="AH37" s="505"/>
      <c r="AI37" s="506"/>
      <c r="AJ37" s="506"/>
      <c r="AK37" s="506"/>
      <c r="AL37" s="506"/>
      <c r="AM37" s="507"/>
      <c r="AN37" s="53"/>
      <c r="AO37" s="566"/>
      <c r="AP37" s="567"/>
      <c r="AQ37" s="567"/>
      <c r="AR37" s="567"/>
      <c r="AS37" s="567"/>
      <c r="AT37" s="568"/>
      <c r="AU37" s="53"/>
      <c r="AV37" s="53"/>
      <c r="AW37" s="53"/>
      <c r="AX37" s="53"/>
      <c r="AY37" s="53"/>
      <c r="AZ37" s="53"/>
      <c r="BA37" s="53"/>
      <c r="BB37" s="53"/>
      <c r="BC37" s="53"/>
      <c r="BD37" s="53"/>
      <c r="BE37" s="53"/>
      <c r="BF37" s="53"/>
      <c r="BG37" s="53"/>
      <c r="BH37" s="53"/>
      <c r="BI37" s="53"/>
      <c r="BJ37" s="53"/>
      <c r="BK37" s="53"/>
      <c r="BL37" s="53"/>
      <c r="BM37" s="53"/>
      <c r="BN37" s="53"/>
      <c r="BO37" s="53"/>
      <c r="BP37" s="53"/>
      <c r="BQ37" s="53"/>
      <c r="BR37" s="53"/>
      <c r="BS37" s="53"/>
      <c r="BT37" s="53"/>
      <c r="BU37" s="53"/>
      <c r="BV37" s="53"/>
      <c r="BW37" s="53"/>
      <c r="BX37" s="53"/>
      <c r="BY37" s="53"/>
      <c r="BZ37" s="53"/>
      <c r="CA37" s="53"/>
      <c r="CB37" s="53"/>
    </row>
    <row r="38" spans="1:80" x14ac:dyDescent="0.3">
      <c r="A38" s="53"/>
      <c r="B38" s="531"/>
      <c r="C38" s="531"/>
      <c r="D38" s="532"/>
      <c r="E38" s="521" t="s">
        <v>107</v>
      </c>
      <c r="F38" s="522"/>
      <c r="G38" s="522"/>
      <c r="H38" s="522"/>
      <c r="I38" s="523"/>
      <c r="J38" s="490" t="str">
        <f>IF(AND('Mapa final'!$K$10="Muy Baja",'Mapa final'!$O$10="Leve"),CONCATENATE("R",'Mapa final'!$A$10),"")</f>
        <v/>
      </c>
      <c r="K38" s="491"/>
      <c r="L38" s="491" t="e">
        <f>IF(AND('Mapa final'!#REF!="Muy Baja",'Mapa final'!#REF!="Leve"),CONCATENATE("R",'Mapa final'!#REF!),"")</f>
        <v>#REF!</v>
      </c>
      <c r="M38" s="491"/>
      <c r="N38" s="491" t="e">
        <f>IF(AND('Mapa final'!#REF!="Muy Baja",'Mapa final'!#REF!="Leve"),CONCATENATE("R",'Mapa final'!#REF!),"")</f>
        <v>#REF!</v>
      </c>
      <c r="O38" s="492"/>
      <c r="P38" s="490" t="str">
        <f>IF(AND('Mapa final'!$K$10="Muy Baja",'Mapa final'!$O$10="Menor"),CONCATENATE("R",'Mapa final'!$A$10),"")</f>
        <v/>
      </c>
      <c r="Q38" s="491"/>
      <c r="R38" s="491" t="e">
        <f>IF(AND('Mapa final'!#REF!="Muy Baja",'Mapa final'!#REF!="Menor"),CONCATENATE("R",'Mapa final'!#REF!),"")</f>
        <v>#REF!</v>
      </c>
      <c r="S38" s="491"/>
      <c r="T38" s="491" t="e">
        <f>IF(AND('Mapa final'!#REF!="Muy Baja",'Mapa final'!#REF!="Menor"),CONCATENATE("R",'Mapa final'!#REF!),"")</f>
        <v>#REF!</v>
      </c>
      <c r="U38" s="492"/>
      <c r="V38" s="499" t="str">
        <f>IF(AND('Mapa final'!$K$10="Muy Baja",'Mapa final'!$O$10="Moderado"),CONCATENATE("R",'Mapa final'!$A$10),"")</f>
        <v/>
      </c>
      <c r="W38" s="500"/>
      <c r="X38" s="500" t="e">
        <f>IF(AND('Mapa final'!#REF!="Muy Baja",'Mapa final'!#REF!="Moderado"),CONCATENATE("R",'Mapa final'!#REF!),"")</f>
        <v>#REF!</v>
      </c>
      <c r="Y38" s="500"/>
      <c r="Z38" s="500" t="e">
        <f>IF(AND('Mapa final'!#REF!="Muy Baja",'Mapa final'!#REF!="Moderado"),CONCATENATE("R",'Mapa final'!#REF!),"")</f>
        <v>#REF!</v>
      </c>
      <c r="AA38" s="501"/>
      <c r="AB38" s="517" t="str">
        <f>IF(AND('Mapa final'!$K$10="Muy Baja",'Mapa final'!$O$10="Mayor"),CONCATENATE("R",'Mapa final'!$A$10),"")</f>
        <v/>
      </c>
      <c r="AC38" s="518"/>
      <c r="AD38" s="518" t="e">
        <f>IF(AND('Mapa final'!#REF!="Muy Baja",'Mapa final'!#REF!="Mayor"),CONCATENATE("R",'Mapa final'!#REF!),"")</f>
        <v>#REF!</v>
      </c>
      <c r="AE38" s="518"/>
      <c r="AF38" s="518" t="e">
        <f>IF(AND('Mapa final'!#REF!="Muy Baja",'Mapa final'!#REF!="Mayor"),CONCATENATE("R",'Mapa final'!#REF!),"")</f>
        <v>#REF!</v>
      </c>
      <c r="AG38" s="519"/>
      <c r="AH38" s="508" t="str">
        <f>IF(AND('Mapa final'!$K$10="Muy Baja",'Mapa final'!$O$10="Catastrófico"),CONCATENATE("R",'Mapa final'!$A$10),"")</f>
        <v/>
      </c>
      <c r="AI38" s="509"/>
      <c r="AJ38" s="509" t="e">
        <f>IF(AND('Mapa final'!#REF!="Muy Baja",'Mapa final'!#REF!="Catastrófico"),CONCATENATE("R",'Mapa final'!#REF!),"")</f>
        <v>#REF!</v>
      </c>
      <c r="AK38" s="509"/>
      <c r="AL38" s="509" t="e">
        <f>IF(AND('Mapa final'!#REF!="Muy Baja",'Mapa final'!#REF!="Catastrófico"),CONCATENATE("R",'Mapa final'!#REF!),"")</f>
        <v>#REF!</v>
      </c>
      <c r="AM38" s="510"/>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3"/>
      <c r="BR38" s="53"/>
      <c r="BS38" s="53"/>
      <c r="BT38" s="53"/>
      <c r="BU38" s="53"/>
      <c r="BV38" s="53"/>
      <c r="BW38" s="53"/>
      <c r="BX38" s="53"/>
      <c r="BY38" s="53"/>
      <c r="BZ38" s="53"/>
      <c r="CA38" s="53"/>
      <c r="CB38" s="53"/>
    </row>
    <row r="39" spans="1:80" x14ac:dyDescent="0.3">
      <c r="A39" s="53"/>
      <c r="B39" s="531"/>
      <c r="C39" s="531"/>
      <c r="D39" s="532"/>
      <c r="E39" s="524"/>
      <c r="F39" s="525"/>
      <c r="G39" s="525"/>
      <c r="H39" s="525"/>
      <c r="I39" s="526"/>
      <c r="J39" s="484"/>
      <c r="K39" s="485"/>
      <c r="L39" s="485"/>
      <c r="M39" s="485"/>
      <c r="N39" s="485"/>
      <c r="O39" s="486"/>
      <c r="P39" s="484"/>
      <c r="Q39" s="485"/>
      <c r="R39" s="485"/>
      <c r="S39" s="485"/>
      <c r="T39" s="485"/>
      <c r="U39" s="486"/>
      <c r="V39" s="493"/>
      <c r="W39" s="494"/>
      <c r="X39" s="494"/>
      <c r="Y39" s="494"/>
      <c r="Z39" s="494"/>
      <c r="AA39" s="495"/>
      <c r="AB39" s="511"/>
      <c r="AC39" s="512"/>
      <c r="AD39" s="512"/>
      <c r="AE39" s="512"/>
      <c r="AF39" s="512"/>
      <c r="AG39" s="513"/>
      <c r="AH39" s="502"/>
      <c r="AI39" s="503"/>
      <c r="AJ39" s="503"/>
      <c r="AK39" s="503"/>
      <c r="AL39" s="503"/>
      <c r="AM39" s="504"/>
      <c r="AN39" s="53"/>
      <c r="AO39" s="53"/>
      <c r="AP39" s="53"/>
      <c r="AQ39" s="53"/>
      <c r="AR39" s="53"/>
      <c r="AS39" s="53"/>
      <c r="AT39" s="53"/>
      <c r="AU39" s="53"/>
      <c r="AV39" s="53"/>
      <c r="AW39" s="53"/>
      <c r="AX39" s="53"/>
      <c r="AY39" s="53"/>
      <c r="AZ39" s="53"/>
      <c r="BA39" s="53"/>
      <c r="BB39" s="53"/>
      <c r="BC39" s="53"/>
      <c r="BD39" s="53"/>
      <c r="BE39" s="53"/>
      <c r="BF39" s="53"/>
      <c r="BG39" s="53"/>
      <c r="BH39" s="53"/>
      <c r="BI39" s="53"/>
      <c r="BJ39" s="53"/>
      <c r="BK39" s="53"/>
      <c r="BL39" s="53"/>
      <c r="BM39" s="53"/>
      <c r="BN39" s="53"/>
      <c r="BO39" s="53"/>
      <c r="BP39" s="53"/>
      <c r="BQ39" s="53"/>
      <c r="BR39" s="53"/>
      <c r="BS39" s="53"/>
      <c r="BT39" s="53"/>
      <c r="BU39" s="53"/>
      <c r="BV39" s="53"/>
      <c r="BW39" s="53"/>
      <c r="BX39" s="53"/>
      <c r="BY39" s="53"/>
      <c r="BZ39" s="53"/>
      <c r="CA39" s="53"/>
      <c r="CB39" s="53"/>
    </row>
    <row r="40" spans="1:80" x14ac:dyDescent="0.3">
      <c r="A40" s="53"/>
      <c r="B40" s="531"/>
      <c r="C40" s="531"/>
      <c r="D40" s="532"/>
      <c r="E40" s="524"/>
      <c r="F40" s="525"/>
      <c r="G40" s="525"/>
      <c r="H40" s="525"/>
      <c r="I40" s="526"/>
      <c r="J40" s="484" t="e">
        <f>IF(AND('Mapa final'!#REF!="Muy Baja",'Mapa final'!#REF!="Leve"),CONCATENATE("R",'Mapa final'!#REF!),"")</f>
        <v>#REF!</v>
      </c>
      <c r="K40" s="485"/>
      <c r="L40" s="485" t="e">
        <f>IF(AND('Mapa final'!#REF!="Muy Baja",'Mapa final'!#REF!="Leve"),CONCATENATE("R",'Mapa final'!#REF!),"")</f>
        <v>#REF!</v>
      </c>
      <c r="M40" s="485"/>
      <c r="N40" s="485" t="str">
        <f>IF(AND('Mapa final'!$K$12="Muy Baja",'Mapa final'!$O$12="Leve"),CONCATENATE("R",'Mapa final'!$A$12),"")</f>
        <v/>
      </c>
      <c r="O40" s="486"/>
      <c r="P40" s="484" t="e">
        <f>IF(AND('Mapa final'!#REF!="Muy Baja",'Mapa final'!#REF!="Menor"),CONCATENATE("R",'Mapa final'!#REF!),"")</f>
        <v>#REF!</v>
      </c>
      <c r="Q40" s="485"/>
      <c r="R40" s="485" t="e">
        <f>IF(AND('Mapa final'!#REF!="Muy Baja",'Mapa final'!#REF!="Menor"),CONCATENATE("R",'Mapa final'!#REF!),"")</f>
        <v>#REF!</v>
      </c>
      <c r="S40" s="485"/>
      <c r="T40" s="485" t="str">
        <f>IF(AND('Mapa final'!$K$12="Muy Baja",'Mapa final'!$O$12="Menor"),CONCATENATE("R",'Mapa final'!$A$12),"")</f>
        <v/>
      </c>
      <c r="U40" s="486"/>
      <c r="V40" s="493" t="e">
        <f>IF(AND('Mapa final'!#REF!="Muy Baja",'Mapa final'!#REF!="Moderado"),CONCATENATE("R",'Mapa final'!#REF!),"")</f>
        <v>#REF!</v>
      </c>
      <c r="W40" s="494"/>
      <c r="X40" s="494" t="e">
        <f>IF(AND('Mapa final'!#REF!="Muy Baja",'Mapa final'!#REF!="Moderado"),CONCATENATE("R",'Mapa final'!#REF!),"")</f>
        <v>#REF!</v>
      </c>
      <c r="Y40" s="494"/>
      <c r="Z40" s="494" t="str">
        <f>IF(AND('Mapa final'!$K$12="Muy Baja",'Mapa final'!$O$12="Moderado"),CONCATENATE("R",'Mapa final'!$A$12),"")</f>
        <v/>
      </c>
      <c r="AA40" s="495"/>
      <c r="AB40" s="511" t="e">
        <f>IF(AND('Mapa final'!#REF!="Muy Baja",'Mapa final'!#REF!="Mayor"),CONCATENATE("R",'Mapa final'!#REF!),"")</f>
        <v>#REF!</v>
      </c>
      <c r="AC40" s="512"/>
      <c r="AD40" s="512" t="e">
        <f>IF(AND('Mapa final'!#REF!="Muy Baja",'Mapa final'!#REF!="Mayor"),CONCATENATE("R",'Mapa final'!#REF!),"")</f>
        <v>#REF!</v>
      </c>
      <c r="AE40" s="512"/>
      <c r="AF40" s="512" t="str">
        <f>IF(AND('Mapa final'!$K$12="Muy Baja",'Mapa final'!$O$12="Mayor"),CONCATENATE("R",'Mapa final'!$A$12),"")</f>
        <v/>
      </c>
      <c r="AG40" s="513"/>
      <c r="AH40" s="502" t="e">
        <f>IF(AND('Mapa final'!#REF!="Muy Baja",'Mapa final'!#REF!="Catastrófico"),CONCATENATE("R",'Mapa final'!#REF!),"")</f>
        <v>#REF!</v>
      </c>
      <c r="AI40" s="503"/>
      <c r="AJ40" s="503" t="e">
        <f>IF(AND('Mapa final'!#REF!="Muy Baja",'Mapa final'!#REF!="Catastrófico"),CONCATENATE("R",'Mapa final'!#REF!),"")</f>
        <v>#REF!</v>
      </c>
      <c r="AK40" s="503"/>
      <c r="AL40" s="503" t="str">
        <f>IF(AND('Mapa final'!$K$12="Muy Baja",'Mapa final'!$O$12="Catastrófico"),CONCATENATE("R",'Mapa final'!$A$12),"")</f>
        <v/>
      </c>
      <c r="AM40" s="504"/>
      <c r="AN40" s="53"/>
      <c r="AO40" s="53"/>
      <c r="AP40" s="53"/>
      <c r="AQ40" s="53"/>
      <c r="AR40" s="53"/>
      <c r="AS40" s="53"/>
      <c r="AT40" s="53"/>
      <c r="AU40" s="53"/>
      <c r="AV40" s="53"/>
      <c r="AW40" s="53"/>
      <c r="AX40" s="53"/>
      <c r="AY40" s="53"/>
      <c r="AZ40" s="53"/>
      <c r="BA40" s="53"/>
      <c r="BB40" s="53"/>
      <c r="BC40" s="53"/>
      <c r="BD40" s="53"/>
      <c r="BE40" s="53"/>
      <c r="BF40" s="53"/>
      <c r="BG40" s="53"/>
      <c r="BH40" s="53"/>
      <c r="BI40" s="53"/>
      <c r="BJ40" s="53"/>
      <c r="BK40" s="53"/>
      <c r="BL40" s="53"/>
      <c r="BM40" s="53"/>
      <c r="BN40" s="53"/>
      <c r="BO40" s="53"/>
      <c r="BP40" s="53"/>
      <c r="BQ40" s="53"/>
      <c r="BR40" s="53"/>
      <c r="BS40" s="53"/>
      <c r="BT40" s="53"/>
      <c r="BU40" s="53"/>
      <c r="BV40" s="53"/>
      <c r="BW40" s="53"/>
      <c r="BX40" s="53"/>
      <c r="BY40" s="53"/>
      <c r="BZ40" s="53"/>
      <c r="CA40" s="53"/>
      <c r="CB40" s="53"/>
    </row>
    <row r="41" spans="1:80" x14ac:dyDescent="0.3">
      <c r="A41" s="53"/>
      <c r="B41" s="531"/>
      <c r="C41" s="531"/>
      <c r="D41" s="532"/>
      <c r="E41" s="524"/>
      <c r="F41" s="525"/>
      <c r="G41" s="525"/>
      <c r="H41" s="525"/>
      <c r="I41" s="526"/>
      <c r="J41" s="484"/>
      <c r="K41" s="485"/>
      <c r="L41" s="485"/>
      <c r="M41" s="485"/>
      <c r="N41" s="485"/>
      <c r="O41" s="486"/>
      <c r="P41" s="484"/>
      <c r="Q41" s="485"/>
      <c r="R41" s="485"/>
      <c r="S41" s="485"/>
      <c r="T41" s="485"/>
      <c r="U41" s="486"/>
      <c r="V41" s="493"/>
      <c r="W41" s="494"/>
      <c r="X41" s="494"/>
      <c r="Y41" s="494"/>
      <c r="Z41" s="494"/>
      <c r="AA41" s="495"/>
      <c r="AB41" s="511"/>
      <c r="AC41" s="512"/>
      <c r="AD41" s="512"/>
      <c r="AE41" s="512"/>
      <c r="AF41" s="512"/>
      <c r="AG41" s="513"/>
      <c r="AH41" s="502"/>
      <c r="AI41" s="503"/>
      <c r="AJ41" s="503"/>
      <c r="AK41" s="503"/>
      <c r="AL41" s="503"/>
      <c r="AM41" s="504"/>
      <c r="AN41" s="53"/>
      <c r="AO41" s="53"/>
      <c r="AP41" s="53"/>
      <c r="AQ41" s="53"/>
      <c r="AR41" s="53"/>
      <c r="AS41" s="53"/>
      <c r="AT41" s="53"/>
      <c r="AU41" s="53"/>
      <c r="AV41" s="53"/>
      <c r="AW41" s="53"/>
      <c r="AX41" s="53"/>
      <c r="AY41" s="53"/>
      <c r="AZ41" s="53"/>
      <c r="BA41" s="53"/>
      <c r="BB41" s="53"/>
      <c r="BC41" s="53"/>
      <c r="BD41" s="53"/>
      <c r="BE41" s="53"/>
      <c r="BF41" s="53"/>
      <c r="BG41" s="53"/>
      <c r="BH41" s="53"/>
      <c r="BI41" s="53"/>
      <c r="BJ41" s="53"/>
      <c r="BK41" s="53"/>
      <c r="BL41" s="53"/>
      <c r="BM41" s="53"/>
      <c r="BN41" s="53"/>
      <c r="BO41" s="53"/>
      <c r="BP41" s="53"/>
      <c r="BQ41" s="53"/>
      <c r="BR41" s="53"/>
      <c r="BS41" s="53"/>
      <c r="BT41" s="53"/>
      <c r="BU41" s="53"/>
      <c r="BV41" s="53"/>
      <c r="BW41" s="53"/>
      <c r="BX41" s="53"/>
      <c r="BY41" s="53"/>
      <c r="BZ41" s="53"/>
      <c r="CA41" s="53"/>
      <c r="CB41" s="53"/>
    </row>
    <row r="42" spans="1:80" x14ac:dyDescent="0.3">
      <c r="A42" s="53"/>
      <c r="B42" s="531"/>
      <c r="C42" s="531"/>
      <c r="D42" s="532"/>
      <c r="E42" s="524"/>
      <c r="F42" s="525"/>
      <c r="G42" s="525"/>
      <c r="H42" s="525"/>
      <c r="I42" s="526"/>
      <c r="J42" s="484" t="str">
        <f>IF(AND('Mapa final'!$K$14="Muy Baja",'Mapa final'!$O$14="Leve"),CONCATENATE("R",'Mapa final'!$A$14),"")</f>
        <v/>
      </c>
      <c r="K42" s="485"/>
      <c r="L42" s="485" t="e">
        <f>IF(AND('Mapa final'!#REF!="Muy Baja",'Mapa final'!#REF!="Leve"),CONCATENATE("R",'Mapa final'!#REF!),"")</f>
        <v>#REF!</v>
      </c>
      <c r="M42" s="485"/>
      <c r="N42" s="485" t="e">
        <f>IF(AND('Mapa final'!#REF!="Muy Baja",'Mapa final'!#REF!="Leve"),CONCATENATE("R",'Mapa final'!#REF!),"")</f>
        <v>#REF!</v>
      </c>
      <c r="O42" s="486"/>
      <c r="P42" s="484" t="str">
        <f>IF(AND('Mapa final'!$K$14="Muy Baja",'Mapa final'!$O$14="Menor"),CONCATENATE("R",'Mapa final'!$A$14),"")</f>
        <v/>
      </c>
      <c r="Q42" s="485"/>
      <c r="R42" s="485" t="e">
        <f>IF(AND('Mapa final'!#REF!="Muy Baja",'Mapa final'!#REF!="Menor"),CONCATENATE("R",'Mapa final'!#REF!),"")</f>
        <v>#REF!</v>
      </c>
      <c r="S42" s="485"/>
      <c r="T42" s="485" t="e">
        <f>IF(AND('Mapa final'!#REF!="Muy Baja",'Mapa final'!#REF!="Menor"),CONCATENATE("R",'Mapa final'!#REF!),"")</f>
        <v>#REF!</v>
      </c>
      <c r="U42" s="486"/>
      <c r="V42" s="493" t="str">
        <f>IF(AND('Mapa final'!$K$14="Muy Baja",'Mapa final'!$O$14="Moderado"),CONCATENATE("R",'Mapa final'!$A$14),"")</f>
        <v/>
      </c>
      <c r="W42" s="494"/>
      <c r="X42" s="494" t="e">
        <f>IF(AND('Mapa final'!#REF!="Muy Baja",'Mapa final'!#REF!="Moderado"),CONCATENATE("R",'Mapa final'!#REF!),"")</f>
        <v>#REF!</v>
      </c>
      <c r="Y42" s="494"/>
      <c r="Z42" s="494" t="e">
        <f>IF(AND('Mapa final'!#REF!="Muy Baja",'Mapa final'!#REF!="Moderado"),CONCATENATE("R",'Mapa final'!#REF!),"")</f>
        <v>#REF!</v>
      </c>
      <c r="AA42" s="495"/>
      <c r="AB42" s="511" t="str">
        <f>IF(AND('Mapa final'!$K$14="Muy Baja",'Mapa final'!$O$14="Mayor"),CONCATENATE("R",'Mapa final'!$A$14),"")</f>
        <v/>
      </c>
      <c r="AC42" s="512"/>
      <c r="AD42" s="512" t="e">
        <f>IF(AND('Mapa final'!#REF!="Muy Baja",'Mapa final'!#REF!="Mayor"),CONCATENATE("R",'Mapa final'!#REF!),"")</f>
        <v>#REF!</v>
      </c>
      <c r="AE42" s="512"/>
      <c r="AF42" s="512" t="e">
        <f>IF(AND('Mapa final'!#REF!="Muy Baja",'Mapa final'!#REF!="Mayor"),CONCATENATE("R",'Mapa final'!#REF!),"")</f>
        <v>#REF!</v>
      </c>
      <c r="AG42" s="513"/>
      <c r="AH42" s="502" t="str">
        <f>IF(AND('Mapa final'!$K$14="Muy Baja",'Mapa final'!$O$14="Catastrófico"),CONCATENATE("R",'Mapa final'!$A$14),"")</f>
        <v>R3</v>
      </c>
      <c r="AI42" s="503"/>
      <c r="AJ42" s="503" t="e">
        <f>IF(AND('Mapa final'!#REF!="Muy Baja",'Mapa final'!#REF!="Catastrófico"),CONCATENATE("R",'Mapa final'!#REF!),"")</f>
        <v>#REF!</v>
      </c>
      <c r="AK42" s="503"/>
      <c r="AL42" s="503" t="e">
        <f>IF(AND('Mapa final'!#REF!="Muy Baja",'Mapa final'!#REF!="Catastrófico"),CONCATENATE("R",'Mapa final'!#REF!),"")</f>
        <v>#REF!</v>
      </c>
      <c r="AM42" s="504"/>
      <c r="AN42" s="53"/>
      <c r="AO42" s="53"/>
      <c r="AP42" s="53"/>
      <c r="AQ42" s="53"/>
      <c r="AR42" s="53"/>
      <c r="AS42" s="53"/>
      <c r="AT42" s="53"/>
      <c r="AU42" s="53"/>
      <c r="AV42" s="53"/>
      <c r="AW42" s="53"/>
      <c r="AX42" s="53"/>
      <c r="AY42" s="53"/>
      <c r="AZ42" s="53"/>
      <c r="BA42" s="53"/>
      <c r="BB42" s="53"/>
      <c r="BC42" s="53"/>
      <c r="BD42" s="53"/>
      <c r="BE42" s="53"/>
      <c r="BF42" s="53"/>
      <c r="BG42" s="53"/>
      <c r="BH42" s="53"/>
      <c r="BI42" s="53"/>
      <c r="BJ42" s="53"/>
      <c r="BK42" s="53"/>
      <c r="BL42" s="53"/>
      <c r="BM42" s="53"/>
      <c r="BN42" s="53"/>
      <c r="BO42" s="53"/>
      <c r="BP42" s="53"/>
      <c r="BQ42" s="53"/>
      <c r="BR42" s="53"/>
      <c r="BS42" s="53"/>
      <c r="BT42" s="53"/>
      <c r="BU42" s="53"/>
      <c r="BV42" s="53"/>
      <c r="BW42" s="53"/>
      <c r="BX42" s="53"/>
      <c r="BY42" s="53"/>
      <c r="BZ42" s="53"/>
      <c r="CA42" s="53"/>
      <c r="CB42" s="53"/>
    </row>
    <row r="43" spans="1:80" x14ac:dyDescent="0.3">
      <c r="A43" s="53"/>
      <c r="B43" s="531"/>
      <c r="C43" s="531"/>
      <c r="D43" s="532"/>
      <c r="E43" s="524"/>
      <c r="F43" s="525"/>
      <c r="G43" s="525"/>
      <c r="H43" s="525"/>
      <c r="I43" s="526"/>
      <c r="J43" s="484"/>
      <c r="K43" s="485"/>
      <c r="L43" s="485"/>
      <c r="M43" s="485"/>
      <c r="N43" s="485"/>
      <c r="O43" s="486"/>
      <c r="P43" s="484"/>
      <c r="Q43" s="485"/>
      <c r="R43" s="485"/>
      <c r="S43" s="485"/>
      <c r="T43" s="485"/>
      <c r="U43" s="486"/>
      <c r="V43" s="493"/>
      <c r="W43" s="494"/>
      <c r="X43" s="494"/>
      <c r="Y43" s="494"/>
      <c r="Z43" s="494"/>
      <c r="AA43" s="495"/>
      <c r="AB43" s="511"/>
      <c r="AC43" s="512"/>
      <c r="AD43" s="512"/>
      <c r="AE43" s="512"/>
      <c r="AF43" s="512"/>
      <c r="AG43" s="513"/>
      <c r="AH43" s="502"/>
      <c r="AI43" s="503"/>
      <c r="AJ43" s="503"/>
      <c r="AK43" s="503"/>
      <c r="AL43" s="503"/>
      <c r="AM43" s="504"/>
      <c r="AN43" s="53"/>
      <c r="AO43" s="53"/>
      <c r="AP43" s="53"/>
      <c r="AQ43" s="53"/>
      <c r="AR43" s="53"/>
      <c r="AS43" s="53"/>
      <c r="AT43" s="53"/>
      <c r="AU43" s="53"/>
      <c r="AV43" s="53"/>
      <c r="AW43" s="53"/>
      <c r="AX43" s="53"/>
      <c r="AY43" s="53"/>
      <c r="AZ43" s="53"/>
      <c r="BA43" s="53"/>
      <c r="BB43" s="53"/>
      <c r="BC43" s="53"/>
      <c r="BD43" s="53"/>
      <c r="BE43" s="53"/>
      <c r="BF43" s="53"/>
      <c r="BG43" s="53"/>
      <c r="BH43" s="53"/>
      <c r="BI43" s="53"/>
      <c r="BJ43" s="53"/>
      <c r="BK43" s="53"/>
      <c r="BL43" s="53"/>
      <c r="BM43" s="53"/>
      <c r="BN43" s="53"/>
      <c r="BO43" s="53"/>
      <c r="BP43" s="53"/>
      <c r="BQ43" s="53"/>
      <c r="BR43" s="53"/>
      <c r="BS43" s="53"/>
      <c r="BT43" s="53"/>
      <c r="BU43" s="53"/>
      <c r="BV43" s="53"/>
      <c r="BW43" s="53"/>
      <c r="BX43" s="53"/>
      <c r="BY43" s="53"/>
      <c r="BZ43" s="53"/>
      <c r="CA43" s="53"/>
      <c r="CB43" s="53"/>
    </row>
    <row r="44" spans="1:80" x14ac:dyDescent="0.3">
      <c r="A44" s="53"/>
      <c r="B44" s="531"/>
      <c r="C44" s="531"/>
      <c r="D44" s="532"/>
      <c r="E44" s="524"/>
      <c r="F44" s="525"/>
      <c r="G44" s="525"/>
      <c r="H44" s="525"/>
      <c r="I44" s="526"/>
      <c r="J44" s="484" t="e">
        <f>IF(AND('Mapa final'!#REF!="Muy Baja",'Mapa final'!#REF!="Leve"),CONCATENATE("R",'Mapa final'!#REF!),"")</f>
        <v>#REF!</v>
      </c>
      <c r="K44" s="485"/>
      <c r="L44" s="485" t="str">
        <f>IF(AND('Mapa final'!$K$16="Muy Baja",'Mapa final'!$O$16="Leve"),CONCATENATE("R",'Mapa final'!$A$16),"")</f>
        <v/>
      </c>
      <c r="M44" s="485"/>
      <c r="N44" s="485" t="str">
        <f>IF(AND('Mapa final'!$K$22="Muy Baja",'Mapa final'!$O$22="Leve"),CONCATENATE("R",'Mapa final'!$A$22),"")</f>
        <v/>
      </c>
      <c r="O44" s="486"/>
      <c r="P44" s="484" t="e">
        <f>IF(AND('Mapa final'!#REF!="Muy Baja",'Mapa final'!#REF!="Menor"),CONCATENATE("R",'Mapa final'!#REF!),"")</f>
        <v>#REF!</v>
      </c>
      <c r="Q44" s="485"/>
      <c r="R44" s="485" t="str">
        <f>IF(AND('Mapa final'!$K$16="Muy Baja",'Mapa final'!$O$16="Menor"),CONCATENATE("R",'Mapa final'!$A$16),"")</f>
        <v/>
      </c>
      <c r="S44" s="485"/>
      <c r="T44" s="485" t="str">
        <f>IF(AND('Mapa final'!$K$22="Muy Baja",'Mapa final'!$O$22="Menor"),CONCATENATE("R",'Mapa final'!$A$22),"")</f>
        <v/>
      </c>
      <c r="U44" s="486"/>
      <c r="V44" s="493" t="e">
        <f>IF(AND('Mapa final'!#REF!="Muy Baja",'Mapa final'!#REF!="Moderado"),CONCATENATE("R",'Mapa final'!#REF!),"")</f>
        <v>#REF!</v>
      </c>
      <c r="W44" s="494"/>
      <c r="X44" s="494" t="str">
        <f>IF(AND('Mapa final'!$K$16="Muy Baja",'Mapa final'!$O$16="Moderado"),CONCATENATE("R",'Mapa final'!$A$16),"")</f>
        <v/>
      </c>
      <c r="Y44" s="494"/>
      <c r="Z44" s="494" t="str">
        <f>IF(AND('Mapa final'!$K$22="Muy Baja",'Mapa final'!$O$22="Moderado"),CONCATENATE("R",'Mapa final'!$A$22),"")</f>
        <v/>
      </c>
      <c r="AA44" s="495"/>
      <c r="AB44" s="511" t="e">
        <f>IF(AND('Mapa final'!#REF!="Muy Baja",'Mapa final'!#REF!="Mayor"),CONCATENATE("R",'Mapa final'!#REF!),"")</f>
        <v>#REF!</v>
      </c>
      <c r="AC44" s="512"/>
      <c r="AD44" s="512" t="str">
        <f>IF(AND('Mapa final'!$K$16="Muy Baja",'Mapa final'!$O$16="Mayor"),CONCATENATE("R",'Mapa final'!$A$16),"")</f>
        <v/>
      </c>
      <c r="AE44" s="512"/>
      <c r="AF44" s="512" t="str">
        <f>IF(AND('Mapa final'!$K$22="Muy Baja",'Mapa final'!$O$22="Mayor"),CONCATENATE("R",'Mapa final'!$A$22),"")</f>
        <v/>
      </c>
      <c r="AG44" s="513"/>
      <c r="AH44" s="502" t="e">
        <f>IF(AND('Mapa final'!#REF!="Muy Baja",'Mapa final'!#REF!="Catastrófico"),CONCATENATE("R",'Mapa final'!#REF!),"")</f>
        <v>#REF!</v>
      </c>
      <c r="AI44" s="503"/>
      <c r="AJ44" s="503" t="str">
        <f>IF(AND('Mapa final'!$K$16="Muy Baja",'Mapa final'!$O$16="Catastrófico"),CONCATENATE("R",'Mapa final'!$A$16),"")</f>
        <v/>
      </c>
      <c r="AK44" s="503"/>
      <c r="AL44" s="503" t="str">
        <f>IF(AND('Mapa final'!$K$22="Muy Baja",'Mapa final'!$O$22="Catastrófico"),CONCATENATE("R",'Mapa final'!$A$22),"")</f>
        <v/>
      </c>
      <c r="AM44" s="504"/>
      <c r="AN44" s="53"/>
      <c r="AO44" s="53"/>
      <c r="AP44" s="53"/>
      <c r="AQ44" s="53"/>
      <c r="AR44" s="53"/>
      <c r="AS44" s="53"/>
      <c r="AT44" s="53"/>
      <c r="AU44" s="53"/>
      <c r="AV44" s="53"/>
      <c r="AW44" s="53"/>
      <c r="AX44" s="53"/>
      <c r="AY44" s="53"/>
      <c r="AZ44" s="53"/>
      <c r="BA44" s="53"/>
      <c r="BB44" s="53"/>
      <c r="BC44" s="53"/>
      <c r="BD44" s="53"/>
      <c r="BE44" s="53"/>
      <c r="BF44" s="53"/>
      <c r="BG44" s="53"/>
      <c r="BH44" s="53"/>
      <c r="BI44" s="53"/>
      <c r="BJ44" s="53"/>
      <c r="BK44" s="53"/>
      <c r="BL44" s="53"/>
      <c r="BM44" s="53"/>
      <c r="BN44" s="53"/>
      <c r="BO44" s="53"/>
      <c r="BP44" s="53"/>
      <c r="BQ44" s="53"/>
      <c r="BR44" s="53"/>
      <c r="BS44" s="53"/>
      <c r="BT44" s="53"/>
      <c r="BU44" s="53"/>
      <c r="BV44" s="53"/>
      <c r="BW44" s="53"/>
      <c r="BX44" s="53"/>
      <c r="BY44" s="53"/>
      <c r="BZ44" s="53"/>
      <c r="CA44" s="53"/>
      <c r="CB44" s="53"/>
    </row>
    <row r="45" spans="1:80" ht="15" thickBot="1" x14ac:dyDescent="0.35">
      <c r="A45" s="53"/>
      <c r="B45" s="531"/>
      <c r="C45" s="531"/>
      <c r="D45" s="532"/>
      <c r="E45" s="527"/>
      <c r="F45" s="528"/>
      <c r="G45" s="528"/>
      <c r="H45" s="528"/>
      <c r="I45" s="529"/>
      <c r="J45" s="487"/>
      <c r="K45" s="488"/>
      <c r="L45" s="488"/>
      <c r="M45" s="488"/>
      <c r="N45" s="488"/>
      <c r="O45" s="489"/>
      <c r="P45" s="487"/>
      <c r="Q45" s="488"/>
      <c r="R45" s="488"/>
      <c r="S45" s="488"/>
      <c r="T45" s="488"/>
      <c r="U45" s="489"/>
      <c r="V45" s="496"/>
      <c r="W45" s="497"/>
      <c r="X45" s="497"/>
      <c r="Y45" s="497"/>
      <c r="Z45" s="497"/>
      <c r="AA45" s="498"/>
      <c r="AB45" s="514"/>
      <c r="AC45" s="515"/>
      <c r="AD45" s="515"/>
      <c r="AE45" s="515"/>
      <c r="AF45" s="515"/>
      <c r="AG45" s="516"/>
      <c r="AH45" s="505"/>
      <c r="AI45" s="506"/>
      <c r="AJ45" s="506"/>
      <c r="AK45" s="506"/>
      <c r="AL45" s="506"/>
      <c r="AM45" s="507"/>
      <c r="AN45" s="53"/>
      <c r="AO45" s="53"/>
      <c r="AP45" s="53"/>
      <c r="AQ45" s="53"/>
      <c r="AR45" s="53"/>
      <c r="AS45" s="53"/>
      <c r="AT45" s="53"/>
      <c r="AU45" s="53"/>
      <c r="AV45" s="53"/>
      <c r="AW45" s="53"/>
      <c r="AX45" s="53"/>
      <c r="AY45" s="53"/>
      <c r="AZ45" s="53"/>
      <c r="BA45" s="53"/>
      <c r="BB45" s="53"/>
      <c r="BC45" s="53"/>
      <c r="BD45" s="53"/>
      <c r="BE45" s="53"/>
      <c r="BF45" s="53"/>
      <c r="BG45" s="53"/>
      <c r="BH45" s="53"/>
      <c r="BI45" s="53"/>
      <c r="BJ45" s="53"/>
      <c r="BK45" s="53"/>
      <c r="BL45" s="53"/>
      <c r="BM45" s="53"/>
      <c r="BN45" s="53"/>
      <c r="BO45" s="53"/>
      <c r="BP45" s="53"/>
      <c r="BQ45" s="53"/>
      <c r="BR45" s="53"/>
      <c r="BS45" s="53"/>
      <c r="BT45" s="53"/>
      <c r="BU45" s="53"/>
      <c r="BV45" s="53"/>
      <c r="BW45" s="53"/>
      <c r="BX45" s="53"/>
      <c r="BY45" s="53"/>
      <c r="BZ45" s="53"/>
      <c r="CA45" s="53"/>
      <c r="CB45" s="53"/>
    </row>
    <row r="46" spans="1:80" x14ac:dyDescent="0.3">
      <c r="A46" s="53"/>
      <c r="B46" s="53"/>
      <c r="C46" s="53"/>
      <c r="D46" s="53"/>
      <c r="E46" s="53"/>
      <c r="F46" s="53"/>
      <c r="G46" s="53"/>
      <c r="H46" s="53"/>
      <c r="I46" s="53"/>
      <c r="J46" s="521" t="s">
        <v>106</v>
      </c>
      <c r="K46" s="522"/>
      <c r="L46" s="522"/>
      <c r="M46" s="522"/>
      <c r="N46" s="522"/>
      <c r="O46" s="523"/>
      <c r="P46" s="521" t="s">
        <v>105</v>
      </c>
      <c r="Q46" s="522"/>
      <c r="R46" s="522"/>
      <c r="S46" s="522"/>
      <c r="T46" s="522"/>
      <c r="U46" s="523"/>
      <c r="V46" s="521" t="s">
        <v>104</v>
      </c>
      <c r="W46" s="522"/>
      <c r="X46" s="522"/>
      <c r="Y46" s="522"/>
      <c r="Z46" s="522"/>
      <c r="AA46" s="523"/>
      <c r="AB46" s="521" t="s">
        <v>103</v>
      </c>
      <c r="AC46" s="530"/>
      <c r="AD46" s="522"/>
      <c r="AE46" s="522"/>
      <c r="AF46" s="522"/>
      <c r="AG46" s="523"/>
      <c r="AH46" s="521" t="s">
        <v>102</v>
      </c>
      <c r="AI46" s="522"/>
      <c r="AJ46" s="522"/>
      <c r="AK46" s="522"/>
      <c r="AL46" s="522"/>
      <c r="AM46" s="523"/>
      <c r="AN46" s="53"/>
      <c r="AO46" s="53"/>
      <c r="AP46" s="53"/>
      <c r="AQ46" s="53"/>
      <c r="AR46" s="53"/>
      <c r="AS46" s="53"/>
      <c r="AT46" s="53"/>
      <c r="AU46" s="53"/>
      <c r="AV46" s="53"/>
      <c r="AW46" s="53"/>
      <c r="AX46" s="53"/>
      <c r="AY46" s="53"/>
      <c r="AZ46" s="53"/>
      <c r="BA46" s="53"/>
      <c r="BB46" s="53"/>
      <c r="BC46" s="53"/>
      <c r="BD46" s="53"/>
      <c r="BE46" s="53"/>
      <c r="BF46" s="53"/>
      <c r="BG46" s="53"/>
      <c r="BH46" s="53"/>
      <c r="BI46" s="53"/>
      <c r="BJ46" s="53"/>
      <c r="BK46" s="53"/>
      <c r="BL46" s="53"/>
      <c r="BM46" s="53"/>
      <c r="BN46" s="53"/>
      <c r="BO46" s="53"/>
      <c r="BP46" s="53"/>
      <c r="BQ46" s="53"/>
      <c r="BR46" s="53"/>
      <c r="BS46" s="53"/>
      <c r="BT46" s="53"/>
      <c r="BU46" s="53"/>
      <c r="BV46" s="53"/>
      <c r="BW46" s="53"/>
      <c r="BX46" s="53"/>
      <c r="BY46" s="53"/>
      <c r="BZ46" s="53"/>
      <c r="CA46" s="53"/>
      <c r="CB46" s="53"/>
    </row>
    <row r="47" spans="1:80" x14ac:dyDescent="0.3">
      <c r="A47" s="53"/>
      <c r="B47" s="53"/>
      <c r="C47" s="53"/>
      <c r="D47" s="53"/>
      <c r="E47" s="53"/>
      <c r="F47" s="53"/>
      <c r="G47" s="53"/>
      <c r="H47" s="53"/>
      <c r="I47" s="53"/>
      <c r="J47" s="524"/>
      <c r="K47" s="525"/>
      <c r="L47" s="525"/>
      <c r="M47" s="525"/>
      <c r="N47" s="525"/>
      <c r="O47" s="526"/>
      <c r="P47" s="524"/>
      <c r="Q47" s="525"/>
      <c r="R47" s="525"/>
      <c r="S47" s="525"/>
      <c r="T47" s="525"/>
      <c r="U47" s="526"/>
      <c r="V47" s="524"/>
      <c r="W47" s="525"/>
      <c r="X47" s="525"/>
      <c r="Y47" s="525"/>
      <c r="Z47" s="525"/>
      <c r="AA47" s="526"/>
      <c r="AB47" s="524"/>
      <c r="AC47" s="525"/>
      <c r="AD47" s="525"/>
      <c r="AE47" s="525"/>
      <c r="AF47" s="525"/>
      <c r="AG47" s="526"/>
      <c r="AH47" s="524"/>
      <c r="AI47" s="525"/>
      <c r="AJ47" s="525"/>
      <c r="AK47" s="525"/>
      <c r="AL47" s="525"/>
      <c r="AM47" s="526"/>
      <c r="AN47" s="53"/>
      <c r="AO47" s="53"/>
      <c r="AP47" s="53"/>
      <c r="AQ47" s="53"/>
      <c r="AR47" s="53"/>
      <c r="AS47" s="53"/>
      <c r="AT47" s="53"/>
      <c r="AU47" s="53"/>
      <c r="AV47" s="53"/>
      <c r="AW47" s="53"/>
      <c r="AX47" s="53"/>
      <c r="AY47" s="53"/>
      <c r="AZ47" s="53"/>
      <c r="BA47" s="53"/>
      <c r="BB47" s="53"/>
      <c r="BC47" s="53"/>
      <c r="BD47" s="53"/>
      <c r="BE47" s="53"/>
      <c r="BF47" s="53"/>
      <c r="BG47" s="53"/>
      <c r="BH47" s="53"/>
      <c r="BI47" s="53"/>
      <c r="BJ47" s="53"/>
      <c r="BK47" s="53"/>
      <c r="BL47" s="53"/>
      <c r="BM47" s="53"/>
      <c r="BN47" s="53"/>
      <c r="BO47" s="53"/>
      <c r="BP47" s="53"/>
      <c r="BQ47" s="53"/>
      <c r="BR47" s="53"/>
      <c r="BS47" s="53"/>
      <c r="BT47" s="53"/>
      <c r="BU47" s="53"/>
      <c r="BV47" s="53"/>
      <c r="BW47" s="53"/>
      <c r="BX47" s="53"/>
      <c r="BY47" s="53"/>
      <c r="BZ47" s="53"/>
      <c r="CA47" s="53"/>
      <c r="CB47" s="53"/>
    </row>
    <row r="48" spans="1:80" x14ac:dyDescent="0.3">
      <c r="A48" s="53"/>
      <c r="B48" s="53"/>
      <c r="C48" s="53"/>
      <c r="D48" s="53"/>
      <c r="E48" s="53"/>
      <c r="F48" s="53"/>
      <c r="G48" s="53"/>
      <c r="H48" s="53"/>
      <c r="I48" s="53"/>
      <c r="J48" s="524"/>
      <c r="K48" s="525"/>
      <c r="L48" s="525"/>
      <c r="M48" s="525"/>
      <c r="N48" s="525"/>
      <c r="O48" s="526"/>
      <c r="P48" s="524"/>
      <c r="Q48" s="525"/>
      <c r="R48" s="525"/>
      <c r="S48" s="525"/>
      <c r="T48" s="525"/>
      <c r="U48" s="526"/>
      <c r="V48" s="524"/>
      <c r="W48" s="525"/>
      <c r="X48" s="525"/>
      <c r="Y48" s="525"/>
      <c r="Z48" s="525"/>
      <c r="AA48" s="526"/>
      <c r="AB48" s="524"/>
      <c r="AC48" s="525"/>
      <c r="AD48" s="525"/>
      <c r="AE48" s="525"/>
      <c r="AF48" s="525"/>
      <c r="AG48" s="526"/>
      <c r="AH48" s="524"/>
      <c r="AI48" s="525"/>
      <c r="AJ48" s="525"/>
      <c r="AK48" s="525"/>
      <c r="AL48" s="525"/>
      <c r="AM48" s="526"/>
      <c r="AN48" s="53"/>
      <c r="AO48" s="53"/>
      <c r="AP48" s="53"/>
      <c r="AQ48" s="53"/>
      <c r="AR48" s="53"/>
      <c r="AS48" s="53"/>
      <c r="AT48" s="53"/>
      <c r="AU48" s="53"/>
      <c r="AV48" s="53"/>
      <c r="AW48" s="53"/>
      <c r="AX48" s="53"/>
      <c r="AY48" s="53"/>
      <c r="AZ48" s="53"/>
      <c r="BA48" s="53"/>
      <c r="BB48" s="53"/>
      <c r="BC48" s="53"/>
      <c r="BD48" s="53"/>
      <c r="BE48" s="53"/>
      <c r="BF48" s="53"/>
      <c r="BG48" s="53"/>
      <c r="BH48" s="53"/>
      <c r="BI48" s="53"/>
      <c r="BJ48" s="53"/>
      <c r="BK48" s="53"/>
      <c r="BL48" s="53"/>
      <c r="BM48" s="53"/>
      <c r="BN48" s="53"/>
      <c r="BO48" s="53"/>
      <c r="BP48" s="53"/>
      <c r="BQ48" s="53"/>
      <c r="BR48" s="53"/>
      <c r="BS48" s="53"/>
      <c r="BT48" s="53"/>
      <c r="BU48" s="53"/>
      <c r="BV48" s="53"/>
      <c r="BW48" s="53"/>
      <c r="BX48" s="53"/>
      <c r="BY48" s="53"/>
      <c r="BZ48" s="53"/>
      <c r="CA48" s="53"/>
      <c r="CB48" s="53"/>
    </row>
    <row r="49" spans="1:80" x14ac:dyDescent="0.3">
      <c r="A49" s="53"/>
      <c r="B49" s="53"/>
      <c r="C49" s="53"/>
      <c r="D49" s="53"/>
      <c r="E49" s="53"/>
      <c r="F49" s="53"/>
      <c r="G49" s="53"/>
      <c r="H49" s="53"/>
      <c r="I49" s="53"/>
      <c r="J49" s="524"/>
      <c r="K49" s="525"/>
      <c r="L49" s="525"/>
      <c r="M49" s="525"/>
      <c r="N49" s="525"/>
      <c r="O49" s="526"/>
      <c r="P49" s="524"/>
      <c r="Q49" s="525"/>
      <c r="R49" s="525"/>
      <c r="S49" s="525"/>
      <c r="T49" s="525"/>
      <c r="U49" s="526"/>
      <c r="V49" s="524"/>
      <c r="W49" s="525"/>
      <c r="X49" s="525"/>
      <c r="Y49" s="525"/>
      <c r="Z49" s="525"/>
      <c r="AA49" s="526"/>
      <c r="AB49" s="524"/>
      <c r="AC49" s="525"/>
      <c r="AD49" s="525"/>
      <c r="AE49" s="525"/>
      <c r="AF49" s="525"/>
      <c r="AG49" s="526"/>
      <c r="AH49" s="524"/>
      <c r="AI49" s="525"/>
      <c r="AJ49" s="525"/>
      <c r="AK49" s="525"/>
      <c r="AL49" s="525"/>
      <c r="AM49" s="526"/>
      <c r="AN49" s="53"/>
      <c r="AO49" s="53"/>
      <c r="AP49" s="53"/>
      <c r="AQ49" s="53"/>
      <c r="AR49" s="53"/>
      <c r="AS49" s="53"/>
      <c r="AT49" s="53"/>
      <c r="AU49" s="53"/>
      <c r="AV49" s="53"/>
      <c r="AW49" s="53"/>
      <c r="AX49" s="53"/>
      <c r="AY49" s="53"/>
      <c r="AZ49" s="53"/>
      <c r="BA49" s="53"/>
      <c r="BB49" s="53"/>
      <c r="BC49" s="53"/>
      <c r="BD49" s="53"/>
      <c r="BE49" s="53"/>
      <c r="BF49" s="53"/>
      <c r="BG49" s="53"/>
      <c r="BH49" s="53"/>
      <c r="BI49" s="53"/>
      <c r="BJ49" s="53"/>
      <c r="BK49" s="53"/>
      <c r="BL49" s="53"/>
      <c r="BM49" s="53"/>
      <c r="BN49" s="53"/>
      <c r="BO49" s="53"/>
      <c r="BP49" s="53"/>
      <c r="BQ49" s="53"/>
      <c r="BR49" s="53"/>
      <c r="BS49" s="53"/>
      <c r="BT49" s="53"/>
      <c r="BU49" s="53"/>
      <c r="BV49" s="53"/>
      <c r="BW49" s="53"/>
      <c r="BX49" s="53"/>
      <c r="BY49" s="53"/>
      <c r="BZ49" s="53"/>
      <c r="CA49" s="53"/>
      <c r="CB49" s="53"/>
    </row>
    <row r="50" spans="1:80" x14ac:dyDescent="0.3">
      <c r="A50" s="53"/>
      <c r="B50" s="53"/>
      <c r="C50" s="53"/>
      <c r="D50" s="53"/>
      <c r="E50" s="53"/>
      <c r="F50" s="53"/>
      <c r="G50" s="53"/>
      <c r="H50" s="53"/>
      <c r="I50" s="53"/>
      <c r="J50" s="524"/>
      <c r="K50" s="525"/>
      <c r="L50" s="525"/>
      <c r="M50" s="525"/>
      <c r="N50" s="525"/>
      <c r="O50" s="526"/>
      <c r="P50" s="524"/>
      <c r="Q50" s="525"/>
      <c r="R50" s="525"/>
      <c r="S50" s="525"/>
      <c r="T50" s="525"/>
      <c r="U50" s="526"/>
      <c r="V50" s="524"/>
      <c r="W50" s="525"/>
      <c r="X50" s="525"/>
      <c r="Y50" s="525"/>
      <c r="Z50" s="525"/>
      <c r="AA50" s="526"/>
      <c r="AB50" s="524"/>
      <c r="AC50" s="525"/>
      <c r="AD50" s="525"/>
      <c r="AE50" s="525"/>
      <c r="AF50" s="525"/>
      <c r="AG50" s="526"/>
      <c r="AH50" s="524"/>
      <c r="AI50" s="525"/>
      <c r="AJ50" s="525"/>
      <c r="AK50" s="525"/>
      <c r="AL50" s="525"/>
      <c r="AM50" s="526"/>
      <c r="AN50" s="53"/>
      <c r="AO50" s="53"/>
      <c r="AP50" s="53"/>
      <c r="AQ50" s="53"/>
      <c r="AR50" s="53"/>
      <c r="AS50" s="53"/>
      <c r="AT50" s="53"/>
      <c r="AU50" s="53"/>
      <c r="AV50" s="53"/>
      <c r="AW50" s="53"/>
      <c r="AX50" s="53"/>
      <c r="AY50" s="53"/>
      <c r="AZ50" s="53"/>
      <c r="BA50" s="53"/>
      <c r="BB50" s="53"/>
      <c r="BC50" s="53"/>
      <c r="BD50" s="53"/>
      <c r="BE50" s="53"/>
      <c r="BF50" s="53"/>
      <c r="BG50" s="53"/>
      <c r="BH50" s="53"/>
      <c r="BI50" s="53"/>
      <c r="BJ50" s="53"/>
      <c r="BK50" s="53"/>
      <c r="BL50" s="53"/>
      <c r="BM50" s="53"/>
      <c r="BN50" s="53"/>
      <c r="BO50" s="53"/>
      <c r="BP50" s="53"/>
      <c r="BQ50" s="53"/>
      <c r="BR50" s="53"/>
      <c r="BS50" s="53"/>
      <c r="BT50" s="53"/>
      <c r="BU50" s="53"/>
      <c r="BV50" s="53"/>
      <c r="BW50" s="53"/>
      <c r="BX50" s="53"/>
      <c r="BY50" s="53"/>
      <c r="BZ50" s="53"/>
      <c r="CA50" s="53"/>
      <c r="CB50" s="53"/>
    </row>
    <row r="51" spans="1:80" ht="15" thickBot="1" x14ac:dyDescent="0.35">
      <c r="A51" s="53"/>
      <c r="B51" s="53"/>
      <c r="C51" s="53"/>
      <c r="D51" s="53"/>
      <c r="E51" s="53"/>
      <c r="F51" s="53"/>
      <c r="G51" s="53"/>
      <c r="H51" s="53"/>
      <c r="I51" s="53"/>
      <c r="J51" s="527"/>
      <c r="K51" s="528"/>
      <c r="L51" s="528"/>
      <c r="M51" s="528"/>
      <c r="N51" s="528"/>
      <c r="O51" s="529"/>
      <c r="P51" s="527"/>
      <c r="Q51" s="528"/>
      <c r="R51" s="528"/>
      <c r="S51" s="528"/>
      <c r="T51" s="528"/>
      <c r="U51" s="529"/>
      <c r="V51" s="527"/>
      <c r="W51" s="528"/>
      <c r="X51" s="528"/>
      <c r="Y51" s="528"/>
      <c r="Z51" s="528"/>
      <c r="AA51" s="529"/>
      <c r="AB51" s="527"/>
      <c r="AC51" s="528"/>
      <c r="AD51" s="528"/>
      <c r="AE51" s="528"/>
      <c r="AF51" s="528"/>
      <c r="AG51" s="529"/>
      <c r="AH51" s="527"/>
      <c r="AI51" s="528"/>
      <c r="AJ51" s="528"/>
      <c r="AK51" s="528"/>
      <c r="AL51" s="528"/>
      <c r="AM51" s="529"/>
      <c r="AN51" s="53"/>
      <c r="AO51" s="53"/>
      <c r="AP51" s="53"/>
      <c r="AQ51" s="53"/>
      <c r="AR51" s="53"/>
      <c r="AS51" s="53"/>
      <c r="AT51" s="53"/>
      <c r="AU51" s="53"/>
      <c r="AV51" s="53"/>
      <c r="AW51" s="53"/>
      <c r="AX51" s="53"/>
      <c r="AY51" s="53"/>
      <c r="AZ51" s="53"/>
      <c r="BA51" s="53"/>
      <c r="BB51" s="53"/>
      <c r="BC51" s="53"/>
      <c r="BD51" s="53"/>
      <c r="BE51" s="53"/>
      <c r="BF51" s="53"/>
      <c r="BG51" s="53"/>
      <c r="BH51" s="53"/>
      <c r="BI51" s="53"/>
      <c r="BJ51" s="53"/>
      <c r="BK51" s="53"/>
      <c r="BL51" s="53"/>
      <c r="BM51" s="53"/>
      <c r="BN51" s="53"/>
      <c r="BO51" s="53"/>
      <c r="BP51" s="53"/>
      <c r="BQ51" s="53"/>
      <c r="BR51" s="53"/>
      <c r="BS51" s="53"/>
      <c r="BT51" s="53"/>
      <c r="BU51" s="53"/>
      <c r="BV51" s="53"/>
      <c r="BW51" s="53"/>
      <c r="BX51" s="53"/>
      <c r="BY51" s="53"/>
      <c r="BZ51" s="53"/>
      <c r="CA51" s="53"/>
      <c r="CB51" s="53"/>
    </row>
    <row r="52" spans="1:80" x14ac:dyDescent="0.3">
      <c r="A52" s="53"/>
      <c r="B52" s="53"/>
      <c r="C52" s="53"/>
      <c r="D52" s="53"/>
      <c r="E52" s="53"/>
      <c r="F52" s="53"/>
      <c r="G52" s="53"/>
      <c r="H52" s="53"/>
      <c r="I52" s="53"/>
      <c r="J52" s="53"/>
      <c r="K52" s="53"/>
      <c r="L52" s="53"/>
      <c r="M52" s="53"/>
      <c r="N52" s="53"/>
      <c r="O52" s="53"/>
      <c r="P52" s="53"/>
      <c r="Q52" s="53"/>
      <c r="R52" s="53"/>
      <c r="S52" s="53"/>
      <c r="T52" s="53"/>
      <c r="U52" s="53"/>
      <c r="V52" s="53"/>
      <c r="W52" s="53"/>
      <c r="X52" s="53"/>
      <c r="Y52" s="53"/>
      <c r="Z52" s="53"/>
      <c r="AA52" s="53"/>
      <c r="AB52" s="53"/>
      <c r="AC52" s="53"/>
      <c r="AD52" s="53"/>
      <c r="AE52" s="53"/>
      <c r="AF52" s="53"/>
      <c r="AG52" s="53"/>
      <c r="AH52" s="53"/>
      <c r="AI52" s="53"/>
      <c r="AJ52" s="53"/>
      <c r="AK52" s="53"/>
      <c r="AL52" s="53"/>
      <c r="AM52" s="53"/>
      <c r="AN52" s="53"/>
      <c r="AO52" s="53"/>
      <c r="AP52" s="53"/>
      <c r="AQ52" s="53"/>
      <c r="AR52" s="53"/>
      <c r="AS52" s="53"/>
      <c r="AT52" s="53"/>
      <c r="AU52" s="53"/>
      <c r="AV52" s="53"/>
      <c r="AW52" s="53"/>
      <c r="AX52" s="53"/>
      <c r="AY52" s="53"/>
      <c r="AZ52" s="53"/>
      <c r="BA52" s="53"/>
      <c r="BB52" s="53"/>
      <c r="BC52" s="53"/>
      <c r="BD52" s="53"/>
      <c r="BE52" s="53"/>
      <c r="BF52" s="53"/>
      <c r="BG52" s="53"/>
      <c r="BH52" s="53"/>
      <c r="BI52" s="53"/>
      <c r="BJ52" s="53"/>
      <c r="BK52" s="53"/>
      <c r="BL52" s="53"/>
      <c r="BM52" s="53"/>
      <c r="BN52" s="53"/>
      <c r="BO52" s="53"/>
      <c r="BP52" s="53"/>
      <c r="BQ52" s="53"/>
      <c r="BR52" s="53"/>
      <c r="BS52" s="53"/>
      <c r="BT52" s="53"/>
      <c r="BU52" s="53"/>
      <c r="BV52" s="53"/>
      <c r="BW52" s="53"/>
      <c r="BX52" s="53"/>
      <c r="BY52" s="53"/>
      <c r="BZ52" s="53"/>
      <c r="CA52" s="53"/>
      <c r="CB52" s="53"/>
    </row>
    <row r="53" spans="1:80" ht="15" customHeight="1" x14ac:dyDescent="0.3">
      <c r="A53" s="53"/>
      <c r="B53" s="57"/>
      <c r="C53" s="57"/>
      <c r="D53" s="57"/>
      <c r="E53" s="57"/>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3"/>
      <c r="AV53" s="53"/>
      <c r="AW53" s="53"/>
      <c r="AX53" s="53"/>
      <c r="AY53" s="53"/>
      <c r="AZ53" s="53"/>
      <c r="BA53" s="53"/>
      <c r="BB53" s="53"/>
      <c r="BC53" s="53"/>
      <c r="BD53" s="53"/>
      <c r="BE53" s="53"/>
      <c r="BF53" s="53"/>
      <c r="BG53" s="53"/>
      <c r="BH53" s="53"/>
      <c r="BI53" s="53"/>
      <c r="BJ53" s="53"/>
      <c r="BK53" s="53"/>
      <c r="BL53" s="53"/>
      <c r="BM53" s="53"/>
      <c r="BN53" s="53"/>
      <c r="BO53" s="53"/>
      <c r="BP53" s="53"/>
      <c r="BQ53" s="53"/>
      <c r="BR53" s="53"/>
      <c r="BS53" s="53"/>
      <c r="BT53" s="53"/>
      <c r="BU53" s="53"/>
      <c r="BV53" s="53"/>
      <c r="BW53" s="53"/>
      <c r="BX53" s="53"/>
      <c r="BY53" s="53"/>
      <c r="BZ53" s="53"/>
      <c r="CA53" s="53"/>
      <c r="CB53" s="53"/>
    </row>
    <row r="54" spans="1:80" ht="15" customHeight="1" x14ac:dyDescent="0.3">
      <c r="A54" s="53"/>
      <c r="B54" s="57"/>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57"/>
      <c r="AL54" s="57"/>
      <c r="AM54" s="57"/>
      <c r="AN54" s="57"/>
      <c r="AO54" s="57"/>
      <c r="AP54" s="57"/>
      <c r="AQ54" s="57"/>
      <c r="AR54" s="57"/>
      <c r="AS54" s="57"/>
      <c r="AT54" s="57"/>
      <c r="AU54" s="53"/>
      <c r="AV54" s="53"/>
      <c r="AW54" s="53"/>
      <c r="AX54" s="53"/>
      <c r="AY54" s="53"/>
      <c r="AZ54" s="53"/>
      <c r="BA54" s="53"/>
      <c r="BB54" s="53"/>
      <c r="BC54" s="53"/>
      <c r="BD54" s="53"/>
      <c r="BE54" s="53"/>
      <c r="BF54" s="53"/>
      <c r="BG54" s="53"/>
      <c r="BH54" s="53"/>
      <c r="BI54" s="53"/>
      <c r="BJ54" s="53"/>
      <c r="BK54" s="53"/>
      <c r="BL54" s="53"/>
      <c r="BM54" s="53"/>
      <c r="BN54" s="53"/>
      <c r="BO54" s="53"/>
      <c r="BP54" s="53"/>
      <c r="BQ54" s="53"/>
      <c r="BR54" s="53"/>
      <c r="BS54" s="53"/>
      <c r="BT54" s="53"/>
      <c r="BU54" s="53"/>
      <c r="BV54" s="53"/>
      <c r="BW54" s="53"/>
      <c r="BX54" s="53"/>
      <c r="BY54" s="53"/>
      <c r="BZ54" s="53"/>
      <c r="CA54" s="53"/>
      <c r="CB54" s="53"/>
    </row>
    <row r="55" spans="1:80" x14ac:dyDescent="0.3">
      <c r="A55" s="53"/>
      <c r="B55" s="53"/>
      <c r="C55" s="53"/>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53"/>
      <c r="AJ55" s="53"/>
      <c r="AK55" s="53"/>
      <c r="AL55" s="53"/>
      <c r="AM55" s="53"/>
      <c r="AN55" s="53"/>
      <c r="AO55" s="53"/>
      <c r="AP55" s="53"/>
      <c r="AQ55" s="53"/>
      <c r="AR55" s="53"/>
      <c r="AS55" s="53"/>
      <c r="AT55" s="53"/>
      <c r="AU55" s="53"/>
      <c r="AV55" s="53"/>
      <c r="AW55" s="53"/>
      <c r="AX55" s="53"/>
      <c r="AY55" s="53"/>
      <c r="AZ55" s="53"/>
      <c r="BA55" s="53"/>
      <c r="BB55" s="53"/>
      <c r="BC55" s="53"/>
      <c r="BD55" s="53"/>
      <c r="BE55" s="53"/>
      <c r="BF55" s="53"/>
      <c r="BG55" s="53"/>
      <c r="BH55" s="53"/>
      <c r="BI55" s="53"/>
      <c r="BJ55" s="53"/>
      <c r="BK55" s="53"/>
      <c r="BL55" s="53"/>
      <c r="BM55" s="53"/>
      <c r="BN55" s="53"/>
      <c r="BO55" s="53"/>
      <c r="BP55" s="53"/>
      <c r="BQ55" s="53"/>
      <c r="BR55" s="53"/>
      <c r="BS55" s="53"/>
      <c r="BT55" s="53"/>
      <c r="BU55" s="53"/>
      <c r="BV55" s="53"/>
      <c r="BW55" s="53"/>
      <c r="BX55" s="53"/>
      <c r="BY55" s="53"/>
      <c r="BZ55" s="53"/>
      <c r="CA55" s="53"/>
      <c r="CB55" s="53"/>
    </row>
    <row r="56" spans="1:80" x14ac:dyDescent="0.3">
      <c r="A56" s="53"/>
      <c r="B56" s="53"/>
      <c r="C56" s="53"/>
      <c r="D56" s="53"/>
      <c r="E56" s="53"/>
      <c r="F56" s="53"/>
      <c r="G56" s="53"/>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c r="AI56" s="53"/>
      <c r="AJ56" s="53"/>
      <c r="AK56" s="53"/>
      <c r="AL56" s="53"/>
      <c r="AM56" s="53"/>
      <c r="AN56" s="53"/>
      <c r="AO56" s="53"/>
      <c r="AP56" s="53"/>
      <c r="AQ56" s="53"/>
      <c r="AR56" s="53"/>
      <c r="AS56" s="53"/>
      <c r="AT56" s="53"/>
      <c r="AU56" s="53"/>
      <c r="AV56" s="53"/>
      <c r="AW56" s="53"/>
      <c r="AX56" s="53"/>
      <c r="AY56" s="53"/>
      <c r="AZ56" s="53"/>
      <c r="BA56" s="53"/>
      <c r="BB56" s="53"/>
      <c r="BC56" s="53"/>
      <c r="BD56" s="53"/>
      <c r="BE56" s="53"/>
      <c r="BF56" s="53"/>
      <c r="BG56" s="53"/>
      <c r="BH56" s="53"/>
      <c r="BI56" s="53"/>
      <c r="BJ56" s="53"/>
      <c r="BK56" s="53"/>
      <c r="BL56" s="53"/>
      <c r="BM56" s="53"/>
      <c r="BN56" s="53"/>
      <c r="BO56" s="53"/>
      <c r="BP56" s="53"/>
      <c r="BQ56" s="53"/>
      <c r="BR56" s="53"/>
      <c r="BS56" s="53"/>
      <c r="BT56" s="53"/>
      <c r="BU56" s="53"/>
      <c r="BV56" s="53"/>
      <c r="BW56" s="53"/>
      <c r="BX56" s="53"/>
      <c r="BY56" s="53"/>
      <c r="BZ56" s="53"/>
      <c r="CA56" s="53"/>
      <c r="CB56" s="53"/>
    </row>
    <row r="57" spans="1:80" x14ac:dyDescent="0.3">
      <c r="A57" s="53"/>
      <c r="B57" s="53"/>
      <c r="C57" s="53"/>
      <c r="D57" s="53"/>
      <c r="E57" s="53"/>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c r="AI57" s="53"/>
      <c r="AJ57" s="53"/>
      <c r="AK57" s="53"/>
      <c r="AL57" s="53"/>
      <c r="AM57" s="53"/>
      <c r="AN57" s="53"/>
      <c r="AO57" s="53"/>
      <c r="AP57" s="53"/>
      <c r="AQ57" s="53"/>
      <c r="AR57" s="53"/>
      <c r="AS57" s="53"/>
      <c r="AT57" s="53"/>
      <c r="AU57" s="53"/>
      <c r="AV57" s="53"/>
      <c r="AW57" s="53"/>
      <c r="AX57" s="53"/>
      <c r="AY57" s="53"/>
      <c r="AZ57" s="53"/>
      <c r="BA57" s="53"/>
      <c r="BB57" s="53"/>
      <c r="BC57" s="53"/>
      <c r="BD57" s="53"/>
      <c r="BE57" s="53"/>
      <c r="BF57" s="53"/>
      <c r="BG57" s="53"/>
      <c r="BH57" s="53"/>
      <c r="BI57" s="53"/>
      <c r="BJ57" s="53"/>
      <c r="BK57" s="53"/>
      <c r="BL57" s="53"/>
      <c r="BM57" s="53"/>
      <c r="BN57" s="53"/>
      <c r="BO57" s="53"/>
      <c r="BP57" s="53"/>
      <c r="BQ57" s="53"/>
      <c r="BR57" s="53"/>
      <c r="BS57" s="53"/>
      <c r="BT57" s="53"/>
      <c r="BU57" s="53"/>
      <c r="BV57" s="53"/>
      <c r="BW57" s="53"/>
      <c r="BX57" s="53"/>
      <c r="BY57" s="53"/>
      <c r="BZ57" s="53"/>
      <c r="CA57" s="53"/>
      <c r="CB57" s="53"/>
    </row>
    <row r="58" spans="1:80" x14ac:dyDescent="0.3">
      <c r="A58" s="53"/>
      <c r="B58" s="53"/>
      <c r="C58" s="53"/>
      <c r="D58" s="53"/>
      <c r="E58" s="53"/>
      <c r="F58" s="53"/>
      <c r="G58" s="53"/>
      <c r="H58" s="53"/>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53"/>
      <c r="AH58" s="53"/>
      <c r="AI58" s="53"/>
      <c r="AJ58" s="53"/>
      <c r="AK58" s="53"/>
      <c r="AL58" s="53"/>
      <c r="AM58" s="53"/>
      <c r="AN58" s="53"/>
      <c r="AO58" s="53"/>
      <c r="AP58" s="53"/>
      <c r="AQ58" s="53"/>
      <c r="AR58" s="53"/>
      <c r="AS58" s="53"/>
      <c r="AT58" s="53"/>
      <c r="AU58" s="53"/>
      <c r="AV58" s="53"/>
      <c r="AW58" s="53"/>
      <c r="AX58" s="53"/>
      <c r="AY58" s="53"/>
      <c r="AZ58" s="53"/>
      <c r="BA58" s="53"/>
      <c r="BB58" s="53"/>
      <c r="BC58" s="53"/>
      <c r="BD58" s="53"/>
      <c r="BE58" s="53"/>
      <c r="BF58" s="53"/>
      <c r="BG58" s="53"/>
      <c r="BH58" s="53"/>
      <c r="BI58" s="53"/>
      <c r="BJ58" s="53"/>
      <c r="BK58" s="53"/>
      <c r="BL58" s="53"/>
      <c r="BM58" s="53"/>
      <c r="BN58" s="53"/>
      <c r="BO58" s="53"/>
      <c r="BP58" s="53"/>
      <c r="BQ58" s="53"/>
      <c r="BR58" s="53"/>
      <c r="BS58" s="53"/>
      <c r="BT58" s="53"/>
      <c r="BU58" s="53"/>
      <c r="BV58" s="53"/>
      <c r="BW58" s="53"/>
      <c r="BX58" s="53"/>
      <c r="BY58" s="53"/>
      <c r="BZ58" s="53"/>
      <c r="CA58" s="53"/>
      <c r="CB58" s="53"/>
    </row>
    <row r="59" spans="1:80" x14ac:dyDescent="0.3">
      <c r="A59" s="53"/>
      <c r="B59" s="53"/>
      <c r="C59" s="53"/>
      <c r="D59" s="53"/>
      <c r="E59" s="53"/>
      <c r="F59" s="53"/>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c r="AI59" s="53"/>
      <c r="AJ59" s="53"/>
      <c r="AK59" s="53"/>
      <c r="AL59" s="53"/>
      <c r="AM59" s="53"/>
      <c r="AN59" s="53"/>
      <c r="AO59" s="53"/>
      <c r="AP59" s="53"/>
      <c r="AQ59" s="53"/>
      <c r="AR59" s="53"/>
      <c r="AS59" s="53"/>
      <c r="AT59" s="53"/>
      <c r="AU59" s="53"/>
      <c r="AV59" s="53"/>
      <c r="AW59" s="53"/>
      <c r="AX59" s="53"/>
      <c r="AY59" s="53"/>
      <c r="AZ59" s="53"/>
      <c r="BA59" s="53"/>
      <c r="BB59" s="53"/>
      <c r="BC59" s="53"/>
      <c r="BD59" s="53"/>
      <c r="BE59" s="53"/>
      <c r="BF59" s="53"/>
      <c r="BG59" s="53"/>
      <c r="BH59" s="53"/>
      <c r="BI59" s="53"/>
      <c r="BJ59" s="53"/>
      <c r="BK59" s="53"/>
      <c r="BL59" s="53"/>
      <c r="BM59" s="53"/>
      <c r="BN59" s="53"/>
      <c r="BO59" s="53"/>
      <c r="BP59" s="53"/>
      <c r="BQ59" s="53"/>
      <c r="BR59" s="53"/>
      <c r="BS59" s="53"/>
      <c r="BT59" s="53"/>
      <c r="BU59" s="53"/>
      <c r="BV59" s="53"/>
      <c r="BW59" s="53"/>
      <c r="BX59" s="53"/>
      <c r="BY59" s="53"/>
      <c r="BZ59" s="53"/>
      <c r="CA59" s="53"/>
      <c r="CB59" s="53"/>
    </row>
    <row r="60" spans="1:80" x14ac:dyDescent="0.3">
      <c r="A60" s="53"/>
      <c r="B60" s="53"/>
      <c r="C60" s="53"/>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c r="AI60" s="53"/>
      <c r="AJ60" s="53"/>
      <c r="AK60" s="53"/>
      <c r="AL60" s="53"/>
      <c r="AM60" s="53"/>
      <c r="AN60" s="53"/>
      <c r="AO60" s="53"/>
      <c r="AP60" s="53"/>
      <c r="AQ60" s="53"/>
      <c r="AR60" s="53"/>
      <c r="AS60" s="53"/>
      <c r="AT60" s="53"/>
      <c r="AU60" s="53"/>
      <c r="AV60" s="53"/>
      <c r="AW60" s="53"/>
      <c r="AX60" s="53"/>
      <c r="AY60" s="53"/>
      <c r="AZ60" s="53"/>
      <c r="BA60" s="53"/>
      <c r="BB60" s="53"/>
      <c r="BC60" s="53"/>
      <c r="BD60" s="53"/>
      <c r="BE60" s="53"/>
      <c r="BF60" s="53"/>
      <c r="BG60" s="53"/>
      <c r="BH60" s="53"/>
      <c r="BI60" s="53"/>
      <c r="BJ60" s="53"/>
      <c r="BK60" s="53"/>
      <c r="BL60" s="53"/>
      <c r="BM60" s="53"/>
      <c r="BN60" s="53"/>
      <c r="BO60" s="53"/>
      <c r="BP60" s="53"/>
      <c r="BQ60" s="53"/>
      <c r="BR60" s="53"/>
      <c r="BS60" s="53"/>
      <c r="BT60" s="53"/>
      <c r="BU60" s="53"/>
      <c r="BV60" s="53"/>
      <c r="BW60" s="53"/>
      <c r="BX60" s="53"/>
      <c r="BY60" s="53"/>
      <c r="BZ60" s="53"/>
      <c r="CA60" s="53"/>
      <c r="CB60" s="53"/>
    </row>
    <row r="61" spans="1:80" x14ac:dyDescent="0.3">
      <c r="A61" s="53"/>
      <c r="B61" s="53"/>
      <c r="C61" s="53"/>
      <c r="D61" s="53"/>
      <c r="E61" s="53"/>
      <c r="F61" s="53"/>
      <c r="G61" s="53"/>
      <c r="H61" s="53"/>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c r="AH61" s="53"/>
      <c r="AI61" s="53"/>
      <c r="AJ61" s="53"/>
      <c r="AK61" s="53"/>
      <c r="AL61" s="53"/>
      <c r="AM61" s="53"/>
      <c r="AN61" s="53"/>
      <c r="AO61" s="53"/>
      <c r="AP61" s="53"/>
      <c r="AQ61" s="53"/>
      <c r="AR61" s="53"/>
      <c r="AS61" s="53"/>
      <c r="AT61" s="53"/>
      <c r="AU61" s="53"/>
      <c r="AV61" s="53"/>
      <c r="AW61" s="53"/>
      <c r="AX61" s="53"/>
      <c r="AY61" s="53"/>
      <c r="AZ61" s="53"/>
      <c r="BA61" s="53"/>
      <c r="BB61" s="53"/>
      <c r="BC61" s="53"/>
      <c r="BD61" s="53"/>
      <c r="BE61" s="53"/>
      <c r="BF61" s="53"/>
      <c r="BG61" s="53"/>
      <c r="BH61" s="53"/>
      <c r="BI61" s="53"/>
      <c r="BJ61" s="53"/>
      <c r="BK61" s="53"/>
      <c r="BL61" s="53"/>
      <c r="BM61" s="53"/>
      <c r="BN61" s="53"/>
      <c r="BO61" s="53"/>
      <c r="BP61" s="53"/>
      <c r="BQ61" s="53"/>
      <c r="BR61" s="53"/>
      <c r="BS61" s="53"/>
      <c r="BT61" s="53"/>
      <c r="BU61" s="53"/>
      <c r="BV61" s="53"/>
      <c r="BW61" s="53"/>
      <c r="BX61" s="53"/>
      <c r="BY61" s="53"/>
      <c r="BZ61" s="53"/>
      <c r="CA61" s="53"/>
      <c r="CB61" s="53"/>
    </row>
    <row r="62" spans="1:80" x14ac:dyDescent="0.3">
      <c r="A62" s="53"/>
      <c r="B62" s="53"/>
      <c r="C62" s="53"/>
      <c r="D62" s="53"/>
      <c r="E62" s="53"/>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c r="AH62" s="53"/>
      <c r="AI62" s="53"/>
      <c r="AJ62" s="53"/>
      <c r="AK62" s="53"/>
      <c r="AL62" s="53"/>
      <c r="AM62" s="53"/>
      <c r="AN62" s="53"/>
      <c r="AO62" s="53"/>
      <c r="AP62" s="53"/>
      <c r="AQ62" s="53"/>
      <c r="AR62" s="53"/>
      <c r="AS62" s="53"/>
      <c r="AT62" s="53"/>
      <c r="AU62" s="53"/>
      <c r="AV62" s="53"/>
      <c r="AW62" s="53"/>
      <c r="AX62" s="53"/>
      <c r="AY62" s="53"/>
      <c r="AZ62" s="53"/>
      <c r="BA62" s="53"/>
      <c r="BB62" s="53"/>
      <c r="BC62" s="53"/>
      <c r="BD62" s="53"/>
      <c r="BE62" s="53"/>
      <c r="BF62" s="53"/>
      <c r="BG62" s="53"/>
      <c r="BH62" s="53"/>
      <c r="BI62" s="53"/>
      <c r="BJ62" s="53"/>
      <c r="BK62" s="53"/>
      <c r="BL62" s="53"/>
      <c r="BM62" s="53"/>
      <c r="BN62" s="53"/>
      <c r="BO62" s="53"/>
      <c r="BP62" s="53"/>
      <c r="BQ62" s="53"/>
      <c r="BR62" s="53"/>
      <c r="BS62" s="53"/>
      <c r="BT62" s="53"/>
      <c r="BU62" s="53"/>
      <c r="BV62" s="53"/>
      <c r="BW62" s="53"/>
      <c r="BX62" s="53"/>
      <c r="BY62" s="53"/>
      <c r="BZ62" s="53"/>
      <c r="CA62" s="53"/>
      <c r="CB62" s="53"/>
    </row>
    <row r="63" spans="1:80" x14ac:dyDescent="0.3">
      <c r="A63" s="53"/>
      <c r="B63" s="53"/>
      <c r="C63" s="53"/>
      <c r="D63" s="53"/>
      <c r="E63" s="53"/>
      <c r="F63" s="53"/>
      <c r="G63" s="53"/>
      <c r="H63" s="53"/>
      <c r="I63" s="53"/>
      <c r="J63" s="53"/>
      <c r="K63" s="53"/>
      <c r="L63" s="53"/>
      <c r="M63" s="53"/>
      <c r="N63" s="53"/>
      <c r="O63" s="53"/>
      <c r="P63" s="53"/>
      <c r="Q63" s="53"/>
      <c r="R63" s="53"/>
      <c r="S63" s="53"/>
      <c r="T63" s="53"/>
      <c r="U63" s="53"/>
      <c r="V63" s="53"/>
      <c r="W63" s="53"/>
      <c r="X63" s="53"/>
      <c r="Y63" s="53"/>
      <c r="Z63" s="53"/>
      <c r="AA63" s="53"/>
      <c r="AB63" s="53"/>
      <c r="AC63" s="53"/>
      <c r="AD63" s="53"/>
      <c r="AE63" s="53"/>
      <c r="AF63" s="53"/>
      <c r="AG63" s="53"/>
      <c r="AH63" s="53"/>
      <c r="AI63" s="53"/>
      <c r="AJ63" s="53"/>
      <c r="AK63" s="53"/>
      <c r="AL63" s="53"/>
      <c r="AM63" s="53"/>
      <c r="AN63" s="53"/>
      <c r="AO63" s="53"/>
      <c r="AP63" s="53"/>
      <c r="AQ63" s="53"/>
      <c r="AR63" s="53"/>
      <c r="AS63" s="53"/>
      <c r="AT63" s="53"/>
      <c r="AU63" s="53"/>
      <c r="AV63" s="53"/>
      <c r="AW63" s="53"/>
      <c r="AX63" s="53"/>
      <c r="AY63" s="53"/>
      <c r="AZ63" s="53"/>
      <c r="BA63" s="53"/>
      <c r="BB63" s="53"/>
      <c r="BC63" s="53"/>
      <c r="BD63" s="53"/>
      <c r="BE63" s="53"/>
      <c r="BF63" s="53"/>
      <c r="BG63" s="53"/>
      <c r="BH63" s="53"/>
      <c r="BI63" s="53"/>
      <c r="BJ63" s="53"/>
      <c r="BK63" s="53"/>
      <c r="BL63" s="53"/>
      <c r="BM63" s="53"/>
      <c r="BN63" s="53"/>
      <c r="BO63" s="53"/>
      <c r="BP63" s="53"/>
      <c r="BQ63" s="53"/>
      <c r="BR63" s="53"/>
      <c r="BS63" s="53"/>
      <c r="BT63" s="53"/>
      <c r="BU63" s="53"/>
      <c r="BV63" s="53"/>
      <c r="BW63" s="53"/>
      <c r="BX63" s="53"/>
      <c r="BY63" s="53"/>
      <c r="BZ63" s="53"/>
      <c r="CA63" s="53"/>
      <c r="CB63" s="53"/>
    </row>
    <row r="64" spans="1:80" x14ac:dyDescent="0.3">
      <c r="A64" s="53"/>
      <c r="B64" s="53"/>
      <c r="C64" s="53"/>
      <c r="D64" s="53"/>
      <c r="E64" s="53"/>
      <c r="F64" s="53"/>
      <c r="G64" s="53"/>
      <c r="H64" s="53"/>
      <c r="I64" s="53"/>
      <c r="J64" s="53"/>
      <c r="K64" s="53"/>
      <c r="L64" s="53"/>
      <c r="M64" s="53"/>
      <c r="N64" s="53"/>
      <c r="O64" s="53"/>
      <c r="P64" s="53"/>
      <c r="Q64" s="53"/>
      <c r="R64" s="53"/>
      <c r="S64" s="53"/>
      <c r="T64" s="53"/>
      <c r="U64" s="53"/>
      <c r="V64" s="53"/>
      <c r="W64" s="53"/>
      <c r="X64" s="53"/>
      <c r="Y64" s="53"/>
      <c r="Z64" s="53"/>
      <c r="AA64" s="53"/>
      <c r="AB64" s="53"/>
      <c r="AC64" s="53"/>
      <c r="AD64" s="53"/>
      <c r="AE64" s="53"/>
      <c r="AF64" s="53"/>
      <c r="AG64" s="53"/>
      <c r="AH64" s="53"/>
      <c r="AI64" s="53"/>
      <c r="AJ64" s="53"/>
      <c r="AK64" s="53"/>
      <c r="AL64" s="53"/>
      <c r="AM64" s="53"/>
      <c r="AN64" s="53"/>
      <c r="AO64" s="53"/>
      <c r="AP64" s="53"/>
      <c r="AQ64" s="53"/>
      <c r="AR64" s="53"/>
      <c r="AS64" s="53"/>
      <c r="AT64" s="53"/>
      <c r="AU64" s="53"/>
      <c r="AV64" s="53"/>
      <c r="AW64" s="53"/>
      <c r="AX64" s="53"/>
      <c r="AY64" s="53"/>
      <c r="AZ64" s="53"/>
      <c r="BA64" s="53"/>
      <c r="BB64" s="53"/>
      <c r="BC64" s="53"/>
      <c r="BD64" s="53"/>
      <c r="BE64" s="53"/>
      <c r="BF64" s="53"/>
      <c r="BG64" s="53"/>
      <c r="BH64" s="53"/>
      <c r="BI64" s="53"/>
      <c r="BJ64" s="53"/>
      <c r="BK64" s="53"/>
      <c r="BL64" s="53"/>
      <c r="BM64" s="53"/>
      <c r="BN64" s="53"/>
      <c r="BO64" s="53"/>
      <c r="BP64" s="53"/>
      <c r="BQ64" s="53"/>
      <c r="BR64" s="53"/>
      <c r="BS64" s="53"/>
      <c r="BT64" s="53"/>
      <c r="BU64" s="53"/>
      <c r="BV64" s="53"/>
      <c r="BW64" s="53"/>
      <c r="BX64" s="53"/>
      <c r="BY64" s="53"/>
      <c r="BZ64" s="53"/>
      <c r="CA64" s="53"/>
      <c r="CB64" s="53"/>
    </row>
    <row r="65" spans="1:80" x14ac:dyDescent="0.3">
      <c r="A65" s="53"/>
      <c r="B65" s="53"/>
      <c r="C65" s="53"/>
      <c r="D65" s="53"/>
      <c r="E65" s="53"/>
      <c r="F65" s="53"/>
      <c r="G65" s="53"/>
      <c r="H65" s="53"/>
      <c r="I65" s="53"/>
      <c r="J65" s="53"/>
      <c r="K65" s="53"/>
      <c r="L65" s="53"/>
      <c r="M65" s="53"/>
      <c r="N65" s="53"/>
      <c r="O65" s="53"/>
      <c r="P65" s="53"/>
      <c r="Q65" s="53"/>
      <c r="R65" s="53"/>
      <c r="S65" s="53"/>
      <c r="T65" s="53"/>
      <c r="U65" s="53"/>
      <c r="V65" s="53"/>
      <c r="W65" s="53"/>
      <c r="X65" s="53"/>
      <c r="Y65" s="53"/>
      <c r="Z65" s="53"/>
      <c r="AA65" s="53"/>
      <c r="AB65" s="53"/>
      <c r="AC65" s="53"/>
      <c r="AD65" s="53"/>
      <c r="AE65" s="53"/>
      <c r="AF65" s="53"/>
      <c r="AG65" s="53"/>
      <c r="AH65" s="53"/>
      <c r="AI65" s="53"/>
      <c r="AJ65" s="53"/>
      <c r="AK65" s="53"/>
      <c r="AL65" s="53"/>
      <c r="AM65" s="53"/>
      <c r="AN65" s="53"/>
      <c r="AO65" s="53"/>
      <c r="AP65" s="53"/>
      <c r="AQ65" s="53"/>
      <c r="AR65" s="53"/>
      <c r="AS65" s="53"/>
      <c r="AT65" s="53"/>
      <c r="AU65" s="53"/>
      <c r="AV65" s="53"/>
      <c r="AW65" s="53"/>
      <c r="AX65" s="53"/>
      <c r="AY65" s="53"/>
      <c r="AZ65" s="53"/>
      <c r="BA65" s="53"/>
      <c r="BB65" s="53"/>
      <c r="BC65" s="53"/>
      <c r="BD65" s="53"/>
      <c r="BE65" s="53"/>
      <c r="BF65" s="53"/>
      <c r="BG65" s="53"/>
      <c r="BH65" s="53"/>
      <c r="BI65" s="53"/>
      <c r="BJ65" s="53"/>
      <c r="BK65" s="53"/>
      <c r="BL65" s="53"/>
      <c r="BM65" s="53"/>
      <c r="BN65" s="53"/>
      <c r="BO65" s="53"/>
      <c r="BP65" s="53"/>
      <c r="BQ65" s="53"/>
      <c r="BR65" s="53"/>
      <c r="BS65" s="53"/>
      <c r="BT65" s="53"/>
      <c r="BU65" s="53"/>
      <c r="BV65" s="53"/>
      <c r="BW65" s="53"/>
      <c r="BX65" s="53"/>
      <c r="BY65" s="53"/>
      <c r="BZ65" s="53"/>
      <c r="CA65" s="53"/>
      <c r="CB65" s="53"/>
    </row>
    <row r="66" spans="1:80" x14ac:dyDescent="0.3">
      <c r="A66" s="53"/>
      <c r="B66" s="53"/>
      <c r="C66" s="53"/>
      <c r="D66" s="53"/>
      <c r="E66" s="53"/>
      <c r="F66" s="53"/>
      <c r="G66" s="53"/>
      <c r="H66" s="53"/>
      <c r="I66" s="53"/>
      <c r="J66" s="53"/>
      <c r="K66" s="53"/>
      <c r="L66" s="53"/>
      <c r="M66" s="53"/>
      <c r="N66" s="53"/>
      <c r="O66" s="53"/>
      <c r="P66" s="53"/>
      <c r="Q66" s="53"/>
      <c r="R66" s="53"/>
      <c r="S66" s="53"/>
      <c r="T66" s="53"/>
      <c r="U66" s="53"/>
      <c r="V66" s="53"/>
      <c r="W66" s="53"/>
      <c r="X66" s="53"/>
      <c r="Y66" s="53"/>
      <c r="Z66" s="53"/>
      <c r="AA66" s="53"/>
      <c r="AB66" s="53"/>
      <c r="AC66" s="53"/>
      <c r="AD66" s="53"/>
      <c r="AE66" s="53"/>
      <c r="AF66" s="53"/>
      <c r="AG66" s="53"/>
      <c r="AH66" s="53"/>
      <c r="AI66" s="53"/>
      <c r="AJ66" s="53"/>
      <c r="AK66" s="53"/>
      <c r="AL66" s="53"/>
      <c r="AM66" s="53"/>
      <c r="AN66" s="53"/>
      <c r="AO66" s="53"/>
      <c r="AP66" s="53"/>
      <c r="AQ66" s="53"/>
      <c r="AR66" s="53"/>
      <c r="AS66" s="53"/>
      <c r="AT66" s="53"/>
      <c r="AU66" s="53"/>
      <c r="AV66" s="53"/>
      <c r="AW66" s="53"/>
      <c r="AX66" s="53"/>
      <c r="AY66" s="53"/>
      <c r="AZ66" s="53"/>
      <c r="BA66" s="53"/>
      <c r="BB66" s="53"/>
      <c r="BC66" s="53"/>
      <c r="BD66" s="53"/>
      <c r="BE66" s="53"/>
      <c r="BF66" s="53"/>
      <c r="BG66" s="53"/>
      <c r="BH66" s="53"/>
      <c r="BI66" s="53"/>
      <c r="BJ66" s="53"/>
      <c r="BK66" s="53"/>
      <c r="BL66" s="53"/>
      <c r="BM66" s="53"/>
      <c r="BN66" s="53"/>
      <c r="BO66" s="53"/>
      <c r="BP66" s="53"/>
      <c r="BQ66" s="53"/>
      <c r="BR66" s="53"/>
      <c r="BS66" s="53"/>
      <c r="BT66" s="53"/>
      <c r="BU66" s="53"/>
      <c r="BV66" s="53"/>
      <c r="BW66" s="53"/>
      <c r="BX66" s="53"/>
      <c r="BY66" s="53"/>
      <c r="BZ66" s="53"/>
      <c r="CA66" s="53"/>
      <c r="CB66" s="53"/>
    </row>
    <row r="67" spans="1:80" x14ac:dyDescent="0.3">
      <c r="A67" s="53"/>
      <c r="B67" s="53"/>
      <c r="C67" s="53"/>
      <c r="D67" s="53"/>
      <c r="E67" s="53"/>
      <c r="F67" s="53"/>
      <c r="G67" s="53"/>
      <c r="H67" s="53"/>
      <c r="I67" s="53"/>
      <c r="J67" s="53"/>
      <c r="K67" s="53"/>
      <c r="L67" s="53"/>
      <c r="M67" s="53"/>
      <c r="N67" s="53"/>
      <c r="O67" s="53"/>
      <c r="P67" s="53"/>
      <c r="Q67" s="53"/>
      <c r="R67" s="53"/>
      <c r="S67" s="53"/>
      <c r="T67" s="53"/>
      <c r="U67" s="53"/>
      <c r="V67" s="53"/>
      <c r="W67" s="53"/>
      <c r="X67" s="53"/>
      <c r="Y67" s="53"/>
      <c r="Z67" s="53"/>
      <c r="AA67" s="53"/>
      <c r="AB67" s="53"/>
      <c r="AC67" s="53"/>
      <c r="AD67" s="53"/>
      <c r="AE67" s="53"/>
      <c r="AF67" s="53"/>
      <c r="AG67" s="53"/>
      <c r="AH67" s="53"/>
      <c r="AI67" s="53"/>
      <c r="AJ67" s="53"/>
      <c r="AK67" s="53"/>
      <c r="AL67" s="53"/>
      <c r="AM67" s="53"/>
      <c r="AN67" s="53"/>
      <c r="AO67" s="53"/>
      <c r="AP67" s="53"/>
      <c r="AQ67" s="53"/>
      <c r="AR67" s="53"/>
      <c r="AS67" s="53"/>
      <c r="AT67" s="53"/>
      <c r="AU67" s="53"/>
      <c r="AV67" s="53"/>
      <c r="AW67" s="53"/>
      <c r="AX67" s="53"/>
      <c r="AY67" s="53"/>
      <c r="AZ67" s="53"/>
      <c r="BA67" s="53"/>
      <c r="BB67" s="53"/>
      <c r="BC67" s="53"/>
      <c r="BD67" s="53"/>
      <c r="BE67" s="53"/>
      <c r="BF67" s="53"/>
      <c r="BG67" s="53"/>
      <c r="BH67" s="53"/>
      <c r="BI67" s="53"/>
      <c r="BJ67" s="53"/>
      <c r="BK67" s="53"/>
      <c r="BL67" s="53"/>
      <c r="BM67" s="53"/>
      <c r="BN67" s="53"/>
      <c r="BO67" s="53"/>
      <c r="BP67" s="53"/>
      <c r="BQ67" s="53"/>
      <c r="BR67" s="53"/>
      <c r="BS67" s="53"/>
      <c r="BT67" s="53"/>
      <c r="BU67" s="53"/>
      <c r="BV67" s="53"/>
      <c r="BW67" s="53"/>
      <c r="BX67" s="53"/>
      <c r="BY67" s="53"/>
      <c r="BZ67" s="53"/>
      <c r="CA67" s="53"/>
      <c r="CB67" s="53"/>
    </row>
    <row r="68" spans="1:80" x14ac:dyDescent="0.3">
      <c r="A68" s="53"/>
      <c r="B68" s="53"/>
      <c r="C68" s="53"/>
      <c r="D68" s="53"/>
      <c r="E68" s="53"/>
      <c r="F68" s="53"/>
      <c r="G68" s="53"/>
      <c r="H68" s="53"/>
      <c r="I68" s="53"/>
      <c r="J68" s="53"/>
      <c r="K68" s="53"/>
      <c r="L68" s="53"/>
      <c r="M68" s="53"/>
      <c r="N68" s="53"/>
      <c r="O68" s="53"/>
      <c r="P68" s="53"/>
      <c r="Q68" s="53"/>
      <c r="R68" s="53"/>
      <c r="S68" s="53"/>
      <c r="T68" s="53"/>
      <c r="U68" s="53"/>
      <c r="V68" s="53"/>
      <c r="W68" s="53"/>
      <c r="X68" s="53"/>
      <c r="Y68" s="53"/>
      <c r="Z68" s="53"/>
      <c r="AA68" s="53"/>
      <c r="AB68" s="53"/>
      <c r="AC68" s="53"/>
      <c r="AD68" s="53"/>
      <c r="AE68" s="53"/>
      <c r="AF68" s="53"/>
      <c r="AG68" s="53"/>
      <c r="AH68" s="53"/>
      <c r="AI68" s="53"/>
      <c r="AJ68" s="53"/>
      <c r="AK68" s="53"/>
      <c r="AL68" s="53"/>
      <c r="AM68" s="53"/>
      <c r="AN68" s="53"/>
      <c r="AO68" s="53"/>
      <c r="AP68" s="53"/>
      <c r="AQ68" s="53"/>
      <c r="AR68" s="53"/>
      <c r="AS68" s="53"/>
      <c r="AT68" s="53"/>
      <c r="AU68" s="53"/>
      <c r="AV68" s="53"/>
      <c r="AW68" s="53"/>
      <c r="AX68" s="53"/>
      <c r="AY68" s="53"/>
      <c r="AZ68" s="53"/>
      <c r="BA68" s="53"/>
      <c r="BB68" s="53"/>
      <c r="BC68" s="53"/>
      <c r="BD68" s="53"/>
      <c r="BE68" s="53"/>
      <c r="BF68" s="53"/>
      <c r="BG68" s="53"/>
      <c r="BH68" s="53"/>
      <c r="BI68" s="53"/>
      <c r="BJ68" s="53"/>
      <c r="BK68" s="53"/>
      <c r="BL68" s="53"/>
      <c r="BM68" s="53"/>
      <c r="BN68" s="53"/>
      <c r="BO68" s="53"/>
      <c r="BP68" s="53"/>
      <c r="BQ68" s="53"/>
      <c r="BR68" s="53"/>
      <c r="BS68" s="53"/>
      <c r="BT68" s="53"/>
      <c r="BU68" s="53"/>
      <c r="BV68" s="53"/>
      <c r="BW68" s="53"/>
      <c r="BX68" s="53"/>
      <c r="BY68" s="53"/>
      <c r="BZ68" s="53"/>
      <c r="CA68" s="53"/>
      <c r="CB68" s="53"/>
    </row>
    <row r="69" spans="1:80" x14ac:dyDescent="0.3">
      <c r="A69" s="53"/>
      <c r="B69" s="53"/>
      <c r="C69" s="53"/>
      <c r="D69" s="53"/>
      <c r="E69" s="53"/>
      <c r="F69" s="53"/>
      <c r="G69" s="53"/>
      <c r="H69" s="53"/>
      <c r="I69" s="53"/>
      <c r="J69" s="53"/>
      <c r="K69" s="53"/>
      <c r="L69" s="53"/>
      <c r="M69" s="53"/>
      <c r="N69" s="53"/>
      <c r="O69" s="53"/>
      <c r="P69" s="53"/>
      <c r="Q69" s="53"/>
      <c r="R69" s="53"/>
      <c r="S69" s="53"/>
      <c r="T69" s="53"/>
      <c r="U69" s="53"/>
      <c r="V69" s="53"/>
      <c r="W69" s="53"/>
      <c r="X69" s="53"/>
      <c r="Y69" s="53"/>
      <c r="Z69" s="53"/>
      <c r="AA69" s="53"/>
      <c r="AB69" s="53"/>
      <c r="AC69" s="53"/>
      <c r="AD69" s="53"/>
      <c r="AE69" s="53"/>
      <c r="AF69" s="53"/>
      <c r="AG69" s="53"/>
      <c r="AH69" s="53"/>
      <c r="AI69" s="53"/>
      <c r="AJ69" s="53"/>
      <c r="AK69" s="53"/>
      <c r="AL69" s="53"/>
      <c r="AM69" s="53"/>
      <c r="AN69" s="53"/>
      <c r="AO69" s="53"/>
      <c r="AP69" s="53"/>
      <c r="AQ69" s="53"/>
      <c r="AR69" s="53"/>
      <c r="AS69" s="53"/>
      <c r="AT69" s="53"/>
      <c r="AU69" s="53"/>
      <c r="AV69" s="53"/>
      <c r="AW69" s="53"/>
      <c r="AX69" s="53"/>
      <c r="AY69" s="53"/>
      <c r="AZ69" s="53"/>
      <c r="BA69" s="53"/>
      <c r="BB69" s="53"/>
      <c r="BC69" s="53"/>
      <c r="BD69" s="53"/>
      <c r="BE69" s="53"/>
      <c r="BF69" s="53"/>
      <c r="BG69" s="53"/>
      <c r="BH69" s="53"/>
      <c r="BI69" s="53"/>
      <c r="BJ69" s="53"/>
      <c r="BK69" s="53"/>
      <c r="BL69" s="53"/>
      <c r="BM69" s="53"/>
      <c r="BN69" s="53"/>
      <c r="BO69" s="53"/>
      <c r="BP69" s="53"/>
      <c r="BQ69" s="53"/>
      <c r="BR69" s="53"/>
      <c r="BS69" s="53"/>
      <c r="BT69" s="53"/>
      <c r="BU69" s="53"/>
      <c r="BV69" s="53"/>
      <c r="BW69" s="53"/>
      <c r="BX69" s="53"/>
      <c r="BY69" s="53"/>
      <c r="BZ69" s="53"/>
      <c r="CA69" s="53"/>
      <c r="CB69" s="53"/>
    </row>
    <row r="70" spans="1:80" x14ac:dyDescent="0.3">
      <c r="A70" s="53"/>
      <c r="B70" s="53"/>
      <c r="C70" s="53"/>
      <c r="D70" s="53"/>
      <c r="E70" s="53"/>
      <c r="F70" s="53"/>
      <c r="G70" s="53"/>
      <c r="H70" s="53"/>
      <c r="I70" s="53"/>
      <c r="J70" s="53"/>
      <c r="K70" s="53"/>
      <c r="L70" s="53"/>
      <c r="M70" s="53"/>
      <c r="N70" s="53"/>
      <c r="O70" s="53"/>
      <c r="P70" s="53"/>
      <c r="Q70" s="53"/>
      <c r="R70" s="53"/>
      <c r="S70" s="53"/>
      <c r="T70" s="53"/>
      <c r="U70" s="53"/>
      <c r="V70" s="53"/>
      <c r="W70" s="53"/>
      <c r="X70" s="53"/>
      <c r="Y70" s="53"/>
      <c r="Z70" s="53"/>
      <c r="AA70" s="53"/>
      <c r="AB70" s="53"/>
      <c r="AC70" s="53"/>
      <c r="AD70" s="53"/>
      <c r="AE70" s="53"/>
      <c r="AF70" s="53"/>
      <c r="AG70" s="53"/>
      <c r="AH70" s="53"/>
      <c r="AI70" s="53"/>
      <c r="AJ70" s="53"/>
      <c r="AK70" s="53"/>
      <c r="AL70" s="53"/>
      <c r="AM70" s="53"/>
      <c r="AN70" s="53"/>
      <c r="AO70" s="53"/>
      <c r="AP70" s="53"/>
      <c r="AQ70" s="53"/>
      <c r="AR70" s="53"/>
      <c r="AS70" s="53"/>
      <c r="AT70" s="53"/>
      <c r="AU70" s="53"/>
      <c r="AV70" s="53"/>
      <c r="AW70" s="53"/>
      <c r="AX70" s="53"/>
      <c r="AY70" s="53"/>
      <c r="AZ70" s="53"/>
      <c r="BA70" s="53"/>
      <c r="BB70" s="53"/>
      <c r="BC70" s="53"/>
      <c r="BD70" s="53"/>
      <c r="BE70" s="53"/>
      <c r="BF70" s="53"/>
      <c r="BG70" s="53"/>
      <c r="BH70" s="53"/>
      <c r="BI70" s="53"/>
      <c r="BJ70" s="53"/>
      <c r="BK70" s="53"/>
      <c r="BL70" s="53"/>
      <c r="BM70" s="53"/>
      <c r="BN70" s="53"/>
      <c r="BO70" s="53"/>
      <c r="BP70" s="53"/>
      <c r="BQ70" s="53"/>
      <c r="BR70" s="53"/>
      <c r="BS70" s="53"/>
      <c r="BT70" s="53"/>
      <c r="BU70" s="53"/>
      <c r="BV70" s="53"/>
      <c r="BW70" s="53"/>
      <c r="BX70" s="53"/>
      <c r="BY70" s="53"/>
      <c r="BZ70" s="53"/>
      <c r="CA70" s="53"/>
      <c r="CB70" s="53"/>
    </row>
    <row r="71" spans="1:80" x14ac:dyDescent="0.3">
      <c r="A71" s="53"/>
      <c r="B71" s="53"/>
      <c r="C71" s="53"/>
      <c r="D71" s="53"/>
      <c r="E71" s="53"/>
      <c r="F71" s="53"/>
      <c r="G71" s="53"/>
      <c r="H71" s="53"/>
      <c r="I71" s="53"/>
      <c r="J71" s="53"/>
      <c r="K71" s="53"/>
      <c r="L71" s="53"/>
      <c r="M71" s="53"/>
      <c r="N71" s="53"/>
      <c r="O71" s="53"/>
      <c r="P71" s="53"/>
      <c r="Q71" s="53"/>
      <c r="R71" s="53"/>
      <c r="S71" s="53"/>
      <c r="T71" s="53"/>
      <c r="U71" s="53"/>
      <c r="V71" s="53"/>
      <c r="W71" s="53"/>
      <c r="X71" s="53"/>
      <c r="Y71" s="53"/>
      <c r="Z71" s="53"/>
      <c r="AA71" s="53"/>
      <c r="AB71" s="53"/>
      <c r="AC71" s="53"/>
      <c r="AD71" s="53"/>
      <c r="AE71" s="53"/>
      <c r="AF71" s="53"/>
      <c r="AG71" s="53"/>
      <c r="AH71" s="53"/>
      <c r="AI71" s="53"/>
      <c r="AJ71" s="53"/>
      <c r="AK71" s="53"/>
      <c r="AL71" s="53"/>
      <c r="AM71" s="53"/>
      <c r="AN71" s="53"/>
      <c r="AO71" s="53"/>
      <c r="AP71" s="53"/>
      <c r="AQ71" s="53"/>
      <c r="AR71" s="53"/>
      <c r="AS71" s="53"/>
      <c r="AT71" s="53"/>
      <c r="AU71" s="53"/>
      <c r="AV71" s="53"/>
      <c r="AW71" s="53"/>
      <c r="AX71" s="53"/>
      <c r="AY71" s="53"/>
      <c r="AZ71" s="53"/>
      <c r="BA71" s="53"/>
      <c r="BB71" s="53"/>
      <c r="BC71" s="53"/>
      <c r="BD71" s="53"/>
      <c r="BE71" s="53"/>
      <c r="BF71" s="53"/>
      <c r="BG71" s="53"/>
      <c r="BH71" s="53"/>
      <c r="BI71" s="53"/>
      <c r="BJ71" s="53"/>
      <c r="BK71" s="53"/>
      <c r="BL71" s="53"/>
      <c r="BM71" s="53"/>
      <c r="BN71" s="53"/>
      <c r="BO71" s="53"/>
      <c r="BP71" s="53"/>
      <c r="BQ71" s="53"/>
      <c r="BR71" s="53"/>
      <c r="BS71" s="53"/>
      <c r="BT71" s="53"/>
      <c r="BU71" s="53"/>
      <c r="BV71" s="53"/>
      <c r="BW71" s="53"/>
      <c r="BX71" s="53"/>
      <c r="BY71" s="53"/>
      <c r="BZ71" s="53"/>
      <c r="CA71" s="53"/>
      <c r="CB71" s="53"/>
    </row>
    <row r="72" spans="1:80" x14ac:dyDescent="0.3">
      <c r="A72" s="53"/>
      <c r="B72" s="53"/>
      <c r="C72" s="53"/>
      <c r="D72" s="53"/>
      <c r="E72" s="53"/>
      <c r="F72" s="53"/>
      <c r="G72" s="53"/>
      <c r="H72" s="53"/>
      <c r="I72" s="53"/>
      <c r="J72" s="53"/>
      <c r="K72" s="53"/>
      <c r="L72" s="53"/>
      <c r="M72" s="53"/>
      <c r="N72" s="53"/>
      <c r="O72" s="53"/>
      <c r="P72" s="53"/>
      <c r="Q72" s="53"/>
      <c r="R72" s="53"/>
      <c r="S72" s="53"/>
      <c r="T72" s="53"/>
      <c r="U72" s="53"/>
      <c r="V72" s="53"/>
      <c r="W72" s="53"/>
      <c r="X72" s="53"/>
      <c r="Y72" s="53"/>
      <c r="Z72" s="53"/>
      <c r="AA72" s="53"/>
      <c r="AB72" s="53"/>
      <c r="AC72" s="53"/>
      <c r="AD72" s="53"/>
      <c r="AE72" s="53"/>
      <c r="AF72" s="53"/>
      <c r="AG72" s="53"/>
      <c r="AH72" s="53"/>
      <c r="AI72" s="53"/>
      <c r="AJ72" s="53"/>
      <c r="AK72" s="53"/>
      <c r="AL72" s="53"/>
      <c r="AM72" s="53"/>
      <c r="AN72" s="53"/>
      <c r="AO72" s="53"/>
      <c r="AP72" s="53"/>
      <c r="AQ72" s="53"/>
      <c r="AR72" s="53"/>
      <c r="AS72" s="53"/>
      <c r="AT72" s="53"/>
      <c r="AU72" s="53"/>
      <c r="AV72" s="53"/>
      <c r="AW72" s="53"/>
      <c r="AX72" s="53"/>
      <c r="AY72" s="53"/>
      <c r="AZ72" s="53"/>
      <c r="BA72" s="53"/>
      <c r="BB72" s="53"/>
      <c r="BC72" s="53"/>
      <c r="BD72" s="53"/>
      <c r="BE72" s="53"/>
      <c r="BF72" s="53"/>
      <c r="BG72" s="53"/>
      <c r="BH72" s="53"/>
      <c r="BI72" s="53"/>
      <c r="BJ72" s="53"/>
      <c r="BK72" s="53"/>
      <c r="BL72" s="53"/>
      <c r="BM72" s="53"/>
      <c r="BN72" s="53"/>
      <c r="BO72" s="53"/>
      <c r="BP72" s="53"/>
      <c r="BQ72" s="53"/>
      <c r="BR72" s="53"/>
      <c r="BS72" s="53"/>
      <c r="BT72" s="53"/>
      <c r="BU72" s="53"/>
      <c r="BV72" s="53"/>
      <c r="BW72" s="53"/>
      <c r="BX72" s="53"/>
      <c r="BY72" s="53"/>
      <c r="BZ72" s="53"/>
      <c r="CA72" s="53"/>
      <c r="CB72" s="53"/>
    </row>
    <row r="73" spans="1:80" x14ac:dyDescent="0.3">
      <c r="A73" s="53"/>
      <c r="B73" s="53"/>
      <c r="C73" s="53"/>
      <c r="D73" s="53"/>
      <c r="E73" s="53"/>
      <c r="F73" s="53"/>
      <c r="G73" s="53"/>
      <c r="H73" s="53"/>
      <c r="I73" s="53"/>
      <c r="J73" s="53"/>
      <c r="K73" s="53"/>
      <c r="L73" s="53"/>
      <c r="M73" s="53"/>
      <c r="N73" s="53"/>
      <c r="O73" s="53"/>
      <c r="P73" s="53"/>
      <c r="Q73" s="53"/>
      <c r="R73" s="53"/>
      <c r="S73" s="53"/>
      <c r="T73" s="53"/>
      <c r="U73" s="53"/>
      <c r="V73" s="53"/>
      <c r="W73" s="53"/>
      <c r="X73" s="53"/>
      <c r="Y73" s="53"/>
      <c r="Z73" s="53"/>
      <c r="AA73" s="53"/>
      <c r="AB73" s="53"/>
      <c r="AC73" s="53"/>
      <c r="AD73" s="53"/>
      <c r="AE73" s="53"/>
      <c r="AF73" s="53"/>
      <c r="AG73" s="53"/>
      <c r="AH73" s="53"/>
      <c r="AI73" s="53"/>
      <c r="AJ73" s="53"/>
      <c r="AK73" s="53"/>
      <c r="AL73" s="53"/>
      <c r="AM73" s="53"/>
      <c r="AN73" s="53"/>
      <c r="AO73" s="53"/>
      <c r="AP73" s="53"/>
      <c r="AQ73" s="53"/>
      <c r="AR73" s="53"/>
      <c r="AS73" s="53"/>
      <c r="AT73" s="53"/>
      <c r="AU73" s="53"/>
      <c r="AV73" s="53"/>
      <c r="AW73" s="53"/>
      <c r="AX73" s="53"/>
      <c r="AY73" s="53"/>
      <c r="AZ73" s="53"/>
      <c r="BA73" s="53"/>
      <c r="BB73" s="53"/>
      <c r="BC73" s="53"/>
      <c r="BD73" s="53"/>
      <c r="BE73" s="53"/>
      <c r="BF73" s="53"/>
      <c r="BG73" s="53"/>
      <c r="BH73" s="53"/>
      <c r="BI73" s="53"/>
      <c r="BJ73" s="53"/>
      <c r="BK73" s="53"/>
      <c r="BL73" s="53"/>
      <c r="BM73" s="53"/>
      <c r="BN73" s="53"/>
      <c r="BO73" s="53"/>
      <c r="BP73" s="53"/>
      <c r="BQ73" s="53"/>
      <c r="BR73" s="53"/>
      <c r="BS73" s="53"/>
      <c r="BT73" s="53"/>
      <c r="BU73" s="53"/>
      <c r="BV73" s="53"/>
      <c r="BW73" s="53"/>
      <c r="BX73" s="53"/>
      <c r="BY73" s="53"/>
      <c r="BZ73" s="53"/>
      <c r="CA73" s="53"/>
      <c r="CB73" s="53"/>
    </row>
    <row r="74" spans="1:80" x14ac:dyDescent="0.3">
      <c r="A74" s="53"/>
      <c r="B74" s="53"/>
      <c r="C74" s="53"/>
      <c r="D74" s="53"/>
      <c r="E74" s="53"/>
      <c r="F74" s="53"/>
      <c r="G74" s="53"/>
      <c r="H74" s="53"/>
      <c r="I74" s="53"/>
      <c r="J74" s="53"/>
      <c r="K74" s="53"/>
      <c r="L74" s="53"/>
      <c r="M74" s="53"/>
      <c r="N74" s="53"/>
      <c r="O74" s="53"/>
      <c r="P74" s="53"/>
      <c r="Q74" s="53"/>
      <c r="R74" s="53"/>
      <c r="S74" s="53"/>
      <c r="T74" s="53"/>
      <c r="U74" s="53"/>
      <c r="V74" s="53"/>
      <c r="W74" s="53"/>
      <c r="X74" s="53"/>
      <c r="Y74" s="53"/>
      <c r="Z74" s="53"/>
      <c r="AA74" s="53"/>
      <c r="AB74" s="53"/>
      <c r="AC74" s="53"/>
      <c r="AD74" s="53"/>
      <c r="AE74" s="53"/>
      <c r="AF74" s="53"/>
      <c r="AG74" s="53"/>
      <c r="AH74" s="53"/>
      <c r="AI74" s="53"/>
      <c r="AJ74" s="53"/>
      <c r="AK74" s="53"/>
      <c r="AL74" s="53"/>
      <c r="AM74" s="53"/>
      <c r="AN74" s="53"/>
      <c r="AO74" s="53"/>
      <c r="AP74" s="53"/>
      <c r="AQ74" s="53"/>
      <c r="AR74" s="53"/>
      <c r="AS74" s="53"/>
      <c r="AT74" s="53"/>
      <c r="AU74" s="53"/>
      <c r="AV74" s="53"/>
      <c r="AW74" s="53"/>
      <c r="AX74" s="53"/>
      <c r="AY74" s="53"/>
      <c r="AZ74" s="53"/>
      <c r="BA74" s="53"/>
      <c r="BB74" s="53"/>
      <c r="BC74" s="53"/>
      <c r="BD74" s="53"/>
      <c r="BE74" s="53"/>
      <c r="BF74" s="53"/>
      <c r="BG74" s="53"/>
      <c r="BH74" s="53"/>
      <c r="BI74" s="53"/>
      <c r="BJ74" s="53"/>
      <c r="BK74" s="53"/>
      <c r="BL74" s="53"/>
      <c r="BM74" s="53"/>
      <c r="BN74" s="53"/>
      <c r="BO74" s="53"/>
      <c r="BP74" s="53"/>
      <c r="BQ74" s="53"/>
      <c r="BR74" s="53"/>
      <c r="BS74" s="53"/>
      <c r="BT74" s="53"/>
      <c r="BU74" s="53"/>
      <c r="BV74" s="53"/>
      <c r="BW74" s="53"/>
      <c r="BX74" s="53"/>
      <c r="BY74" s="53"/>
      <c r="BZ74" s="53"/>
      <c r="CA74" s="53"/>
      <c r="CB74" s="53"/>
    </row>
    <row r="75" spans="1:80" x14ac:dyDescent="0.3">
      <c r="A75" s="53"/>
      <c r="B75" s="53"/>
      <c r="C75" s="53"/>
      <c r="D75" s="53"/>
      <c r="E75" s="53"/>
      <c r="F75" s="53"/>
      <c r="G75" s="53"/>
      <c r="H75" s="53"/>
      <c r="I75" s="53"/>
      <c r="J75" s="53"/>
      <c r="K75" s="53"/>
      <c r="L75" s="53"/>
      <c r="M75" s="53"/>
      <c r="N75" s="53"/>
      <c r="O75" s="53"/>
      <c r="P75" s="53"/>
      <c r="Q75" s="53"/>
      <c r="R75" s="53"/>
      <c r="S75" s="53"/>
      <c r="T75" s="53"/>
      <c r="U75" s="53"/>
      <c r="V75" s="53"/>
      <c r="W75" s="53"/>
      <c r="X75" s="53"/>
      <c r="Y75" s="53"/>
      <c r="Z75" s="53"/>
      <c r="AA75" s="53"/>
      <c r="AB75" s="53"/>
      <c r="AC75" s="53"/>
      <c r="AD75" s="53"/>
      <c r="AE75" s="53"/>
      <c r="AF75" s="53"/>
      <c r="AG75" s="53"/>
      <c r="AH75" s="53"/>
      <c r="AI75" s="53"/>
      <c r="AJ75" s="53"/>
      <c r="AK75" s="53"/>
      <c r="AL75" s="53"/>
      <c r="AM75" s="53"/>
      <c r="AN75" s="53"/>
      <c r="AO75" s="53"/>
      <c r="AP75" s="53"/>
      <c r="AQ75" s="53"/>
      <c r="AR75" s="53"/>
      <c r="AS75" s="53"/>
      <c r="AT75" s="53"/>
      <c r="AU75" s="53"/>
      <c r="AV75" s="53"/>
      <c r="AW75" s="53"/>
      <c r="AX75" s="53"/>
      <c r="AY75" s="53"/>
      <c r="AZ75" s="53"/>
      <c r="BA75" s="53"/>
      <c r="BB75" s="53"/>
      <c r="BC75" s="53"/>
      <c r="BD75" s="53"/>
      <c r="BE75" s="53"/>
      <c r="BF75" s="53"/>
      <c r="BG75" s="53"/>
      <c r="BH75" s="53"/>
      <c r="BI75" s="53"/>
      <c r="BJ75" s="53"/>
      <c r="BK75" s="53"/>
      <c r="BL75" s="53"/>
      <c r="BM75" s="53"/>
      <c r="BN75" s="53"/>
      <c r="BO75" s="53"/>
      <c r="BP75" s="53"/>
      <c r="BQ75" s="53"/>
      <c r="BR75" s="53"/>
      <c r="BS75" s="53"/>
      <c r="BT75" s="53"/>
      <c r="BU75" s="53"/>
      <c r="BV75" s="53"/>
      <c r="BW75" s="53"/>
      <c r="BX75" s="53"/>
      <c r="BY75" s="53"/>
      <c r="BZ75" s="53"/>
      <c r="CA75" s="53"/>
      <c r="CB75" s="53"/>
    </row>
    <row r="76" spans="1:80" x14ac:dyDescent="0.3">
      <c r="A76" s="53"/>
      <c r="B76" s="53"/>
      <c r="C76" s="53"/>
      <c r="D76" s="53"/>
      <c r="E76" s="53"/>
      <c r="F76" s="53"/>
      <c r="G76" s="53"/>
      <c r="H76" s="53"/>
      <c r="I76" s="53"/>
      <c r="J76" s="53"/>
      <c r="K76" s="53"/>
      <c r="L76" s="53"/>
      <c r="M76" s="53"/>
      <c r="N76" s="53"/>
      <c r="O76" s="53"/>
      <c r="P76" s="53"/>
      <c r="Q76" s="53"/>
      <c r="R76" s="53"/>
      <c r="S76" s="53"/>
      <c r="T76" s="53"/>
      <c r="U76" s="53"/>
      <c r="V76" s="53"/>
      <c r="W76" s="53"/>
      <c r="X76" s="53"/>
      <c r="Y76" s="53"/>
      <c r="Z76" s="53"/>
      <c r="AA76" s="53"/>
      <c r="AB76" s="53"/>
      <c r="AC76" s="53"/>
      <c r="AD76" s="53"/>
      <c r="AE76" s="53"/>
      <c r="AF76" s="53"/>
      <c r="AG76" s="53"/>
      <c r="AH76" s="53"/>
      <c r="AI76" s="53"/>
      <c r="AJ76" s="53"/>
      <c r="AK76" s="53"/>
      <c r="AL76" s="53"/>
      <c r="AM76" s="53"/>
      <c r="AN76" s="53"/>
      <c r="AO76" s="53"/>
      <c r="AP76" s="53"/>
      <c r="AQ76" s="53"/>
      <c r="AR76" s="53"/>
      <c r="AS76" s="53"/>
      <c r="AT76" s="53"/>
      <c r="AU76" s="53"/>
      <c r="AV76" s="53"/>
      <c r="AW76" s="53"/>
      <c r="AX76" s="53"/>
      <c r="AY76" s="53"/>
      <c r="AZ76" s="53"/>
      <c r="BA76" s="53"/>
      <c r="BB76" s="53"/>
      <c r="BC76" s="53"/>
      <c r="BD76" s="53"/>
      <c r="BE76" s="53"/>
      <c r="BF76" s="53"/>
      <c r="BG76" s="53"/>
      <c r="BH76" s="53"/>
      <c r="BI76" s="53"/>
      <c r="BJ76" s="53"/>
      <c r="BK76" s="53"/>
      <c r="BL76" s="53"/>
      <c r="BM76" s="53"/>
      <c r="BN76" s="53"/>
      <c r="BO76" s="53"/>
      <c r="BP76" s="53"/>
      <c r="BQ76" s="53"/>
      <c r="BR76" s="53"/>
      <c r="BS76" s="53"/>
      <c r="BT76" s="53"/>
      <c r="BU76" s="53"/>
      <c r="BV76" s="53"/>
      <c r="BW76" s="53"/>
      <c r="BX76" s="53"/>
      <c r="BY76" s="53"/>
      <c r="BZ76" s="53"/>
      <c r="CA76" s="53"/>
      <c r="CB76" s="53"/>
    </row>
    <row r="77" spans="1:80" x14ac:dyDescent="0.3">
      <c r="A77" s="53"/>
      <c r="B77" s="53"/>
      <c r="C77" s="53"/>
      <c r="D77" s="53"/>
      <c r="E77" s="53"/>
      <c r="F77" s="53"/>
      <c r="G77" s="53"/>
      <c r="H77" s="53"/>
      <c r="I77" s="53"/>
      <c r="J77" s="53"/>
      <c r="K77" s="53"/>
      <c r="L77" s="53"/>
      <c r="M77" s="53"/>
      <c r="N77" s="53"/>
      <c r="O77" s="53"/>
      <c r="P77" s="53"/>
      <c r="Q77" s="53"/>
      <c r="R77" s="53"/>
      <c r="S77" s="53"/>
      <c r="T77" s="53"/>
      <c r="U77" s="53"/>
      <c r="V77" s="53"/>
      <c r="W77" s="53"/>
      <c r="X77" s="53"/>
      <c r="Y77" s="53"/>
      <c r="Z77" s="53"/>
      <c r="AA77" s="53"/>
      <c r="AB77" s="53"/>
      <c r="AC77" s="53"/>
      <c r="AD77" s="53"/>
      <c r="AE77" s="53"/>
      <c r="AF77" s="53"/>
      <c r="AG77" s="53"/>
      <c r="AH77" s="53"/>
      <c r="AI77" s="53"/>
      <c r="AJ77" s="53"/>
      <c r="AK77" s="53"/>
      <c r="AL77" s="53"/>
      <c r="AM77" s="53"/>
      <c r="AN77" s="53"/>
      <c r="AO77" s="53"/>
      <c r="AP77" s="53"/>
      <c r="AQ77" s="53"/>
      <c r="AR77" s="53"/>
      <c r="AS77" s="53"/>
      <c r="AT77" s="53"/>
      <c r="AU77" s="53"/>
      <c r="AV77" s="53"/>
      <c r="AW77" s="53"/>
      <c r="AX77" s="53"/>
      <c r="AY77" s="53"/>
      <c r="AZ77" s="53"/>
      <c r="BA77" s="53"/>
      <c r="BB77" s="53"/>
      <c r="BC77" s="53"/>
      <c r="BD77" s="53"/>
      <c r="BE77" s="53"/>
      <c r="BF77" s="53"/>
      <c r="BG77" s="53"/>
      <c r="BH77" s="53"/>
      <c r="BI77" s="53"/>
      <c r="BJ77" s="53"/>
      <c r="BK77" s="53"/>
      <c r="BL77" s="53"/>
      <c r="BM77" s="53"/>
      <c r="BN77" s="53"/>
      <c r="BO77" s="53"/>
      <c r="BP77" s="53"/>
      <c r="BQ77" s="53"/>
      <c r="BR77" s="53"/>
      <c r="BS77" s="53"/>
      <c r="BT77" s="53"/>
      <c r="BU77" s="53"/>
      <c r="BV77" s="53"/>
      <c r="BW77" s="53"/>
      <c r="BX77" s="53"/>
      <c r="BY77" s="53"/>
      <c r="BZ77" s="53"/>
      <c r="CA77" s="53"/>
      <c r="CB77" s="53"/>
    </row>
    <row r="78" spans="1:80" x14ac:dyDescent="0.3">
      <c r="A78" s="53"/>
      <c r="B78" s="53"/>
      <c r="C78" s="53"/>
      <c r="D78" s="53"/>
      <c r="E78" s="53"/>
      <c r="F78" s="53"/>
      <c r="G78" s="53"/>
      <c r="H78" s="53"/>
      <c r="I78" s="53"/>
      <c r="J78" s="53"/>
      <c r="K78" s="53"/>
      <c r="L78" s="53"/>
      <c r="M78" s="53"/>
      <c r="N78" s="53"/>
      <c r="O78" s="53"/>
      <c r="P78" s="53"/>
      <c r="Q78" s="53"/>
      <c r="R78" s="53"/>
      <c r="S78" s="53"/>
      <c r="T78" s="53"/>
      <c r="U78" s="53"/>
      <c r="V78" s="53"/>
      <c r="W78" s="53"/>
      <c r="X78" s="53"/>
      <c r="Y78" s="53"/>
      <c r="Z78" s="53"/>
      <c r="AA78" s="53"/>
      <c r="AB78" s="53"/>
      <c r="AC78" s="53"/>
      <c r="AD78" s="53"/>
      <c r="AE78" s="53"/>
      <c r="AF78" s="53"/>
      <c r="AG78" s="53"/>
      <c r="AH78" s="53"/>
      <c r="AI78" s="53"/>
      <c r="AJ78" s="53"/>
      <c r="AK78" s="53"/>
      <c r="AL78" s="53"/>
      <c r="AM78" s="53"/>
      <c r="AN78" s="53"/>
      <c r="AO78" s="53"/>
      <c r="AP78" s="53"/>
      <c r="AQ78" s="53"/>
      <c r="AR78" s="53"/>
      <c r="AS78" s="53"/>
      <c r="AT78" s="53"/>
      <c r="AU78" s="53"/>
      <c r="AV78" s="53"/>
      <c r="AW78" s="53"/>
      <c r="AX78" s="53"/>
      <c r="AY78" s="53"/>
      <c r="AZ78" s="53"/>
      <c r="BA78" s="53"/>
      <c r="BB78" s="53"/>
      <c r="BC78" s="53"/>
      <c r="BD78" s="53"/>
      <c r="BE78" s="53"/>
      <c r="BF78" s="53"/>
      <c r="BG78" s="53"/>
      <c r="BH78" s="53"/>
      <c r="BI78" s="53"/>
      <c r="BJ78" s="53"/>
      <c r="BK78" s="53"/>
      <c r="BL78" s="53"/>
      <c r="BM78" s="53"/>
      <c r="BN78" s="53"/>
      <c r="BO78" s="53"/>
      <c r="BP78" s="53"/>
      <c r="BQ78" s="53"/>
      <c r="BR78" s="53"/>
      <c r="BS78" s="53"/>
      <c r="BT78" s="53"/>
      <c r="BU78" s="53"/>
      <c r="BV78" s="53"/>
      <c r="BW78" s="53"/>
      <c r="BX78" s="53"/>
      <c r="BY78" s="53"/>
      <c r="BZ78" s="53"/>
      <c r="CA78" s="53"/>
      <c r="CB78" s="53"/>
    </row>
    <row r="79" spans="1:80" x14ac:dyDescent="0.3">
      <c r="A79" s="53"/>
      <c r="B79" s="53"/>
      <c r="C79" s="53"/>
      <c r="D79" s="53"/>
      <c r="E79" s="53"/>
      <c r="F79" s="53"/>
      <c r="G79" s="53"/>
      <c r="H79" s="53"/>
      <c r="I79" s="53"/>
      <c r="J79" s="53"/>
      <c r="K79" s="53"/>
      <c r="L79" s="53"/>
      <c r="M79" s="53"/>
      <c r="N79" s="53"/>
      <c r="O79" s="53"/>
      <c r="P79" s="53"/>
      <c r="Q79" s="53"/>
      <c r="R79" s="53"/>
      <c r="S79" s="53"/>
      <c r="T79" s="53"/>
      <c r="U79" s="53"/>
      <c r="V79" s="53"/>
      <c r="W79" s="53"/>
      <c r="X79" s="53"/>
      <c r="Y79" s="53"/>
      <c r="Z79" s="53"/>
      <c r="AA79" s="53"/>
      <c r="AB79" s="53"/>
      <c r="AC79" s="53"/>
      <c r="AD79" s="53"/>
      <c r="AE79" s="53"/>
      <c r="AF79" s="53"/>
      <c r="AG79" s="53"/>
      <c r="AH79" s="53"/>
      <c r="AI79" s="53"/>
      <c r="AJ79" s="53"/>
      <c r="AK79" s="53"/>
      <c r="AL79" s="53"/>
      <c r="AM79" s="53"/>
      <c r="AN79" s="53"/>
      <c r="AO79" s="53"/>
      <c r="AP79" s="53"/>
      <c r="AQ79" s="53"/>
      <c r="AR79" s="53"/>
      <c r="AS79" s="53"/>
      <c r="AT79" s="53"/>
      <c r="AU79" s="53"/>
      <c r="AV79" s="53"/>
      <c r="AW79" s="53"/>
      <c r="AX79" s="53"/>
      <c r="AY79" s="53"/>
      <c r="AZ79" s="53"/>
      <c r="BA79" s="53"/>
      <c r="BB79" s="53"/>
      <c r="BC79" s="53"/>
      <c r="BD79" s="53"/>
      <c r="BE79" s="53"/>
      <c r="BF79" s="53"/>
      <c r="BG79" s="53"/>
      <c r="BH79" s="53"/>
      <c r="BI79" s="53"/>
      <c r="BJ79" s="53"/>
      <c r="BK79" s="53"/>
    </row>
    <row r="80" spans="1:80" x14ac:dyDescent="0.3">
      <c r="A80" s="53"/>
      <c r="B80" s="53"/>
      <c r="C80" s="53"/>
      <c r="D80" s="53"/>
      <c r="E80" s="53"/>
      <c r="F80" s="53"/>
      <c r="G80" s="53"/>
      <c r="H80" s="53"/>
      <c r="I80" s="53"/>
      <c r="J80" s="53"/>
      <c r="K80" s="53"/>
      <c r="L80" s="53"/>
      <c r="M80" s="53"/>
      <c r="N80" s="53"/>
      <c r="O80" s="53"/>
      <c r="P80" s="53"/>
      <c r="Q80" s="53"/>
      <c r="R80" s="53"/>
      <c r="S80" s="53"/>
      <c r="T80" s="53"/>
      <c r="U80" s="53"/>
      <c r="V80" s="53"/>
      <c r="W80" s="53"/>
      <c r="X80" s="53"/>
      <c r="Y80" s="53"/>
      <c r="Z80" s="53"/>
      <c r="AA80" s="53"/>
      <c r="AB80" s="53"/>
      <c r="AC80" s="53"/>
      <c r="AD80" s="53"/>
      <c r="AE80" s="53"/>
      <c r="AF80" s="53"/>
      <c r="AG80" s="53"/>
      <c r="AH80" s="53"/>
      <c r="AI80" s="53"/>
      <c r="AJ80" s="53"/>
      <c r="AK80" s="53"/>
      <c r="AL80" s="53"/>
      <c r="AM80" s="53"/>
      <c r="AN80" s="53"/>
      <c r="AO80" s="53"/>
      <c r="AP80" s="53"/>
      <c r="AQ80" s="53"/>
      <c r="AR80" s="53"/>
      <c r="AS80" s="53"/>
      <c r="AT80" s="53"/>
      <c r="AU80" s="53"/>
      <c r="AV80" s="53"/>
      <c r="AW80" s="53"/>
      <c r="AX80" s="53"/>
      <c r="AY80" s="53"/>
      <c r="AZ80" s="53"/>
      <c r="BA80" s="53"/>
      <c r="BB80" s="53"/>
      <c r="BC80" s="53"/>
      <c r="BD80" s="53"/>
      <c r="BE80" s="53"/>
      <c r="BF80" s="53"/>
      <c r="BG80" s="53"/>
      <c r="BH80" s="53"/>
      <c r="BI80" s="53"/>
      <c r="BJ80" s="53"/>
      <c r="BK80" s="53"/>
    </row>
    <row r="81" spans="1:63" x14ac:dyDescent="0.3">
      <c r="A81" s="53"/>
      <c r="B81" s="53"/>
      <c r="C81" s="53"/>
      <c r="D81" s="53"/>
      <c r="E81" s="53"/>
      <c r="F81" s="53"/>
      <c r="G81" s="53"/>
      <c r="H81" s="53"/>
      <c r="I81" s="53"/>
      <c r="J81" s="53"/>
      <c r="K81" s="53"/>
      <c r="L81" s="53"/>
      <c r="M81" s="53"/>
      <c r="N81" s="53"/>
      <c r="O81" s="53"/>
      <c r="P81" s="53"/>
      <c r="Q81" s="53"/>
      <c r="R81" s="53"/>
      <c r="S81" s="53"/>
      <c r="T81" s="53"/>
      <c r="U81" s="53"/>
      <c r="V81" s="53"/>
      <c r="W81" s="53"/>
      <c r="X81" s="53"/>
      <c r="Y81" s="53"/>
      <c r="Z81" s="53"/>
      <c r="AA81" s="53"/>
      <c r="AB81" s="53"/>
      <c r="AC81" s="53"/>
      <c r="AD81" s="53"/>
      <c r="AE81" s="53"/>
      <c r="AF81" s="53"/>
      <c r="AG81" s="53"/>
      <c r="AH81" s="53"/>
      <c r="AI81" s="53"/>
      <c r="AJ81" s="53"/>
      <c r="AK81" s="53"/>
      <c r="AL81" s="53"/>
      <c r="AM81" s="53"/>
      <c r="AN81" s="53"/>
      <c r="AO81" s="53"/>
      <c r="AP81" s="53"/>
      <c r="AQ81" s="53"/>
      <c r="AR81" s="53"/>
      <c r="AS81" s="53"/>
      <c r="AT81" s="53"/>
      <c r="AU81" s="53"/>
      <c r="AV81" s="53"/>
      <c r="AW81" s="53"/>
      <c r="AX81" s="53"/>
      <c r="AY81" s="53"/>
      <c r="AZ81" s="53"/>
      <c r="BA81" s="53"/>
      <c r="BB81" s="53"/>
      <c r="BC81" s="53"/>
      <c r="BD81" s="53"/>
      <c r="BE81" s="53"/>
      <c r="BF81" s="53"/>
      <c r="BG81" s="53"/>
      <c r="BH81" s="53"/>
      <c r="BI81" s="53"/>
      <c r="BJ81" s="53"/>
      <c r="BK81" s="53"/>
    </row>
    <row r="82" spans="1:63" x14ac:dyDescent="0.3">
      <c r="A82" s="53"/>
      <c r="B82" s="53"/>
      <c r="C82" s="53"/>
      <c r="D82" s="53"/>
      <c r="E82" s="53"/>
      <c r="F82" s="53"/>
      <c r="G82" s="53"/>
      <c r="H82" s="53"/>
      <c r="I82" s="53"/>
      <c r="J82" s="53"/>
      <c r="K82" s="53"/>
      <c r="L82" s="53"/>
      <c r="M82" s="53"/>
      <c r="N82" s="53"/>
      <c r="O82" s="53"/>
      <c r="P82" s="53"/>
      <c r="Q82" s="53"/>
      <c r="R82" s="53"/>
      <c r="S82" s="53"/>
      <c r="T82" s="53"/>
      <c r="U82" s="53"/>
      <c r="V82" s="53"/>
      <c r="W82" s="53"/>
      <c r="X82" s="53"/>
      <c r="Y82" s="53"/>
      <c r="Z82" s="53"/>
      <c r="AA82" s="53"/>
      <c r="AB82" s="53"/>
      <c r="AC82" s="53"/>
      <c r="AD82" s="53"/>
      <c r="AE82" s="53"/>
      <c r="AF82" s="53"/>
      <c r="AG82" s="53"/>
      <c r="AH82" s="53"/>
      <c r="AI82" s="53"/>
      <c r="AJ82" s="53"/>
      <c r="AK82" s="53"/>
      <c r="AL82" s="53"/>
      <c r="AM82" s="53"/>
      <c r="AN82" s="53"/>
      <c r="AO82" s="53"/>
      <c r="AP82" s="53"/>
      <c r="AQ82" s="53"/>
      <c r="AR82" s="53"/>
      <c r="AS82" s="53"/>
      <c r="AT82" s="53"/>
      <c r="AU82" s="53"/>
      <c r="AV82" s="53"/>
      <c r="AW82" s="53"/>
      <c r="AX82" s="53"/>
      <c r="AY82" s="53"/>
      <c r="AZ82" s="53"/>
      <c r="BA82" s="53"/>
      <c r="BB82" s="53"/>
      <c r="BC82" s="53"/>
      <c r="BD82" s="53"/>
      <c r="BE82" s="53"/>
      <c r="BF82" s="53"/>
      <c r="BG82" s="53"/>
      <c r="BH82" s="53"/>
      <c r="BI82" s="53"/>
      <c r="BJ82" s="53"/>
      <c r="BK82" s="53"/>
    </row>
    <row r="83" spans="1:63" x14ac:dyDescent="0.3">
      <c r="A83" s="53"/>
      <c r="B83" s="53"/>
      <c r="C83" s="53"/>
      <c r="D83" s="53"/>
      <c r="E83" s="53"/>
      <c r="F83" s="53"/>
      <c r="G83" s="53"/>
      <c r="H83" s="53"/>
      <c r="I83" s="53"/>
      <c r="J83" s="53"/>
      <c r="K83" s="53"/>
      <c r="L83" s="53"/>
      <c r="M83" s="53"/>
      <c r="N83" s="53"/>
      <c r="O83" s="53"/>
      <c r="P83" s="53"/>
      <c r="Q83" s="53"/>
      <c r="R83" s="53"/>
      <c r="S83" s="53"/>
      <c r="T83" s="53"/>
      <c r="U83" s="53"/>
      <c r="V83" s="53"/>
      <c r="W83" s="53"/>
      <c r="X83" s="53"/>
      <c r="Y83" s="53"/>
      <c r="Z83" s="53"/>
      <c r="AA83" s="53"/>
      <c r="AB83" s="53"/>
      <c r="AC83" s="53"/>
      <c r="AD83" s="53"/>
      <c r="AE83" s="53"/>
      <c r="AF83" s="53"/>
      <c r="AG83" s="53"/>
      <c r="AH83" s="53"/>
      <c r="AI83" s="53"/>
      <c r="AJ83" s="53"/>
      <c r="AK83" s="53"/>
      <c r="AL83" s="53"/>
      <c r="AM83" s="53"/>
      <c r="AN83" s="53"/>
      <c r="AO83" s="53"/>
      <c r="AP83" s="53"/>
      <c r="AQ83" s="53"/>
      <c r="AR83" s="53"/>
      <c r="AS83" s="53"/>
      <c r="AT83" s="53"/>
      <c r="AU83" s="53"/>
      <c r="AV83" s="53"/>
      <c r="AW83" s="53"/>
      <c r="AX83" s="53"/>
      <c r="AY83" s="53"/>
      <c r="AZ83" s="53"/>
      <c r="BA83" s="53"/>
      <c r="BB83" s="53"/>
      <c r="BC83" s="53"/>
      <c r="BD83" s="53"/>
      <c r="BE83" s="53"/>
      <c r="BF83" s="53"/>
      <c r="BG83" s="53"/>
      <c r="BH83" s="53"/>
      <c r="BI83" s="53"/>
      <c r="BJ83" s="53"/>
      <c r="BK83" s="53"/>
    </row>
    <row r="84" spans="1:63" x14ac:dyDescent="0.3">
      <c r="A84" s="53"/>
      <c r="B84" s="53"/>
      <c r="C84" s="53"/>
      <c r="D84" s="53"/>
      <c r="E84" s="53"/>
      <c r="F84" s="53"/>
      <c r="G84" s="53"/>
      <c r="H84" s="53"/>
      <c r="I84" s="53"/>
      <c r="J84" s="53"/>
      <c r="K84" s="53"/>
      <c r="L84" s="53"/>
      <c r="M84" s="53"/>
      <c r="N84" s="53"/>
      <c r="O84" s="53"/>
      <c r="P84" s="53"/>
      <c r="Q84" s="53"/>
      <c r="R84" s="53"/>
      <c r="S84" s="53"/>
      <c r="T84" s="53"/>
      <c r="U84" s="53"/>
      <c r="V84" s="53"/>
      <c r="W84" s="53"/>
      <c r="X84" s="53"/>
      <c r="Y84" s="53"/>
      <c r="Z84" s="53"/>
      <c r="AA84" s="53"/>
      <c r="AB84" s="53"/>
      <c r="AC84" s="53"/>
      <c r="AD84" s="53"/>
      <c r="AE84" s="53"/>
      <c r="AF84" s="53"/>
      <c r="AG84" s="53"/>
      <c r="AH84" s="53"/>
      <c r="AI84" s="53"/>
      <c r="AJ84" s="53"/>
      <c r="AK84" s="53"/>
      <c r="AL84" s="53"/>
      <c r="AM84" s="53"/>
      <c r="AN84" s="53"/>
      <c r="AO84" s="53"/>
      <c r="AP84" s="53"/>
      <c r="AQ84" s="53"/>
      <c r="AR84" s="53"/>
      <c r="AS84" s="53"/>
      <c r="AT84" s="53"/>
      <c r="AU84" s="53"/>
      <c r="AV84" s="53"/>
      <c r="AW84" s="53"/>
      <c r="AX84" s="53"/>
      <c r="AY84" s="53"/>
      <c r="AZ84" s="53"/>
      <c r="BA84" s="53"/>
      <c r="BB84" s="53"/>
      <c r="BC84" s="53"/>
      <c r="BD84" s="53"/>
      <c r="BE84" s="53"/>
      <c r="BF84" s="53"/>
      <c r="BG84" s="53"/>
      <c r="BH84" s="53"/>
      <c r="BI84" s="53"/>
      <c r="BJ84" s="53"/>
      <c r="BK84" s="53"/>
    </row>
    <row r="85" spans="1:63" x14ac:dyDescent="0.3">
      <c r="A85" s="53"/>
      <c r="B85" s="53"/>
      <c r="C85" s="53"/>
      <c r="D85" s="53"/>
      <c r="E85" s="53"/>
      <c r="F85" s="53"/>
      <c r="G85" s="53"/>
      <c r="H85" s="53"/>
      <c r="I85" s="53"/>
      <c r="J85" s="53"/>
      <c r="K85" s="53"/>
      <c r="L85" s="53"/>
      <c r="M85" s="53"/>
      <c r="N85" s="53"/>
      <c r="O85" s="53"/>
      <c r="P85" s="53"/>
      <c r="Q85" s="53"/>
      <c r="R85" s="53"/>
      <c r="S85" s="53"/>
      <c r="T85" s="53"/>
      <c r="U85" s="53"/>
      <c r="V85" s="53"/>
      <c r="W85" s="53"/>
      <c r="X85" s="53"/>
      <c r="Y85" s="53"/>
      <c r="Z85" s="53"/>
      <c r="AA85" s="53"/>
      <c r="AB85" s="53"/>
      <c r="AC85" s="53"/>
      <c r="AD85" s="53"/>
      <c r="AE85" s="53"/>
      <c r="AF85" s="53"/>
      <c r="AG85" s="53"/>
      <c r="AH85" s="53"/>
      <c r="AI85" s="53"/>
      <c r="AJ85" s="53"/>
      <c r="AK85" s="53"/>
      <c r="AL85" s="53"/>
      <c r="AM85" s="53"/>
      <c r="AN85" s="53"/>
      <c r="AO85" s="53"/>
      <c r="AP85" s="53"/>
      <c r="AQ85" s="53"/>
      <c r="AR85" s="53"/>
      <c r="AS85" s="53"/>
      <c r="AT85" s="53"/>
      <c r="AU85" s="53"/>
      <c r="AV85" s="53"/>
      <c r="AW85" s="53"/>
      <c r="AX85" s="53"/>
      <c r="AY85" s="53"/>
      <c r="AZ85" s="53"/>
      <c r="BA85" s="53"/>
      <c r="BB85" s="53"/>
      <c r="BC85" s="53"/>
      <c r="BD85" s="53"/>
      <c r="BE85" s="53"/>
      <c r="BF85" s="53"/>
      <c r="BG85" s="53"/>
      <c r="BH85" s="53"/>
      <c r="BI85" s="53"/>
      <c r="BJ85" s="53"/>
      <c r="BK85" s="53"/>
    </row>
    <row r="86" spans="1:63" x14ac:dyDescent="0.3">
      <c r="A86" s="53"/>
      <c r="B86" s="53"/>
      <c r="C86" s="53"/>
      <c r="D86" s="53"/>
      <c r="E86" s="53"/>
      <c r="F86" s="53"/>
      <c r="G86" s="53"/>
      <c r="H86" s="53"/>
      <c r="I86" s="53"/>
      <c r="J86" s="53"/>
      <c r="K86" s="53"/>
      <c r="L86" s="53"/>
      <c r="M86" s="53"/>
      <c r="N86" s="53"/>
      <c r="O86" s="53"/>
      <c r="P86" s="53"/>
      <c r="Q86" s="53"/>
      <c r="R86" s="53"/>
      <c r="S86" s="53"/>
      <c r="T86" s="53"/>
      <c r="U86" s="53"/>
      <c r="V86" s="53"/>
      <c r="W86" s="53"/>
      <c r="X86" s="53"/>
      <c r="Y86" s="53"/>
      <c r="Z86" s="53"/>
      <c r="AA86" s="53"/>
      <c r="AB86" s="53"/>
      <c r="AC86" s="53"/>
      <c r="AD86" s="53"/>
      <c r="AE86" s="53"/>
      <c r="AF86" s="53"/>
      <c r="AG86" s="53"/>
      <c r="AH86" s="53"/>
      <c r="AI86" s="53"/>
      <c r="AJ86" s="53"/>
      <c r="AK86" s="53"/>
      <c r="AL86" s="53"/>
      <c r="AM86" s="53"/>
      <c r="AN86" s="53"/>
      <c r="AO86" s="53"/>
      <c r="AP86" s="53"/>
      <c r="AQ86" s="53"/>
      <c r="AR86" s="53"/>
      <c r="AS86" s="53"/>
      <c r="AT86" s="53"/>
      <c r="AU86" s="53"/>
      <c r="AV86" s="53"/>
      <c r="AW86" s="53"/>
      <c r="AX86" s="53"/>
      <c r="AY86" s="53"/>
      <c r="AZ86" s="53"/>
      <c r="BA86" s="53"/>
      <c r="BB86" s="53"/>
      <c r="BC86" s="53"/>
      <c r="BD86" s="53"/>
      <c r="BE86" s="53"/>
      <c r="BF86" s="53"/>
      <c r="BG86" s="53"/>
      <c r="BH86" s="53"/>
      <c r="BI86" s="53"/>
      <c r="BJ86" s="53"/>
      <c r="BK86" s="53"/>
    </row>
    <row r="87" spans="1:63" x14ac:dyDescent="0.3">
      <c r="A87" s="53"/>
      <c r="B87" s="53"/>
      <c r="C87" s="53"/>
      <c r="D87" s="53"/>
      <c r="E87" s="53"/>
      <c r="F87" s="53"/>
      <c r="G87" s="53"/>
      <c r="H87" s="53"/>
      <c r="I87" s="53"/>
      <c r="J87" s="53"/>
      <c r="K87" s="53"/>
      <c r="L87" s="53"/>
      <c r="M87" s="53"/>
      <c r="N87" s="53"/>
      <c r="O87" s="53"/>
      <c r="P87" s="53"/>
      <c r="Q87" s="53"/>
      <c r="R87" s="53"/>
      <c r="S87" s="53"/>
      <c r="T87" s="53"/>
      <c r="U87" s="53"/>
      <c r="V87" s="53"/>
      <c r="W87" s="53"/>
      <c r="X87" s="53"/>
      <c r="Y87" s="53"/>
      <c r="Z87" s="53"/>
      <c r="AA87" s="53"/>
      <c r="AB87" s="53"/>
      <c r="AC87" s="53"/>
      <c r="AD87" s="53"/>
      <c r="AE87" s="53"/>
      <c r="AF87" s="53"/>
      <c r="AG87" s="53"/>
      <c r="AH87" s="53"/>
      <c r="AI87" s="53"/>
      <c r="AJ87" s="53"/>
      <c r="AK87" s="53"/>
      <c r="AL87" s="53"/>
      <c r="AM87" s="53"/>
      <c r="AN87" s="53"/>
      <c r="AO87" s="53"/>
      <c r="AP87" s="53"/>
      <c r="AQ87" s="53"/>
      <c r="AR87" s="53"/>
      <c r="AS87" s="53"/>
      <c r="AT87" s="53"/>
      <c r="AU87" s="53"/>
      <c r="AV87" s="53"/>
      <c r="AW87" s="53"/>
      <c r="AX87" s="53"/>
      <c r="AY87" s="53"/>
      <c r="AZ87" s="53"/>
      <c r="BA87" s="53"/>
      <c r="BB87" s="53"/>
      <c r="BC87" s="53"/>
      <c r="BD87" s="53"/>
      <c r="BE87" s="53"/>
      <c r="BF87" s="53"/>
      <c r="BG87" s="53"/>
      <c r="BH87" s="53"/>
      <c r="BI87" s="53"/>
      <c r="BJ87" s="53"/>
      <c r="BK87" s="53"/>
    </row>
    <row r="88" spans="1:63" x14ac:dyDescent="0.3">
      <c r="A88" s="53"/>
      <c r="B88" s="53"/>
      <c r="C88" s="53"/>
      <c r="D88" s="53"/>
      <c r="E88" s="53"/>
      <c r="F88" s="53"/>
      <c r="G88" s="53"/>
      <c r="H88" s="53"/>
      <c r="I88" s="53"/>
      <c r="J88" s="53"/>
      <c r="K88" s="53"/>
      <c r="L88" s="53"/>
      <c r="M88" s="53"/>
      <c r="N88" s="53"/>
      <c r="O88" s="53"/>
      <c r="P88" s="53"/>
      <c r="Q88" s="53"/>
      <c r="R88" s="53"/>
      <c r="S88" s="53"/>
      <c r="T88" s="53"/>
      <c r="U88" s="53"/>
      <c r="V88" s="53"/>
      <c r="W88" s="53"/>
      <c r="X88" s="53"/>
      <c r="Y88" s="53"/>
      <c r="Z88" s="53"/>
      <c r="AA88" s="53"/>
      <c r="AB88" s="53"/>
      <c r="AC88" s="53"/>
      <c r="AD88" s="53"/>
      <c r="AE88" s="53"/>
      <c r="AF88" s="53"/>
      <c r="AG88" s="53"/>
      <c r="AH88" s="53"/>
      <c r="AI88" s="53"/>
      <c r="AJ88" s="53"/>
      <c r="AK88" s="53"/>
      <c r="AL88" s="53"/>
      <c r="AM88" s="53"/>
      <c r="AN88" s="53"/>
      <c r="AO88" s="53"/>
      <c r="AP88" s="53"/>
      <c r="AQ88" s="53"/>
      <c r="AR88" s="53"/>
      <c r="AS88" s="53"/>
      <c r="AT88" s="53"/>
      <c r="AU88" s="53"/>
      <c r="AV88" s="53"/>
      <c r="AW88" s="53"/>
      <c r="AX88" s="53"/>
      <c r="AY88" s="53"/>
      <c r="AZ88" s="53"/>
      <c r="BA88" s="53"/>
      <c r="BB88" s="53"/>
      <c r="BC88" s="53"/>
      <c r="BD88" s="53"/>
      <c r="BE88" s="53"/>
      <c r="BF88" s="53"/>
      <c r="BG88" s="53"/>
      <c r="BH88" s="53"/>
      <c r="BI88" s="53"/>
      <c r="BJ88" s="53"/>
      <c r="BK88" s="53"/>
    </row>
    <row r="89" spans="1:63" x14ac:dyDescent="0.3">
      <c r="A89" s="53"/>
      <c r="B89" s="53"/>
      <c r="C89" s="53"/>
      <c r="D89" s="53"/>
      <c r="E89" s="53"/>
      <c r="F89" s="53"/>
      <c r="G89" s="53"/>
      <c r="H89" s="53"/>
      <c r="I89" s="53"/>
      <c r="J89" s="53"/>
      <c r="K89" s="53"/>
      <c r="L89" s="53"/>
      <c r="M89" s="53"/>
      <c r="N89" s="53"/>
      <c r="O89" s="53"/>
      <c r="P89" s="53"/>
      <c r="Q89" s="53"/>
      <c r="R89" s="53"/>
      <c r="S89" s="53"/>
      <c r="T89" s="53"/>
      <c r="U89" s="53"/>
      <c r="V89" s="53"/>
      <c r="W89" s="53"/>
      <c r="X89" s="53"/>
      <c r="Y89" s="53"/>
      <c r="Z89" s="53"/>
      <c r="AA89" s="53"/>
      <c r="AB89" s="53"/>
      <c r="AC89" s="53"/>
      <c r="AD89" s="53"/>
      <c r="AE89" s="53"/>
      <c r="AF89" s="53"/>
      <c r="AG89" s="53"/>
      <c r="AH89" s="53"/>
      <c r="AI89" s="53"/>
      <c r="AJ89" s="53"/>
      <c r="AK89" s="53"/>
      <c r="AL89" s="53"/>
      <c r="AM89" s="53"/>
      <c r="AN89" s="53"/>
      <c r="AO89" s="53"/>
      <c r="AP89" s="53"/>
      <c r="AQ89" s="53"/>
      <c r="AR89" s="53"/>
      <c r="AS89" s="53"/>
      <c r="AT89" s="53"/>
      <c r="AU89" s="53"/>
      <c r="AV89" s="53"/>
      <c r="AW89" s="53"/>
      <c r="AX89" s="53"/>
      <c r="AY89" s="53"/>
      <c r="AZ89" s="53"/>
      <c r="BA89" s="53"/>
      <c r="BB89" s="53"/>
      <c r="BC89" s="53"/>
      <c r="BD89" s="53"/>
      <c r="BE89" s="53"/>
      <c r="BF89" s="53"/>
      <c r="BG89" s="53"/>
      <c r="BH89" s="53"/>
      <c r="BI89" s="53"/>
      <c r="BJ89" s="53"/>
      <c r="BK89" s="53"/>
    </row>
    <row r="90" spans="1:63" x14ac:dyDescent="0.3">
      <c r="A90" s="53"/>
      <c r="B90" s="53"/>
      <c r="C90" s="53"/>
      <c r="D90" s="53"/>
      <c r="E90" s="53"/>
      <c r="F90" s="53"/>
      <c r="G90" s="53"/>
      <c r="H90" s="53"/>
      <c r="I90" s="53"/>
      <c r="J90" s="53"/>
      <c r="K90" s="53"/>
      <c r="L90" s="53"/>
      <c r="M90" s="53"/>
      <c r="N90" s="53"/>
      <c r="O90" s="53"/>
      <c r="P90" s="53"/>
      <c r="Q90" s="53"/>
      <c r="R90" s="53"/>
      <c r="S90" s="53"/>
      <c r="T90" s="53"/>
      <c r="U90" s="53"/>
      <c r="V90" s="53"/>
      <c r="W90" s="53"/>
      <c r="X90" s="53"/>
      <c r="Y90" s="53"/>
      <c r="Z90" s="53"/>
      <c r="AA90" s="53"/>
      <c r="AB90" s="53"/>
      <c r="AC90" s="53"/>
      <c r="AD90" s="53"/>
      <c r="AE90" s="53"/>
      <c r="AF90" s="53"/>
      <c r="AG90" s="53"/>
      <c r="AH90" s="53"/>
      <c r="AI90" s="53"/>
      <c r="AJ90" s="53"/>
      <c r="AK90" s="53"/>
      <c r="AL90" s="53"/>
      <c r="AM90" s="53"/>
      <c r="AN90" s="53"/>
      <c r="AO90" s="53"/>
      <c r="AP90" s="53"/>
      <c r="AQ90" s="53"/>
      <c r="AR90" s="53"/>
      <c r="AS90" s="53"/>
      <c r="AT90" s="53"/>
      <c r="AU90" s="53"/>
      <c r="AV90" s="53"/>
      <c r="AW90" s="53"/>
      <c r="AX90" s="53"/>
      <c r="AY90" s="53"/>
      <c r="AZ90" s="53"/>
      <c r="BA90" s="53"/>
      <c r="BB90" s="53"/>
      <c r="BC90" s="53"/>
      <c r="BD90" s="53"/>
      <c r="BE90" s="53"/>
      <c r="BF90" s="53"/>
      <c r="BG90" s="53"/>
      <c r="BH90" s="53"/>
      <c r="BI90" s="53"/>
      <c r="BJ90" s="53"/>
      <c r="BK90" s="53"/>
    </row>
    <row r="91" spans="1:63" x14ac:dyDescent="0.3">
      <c r="A91" s="53"/>
      <c r="B91" s="53"/>
      <c r="C91" s="53"/>
      <c r="D91" s="53"/>
      <c r="E91" s="53"/>
      <c r="F91" s="53"/>
      <c r="G91" s="53"/>
      <c r="H91" s="53"/>
      <c r="I91" s="53"/>
      <c r="J91" s="53"/>
      <c r="K91" s="53"/>
      <c r="L91" s="53"/>
      <c r="M91" s="53"/>
      <c r="N91" s="53"/>
      <c r="O91" s="53"/>
      <c r="P91" s="53"/>
      <c r="Q91" s="53"/>
      <c r="R91" s="53"/>
      <c r="S91" s="53"/>
      <c r="T91" s="53"/>
      <c r="U91" s="53"/>
      <c r="V91" s="53"/>
      <c r="W91" s="53"/>
      <c r="X91" s="53"/>
      <c r="Y91" s="53"/>
      <c r="Z91" s="53"/>
      <c r="AA91" s="53"/>
      <c r="AB91" s="53"/>
      <c r="AC91" s="53"/>
      <c r="AD91" s="53"/>
      <c r="AE91" s="53"/>
      <c r="AF91" s="53"/>
      <c r="AG91" s="53"/>
      <c r="AH91" s="53"/>
      <c r="AI91" s="53"/>
      <c r="AJ91" s="53"/>
      <c r="AK91" s="53"/>
      <c r="AL91" s="53"/>
      <c r="AM91" s="53"/>
      <c r="AN91" s="53"/>
      <c r="AO91" s="53"/>
      <c r="AP91" s="53"/>
      <c r="AQ91" s="53"/>
      <c r="AR91" s="53"/>
      <c r="AS91" s="53"/>
      <c r="AT91" s="53"/>
      <c r="AU91" s="53"/>
      <c r="AV91" s="53"/>
      <c r="AW91" s="53"/>
      <c r="AX91" s="53"/>
      <c r="AY91" s="53"/>
      <c r="AZ91" s="53"/>
      <c r="BA91" s="53"/>
      <c r="BB91" s="53"/>
      <c r="BC91" s="53"/>
      <c r="BD91" s="53"/>
      <c r="BE91" s="53"/>
      <c r="BF91" s="53"/>
      <c r="BG91" s="53"/>
      <c r="BH91" s="53"/>
      <c r="BI91" s="53"/>
      <c r="BJ91" s="53"/>
      <c r="BK91" s="53"/>
    </row>
    <row r="92" spans="1:63" x14ac:dyDescent="0.3">
      <c r="A92" s="53"/>
      <c r="B92" s="53"/>
      <c r="C92" s="53"/>
      <c r="D92" s="53"/>
      <c r="E92" s="53"/>
      <c r="F92" s="53"/>
      <c r="G92" s="53"/>
      <c r="H92" s="53"/>
      <c r="I92" s="53"/>
      <c r="J92" s="53"/>
      <c r="K92" s="53"/>
      <c r="L92" s="53"/>
      <c r="M92" s="53"/>
      <c r="N92" s="53"/>
      <c r="O92" s="53"/>
      <c r="P92" s="53"/>
      <c r="Q92" s="53"/>
      <c r="R92" s="53"/>
      <c r="S92" s="53"/>
      <c r="T92" s="53"/>
      <c r="U92" s="53"/>
      <c r="V92" s="53"/>
      <c r="W92" s="53"/>
      <c r="X92" s="53"/>
      <c r="Y92" s="53"/>
      <c r="Z92" s="53"/>
      <c r="AA92" s="53"/>
      <c r="AB92" s="53"/>
      <c r="AC92" s="53"/>
      <c r="AD92" s="53"/>
      <c r="AE92" s="53"/>
      <c r="AF92" s="53"/>
      <c r="AG92" s="53"/>
      <c r="AH92" s="53"/>
      <c r="AI92" s="53"/>
      <c r="AJ92" s="53"/>
      <c r="AK92" s="53"/>
      <c r="AL92" s="53"/>
      <c r="AM92" s="53"/>
      <c r="AN92" s="53"/>
      <c r="AO92" s="53"/>
      <c r="AP92" s="53"/>
      <c r="AQ92" s="53"/>
      <c r="AR92" s="53"/>
      <c r="AS92" s="53"/>
      <c r="AT92" s="53"/>
      <c r="AU92" s="53"/>
      <c r="AV92" s="53"/>
      <c r="AW92" s="53"/>
      <c r="AX92" s="53"/>
      <c r="AY92" s="53"/>
      <c r="AZ92" s="53"/>
      <c r="BA92" s="53"/>
      <c r="BB92" s="53"/>
      <c r="BC92" s="53"/>
      <c r="BD92" s="53"/>
      <c r="BE92" s="53"/>
      <c r="BF92" s="53"/>
      <c r="BG92" s="53"/>
      <c r="BH92" s="53"/>
      <c r="BI92" s="53"/>
      <c r="BJ92" s="53"/>
      <c r="BK92" s="53"/>
    </row>
    <row r="93" spans="1:63" x14ac:dyDescent="0.3">
      <c r="A93" s="53"/>
      <c r="B93" s="53"/>
      <c r="C93" s="53"/>
      <c r="D93" s="53"/>
      <c r="E93" s="53"/>
      <c r="F93" s="53"/>
      <c r="G93" s="53"/>
      <c r="H93" s="53"/>
      <c r="I93" s="53"/>
      <c r="J93" s="53"/>
      <c r="K93" s="53"/>
      <c r="L93" s="53"/>
      <c r="M93" s="53"/>
      <c r="N93" s="53"/>
      <c r="O93" s="53"/>
      <c r="P93" s="53"/>
      <c r="Q93" s="53"/>
      <c r="R93" s="53"/>
      <c r="S93" s="53"/>
      <c r="T93" s="53"/>
      <c r="U93" s="53"/>
      <c r="V93" s="53"/>
      <c r="W93" s="53"/>
      <c r="X93" s="53"/>
      <c r="Y93" s="53"/>
      <c r="Z93" s="53"/>
      <c r="AA93" s="53"/>
      <c r="AB93" s="53"/>
      <c r="AC93" s="53"/>
      <c r="AD93" s="53"/>
      <c r="AE93" s="53"/>
      <c r="AF93" s="53"/>
      <c r="AG93" s="53"/>
      <c r="AH93" s="53"/>
      <c r="AI93" s="53"/>
      <c r="AJ93" s="53"/>
      <c r="AK93" s="53"/>
      <c r="AL93" s="53"/>
      <c r="AM93" s="53"/>
      <c r="AN93" s="53"/>
      <c r="AO93" s="53"/>
      <c r="AP93" s="53"/>
      <c r="AQ93" s="53"/>
      <c r="AR93" s="53"/>
      <c r="AS93" s="53"/>
      <c r="AT93" s="53"/>
      <c r="AU93" s="53"/>
      <c r="AV93" s="53"/>
      <c r="AW93" s="53"/>
      <c r="AX93" s="53"/>
      <c r="AY93" s="53"/>
      <c r="AZ93" s="53"/>
      <c r="BA93" s="53"/>
      <c r="BB93" s="53"/>
      <c r="BC93" s="53"/>
      <c r="BD93" s="53"/>
      <c r="BE93" s="53"/>
      <c r="BF93" s="53"/>
      <c r="BG93" s="53"/>
      <c r="BH93" s="53"/>
      <c r="BI93" s="53"/>
      <c r="BJ93" s="53"/>
      <c r="BK93" s="53"/>
    </row>
    <row r="94" spans="1:63" x14ac:dyDescent="0.3">
      <c r="A94" s="53"/>
      <c r="B94" s="53"/>
      <c r="C94" s="53"/>
      <c r="D94" s="53"/>
      <c r="E94" s="53"/>
      <c r="F94" s="53"/>
      <c r="G94" s="53"/>
      <c r="H94" s="53"/>
      <c r="I94" s="53"/>
      <c r="J94" s="53"/>
      <c r="K94" s="53"/>
      <c r="L94" s="53"/>
      <c r="M94" s="53"/>
      <c r="N94" s="53"/>
      <c r="O94" s="53"/>
      <c r="P94" s="53"/>
      <c r="Q94" s="53"/>
      <c r="R94" s="53"/>
      <c r="S94" s="53"/>
      <c r="T94" s="53"/>
      <c r="U94" s="53"/>
      <c r="V94" s="53"/>
      <c r="W94" s="53"/>
      <c r="X94" s="53"/>
      <c r="Y94" s="53"/>
      <c r="Z94" s="53"/>
      <c r="AA94" s="53"/>
      <c r="AB94" s="53"/>
      <c r="AC94" s="53"/>
      <c r="AD94" s="53"/>
      <c r="AE94" s="53"/>
      <c r="AF94" s="53"/>
      <c r="AG94" s="53"/>
      <c r="AH94" s="53"/>
      <c r="AI94" s="53"/>
      <c r="AJ94" s="53"/>
      <c r="AK94" s="53"/>
      <c r="AL94" s="53"/>
      <c r="AM94" s="53"/>
      <c r="AN94" s="53"/>
      <c r="AO94" s="53"/>
      <c r="AP94" s="53"/>
      <c r="AQ94" s="53"/>
      <c r="AR94" s="53"/>
      <c r="AS94" s="53"/>
      <c r="AT94" s="53"/>
      <c r="AU94" s="53"/>
      <c r="AV94" s="53"/>
      <c r="AW94" s="53"/>
      <c r="AX94" s="53"/>
      <c r="AY94" s="53"/>
      <c r="AZ94" s="53"/>
      <c r="BA94" s="53"/>
      <c r="BB94" s="53"/>
      <c r="BC94" s="53"/>
      <c r="BD94" s="53"/>
      <c r="BE94" s="53"/>
      <c r="BF94" s="53"/>
      <c r="BG94" s="53"/>
      <c r="BH94" s="53"/>
      <c r="BI94" s="53"/>
      <c r="BJ94" s="53"/>
      <c r="BK94" s="53"/>
    </row>
    <row r="95" spans="1:63" x14ac:dyDescent="0.3">
      <c r="A95" s="53"/>
      <c r="B95" s="53"/>
      <c r="C95" s="53"/>
      <c r="D95" s="53"/>
      <c r="E95" s="53"/>
      <c r="F95" s="53"/>
      <c r="G95" s="53"/>
      <c r="H95" s="53"/>
      <c r="I95" s="53"/>
      <c r="J95" s="53"/>
      <c r="K95" s="53"/>
      <c r="L95" s="53"/>
      <c r="M95" s="53"/>
      <c r="N95" s="53"/>
      <c r="O95" s="53"/>
      <c r="P95" s="53"/>
      <c r="Q95" s="53"/>
      <c r="R95" s="53"/>
      <c r="S95" s="53"/>
      <c r="T95" s="53"/>
      <c r="U95" s="53"/>
      <c r="V95" s="53"/>
      <c r="W95" s="53"/>
      <c r="X95" s="53"/>
      <c r="Y95" s="53"/>
      <c r="Z95" s="53"/>
      <c r="AA95" s="53"/>
      <c r="AB95" s="53"/>
      <c r="AC95" s="53"/>
      <c r="AD95" s="53"/>
      <c r="AE95" s="53"/>
      <c r="AF95" s="53"/>
      <c r="AG95" s="53"/>
      <c r="AH95" s="53"/>
      <c r="AI95" s="53"/>
      <c r="AJ95" s="53"/>
      <c r="AK95" s="53"/>
      <c r="AL95" s="53"/>
      <c r="AM95" s="53"/>
      <c r="AN95" s="53"/>
      <c r="AO95" s="53"/>
      <c r="AP95" s="53"/>
      <c r="AQ95" s="53"/>
      <c r="AR95" s="53"/>
      <c r="AS95" s="53"/>
      <c r="AT95" s="53"/>
      <c r="AU95" s="53"/>
      <c r="AV95" s="53"/>
      <c r="AW95" s="53"/>
      <c r="AX95" s="53"/>
      <c r="AY95" s="53"/>
      <c r="AZ95" s="53"/>
      <c r="BA95" s="53"/>
      <c r="BB95" s="53"/>
      <c r="BC95" s="53"/>
      <c r="BD95" s="53"/>
      <c r="BE95" s="53"/>
      <c r="BF95" s="53"/>
      <c r="BG95" s="53"/>
      <c r="BH95" s="53"/>
      <c r="BI95" s="53"/>
      <c r="BJ95" s="53"/>
      <c r="BK95" s="53"/>
    </row>
    <row r="96" spans="1:63" x14ac:dyDescent="0.3">
      <c r="A96" s="53"/>
      <c r="B96" s="53"/>
      <c r="C96" s="53"/>
      <c r="D96" s="53"/>
      <c r="E96" s="53"/>
      <c r="F96" s="53"/>
      <c r="G96" s="53"/>
      <c r="H96" s="53"/>
      <c r="I96" s="53"/>
      <c r="J96" s="53"/>
      <c r="K96" s="53"/>
      <c r="L96" s="53"/>
      <c r="M96" s="53"/>
      <c r="N96" s="53"/>
      <c r="O96" s="53"/>
      <c r="P96" s="53"/>
      <c r="Q96" s="53"/>
      <c r="R96" s="53"/>
      <c r="S96" s="53"/>
      <c r="T96" s="53"/>
      <c r="U96" s="53"/>
      <c r="V96" s="53"/>
      <c r="W96" s="53"/>
      <c r="X96" s="53"/>
      <c r="Y96" s="53"/>
      <c r="Z96" s="53"/>
      <c r="AA96" s="53"/>
      <c r="AB96" s="53"/>
      <c r="AC96" s="53"/>
      <c r="AD96" s="53"/>
      <c r="AE96" s="53"/>
      <c r="AF96" s="53"/>
      <c r="AG96" s="53"/>
      <c r="AH96" s="53"/>
      <c r="AI96" s="53"/>
      <c r="AJ96" s="53"/>
      <c r="AK96" s="53"/>
      <c r="AL96" s="53"/>
      <c r="AM96" s="53"/>
      <c r="AN96" s="53"/>
      <c r="AO96" s="53"/>
      <c r="AP96" s="53"/>
      <c r="AQ96" s="53"/>
      <c r="AR96" s="53"/>
      <c r="AS96" s="53"/>
      <c r="AT96" s="53"/>
      <c r="AU96" s="53"/>
      <c r="AV96" s="53"/>
      <c r="AW96" s="53"/>
      <c r="AX96" s="53"/>
      <c r="AY96" s="53"/>
      <c r="AZ96" s="53"/>
      <c r="BA96" s="53"/>
      <c r="BB96" s="53"/>
      <c r="BC96" s="53"/>
      <c r="BD96" s="53"/>
      <c r="BE96" s="53"/>
      <c r="BF96" s="53"/>
      <c r="BG96" s="53"/>
      <c r="BH96" s="53"/>
      <c r="BI96" s="53"/>
      <c r="BJ96" s="53"/>
      <c r="BK96" s="53"/>
    </row>
    <row r="97" spans="1:63" x14ac:dyDescent="0.3">
      <c r="A97" s="53"/>
      <c r="B97" s="53"/>
      <c r="C97" s="53"/>
      <c r="D97" s="53"/>
      <c r="E97" s="53"/>
      <c r="F97" s="53"/>
      <c r="G97" s="53"/>
      <c r="H97" s="53"/>
      <c r="I97" s="53"/>
      <c r="J97" s="53"/>
      <c r="K97" s="53"/>
      <c r="L97" s="53"/>
      <c r="M97" s="53"/>
      <c r="N97" s="53"/>
      <c r="O97" s="53"/>
      <c r="P97" s="53"/>
      <c r="Q97" s="53"/>
      <c r="R97" s="53"/>
      <c r="S97" s="53"/>
      <c r="T97" s="53"/>
      <c r="U97" s="53"/>
      <c r="V97" s="53"/>
      <c r="W97" s="53"/>
      <c r="X97" s="53"/>
      <c r="Y97" s="53"/>
      <c r="Z97" s="53"/>
      <c r="AA97" s="53"/>
      <c r="AB97" s="53"/>
      <c r="AC97" s="53"/>
      <c r="AD97" s="53"/>
      <c r="AE97" s="53"/>
      <c r="AF97" s="53"/>
      <c r="AG97" s="53"/>
      <c r="AH97" s="53"/>
      <c r="AI97" s="53"/>
      <c r="AJ97" s="53"/>
      <c r="AK97" s="53"/>
      <c r="AL97" s="53"/>
      <c r="AM97" s="53"/>
      <c r="AN97" s="53"/>
      <c r="AO97" s="53"/>
      <c r="AP97" s="53"/>
      <c r="AQ97" s="53"/>
      <c r="AR97" s="53"/>
      <c r="AS97" s="53"/>
      <c r="AT97" s="53"/>
      <c r="AU97" s="53"/>
      <c r="AV97" s="53"/>
      <c r="AW97" s="53"/>
      <c r="AX97" s="53"/>
      <c r="AY97" s="53"/>
      <c r="AZ97" s="53"/>
      <c r="BA97" s="53"/>
      <c r="BB97" s="53"/>
      <c r="BC97" s="53"/>
      <c r="BD97" s="53"/>
      <c r="BE97" s="53"/>
      <c r="BF97" s="53"/>
      <c r="BG97" s="53"/>
      <c r="BH97" s="53"/>
      <c r="BI97" s="53"/>
      <c r="BJ97" s="53"/>
      <c r="BK97" s="53"/>
    </row>
    <row r="98" spans="1:63" x14ac:dyDescent="0.3">
      <c r="A98" s="53"/>
      <c r="B98" s="53"/>
      <c r="C98" s="53"/>
      <c r="D98" s="53"/>
      <c r="E98" s="53"/>
      <c r="F98" s="53"/>
      <c r="G98" s="53"/>
      <c r="H98" s="53"/>
      <c r="I98" s="53"/>
      <c r="J98" s="53"/>
      <c r="K98" s="53"/>
      <c r="L98" s="53"/>
      <c r="M98" s="53"/>
      <c r="N98" s="53"/>
      <c r="O98" s="53"/>
      <c r="P98" s="53"/>
      <c r="Q98" s="53"/>
      <c r="R98" s="53"/>
      <c r="S98" s="53"/>
      <c r="T98" s="53"/>
      <c r="U98" s="53"/>
      <c r="V98" s="53"/>
      <c r="W98" s="53"/>
      <c r="X98" s="53"/>
      <c r="Y98" s="53"/>
      <c r="Z98" s="53"/>
      <c r="AA98" s="53"/>
      <c r="AB98" s="53"/>
      <c r="AC98" s="53"/>
      <c r="AD98" s="53"/>
      <c r="AE98" s="53"/>
      <c r="AF98" s="53"/>
      <c r="AG98" s="53"/>
      <c r="AH98" s="53"/>
      <c r="AI98" s="53"/>
      <c r="AJ98" s="53"/>
      <c r="AK98" s="53"/>
      <c r="AL98" s="53"/>
      <c r="AM98" s="53"/>
      <c r="AN98" s="53"/>
      <c r="AO98" s="53"/>
      <c r="AP98" s="53"/>
      <c r="AQ98" s="53"/>
      <c r="AR98" s="53"/>
      <c r="AS98" s="53"/>
      <c r="AT98" s="53"/>
      <c r="AU98" s="53"/>
      <c r="AV98" s="53"/>
      <c r="AW98" s="53"/>
      <c r="AX98" s="53"/>
      <c r="AY98" s="53"/>
      <c r="AZ98" s="53"/>
      <c r="BA98" s="53"/>
      <c r="BB98" s="53"/>
      <c r="BC98" s="53"/>
      <c r="BD98" s="53"/>
      <c r="BE98" s="53"/>
      <c r="BF98" s="53"/>
      <c r="BG98" s="53"/>
      <c r="BH98" s="53"/>
      <c r="BI98" s="53"/>
      <c r="BJ98" s="53"/>
      <c r="BK98" s="53"/>
    </row>
    <row r="99" spans="1:63" x14ac:dyDescent="0.3">
      <c r="A99" s="53"/>
      <c r="B99" s="53"/>
      <c r="C99" s="53"/>
      <c r="D99" s="53"/>
      <c r="E99" s="53"/>
      <c r="F99" s="53"/>
      <c r="G99" s="53"/>
      <c r="H99" s="53"/>
      <c r="I99" s="53"/>
      <c r="J99" s="53"/>
      <c r="K99" s="53"/>
      <c r="L99" s="53"/>
      <c r="M99" s="53"/>
      <c r="N99" s="53"/>
      <c r="O99" s="53"/>
      <c r="P99" s="53"/>
      <c r="Q99" s="53"/>
      <c r="R99" s="53"/>
      <c r="S99" s="53"/>
      <c r="T99" s="53"/>
      <c r="U99" s="53"/>
      <c r="V99" s="53"/>
      <c r="W99" s="53"/>
      <c r="X99" s="53"/>
      <c r="Y99" s="53"/>
      <c r="Z99" s="53"/>
      <c r="AA99" s="53"/>
      <c r="AB99" s="53"/>
      <c r="AC99" s="53"/>
      <c r="AD99" s="53"/>
      <c r="AE99" s="53"/>
      <c r="AF99" s="53"/>
      <c r="AG99" s="53"/>
      <c r="AH99" s="53"/>
      <c r="AI99" s="53"/>
      <c r="AJ99" s="53"/>
      <c r="AK99" s="53"/>
      <c r="AL99" s="53"/>
      <c r="AM99" s="53"/>
      <c r="AN99" s="53"/>
      <c r="AO99" s="53"/>
      <c r="AP99" s="53"/>
      <c r="AQ99" s="53"/>
      <c r="AR99" s="53"/>
      <c r="AS99" s="53"/>
      <c r="AT99" s="53"/>
      <c r="AU99" s="53"/>
      <c r="AV99" s="53"/>
      <c r="AW99" s="53"/>
      <c r="AX99" s="53"/>
      <c r="AY99" s="53"/>
      <c r="AZ99" s="53"/>
      <c r="BA99" s="53"/>
      <c r="BB99" s="53"/>
      <c r="BC99" s="53"/>
      <c r="BD99" s="53"/>
      <c r="BE99" s="53"/>
      <c r="BF99" s="53"/>
      <c r="BG99" s="53"/>
      <c r="BH99" s="53"/>
      <c r="BI99" s="53"/>
      <c r="BJ99" s="53"/>
      <c r="BK99" s="53"/>
    </row>
    <row r="100" spans="1:63" x14ac:dyDescent="0.3">
      <c r="A100" s="53"/>
      <c r="B100" s="53"/>
      <c r="C100" s="53"/>
      <c r="D100" s="53"/>
      <c r="E100" s="53"/>
      <c r="F100" s="53"/>
      <c r="G100" s="53"/>
      <c r="H100" s="53"/>
      <c r="I100" s="53"/>
      <c r="J100" s="53"/>
      <c r="K100" s="53"/>
      <c r="L100" s="53"/>
      <c r="M100" s="53"/>
      <c r="N100" s="53"/>
      <c r="O100" s="53"/>
      <c r="P100" s="53"/>
      <c r="Q100" s="53"/>
      <c r="R100" s="53"/>
      <c r="S100" s="53"/>
      <c r="T100" s="53"/>
      <c r="U100" s="53"/>
      <c r="V100" s="53"/>
      <c r="W100" s="53"/>
      <c r="X100" s="53"/>
      <c r="Y100" s="53"/>
      <c r="Z100" s="53"/>
      <c r="AA100" s="53"/>
      <c r="AB100" s="53"/>
      <c r="AC100" s="53"/>
      <c r="AD100" s="53"/>
      <c r="AE100" s="53"/>
      <c r="AF100" s="53"/>
      <c r="AG100" s="53"/>
      <c r="AH100" s="53"/>
      <c r="AI100" s="53"/>
      <c r="AJ100" s="53"/>
      <c r="AK100" s="53"/>
      <c r="AL100" s="53"/>
      <c r="AM100" s="53"/>
      <c r="AN100" s="53"/>
      <c r="AO100" s="53"/>
      <c r="AP100" s="53"/>
      <c r="AQ100" s="53"/>
      <c r="AR100" s="53"/>
      <c r="AS100" s="53"/>
      <c r="AT100" s="53"/>
      <c r="AU100" s="53"/>
      <c r="AV100" s="53"/>
      <c r="AW100" s="53"/>
      <c r="AX100" s="53"/>
      <c r="AY100" s="53"/>
      <c r="AZ100" s="53"/>
      <c r="BA100" s="53"/>
      <c r="BB100" s="53"/>
      <c r="BC100" s="53"/>
      <c r="BD100" s="53"/>
      <c r="BE100" s="53"/>
      <c r="BF100" s="53"/>
      <c r="BG100" s="53"/>
      <c r="BH100" s="53"/>
      <c r="BI100" s="53"/>
      <c r="BJ100" s="53"/>
      <c r="BK100" s="53"/>
    </row>
    <row r="101" spans="1:63" x14ac:dyDescent="0.3">
      <c r="A101" s="53"/>
      <c r="B101" s="53"/>
      <c r="C101" s="53"/>
      <c r="D101" s="53"/>
      <c r="E101" s="53"/>
      <c r="F101" s="53"/>
      <c r="G101" s="53"/>
      <c r="H101" s="53"/>
      <c r="I101" s="53"/>
      <c r="J101" s="53"/>
      <c r="K101" s="53"/>
      <c r="L101" s="53"/>
      <c r="M101" s="53"/>
      <c r="N101" s="53"/>
      <c r="O101" s="53"/>
      <c r="P101" s="53"/>
      <c r="Q101" s="53"/>
      <c r="R101" s="53"/>
      <c r="S101" s="53"/>
      <c r="T101" s="53"/>
      <c r="U101" s="53"/>
      <c r="V101" s="53"/>
      <c r="W101" s="53"/>
      <c r="X101" s="53"/>
      <c r="Y101" s="53"/>
      <c r="Z101" s="53"/>
      <c r="AA101" s="53"/>
      <c r="AB101" s="53"/>
      <c r="AC101" s="53"/>
      <c r="AD101" s="53"/>
      <c r="AE101" s="53"/>
      <c r="AF101" s="53"/>
      <c r="AG101" s="53"/>
      <c r="AH101" s="53"/>
      <c r="AI101" s="53"/>
      <c r="AJ101" s="53"/>
      <c r="AK101" s="53"/>
      <c r="AL101" s="53"/>
      <c r="AM101" s="53"/>
      <c r="AN101" s="53"/>
      <c r="AO101" s="53"/>
      <c r="AP101" s="53"/>
      <c r="AQ101" s="53"/>
      <c r="AR101" s="53"/>
      <c r="AS101" s="53"/>
      <c r="AT101" s="53"/>
      <c r="AU101" s="53"/>
      <c r="AV101" s="53"/>
      <c r="AW101" s="53"/>
      <c r="AX101" s="53"/>
      <c r="AY101" s="53"/>
      <c r="AZ101" s="53"/>
      <c r="BA101" s="53"/>
      <c r="BB101" s="53"/>
      <c r="BC101" s="53"/>
      <c r="BD101" s="53"/>
      <c r="BE101" s="53"/>
      <c r="BF101" s="53"/>
      <c r="BG101" s="53"/>
      <c r="BH101" s="53"/>
      <c r="BI101" s="53"/>
      <c r="BJ101" s="53"/>
      <c r="BK101" s="53"/>
    </row>
    <row r="102" spans="1:63" x14ac:dyDescent="0.3">
      <c r="A102" s="53"/>
      <c r="B102" s="53"/>
      <c r="C102" s="53"/>
      <c r="D102" s="53"/>
      <c r="E102" s="53"/>
      <c r="F102" s="53"/>
      <c r="G102" s="53"/>
      <c r="H102" s="53"/>
      <c r="I102" s="53"/>
      <c r="J102" s="53"/>
      <c r="K102" s="53"/>
      <c r="L102" s="53"/>
      <c r="M102" s="53"/>
      <c r="N102" s="53"/>
      <c r="O102" s="53"/>
      <c r="P102" s="53"/>
      <c r="Q102" s="53"/>
      <c r="R102" s="53"/>
      <c r="S102" s="53"/>
      <c r="T102" s="53"/>
      <c r="U102" s="53"/>
      <c r="V102" s="53"/>
      <c r="W102" s="53"/>
      <c r="X102" s="53"/>
      <c r="Y102" s="53"/>
      <c r="Z102" s="53"/>
      <c r="AA102" s="53"/>
      <c r="AB102" s="53"/>
      <c r="AC102" s="53"/>
      <c r="AD102" s="53"/>
      <c r="AE102" s="53"/>
      <c r="AF102" s="53"/>
      <c r="AG102" s="53"/>
      <c r="AH102" s="53"/>
      <c r="AI102" s="53"/>
      <c r="AJ102" s="53"/>
      <c r="AK102" s="53"/>
      <c r="AL102" s="53"/>
      <c r="AM102" s="53"/>
      <c r="AN102" s="53"/>
      <c r="AO102" s="53"/>
      <c r="AP102" s="53"/>
      <c r="AQ102" s="53"/>
      <c r="AR102" s="53"/>
      <c r="AS102" s="53"/>
      <c r="AT102" s="53"/>
      <c r="AU102" s="53"/>
      <c r="AV102" s="53"/>
      <c r="AW102" s="53"/>
      <c r="AX102" s="53"/>
      <c r="AY102" s="53"/>
      <c r="AZ102" s="53"/>
      <c r="BA102" s="53"/>
      <c r="BB102" s="53"/>
      <c r="BC102" s="53"/>
      <c r="BD102" s="53"/>
      <c r="BE102" s="53"/>
      <c r="BF102" s="53"/>
      <c r="BG102" s="53"/>
      <c r="BH102" s="53"/>
      <c r="BI102" s="53"/>
      <c r="BJ102" s="53"/>
      <c r="BK102" s="53"/>
    </row>
    <row r="103" spans="1:63" x14ac:dyDescent="0.3">
      <c r="A103" s="53"/>
      <c r="B103" s="53"/>
      <c r="C103" s="53"/>
      <c r="D103" s="53"/>
      <c r="E103" s="53"/>
      <c r="F103" s="53"/>
      <c r="G103" s="53"/>
      <c r="H103" s="53"/>
      <c r="I103" s="53"/>
      <c r="J103" s="53"/>
      <c r="K103" s="53"/>
      <c r="L103" s="53"/>
      <c r="M103" s="53"/>
      <c r="N103" s="53"/>
      <c r="O103" s="53"/>
      <c r="P103" s="53"/>
      <c r="Q103" s="53"/>
      <c r="R103" s="53"/>
      <c r="S103" s="53"/>
      <c r="T103" s="53"/>
      <c r="U103" s="53"/>
      <c r="V103" s="53"/>
      <c r="W103" s="53"/>
      <c r="X103" s="53"/>
      <c r="Y103" s="53"/>
      <c r="Z103" s="53"/>
      <c r="AA103" s="53"/>
      <c r="AB103" s="53"/>
      <c r="AC103" s="53"/>
      <c r="AD103" s="53"/>
      <c r="AE103" s="53"/>
      <c r="AF103" s="53"/>
      <c r="AG103" s="53"/>
      <c r="AH103" s="53"/>
      <c r="AI103" s="53"/>
      <c r="AJ103" s="53"/>
      <c r="AK103" s="53"/>
      <c r="AL103" s="53"/>
      <c r="AM103" s="53"/>
      <c r="AN103" s="53"/>
      <c r="AO103" s="53"/>
      <c r="AP103" s="53"/>
      <c r="AQ103" s="53"/>
      <c r="AR103" s="53"/>
      <c r="AS103" s="53"/>
      <c r="AT103" s="53"/>
      <c r="AU103" s="53"/>
      <c r="AV103" s="53"/>
      <c r="AW103" s="53"/>
      <c r="AX103" s="53"/>
      <c r="AY103" s="53"/>
      <c r="AZ103" s="53"/>
      <c r="BA103" s="53"/>
      <c r="BB103" s="53"/>
      <c r="BC103" s="53"/>
      <c r="BD103" s="53"/>
      <c r="BE103" s="53"/>
      <c r="BF103" s="53"/>
      <c r="BG103" s="53"/>
      <c r="BH103" s="53"/>
      <c r="BI103" s="53"/>
      <c r="BJ103" s="53"/>
      <c r="BK103" s="53"/>
    </row>
    <row r="104" spans="1:63" x14ac:dyDescent="0.3">
      <c r="A104" s="53"/>
      <c r="B104" s="53"/>
      <c r="C104" s="53"/>
      <c r="D104" s="53"/>
      <c r="E104" s="53"/>
      <c r="F104" s="53"/>
      <c r="G104" s="53"/>
      <c r="H104" s="53"/>
      <c r="I104" s="53"/>
      <c r="J104" s="53"/>
      <c r="K104" s="53"/>
      <c r="L104" s="53"/>
      <c r="M104" s="53"/>
      <c r="N104" s="53"/>
      <c r="O104" s="53"/>
      <c r="P104" s="53"/>
      <c r="Q104" s="53"/>
      <c r="R104" s="53"/>
      <c r="S104" s="53"/>
      <c r="T104" s="53"/>
      <c r="U104" s="53"/>
      <c r="V104" s="53"/>
      <c r="W104" s="53"/>
      <c r="X104" s="53"/>
      <c r="Y104" s="53"/>
      <c r="Z104" s="53"/>
      <c r="AA104" s="53"/>
      <c r="AB104" s="53"/>
      <c r="AC104" s="53"/>
      <c r="AD104" s="53"/>
      <c r="AE104" s="53"/>
      <c r="AF104" s="53"/>
      <c r="AG104" s="53"/>
      <c r="AH104" s="53"/>
      <c r="AI104" s="53"/>
      <c r="AJ104" s="53"/>
      <c r="AK104" s="53"/>
      <c r="AL104" s="53"/>
      <c r="AM104" s="53"/>
      <c r="AN104" s="53"/>
      <c r="AO104" s="53"/>
      <c r="AP104" s="53"/>
      <c r="AQ104" s="53"/>
      <c r="AR104" s="53"/>
      <c r="AS104" s="53"/>
      <c r="AT104" s="53"/>
      <c r="AU104" s="53"/>
      <c r="AV104" s="53"/>
      <c r="AW104" s="53"/>
      <c r="AX104" s="53"/>
      <c r="AY104" s="53"/>
      <c r="AZ104" s="53"/>
      <c r="BA104" s="53"/>
      <c r="BB104" s="53"/>
      <c r="BC104" s="53"/>
      <c r="BD104" s="53"/>
      <c r="BE104" s="53"/>
      <c r="BF104" s="53"/>
      <c r="BG104" s="53"/>
      <c r="BH104" s="53"/>
      <c r="BI104" s="53"/>
      <c r="BJ104" s="53"/>
      <c r="BK104" s="53"/>
    </row>
    <row r="105" spans="1:63" x14ac:dyDescent="0.3">
      <c r="A105" s="53"/>
      <c r="B105" s="53"/>
      <c r="C105" s="53"/>
      <c r="D105" s="53"/>
      <c r="E105" s="53"/>
      <c r="F105" s="53"/>
      <c r="G105" s="53"/>
      <c r="H105" s="53"/>
      <c r="I105" s="53"/>
      <c r="J105" s="53"/>
      <c r="K105" s="53"/>
      <c r="L105" s="53"/>
      <c r="M105" s="53"/>
      <c r="N105" s="53"/>
      <c r="O105" s="53"/>
      <c r="P105" s="53"/>
      <c r="Q105" s="53"/>
      <c r="R105" s="53"/>
      <c r="S105" s="53"/>
      <c r="T105" s="53"/>
      <c r="U105" s="53"/>
      <c r="V105" s="53"/>
      <c r="W105" s="53"/>
      <c r="X105" s="53"/>
      <c r="Y105" s="53"/>
      <c r="Z105" s="53"/>
      <c r="AA105" s="53"/>
      <c r="AB105" s="53"/>
      <c r="AC105" s="53"/>
      <c r="AD105" s="53"/>
      <c r="AE105" s="53"/>
      <c r="AF105" s="53"/>
      <c r="AG105" s="53"/>
      <c r="AH105" s="53"/>
      <c r="AI105" s="53"/>
      <c r="AJ105" s="53"/>
      <c r="AK105" s="53"/>
      <c r="AL105" s="53"/>
      <c r="AM105" s="53"/>
      <c r="AN105" s="53"/>
      <c r="AO105" s="53"/>
      <c r="AP105" s="53"/>
      <c r="AQ105" s="53"/>
      <c r="AR105" s="53"/>
      <c r="AS105" s="53"/>
      <c r="AT105" s="53"/>
      <c r="AU105" s="53"/>
      <c r="AV105" s="53"/>
      <c r="AW105" s="53"/>
      <c r="AX105" s="53"/>
      <c r="AY105" s="53"/>
      <c r="AZ105" s="53"/>
      <c r="BA105" s="53"/>
      <c r="BB105" s="53"/>
      <c r="BC105" s="53"/>
      <c r="BD105" s="53"/>
      <c r="BE105" s="53"/>
      <c r="BF105" s="53"/>
      <c r="BG105" s="53"/>
      <c r="BH105" s="53"/>
      <c r="BI105" s="53"/>
      <c r="BJ105" s="53"/>
      <c r="BK105" s="53"/>
    </row>
    <row r="106" spans="1:63" x14ac:dyDescent="0.3">
      <c r="A106" s="53"/>
      <c r="B106" s="53"/>
      <c r="C106" s="53"/>
      <c r="D106" s="53"/>
      <c r="E106" s="53"/>
      <c r="F106" s="53"/>
      <c r="G106" s="53"/>
      <c r="H106" s="53"/>
      <c r="I106" s="53"/>
      <c r="J106" s="53"/>
      <c r="K106" s="53"/>
      <c r="L106" s="53"/>
      <c r="M106" s="53"/>
      <c r="N106" s="53"/>
      <c r="O106" s="53"/>
      <c r="P106" s="53"/>
      <c r="Q106" s="53"/>
      <c r="R106" s="53"/>
      <c r="S106" s="53"/>
      <c r="T106" s="53"/>
      <c r="U106" s="53"/>
      <c r="V106" s="53"/>
      <c r="W106" s="53"/>
      <c r="X106" s="53"/>
      <c r="Y106" s="53"/>
      <c r="Z106" s="53"/>
      <c r="AA106" s="53"/>
      <c r="AB106" s="53"/>
      <c r="AC106" s="53"/>
      <c r="AD106" s="53"/>
      <c r="AE106" s="53"/>
      <c r="AF106" s="53"/>
      <c r="AG106" s="53"/>
      <c r="AH106" s="53"/>
      <c r="AI106" s="53"/>
      <c r="AJ106" s="53"/>
      <c r="AK106" s="53"/>
      <c r="AL106" s="53"/>
      <c r="AM106" s="53"/>
      <c r="AN106" s="53"/>
      <c r="AO106" s="53"/>
      <c r="AP106" s="53"/>
      <c r="AQ106" s="53"/>
      <c r="AR106" s="53"/>
      <c r="AS106" s="53"/>
      <c r="AT106" s="53"/>
      <c r="AU106" s="53"/>
      <c r="AV106" s="53"/>
      <c r="AW106" s="53"/>
      <c r="AX106" s="53"/>
      <c r="AY106" s="53"/>
      <c r="AZ106" s="53"/>
      <c r="BA106" s="53"/>
      <c r="BB106" s="53"/>
      <c r="BC106" s="53"/>
      <c r="BD106" s="53"/>
      <c r="BE106" s="53"/>
      <c r="BF106" s="53"/>
      <c r="BG106" s="53"/>
      <c r="BH106" s="53"/>
      <c r="BI106" s="53"/>
      <c r="BJ106" s="53"/>
      <c r="BK106" s="53"/>
    </row>
    <row r="107" spans="1:63" x14ac:dyDescent="0.3">
      <c r="A107" s="53"/>
      <c r="B107" s="53"/>
      <c r="C107" s="53"/>
      <c r="D107" s="53"/>
      <c r="E107" s="53"/>
      <c r="F107" s="53"/>
      <c r="G107" s="53"/>
      <c r="H107" s="53"/>
      <c r="I107" s="53"/>
      <c r="J107" s="53"/>
      <c r="K107" s="53"/>
      <c r="L107" s="53"/>
      <c r="M107" s="53"/>
      <c r="N107" s="53"/>
      <c r="O107" s="53"/>
      <c r="P107" s="53"/>
      <c r="Q107" s="53"/>
      <c r="R107" s="53"/>
      <c r="S107" s="53"/>
      <c r="T107" s="53"/>
      <c r="U107" s="53"/>
      <c r="V107" s="53"/>
      <c r="W107" s="53"/>
      <c r="X107" s="53"/>
      <c r="Y107" s="53"/>
      <c r="Z107" s="53"/>
      <c r="AA107" s="53"/>
      <c r="AB107" s="53"/>
      <c r="AC107" s="53"/>
      <c r="AD107" s="53"/>
      <c r="AE107" s="53"/>
      <c r="AF107" s="53"/>
      <c r="AG107" s="53"/>
      <c r="AH107" s="53"/>
      <c r="AI107" s="53"/>
      <c r="AJ107" s="53"/>
      <c r="AK107" s="53"/>
      <c r="AL107" s="53"/>
      <c r="AM107" s="53"/>
      <c r="AN107" s="53"/>
      <c r="AO107" s="53"/>
      <c r="AP107" s="53"/>
      <c r="AQ107" s="53"/>
      <c r="AR107" s="53"/>
      <c r="AS107" s="53"/>
      <c r="AT107" s="53"/>
      <c r="AU107" s="53"/>
      <c r="AV107" s="53"/>
      <c r="AW107" s="53"/>
      <c r="AX107" s="53"/>
      <c r="AY107" s="53"/>
      <c r="AZ107" s="53"/>
      <c r="BA107" s="53"/>
      <c r="BB107" s="53"/>
      <c r="BC107" s="53"/>
      <c r="BD107" s="53"/>
      <c r="BE107" s="53"/>
      <c r="BF107" s="53"/>
      <c r="BG107" s="53"/>
      <c r="BH107" s="53"/>
      <c r="BI107" s="53"/>
      <c r="BJ107" s="53"/>
      <c r="BK107" s="53"/>
    </row>
    <row r="108" spans="1:63" x14ac:dyDescent="0.3">
      <c r="A108" s="53"/>
      <c r="B108" s="53"/>
      <c r="C108" s="53"/>
      <c r="D108" s="53"/>
      <c r="E108" s="53"/>
      <c r="F108" s="53"/>
      <c r="G108" s="53"/>
      <c r="H108" s="53"/>
      <c r="I108" s="53"/>
      <c r="J108" s="53"/>
      <c r="K108" s="53"/>
      <c r="L108" s="53"/>
      <c r="M108" s="53"/>
      <c r="N108" s="53"/>
      <c r="O108" s="53"/>
      <c r="P108" s="53"/>
      <c r="Q108" s="53"/>
      <c r="R108" s="53"/>
      <c r="S108" s="53"/>
      <c r="T108" s="53"/>
      <c r="U108" s="53"/>
      <c r="V108" s="53"/>
      <c r="W108" s="53"/>
      <c r="X108" s="53"/>
      <c r="Y108" s="53"/>
      <c r="Z108" s="53"/>
      <c r="AA108" s="53"/>
      <c r="AB108" s="53"/>
      <c r="AC108" s="53"/>
      <c r="AD108" s="53"/>
      <c r="AE108" s="53"/>
      <c r="AF108" s="53"/>
      <c r="AG108" s="53"/>
      <c r="AH108" s="53"/>
      <c r="AI108" s="53"/>
      <c r="AJ108" s="53"/>
      <c r="AK108" s="53"/>
      <c r="AL108" s="53"/>
      <c r="AM108" s="53"/>
      <c r="AN108" s="53"/>
      <c r="AO108" s="53"/>
      <c r="AP108" s="53"/>
      <c r="AQ108" s="53"/>
      <c r="AR108" s="53"/>
      <c r="AS108" s="53"/>
      <c r="AT108" s="53"/>
      <c r="AU108" s="53"/>
      <c r="AV108" s="53"/>
      <c r="AW108" s="53"/>
      <c r="AX108" s="53"/>
      <c r="AY108" s="53"/>
      <c r="AZ108" s="53"/>
      <c r="BA108" s="53"/>
      <c r="BB108" s="53"/>
      <c r="BC108" s="53"/>
      <c r="BD108" s="53"/>
      <c r="BE108" s="53"/>
      <c r="BF108" s="53"/>
      <c r="BG108" s="53"/>
      <c r="BH108" s="53"/>
      <c r="BI108" s="53"/>
      <c r="BJ108" s="53"/>
      <c r="BK108" s="53"/>
    </row>
    <row r="109" spans="1:63" x14ac:dyDescent="0.3">
      <c r="A109" s="53"/>
      <c r="B109" s="53"/>
      <c r="C109" s="53"/>
      <c r="D109" s="53"/>
      <c r="E109" s="53"/>
      <c r="F109" s="53"/>
      <c r="G109" s="53"/>
      <c r="H109" s="53"/>
      <c r="I109" s="53"/>
      <c r="J109" s="53"/>
      <c r="K109" s="53"/>
      <c r="L109" s="53"/>
      <c r="M109" s="53"/>
      <c r="N109" s="53"/>
      <c r="O109" s="53"/>
      <c r="P109" s="53"/>
      <c r="Q109" s="53"/>
      <c r="R109" s="53"/>
      <c r="S109" s="53"/>
      <c r="T109" s="53"/>
      <c r="U109" s="53"/>
      <c r="V109" s="53"/>
      <c r="W109" s="53"/>
      <c r="X109" s="53"/>
      <c r="Y109" s="53"/>
      <c r="Z109" s="53"/>
      <c r="AA109" s="53"/>
      <c r="AB109" s="53"/>
      <c r="AC109" s="53"/>
      <c r="AD109" s="53"/>
      <c r="AE109" s="53"/>
      <c r="AF109" s="53"/>
      <c r="AG109" s="53"/>
      <c r="AH109" s="53"/>
      <c r="AI109" s="53"/>
      <c r="AJ109" s="53"/>
      <c r="AK109" s="53"/>
      <c r="AL109" s="53"/>
      <c r="AM109" s="53"/>
      <c r="AN109" s="53"/>
      <c r="AO109" s="53"/>
      <c r="AP109" s="53"/>
      <c r="AQ109" s="53"/>
      <c r="AR109" s="53"/>
      <c r="AS109" s="53"/>
      <c r="AT109" s="53"/>
      <c r="AU109" s="53"/>
      <c r="AV109" s="53"/>
      <c r="AW109" s="53"/>
      <c r="AX109" s="53"/>
      <c r="AY109" s="53"/>
      <c r="AZ109" s="53"/>
      <c r="BA109" s="53"/>
      <c r="BB109" s="53"/>
      <c r="BC109" s="53"/>
      <c r="BD109" s="53"/>
      <c r="BE109" s="53"/>
      <c r="BF109" s="53"/>
      <c r="BG109" s="53"/>
      <c r="BH109" s="53"/>
      <c r="BI109" s="53"/>
      <c r="BJ109" s="53"/>
      <c r="BK109" s="53"/>
    </row>
    <row r="110" spans="1:63" x14ac:dyDescent="0.3">
      <c r="A110" s="53"/>
      <c r="B110" s="53"/>
      <c r="C110" s="53"/>
      <c r="D110" s="53"/>
      <c r="E110" s="53"/>
      <c r="F110" s="53"/>
      <c r="G110" s="53"/>
      <c r="H110" s="53"/>
      <c r="I110" s="53"/>
      <c r="J110" s="53"/>
      <c r="K110" s="53"/>
      <c r="L110" s="53"/>
      <c r="M110" s="53"/>
      <c r="N110" s="53"/>
      <c r="O110" s="53"/>
      <c r="P110" s="53"/>
      <c r="Q110" s="53"/>
      <c r="R110" s="53"/>
      <c r="S110" s="53"/>
      <c r="T110" s="53"/>
      <c r="U110" s="53"/>
      <c r="V110" s="53"/>
      <c r="W110" s="53"/>
      <c r="X110" s="53"/>
      <c r="Y110" s="53"/>
      <c r="Z110" s="53"/>
      <c r="AA110" s="53"/>
      <c r="AB110" s="53"/>
      <c r="AC110" s="53"/>
      <c r="AD110" s="53"/>
      <c r="AE110" s="53"/>
      <c r="AF110" s="53"/>
      <c r="AG110" s="53"/>
      <c r="AH110" s="53"/>
      <c r="AI110" s="53"/>
      <c r="AJ110" s="53"/>
      <c r="AK110" s="53"/>
      <c r="AL110" s="53"/>
      <c r="AM110" s="53"/>
      <c r="AN110" s="53"/>
      <c r="AO110" s="53"/>
      <c r="AP110" s="53"/>
      <c r="AQ110" s="53"/>
      <c r="AR110" s="53"/>
      <c r="AS110" s="53"/>
      <c r="AT110" s="53"/>
      <c r="AU110" s="53"/>
      <c r="AV110" s="53"/>
      <c r="AW110" s="53"/>
      <c r="AX110" s="53"/>
      <c r="AY110" s="53"/>
      <c r="AZ110" s="53"/>
      <c r="BA110" s="53"/>
      <c r="BB110" s="53"/>
      <c r="BC110" s="53"/>
      <c r="BD110" s="53"/>
      <c r="BE110" s="53"/>
      <c r="BF110" s="53"/>
      <c r="BG110" s="53"/>
      <c r="BH110" s="53"/>
      <c r="BI110" s="53"/>
      <c r="BJ110" s="53"/>
      <c r="BK110" s="53"/>
    </row>
    <row r="111" spans="1:63" x14ac:dyDescent="0.3">
      <c r="A111" s="53"/>
      <c r="B111" s="53"/>
      <c r="C111" s="53"/>
      <c r="D111" s="53"/>
      <c r="E111" s="53"/>
      <c r="F111" s="53"/>
      <c r="G111" s="53"/>
      <c r="H111" s="53"/>
      <c r="I111" s="53"/>
      <c r="J111" s="53"/>
      <c r="K111" s="53"/>
      <c r="L111" s="53"/>
      <c r="M111" s="53"/>
      <c r="N111" s="53"/>
      <c r="O111" s="53"/>
      <c r="P111" s="53"/>
      <c r="Q111" s="53"/>
      <c r="R111" s="53"/>
      <c r="S111" s="53"/>
      <c r="T111" s="53"/>
      <c r="U111" s="53"/>
      <c r="V111" s="53"/>
      <c r="W111" s="53"/>
      <c r="X111" s="53"/>
      <c r="Y111" s="53"/>
      <c r="Z111" s="53"/>
      <c r="AA111" s="53"/>
      <c r="AB111" s="53"/>
      <c r="AC111" s="53"/>
      <c r="AD111" s="53"/>
      <c r="AE111" s="53"/>
      <c r="AF111" s="53"/>
      <c r="AG111" s="53"/>
      <c r="AH111" s="53"/>
      <c r="AI111" s="53"/>
      <c r="AJ111" s="53"/>
      <c r="AK111" s="53"/>
      <c r="AL111" s="53"/>
      <c r="AM111" s="53"/>
      <c r="AN111" s="53"/>
      <c r="AO111" s="53"/>
      <c r="AP111" s="53"/>
      <c r="AQ111" s="53"/>
      <c r="AR111" s="53"/>
      <c r="AS111" s="53"/>
      <c r="AT111" s="53"/>
      <c r="AU111" s="53"/>
      <c r="AV111" s="53"/>
      <c r="AW111" s="53"/>
      <c r="AX111" s="53"/>
      <c r="AY111" s="53"/>
      <c r="AZ111" s="53"/>
      <c r="BA111" s="53"/>
      <c r="BB111" s="53"/>
      <c r="BC111" s="53"/>
      <c r="BD111" s="53"/>
      <c r="BE111" s="53"/>
      <c r="BF111" s="53"/>
      <c r="BG111" s="53"/>
      <c r="BH111" s="53"/>
      <c r="BI111" s="53"/>
      <c r="BJ111" s="53"/>
      <c r="BK111" s="53"/>
    </row>
    <row r="112" spans="1:63" x14ac:dyDescent="0.3">
      <c r="A112" s="53"/>
      <c r="B112" s="53"/>
      <c r="C112" s="53"/>
      <c r="D112" s="53"/>
      <c r="E112" s="53"/>
      <c r="F112" s="53"/>
      <c r="G112" s="53"/>
      <c r="H112" s="53"/>
      <c r="I112" s="53"/>
      <c r="J112" s="53"/>
      <c r="K112" s="53"/>
      <c r="L112" s="53"/>
      <c r="M112" s="53"/>
      <c r="N112" s="53"/>
      <c r="O112" s="53"/>
      <c r="P112" s="53"/>
      <c r="Q112" s="53"/>
      <c r="R112" s="53"/>
      <c r="S112" s="53"/>
      <c r="T112" s="53"/>
      <c r="U112" s="53"/>
      <c r="V112" s="53"/>
      <c r="W112" s="53"/>
      <c r="X112" s="53"/>
      <c r="Y112" s="53"/>
      <c r="Z112" s="53"/>
      <c r="AA112" s="53"/>
      <c r="AB112" s="53"/>
      <c r="AC112" s="53"/>
      <c r="AD112" s="53"/>
      <c r="AE112" s="53"/>
      <c r="AF112" s="53"/>
      <c r="AG112" s="53"/>
      <c r="AH112" s="53"/>
      <c r="AI112" s="53"/>
      <c r="AJ112" s="53"/>
      <c r="AK112" s="53"/>
      <c r="AL112" s="53"/>
      <c r="AM112" s="53"/>
      <c r="AN112" s="53"/>
      <c r="AO112" s="53"/>
      <c r="AP112" s="53"/>
      <c r="AQ112" s="53"/>
      <c r="AR112" s="53"/>
      <c r="AS112" s="53"/>
      <c r="AT112" s="53"/>
      <c r="AU112" s="53"/>
      <c r="AV112" s="53"/>
      <c r="AW112" s="53"/>
      <c r="AX112" s="53"/>
      <c r="AY112" s="53"/>
      <c r="AZ112" s="53"/>
      <c r="BA112" s="53"/>
      <c r="BB112" s="53"/>
      <c r="BC112" s="53"/>
      <c r="BD112" s="53"/>
      <c r="BE112" s="53"/>
      <c r="BF112" s="53"/>
      <c r="BG112" s="53"/>
      <c r="BH112" s="53"/>
      <c r="BI112" s="53"/>
      <c r="BJ112" s="53"/>
      <c r="BK112" s="53"/>
    </row>
    <row r="113" spans="1:63" x14ac:dyDescent="0.3">
      <c r="A113" s="53"/>
      <c r="B113" s="53"/>
      <c r="C113" s="53"/>
      <c r="D113" s="53"/>
      <c r="E113" s="53"/>
      <c r="F113" s="53"/>
      <c r="G113" s="53"/>
      <c r="H113" s="53"/>
      <c r="I113" s="53"/>
      <c r="J113" s="53"/>
      <c r="K113" s="53"/>
      <c r="L113" s="53"/>
      <c r="M113" s="53"/>
      <c r="N113" s="53"/>
      <c r="O113" s="53"/>
      <c r="P113" s="53"/>
      <c r="Q113" s="53"/>
      <c r="R113" s="53"/>
      <c r="S113" s="53"/>
      <c r="T113" s="53"/>
      <c r="U113" s="53"/>
      <c r="V113" s="53"/>
      <c r="W113" s="53"/>
      <c r="X113" s="53"/>
      <c r="Y113" s="53"/>
      <c r="Z113" s="53"/>
      <c r="AA113" s="53"/>
      <c r="AB113" s="53"/>
      <c r="AC113" s="53"/>
      <c r="AD113" s="53"/>
      <c r="AE113" s="53"/>
      <c r="AF113" s="53"/>
      <c r="AG113" s="53"/>
      <c r="AH113" s="53"/>
      <c r="AI113" s="53"/>
      <c r="AJ113" s="53"/>
      <c r="AK113" s="53"/>
      <c r="AL113" s="53"/>
      <c r="AM113" s="53"/>
      <c r="AN113" s="53"/>
      <c r="AO113" s="53"/>
      <c r="AP113" s="53"/>
      <c r="AQ113" s="53"/>
      <c r="AR113" s="53"/>
      <c r="AS113" s="53"/>
      <c r="AT113" s="53"/>
      <c r="AU113" s="53"/>
      <c r="AV113" s="53"/>
      <c r="AW113" s="53"/>
      <c r="AX113" s="53"/>
      <c r="AY113" s="53"/>
      <c r="AZ113" s="53"/>
      <c r="BA113" s="53"/>
      <c r="BB113" s="53"/>
      <c r="BC113" s="53"/>
      <c r="BD113" s="53"/>
      <c r="BE113" s="53"/>
      <c r="BF113" s="53"/>
      <c r="BG113" s="53"/>
      <c r="BH113" s="53"/>
      <c r="BI113" s="53"/>
      <c r="BJ113" s="53"/>
      <c r="BK113" s="53"/>
    </row>
    <row r="114" spans="1:63" x14ac:dyDescent="0.3">
      <c r="A114" s="53"/>
      <c r="B114" s="53"/>
      <c r="C114" s="53"/>
      <c r="D114" s="53"/>
      <c r="E114" s="53"/>
      <c r="F114" s="53"/>
      <c r="G114" s="53"/>
      <c r="H114" s="53"/>
      <c r="I114" s="53"/>
      <c r="J114" s="53"/>
      <c r="K114" s="53"/>
      <c r="L114" s="53"/>
      <c r="M114" s="53"/>
      <c r="N114" s="53"/>
      <c r="O114" s="53"/>
      <c r="P114" s="53"/>
      <c r="Q114" s="53"/>
      <c r="R114" s="53"/>
      <c r="S114" s="53"/>
      <c r="T114" s="53"/>
      <c r="U114" s="53"/>
      <c r="V114" s="53"/>
      <c r="W114" s="53"/>
      <c r="X114" s="53"/>
      <c r="Y114" s="53"/>
      <c r="Z114" s="53"/>
      <c r="AA114" s="53"/>
      <c r="AB114" s="53"/>
      <c r="AC114" s="53"/>
      <c r="AD114" s="53"/>
      <c r="AE114" s="53"/>
      <c r="AF114" s="53"/>
      <c r="AG114" s="53"/>
      <c r="AH114" s="53"/>
      <c r="AI114" s="53"/>
      <c r="AJ114" s="53"/>
      <c r="AK114" s="53"/>
      <c r="AL114" s="53"/>
      <c r="AM114" s="53"/>
      <c r="AN114" s="53"/>
      <c r="AO114" s="53"/>
      <c r="AP114" s="53"/>
      <c r="AQ114" s="53"/>
      <c r="AR114" s="53"/>
      <c r="AS114" s="53"/>
      <c r="AT114" s="53"/>
      <c r="AU114" s="53"/>
      <c r="AV114" s="53"/>
      <c r="AW114" s="53"/>
      <c r="AX114" s="53"/>
      <c r="AY114" s="53"/>
      <c r="AZ114" s="53"/>
      <c r="BA114" s="53"/>
      <c r="BB114" s="53"/>
      <c r="BC114" s="53"/>
      <c r="BD114" s="53"/>
      <c r="BE114" s="53"/>
      <c r="BF114" s="53"/>
      <c r="BG114" s="53"/>
      <c r="BH114" s="53"/>
      <c r="BI114" s="53"/>
      <c r="BJ114" s="53"/>
      <c r="BK114" s="53"/>
    </row>
    <row r="115" spans="1:63" x14ac:dyDescent="0.3">
      <c r="A115" s="53"/>
      <c r="B115" s="53"/>
      <c r="C115" s="53"/>
      <c r="D115" s="53"/>
      <c r="E115" s="53"/>
      <c r="F115" s="53"/>
      <c r="G115" s="53"/>
      <c r="H115" s="53"/>
      <c r="I115" s="53"/>
      <c r="J115" s="53"/>
      <c r="K115" s="53"/>
      <c r="L115" s="53"/>
      <c r="M115" s="53"/>
      <c r="N115" s="53"/>
      <c r="O115" s="53"/>
      <c r="P115" s="53"/>
      <c r="Q115" s="53"/>
      <c r="R115" s="53"/>
      <c r="S115" s="53"/>
      <c r="T115" s="53"/>
      <c r="U115" s="53"/>
      <c r="V115" s="53"/>
      <c r="W115" s="53"/>
      <c r="X115" s="53"/>
      <c r="Y115" s="53"/>
      <c r="Z115" s="53"/>
      <c r="AA115" s="53"/>
      <c r="AB115" s="53"/>
      <c r="AC115" s="53"/>
      <c r="AD115" s="53"/>
      <c r="AE115" s="53"/>
      <c r="AF115" s="53"/>
      <c r="AG115" s="53"/>
      <c r="AH115" s="53"/>
      <c r="AI115" s="53"/>
      <c r="AJ115" s="53"/>
      <c r="AK115" s="53"/>
      <c r="AL115" s="53"/>
      <c r="AM115" s="53"/>
      <c r="AN115" s="53"/>
      <c r="AO115" s="53"/>
      <c r="AP115" s="53"/>
      <c r="AQ115" s="53"/>
      <c r="AR115" s="53"/>
      <c r="AS115" s="53"/>
      <c r="AT115" s="53"/>
      <c r="AU115" s="53"/>
      <c r="AV115" s="53"/>
      <c r="AW115" s="53"/>
      <c r="AX115" s="53"/>
      <c r="AY115" s="53"/>
      <c r="AZ115" s="53"/>
      <c r="BA115" s="53"/>
      <c r="BB115" s="53"/>
      <c r="BC115" s="53"/>
      <c r="BD115" s="53"/>
      <c r="BE115" s="53"/>
      <c r="BF115" s="53"/>
      <c r="BG115" s="53"/>
      <c r="BH115" s="53"/>
      <c r="BI115" s="53"/>
      <c r="BJ115" s="53"/>
      <c r="BK115" s="53"/>
    </row>
    <row r="116" spans="1:63" x14ac:dyDescent="0.3">
      <c r="A116" s="53"/>
      <c r="B116" s="53"/>
      <c r="C116" s="53"/>
      <c r="D116" s="53"/>
      <c r="E116" s="53"/>
      <c r="F116" s="53"/>
      <c r="G116" s="53"/>
      <c r="H116" s="53"/>
      <c r="I116" s="53"/>
      <c r="J116" s="53"/>
      <c r="K116" s="53"/>
      <c r="L116" s="53"/>
      <c r="M116" s="53"/>
      <c r="N116" s="53"/>
      <c r="O116" s="53"/>
      <c r="P116" s="53"/>
      <c r="Q116" s="53"/>
      <c r="R116" s="53"/>
      <c r="S116" s="53"/>
      <c r="T116" s="53"/>
      <c r="U116" s="53"/>
      <c r="V116" s="53"/>
      <c r="W116" s="53"/>
      <c r="X116" s="53"/>
      <c r="Y116" s="53"/>
      <c r="Z116" s="53"/>
      <c r="AA116" s="53"/>
      <c r="AB116" s="53"/>
      <c r="AC116" s="53"/>
      <c r="AD116" s="53"/>
      <c r="AE116" s="53"/>
      <c r="AF116" s="53"/>
      <c r="AG116" s="53"/>
      <c r="AH116" s="53"/>
      <c r="AI116" s="53"/>
      <c r="AJ116" s="53"/>
      <c r="AK116" s="53"/>
      <c r="AL116" s="53"/>
      <c r="AM116" s="53"/>
      <c r="AN116" s="53"/>
      <c r="AO116" s="53"/>
      <c r="AP116" s="53"/>
      <c r="AQ116" s="53"/>
      <c r="AR116" s="53"/>
      <c r="AS116" s="53"/>
      <c r="AT116" s="53"/>
      <c r="AU116" s="53"/>
      <c r="AV116" s="53"/>
      <c r="AW116" s="53"/>
      <c r="AX116" s="53"/>
      <c r="AY116" s="53"/>
      <c r="AZ116" s="53"/>
      <c r="BA116" s="53"/>
      <c r="BB116" s="53"/>
      <c r="BC116" s="53"/>
      <c r="BD116" s="53"/>
      <c r="BE116" s="53"/>
      <c r="BF116" s="53"/>
      <c r="BG116" s="53"/>
      <c r="BH116" s="53"/>
      <c r="BI116" s="53"/>
      <c r="BJ116" s="53"/>
      <c r="BK116" s="53"/>
    </row>
    <row r="117" spans="1:63" x14ac:dyDescent="0.3">
      <c r="A117" s="53"/>
      <c r="B117" s="53"/>
      <c r="C117" s="53"/>
      <c r="D117" s="53"/>
      <c r="E117" s="53"/>
      <c r="F117" s="53"/>
      <c r="G117" s="53"/>
      <c r="H117" s="53"/>
      <c r="I117" s="53"/>
      <c r="J117" s="53"/>
      <c r="K117" s="53"/>
      <c r="L117" s="53"/>
      <c r="M117" s="53"/>
      <c r="N117" s="53"/>
      <c r="O117" s="53"/>
      <c r="P117" s="53"/>
      <c r="Q117" s="53"/>
      <c r="R117" s="53"/>
      <c r="S117" s="53"/>
      <c r="T117" s="53"/>
      <c r="U117" s="53"/>
      <c r="V117" s="53"/>
      <c r="W117" s="53"/>
      <c r="X117" s="53"/>
      <c r="Y117" s="53"/>
      <c r="Z117" s="53"/>
      <c r="AA117" s="53"/>
      <c r="AB117" s="53"/>
      <c r="AC117" s="53"/>
      <c r="AD117" s="53"/>
      <c r="AE117" s="53"/>
      <c r="AF117" s="53"/>
      <c r="AG117" s="53"/>
      <c r="AH117" s="53"/>
      <c r="AI117" s="53"/>
      <c r="AJ117" s="53"/>
      <c r="AK117" s="53"/>
      <c r="AL117" s="53"/>
      <c r="AM117" s="53"/>
      <c r="AN117" s="53"/>
      <c r="AO117" s="53"/>
      <c r="AP117" s="53"/>
      <c r="AQ117" s="53"/>
      <c r="AR117" s="53"/>
      <c r="AS117" s="53"/>
      <c r="AT117" s="53"/>
      <c r="AU117" s="53"/>
      <c r="AV117" s="53"/>
      <c r="AW117" s="53"/>
      <c r="AX117" s="53"/>
      <c r="AY117" s="53"/>
      <c r="AZ117" s="53"/>
      <c r="BA117" s="53"/>
      <c r="BB117" s="53"/>
      <c r="BC117" s="53"/>
      <c r="BD117" s="53"/>
      <c r="BE117" s="53"/>
      <c r="BF117" s="53"/>
      <c r="BG117" s="53"/>
      <c r="BH117" s="53"/>
      <c r="BI117" s="53"/>
      <c r="BJ117" s="53"/>
      <c r="BK117" s="53"/>
    </row>
    <row r="118" spans="1:63" x14ac:dyDescent="0.3">
      <c r="A118" s="53"/>
      <c r="B118" s="53"/>
      <c r="C118" s="53"/>
      <c r="D118" s="53"/>
      <c r="E118" s="53"/>
      <c r="F118" s="53"/>
      <c r="G118" s="53"/>
      <c r="H118" s="53"/>
      <c r="I118" s="53"/>
      <c r="J118" s="53"/>
      <c r="K118" s="53"/>
      <c r="L118" s="53"/>
      <c r="M118" s="53"/>
      <c r="N118" s="53"/>
      <c r="O118" s="53"/>
      <c r="P118" s="53"/>
      <c r="Q118" s="53"/>
      <c r="R118" s="53"/>
      <c r="S118" s="53"/>
      <c r="T118" s="53"/>
      <c r="U118" s="53"/>
      <c r="V118" s="53"/>
      <c r="W118" s="53"/>
      <c r="X118" s="53"/>
      <c r="Y118" s="53"/>
      <c r="Z118" s="53"/>
      <c r="AA118" s="53"/>
      <c r="AB118" s="53"/>
      <c r="AC118" s="53"/>
      <c r="AD118" s="53"/>
      <c r="AE118" s="53"/>
      <c r="AF118" s="53"/>
      <c r="AG118" s="53"/>
      <c r="AH118" s="53"/>
      <c r="AI118" s="53"/>
      <c r="AJ118" s="53"/>
      <c r="AK118" s="53"/>
      <c r="AL118" s="53"/>
      <c r="AM118" s="53"/>
      <c r="AN118" s="53"/>
      <c r="AO118" s="53"/>
      <c r="AP118" s="53"/>
      <c r="AQ118" s="53"/>
      <c r="AR118" s="53"/>
      <c r="AS118" s="53"/>
      <c r="AT118" s="53"/>
      <c r="AU118" s="53"/>
      <c r="AV118" s="53"/>
      <c r="AW118" s="53"/>
      <c r="AX118" s="53"/>
      <c r="AY118" s="53"/>
      <c r="AZ118" s="53"/>
      <c r="BA118" s="53"/>
      <c r="BB118" s="53"/>
      <c r="BC118" s="53"/>
      <c r="BD118" s="53"/>
      <c r="BE118" s="53"/>
      <c r="BF118" s="53"/>
      <c r="BG118" s="53"/>
      <c r="BH118" s="53"/>
      <c r="BI118" s="53"/>
      <c r="BJ118" s="53"/>
      <c r="BK118" s="53"/>
    </row>
    <row r="119" spans="1:63" x14ac:dyDescent="0.3">
      <c r="A119" s="53"/>
      <c r="B119" s="53"/>
      <c r="C119" s="53"/>
      <c r="D119" s="53"/>
      <c r="E119" s="53"/>
      <c r="F119" s="53"/>
      <c r="G119" s="53"/>
      <c r="H119" s="53"/>
      <c r="I119" s="53"/>
      <c r="J119" s="53"/>
      <c r="K119" s="53"/>
      <c r="L119" s="53"/>
      <c r="M119" s="53"/>
      <c r="N119" s="53"/>
      <c r="O119" s="53"/>
      <c r="P119" s="53"/>
      <c r="Q119" s="53"/>
      <c r="R119" s="53"/>
      <c r="S119" s="53"/>
      <c r="T119" s="53"/>
      <c r="U119" s="53"/>
      <c r="V119" s="53"/>
      <c r="W119" s="53"/>
      <c r="X119" s="53"/>
      <c r="Y119" s="53"/>
      <c r="Z119" s="53"/>
      <c r="AA119" s="53"/>
      <c r="AB119" s="53"/>
      <c r="AC119" s="53"/>
      <c r="AD119" s="53"/>
      <c r="AE119" s="53"/>
      <c r="AF119" s="53"/>
      <c r="AG119" s="53"/>
      <c r="AH119" s="53"/>
      <c r="AI119" s="53"/>
      <c r="AJ119" s="53"/>
      <c r="AK119" s="53"/>
      <c r="AL119" s="53"/>
      <c r="AM119" s="53"/>
      <c r="AN119" s="53"/>
      <c r="AO119" s="53"/>
      <c r="AP119" s="53"/>
      <c r="AQ119" s="53"/>
      <c r="AR119" s="53"/>
      <c r="AS119" s="53"/>
      <c r="AT119" s="53"/>
      <c r="AU119" s="53"/>
      <c r="AV119" s="53"/>
      <c r="AW119" s="53"/>
      <c r="AX119" s="53"/>
      <c r="AY119" s="53"/>
      <c r="AZ119" s="53"/>
      <c r="BA119" s="53"/>
      <c r="BB119" s="53"/>
      <c r="BC119" s="53"/>
      <c r="BD119" s="53"/>
      <c r="BE119" s="53"/>
      <c r="BF119" s="53"/>
      <c r="BG119" s="53"/>
      <c r="BH119" s="53"/>
      <c r="BI119" s="53"/>
      <c r="BJ119" s="53"/>
      <c r="BK119" s="53"/>
    </row>
    <row r="120" spans="1:63" x14ac:dyDescent="0.3">
      <c r="A120" s="53"/>
      <c r="B120" s="53"/>
      <c r="C120" s="53"/>
      <c r="D120" s="53"/>
      <c r="E120" s="53"/>
      <c r="F120" s="53"/>
      <c r="G120" s="53"/>
      <c r="H120" s="53"/>
      <c r="I120" s="53"/>
      <c r="J120" s="53"/>
      <c r="K120" s="53"/>
      <c r="L120" s="53"/>
      <c r="M120" s="53"/>
      <c r="N120" s="53"/>
      <c r="O120" s="53"/>
      <c r="P120" s="53"/>
      <c r="Q120" s="53"/>
      <c r="R120" s="53"/>
      <c r="S120" s="53"/>
      <c r="T120" s="53"/>
      <c r="U120" s="53"/>
      <c r="V120" s="53"/>
      <c r="W120" s="53"/>
      <c r="X120" s="53"/>
      <c r="Y120" s="53"/>
      <c r="Z120" s="53"/>
      <c r="AA120" s="53"/>
      <c r="AB120" s="53"/>
      <c r="AC120" s="53"/>
      <c r="AD120" s="53"/>
      <c r="AE120" s="53"/>
      <c r="AF120" s="53"/>
      <c r="AG120" s="53"/>
      <c r="AH120" s="53"/>
      <c r="AI120" s="53"/>
      <c r="AJ120" s="53"/>
      <c r="AK120" s="53"/>
      <c r="AL120" s="53"/>
      <c r="AM120" s="53"/>
      <c r="AN120" s="53"/>
      <c r="AO120" s="53"/>
      <c r="AP120" s="53"/>
      <c r="AQ120" s="53"/>
      <c r="AR120" s="53"/>
      <c r="AS120" s="53"/>
      <c r="AT120" s="53"/>
      <c r="AU120" s="53"/>
      <c r="AV120" s="53"/>
      <c r="AW120" s="53"/>
      <c r="AX120" s="53"/>
      <c r="AY120" s="53"/>
      <c r="AZ120" s="53"/>
      <c r="BA120" s="53"/>
      <c r="BB120" s="53"/>
      <c r="BC120" s="53"/>
      <c r="BD120" s="53"/>
      <c r="BE120" s="53"/>
      <c r="BF120" s="53"/>
      <c r="BG120" s="53"/>
      <c r="BH120" s="53"/>
      <c r="BI120" s="53"/>
      <c r="BJ120" s="53"/>
      <c r="BK120" s="53"/>
    </row>
    <row r="121" spans="1:63" x14ac:dyDescent="0.3">
      <c r="A121" s="53"/>
      <c r="B121" s="53"/>
      <c r="C121" s="53"/>
      <c r="D121" s="53"/>
      <c r="E121" s="53"/>
      <c r="F121" s="53"/>
      <c r="G121" s="53"/>
      <c r="H121" s="53"/>
      <c r="I121" s="53"/>
      <c r="J121" s="53"/>
      <c r="K121" s="53"/>
      <c r="L121" s="53"/>
      <c r="M121" s="53"/>
      <c r="N121" s="53"/>
      <c r="O121" s="53"/>
      <c r="P121" s="53"/>
      <c r="Q121" s="53"/>
      <c r="R121" s="53"/>
      <c r="S121" s="53"/>
      <c r="T121" s="53"/>
      <c r="U121" s="53"/>
      <c r="V121" s="53"/>
      <c r="W121" s="53"/>
      <c r="X121" s="53"/>
      <c r="Y121" s="53"/>
      <c r="Z121" s="53"/>
      <c r="AA121" s="53"/>
      <c r="AB121" s="53"/>
      <c r="AC121" s="53"/>
      <c r="AD121" s="53"/>
      <c r="AE121" s="53"/>
      <c r="AF121" s="53"/>
      <c r="AG121" s="53"/>
      <c r="AH121" s="53"/>
      <c r="AI121" s="53"/>
      <c r="AJ121" s="53"/>
      <c r="AK121" s="53"/>
      <c r="AL121" s="53"/>
      <c r="AM121" s="53"/>
      <c r="AN121" s="53"/>
      <c r="AO121" s="53"/>
      <c r="AP121" s="53"/>
      <c r="AQ121" s="53"/>
      <c r="AR121" s="53"/>
      <c r="AS121" s="53"/>
      <c r="AT121" s="53"/>
      <c r="AU121" s="53"/>
      <c r="AV121" s="53"/>
      <c r="AW121" s="53"/>
      <c r="AX121" s="53"/>
      <c r="AY121" s="53"/>
      <c r="AZ121" s="53"/>
      <c r="BA121" s="53"/>
      <c r="BB121" s="53"/>
      <c r="BC121" s="53"/>
      <c r="BD121" s="53"/>
      <c r="BE121" s="53"/>
      <c r="BF121" s="53"/>
      <c r="BG121" s="53"/>
      <c r="BH121" s="53"/>
      <c r="BI121" s="53"/>
      <c r="BJ121" s="53"/>
      <c r="BK121" s="53"/>
    </row>
    <row r="122" spans="1:63" x14ac:dyDescent="0.3">
      <c r="B122" s="53"/>
      <c r="C122" s="53"/>
      <c r="D122" s="53"/>
      <c r="E122" s="53"/>
      <c r="F122" s="53"/>
      <c r="G122" s="53"/>
      <c r="H122" s="53"/>
      <c r="I122" s="53"/>
      <c r="J122" s="53"/>
      <c r="K122" s="53"/>
      <c r="L122" s="53"/>
      <c r="M122" s="53"/>
      <c r="N122" s="53"/>
      <c r="O122" s="53"/>
      <c r="P122" s="53"/>
      <c r="Q122" s="53"/>
      <c r="R122" s="53"/>
      <c r="S122" s="53"/>
      <c r="T122" s="53"/>
      <c r="U122" s="53"/>
      <c r="V122" s="53"/>
      <c r="W122" s="53"/>
      <c r="X122" s="53"/>
      <c r="Y122" s="53"/>
      <c r="Z122" s="53"/>
      <c r="AA122" s="53"/>
      <c r="AB122" s="53"/>
      <c r="AC122" s="53"/>
      <c r="AD122" s="53"/>
      <c r="AE122" s="53"/>
      <c r="AF122" s="53"/>
      <c r="AG122" s="53"/>
      <c r="AH122" s="53"/>
      <c r="AI122" s="53"/>
      <c r="AJ122" s="53"/>
      <c r="AK122" s="53"/>
      <c r="AL122" s="53"/>
      <c r="AM122" s="53"/>
      <c r="AN122" s="53"/>
      <c r="AO122" s="53"/>
      <c r="AP122" s="53"/>
      <c r="AQ122" s="53"/>
      <c r="AR122" s="53"/>
      <c r="AS122" s="53"/>
      <c r="AT122" s="53"/>
      <c r="AU122" s="53"/>
      <c r="AV122" s="53"/>
      <c r="AW122" s="53"/>
      <c r="AX122" s="53"/>
      <c r="AY122" s="53"/>
      <c r="AZ122" s="53"/>
      <c r="BA122" s="53"/>
      <c r="BB122" s="53"/>
      <c r="BC122" s="53"/>
      <c r="BD122" s="53"/>
      <c r="BE122" s="53"/>
      <c r="BF122" s="53"/>
      <c r="BG122" s="53"/>
      <c r="BH122" s="53"/>
      <c r="BI122" s="53"/>
      <c r="BJ122" s="53"/>
      <c r="BK122" s="53"/>
    </row>
    <row r="123" spans="1:63" x14ac:dyDescent="0.3">
      <c r="B123" s="53"/>
      <c r="C123" s="53"/>
      <c r="D123" s="53"/>
      <c r="E123" s="53"/>
      <c r="F123" s="53"/>
      <c r="G123" s="53"/>
      <c r="H123" s="53"/>
      <c r="I123" s="53"/>
      <c r="J123" s="53"/>
      <c r="K123" s="53"/>
      <c r="L123" s="53"/>
      <c r="M123" s="53"/>
      <c r="N123" s="53"/>
      <c r="O123" s="53"/>
      <c r="P123" s="53"/>
      <c r="Q123" s="53"/>
      <c r="R123" s="53"/>
      <c r="S123" s="53"/>
      <c r="T123" s="53"/>
      <c r="U123" s="53"/>
      <c r="V123" s="53"/>
      <c r="W123" s="53"/>
      <c r="X123" s="53"/>
      <c r="Y123" s="53"/>
      <c r="Z123" s="53"/>
      <c r="AA123" s="53"/>
      <c r="AB123" s="53"/>
      <c r="AC123" s="53"/>
      <c r="AD123" s="53"/>
      <c r="AE123" s="53"/>
      <c r="AF123" s="53"/>
      <c r="AG123" s="53"/>
      <c r="AH123" s="53"/>
      <c r="AI123" s="53"/>
      <c r="AJ123" s="53"/>
      <c r="AK123" s="53"/>
      <c r="AL123" s="53"/>
      <c r="AM123" s="53"/>
      <c r="AN123" s="53"/>
      <c r="AO123" s="53"/>
      <c r="AP123" s="53"/>
      <c r="AQ123" s="53"/>
      <c r="AR123" s="53"/>
      <c r="AS123" s="53"/>
      <c r="AT123" s="53"/>
      <c r="AU123" s="53"/>
      <c r="AV123" s="53"/>
      <c r="AW123" s="53"/>
      <c r="AX123" s="53"/>
      <c r="AY123" s="53"/>
      <c r="AZ123" s="53"/>
      <c r="BA123" s="53"/>
      <c r="BB123" s="53"/>
      <c r="BC123" s="53"/>
      <c r="BD123" s="53"/>
      <c r="BE123" s="53"/>
      <c r="BF123" s="53"/>
      <c r="BG123" s="53"/>
      <c r="BH123" s="53"/>
      <c r="BI123" s="53"/>
      <c r="BJ123" s="53"/>
      <c r="BK123" s="53"/>
    </row>
    <row r="124" spans="1:63" x14ac:dyDescent="0.3">
      <c r="B124" s="53"/>
      <c r="C124" s="53"/>
      <c r="D124" s="53"/>
      <c r="E124" s="53"/>
      <c r="F124" s="53"/>
      <c r="G124" s="53"/>
      <c r="H124" s="53"/>
      <c r="I124" s="53"/>
      <c r="J124" s="53"/>
      <c r="K124" s="53"/>
      <c r="L124" s="53"/>
      <c r="M124" s="53"/>
      <c r="N124" s="53"/>
      <c r="O124" s="53"/>
      <c r="P124" s="53"/>
      <c r="Q124" s="53"/>
      <c r="R124" s="53"/>
      <c r="S124" s="53"/>
      <c r="T124" s="53"/>
      <c r="U124" s="53"/>
      <c r="V124" s="53"/>
      <c r="W124" s="53"/>
      <c r="X124" s="53"/>
      <c r="Y124" s="53"/>
      <c r="Z124" s="53"/>
      <c r="AA124" s="53"/>
      <c r="AB124" s="53"/>
      <c r="AC124" s="53"/>
      <c r="AD124" s="53"/>
      <c r="AE124" s="53"/>
      <c r="AF124" s="53"/>
      <c r="AG124" s="53"/>
      <c r="AH124" s="53"/>
      <c r="AI124" s="53"/>
      <c r="AJ124" s="53"/>
      <c r="AK124" s="53"/>
      <c r="AL124" s="53"/>
      <c r="AM124" s="53"/>
      <c r="AN124" s="53"/>
      <c r="AO124" s="53"/>
      <c r="AP124" s="53"/>
      <c r="AQ124" s="53"/>
      <c r="AR124" s="53"/>
      <c r="AS124" s="53"/>
      <c r="AT124" s="53"/>
      <c r="AU124" s="53"/>
      <c r="AV124" s="53"/>
      <c r="AW124" s="53"/>
      <c r="AX124" s="53"/>
      <c r="AY124" s="53"/>
      <c r="AZ124" s="53"/>
      <c r="BA124" s="53"/>
      <c r="BB124" s="53"/>
      <c r="BC124" s="53"/>
      <c r="BD124" s="53"/>
      <c r="BE124" s="53"/>
      <c r="BF124" s="53"/>
      <c r="BG124" s="53"/>
      <c r="BH124" s="53"/>
      <c r="BI124" s="53"/>
      <c r="BJ124" s="53"/>
      <c r="BK124" s="53"/>
    </row>
    <row r="125" spans="1:63" x14ac:dyDescent="0.3">
      <c r="B125" s="53"/>
      <c r="C125" s="53"/>
      <c r="D125" s="53"/>
      <c r="E125" s="53"/>
      <c r="F125" s="53"/>
      <c r="G125" s="53"/>
      <c r="H125" s="53"/>
      <c r="I125" s="53"/>
      <c r="J125" s="53"/>
      <c r="K125" s="53"/>
      <c r="L125" s="53"/>
      <c r="M125" s="53"/>
      <c r="N125" s="53"/>
      <c r="O125" s="53"/>
      <c r="P125" s="53"/>
      <c r="Q125" s="53"/>
      <c r="R125" s="53"/>
      <c r="S125" s="53"/>
      <c r="T125" s="53"/>
      <c r="U125" s="53"/>
      <c r="V125" s="53"/>
      <c r="W125" s="53"/>
      <c r="X125" s="53"/>
      <c r="Y125" s="53"/>
      <c r="Z125" s="53"/>
      <c r="AA125" s="53"/>
      <c r="AB125" s="53"/>
      <c r="AC125" s="53"/>
      <c r="AD125" s="53"/>
      <c r="AE125" s="53"/>
      <c r="AF125" s="53"/>
      <c r="AG125" s="53"/>
      <c r="AH125" s="53"/>
      <c r="AI125" s="53"/>
      <c r="AJ125" s="53"/>
      <c r="AK125" s="53"/>
      <c r="AL125" s="53"/>
      <c r="AM125" s="53"/>
      <c r="AN125" s="53"/>
      <c r="AO125" s="53"/>
      <c r="AP125" s="53"/>
      <c r="AQ125" s="53"/>
      <c r="AR125" s="53"/>
      <c r="AS125" s="53"/>
      <c r="AT125" s="53"/>
      <c r="AU125" s="53"/>
      <c r="AV125" s="53"/>
      <c r="AW125" s="53"/>
      <c r="AX125" s="53"/>
      <c r="AY125" s="53"/>
      <c r="AZ125" s="53"/>
      <c r="BA125" s="53"/>
      <c r="BB125" s="53"/>
      <c r="BC125" s="53"/>
      <c r="BD125" s="53"/>
      <c r="BE125" s="53"/>
      <c r="BF125" s="53"/>
      <c r="BG125" s="53"/>
      <c r="BH125" s="53"/>
      <c r="BI125" s="53"/>
      <c r="BJ125" s="53"/>
      <c r="BK125" s="53"/>
    </row>
    <row r="126" spans="1:63" x14ac:dyDescent="0.3">
      <c r="B126" s="53"/>
      <c r="C126" s="53"/>
      <c r="D126" s="53"/>
      <c r="E126" s="53"/>
      <c r="F126" s="53"/>
      <c r="G126" s="53"/>
      <c r="H126" s="53"/>
      <c r="I126" s="53"/>
      <c r="J126" s="53"/>
      <c r="K126" s="53"/>
      <c r="L126" s="53"/>
      <c r="M126" s="53"/>
      <c r="N126" s="53"/>
      <c r="O126" s="53"/>
      <c r="P126" s="53"/>
      <c r="Q126" s="53"/>
      <c r="R126" s="53"/>
      <c r="S126" s="53"/>
      <c r="T126" s="53"/>
      <c r="U126" s="53"/>
      <c r="V126" s="53"/>
      <c r="W126" s="53"/>
      <c r="X126" s="53"/>
      <c r="Y126" s="53"/>
      <c r="Z126" s="53"/>
      <c r="AA126" s="53"/>
      <c r="AB126" s="53"/>
      <c r="AC126" s="53"/>
      <c r="AD126" s="53"/>
      <c r="AE126" s="53"/>
      <c r="AF126" s="53"/>
      <c r="AG126" s="53"/>
      <c r="AH126" s="53"/>
      <c r="AI126" s="53"/>
      <c r="AJ126" s="53"/>
      <c r="AK126" s="53"/>
      <c r="AL126" s="53"/>
      <c r="AM126" s="53"/>
      <c r="AN126" s="53"/>
      <c r="AO126" s="53"/>
      <c r="AP126" s="53"/>
      <c r="AQ126" s="53"/>
      <c r="AR126" s="53"/>
      <c r="AS126" s="53"/>
      <c r="AT126" s="53"/>
      <c r="AU126" s="53"/>
      <c r="AV126" s="53"/>
      <c r="AW126" s="53"/>
      <c r="AX126" s="53"/>
      <c r="AY126" s="53"/>
      <c r="AZ126" s="53"/>
      <c r="BA126" s="53"/>
      <c r="BB126" s="53"/>
      <c r="BC126" s="53"/>
      <c r="BD126" s="53"/>
      <c r="BE126" s="53"/>
      <c r="BF126" s="53"/>
      <c r="BG126" s="53"/>
      <c r="BH126" s="53"/>
      <c r="BI126" s="53"/>
      <c r="BJ126" s="53"/>
      <c r="BK126" s="53"/>
    </row>
    <row r="127" spans="1:63" x14ac:dyDescent="0.3">
      <c r="B127" s="53"/>
      <c r="C127" s="53"/>
      <c r="D127" s="53"/>
      <c r="E127" s="53"/>
      <c r="F127" s="53"/>
      <c r="G127" s="53"/>
      <c r="H127" s="53"/>
      <c r="I127" s="53"/>
      <c r="J127" s="53"/>
      <c r="K127" s="53"/>
      <c r="L127" s="53"/>
      <c r="M127" s="53"/>
      <c r="N127" s="53"/>
      <c r="O127" s="53"/>
      <c r="P127" s="53"/>
      <c r="Q127" s="53"/>
      <c r="R127" s="53"/>
      <c r="S127" s="53"/>
      <c r="T127" s="53"/>
      <c r="U127" s="53"/>
      <c r="V127" s="53"/>
      <c r="W127" s="53"/>
      <c r="X127" s="53"/>
      <c r="Y127" s="53"/>
      <c r="Z127" s="53"/>
      <c r="AA127" s="53"/>
      <c r="AB127" s="53"/>
      <c r="AC127" s="53"/>
      <c r="AD127" s="53"/>
      <c r="AE127" s="53"/>
      <c r="AF127" s="53"/>
      <c r="AG127" s="53"/>
      <c r="AH127" s="53"/>
      <c r="AI127" s="53"/>
      <c r="AJ127" s="53"/>
      <c r="AK127" s="53"/>
      <c r="AL127" s="53"/>
      <c r="AM127" s="53"/>
      <c r="AN127" s="53"/>
      <c r="AO127" s="53"/>
      <c r="AP127" s="53"/>
      <c r="AQ127" s="53"/>
      <c r="AR127" s="53"/>
      <c r="AS127" s="53"/>
      <c r="AT127" s="53"/>
      <c r="AU127" s="53"/>
      <c r="AV127" s="53"/>
      <c r="AW127" s="53"/>
      <c r="AX127" s="53"/>
      <c r="AY127" s="53"/>
      <c r="AZ127" s="53"/>
      <c r="BA127" s="53"/>
      <c r="BB127" s="53"/>
      <c r="BC127" s="53"/>
      <c r="BD127" s="53"/>
      <c r="BE127" s="53"/>
      <c r="BF127" s="53"/>
      <c r="BG127" s="53"/>
      <c r="BH127" s="53"/>
      <c r="BI127" s="53"/>
      <c r="BJ127" s="53"/>
      <c r="BK127" s="53"/>
    </row>
    <row r="128" spans="1:63" x14ac:dyDescent="0.3">
      <c r="B128" s="53"/>
      <c r="C128" s="53"/>
      <c r="D128" s="53"/>
      <c r="E128" s="53"/>
      <c r="F128" s="53"/>
      <c r="G128" s="53"/>
      <c r="H128" s="53"/>
      <c r="I128" s="53"/>
      <c r="J128" s="53"/>
      <c r="K128" s="53"/>
      <c r="L128" s="53"/>
      <c r="M128" s="53"/>
      <c r="N128" s="53"/>
      <c r="O128" s="53"/>
      <c r="P128" s="53"/>
      <c r="Q128" s="53"/>
      <c r="R128" s="53"/>
      <c r="S128" s="53"/>
      <c r="T128" s="53"/>
      <c r="U128" s="53"/>
      <c r="V128" s="53"/>
      <c r="W128" s="53"/>
      <c r="X128" s="53"/>
      <c r="Y128" s="53"/>
      <c r="Z128" s="53"/>
      <c r="AA128" s="53"/>
      <c r="AB128" s="53"/>
      <c r="AC128" s="53"/>
      <c r="AD128" s="53"/>
      <c r="AE128" s="53"/>
      <c r="AF128" s="53"/>
      <c r="AG128" s="53"/>
      <c r="AH128" s="53"/>
      <c r="AI128" s="53"/>
      <c r="AJ128" s="53"/>
      <c r="AK128" s="53"/>
      <c r="AL128" s="53"/>
      <c r="AM128" s="53"/>
      <c r="AN128" s="53"/>
      <c r="AO128" s="53"/>
      <c r="AP128" s="53"/>
      <c r="AQ128" s="53"/>
      <c r="AR128" s="53"/>
      <c r="AS128" s="53"/>
      <c r="AT128" s="53"/>
      <c r="AU128" s="53"/>
      <c r="AV128" s="53"/>
      <c r="AW128" s="53"/>
      <c r="AX128" s="53"/>
      <c r="AY128" s="53"/>
      <c r="AZ128" s="53"/>
      <c r="BA128" s="53"/>
      <c r="BB128" s="53"/>
      <c r="BC128" s="53"/>
      <c r="BD128" s="53"/>
      <c r="BE128" s="53"/>
      <c r="BF128" s="53"/>
      <c r="BG128" s="53"/>
      <c r="BH128" s="53"/>
      <c r="BI128" s="53"/>
      <c r="BJ128" s="53"/>
      <c r="BK128" s="53"/>
    </row>
    <row r="129" spans="2:63" x14ac:dyDescent="0.3">
      <c r="B129" s="53"/>
      <c r="C129" s="53"/>
      <c r="D129" s="53"/>
      <c r="E129" s="53"/>
      <c r="F129" s="53"/>
      <c r="G129" s="53"/>
      <c r="H129" s="53"/>
      <c r="I129" s="53"/>
      <c r="J129" s="53"/>
      <c r="K129" s="53"/>
      <c r="L129" s="53"/>
      <c r="M129" s="53"/>
      <c r="N129" s="53"/>
      <c r="O129" s="53"/>
      <c r="P129" s="53"/>
      <c r="Q129" s="53"/>
      <c r="R129" s="53"/>
      <c r="S129" s="53"/>
      <c r="T129" s="53"/>
      <c r="U129" s="53"/>
      <c r="V129" s="53"/>
      <c r="W129" s="53"/>
      <c r="X129" s="53"/>
      <c r="Y129" s="53"/>
      <c r="Z129" s="53"/>
      <c r="AA129" s="53"/>
      <c r="AB129" s="53"/>
      <c r="AC129" s="53"/>
      <c r="AD129" s="53"/>
      <c r="AE129" s="53"/>
      <c r="AF129" s="53"/>
      <c r="AG129" s="53"/>
      <c r="AH129" s="53"/>
      <c r="AI129" s="53"/>
      <c r="AJ129" s="53"/>
      <c r="AK129" s="53"/>
      <c r="AL129" s="53"/>
      <c r="AM129" s="53"/>
      <c r="AN129" s="53"/>
      <c r="AO129" s="53"/>
      <c r="AP129" s="53"/>
      <c r="AQ129" s="53"/>
      <c r="AR129" s="53"/>
      <c r="AS129" s="53"/>
      <c r="AT129" s="53"/>
      <c r="AU129" s="53"/>
      <c r="AV129" s="53"/>
      <c r="AW129" s="53"/>
      <c r="AX129" s="53"/>
      <c r="AY129" s="53"/>
      <c r="AZ129" s="53"/>
      <c r="BA129" s="53"/>
      <c r="BB129" s="53"/>
      <c r="BC129" s="53"/>
      <c r="BD129" s="53"/>
      <c r="BE129" s="53"/>
      <c r="BF129" s="53"/>
      <c r="BG129" s="53"/>
      <c r="BH129" s="53"/>
      <c r="BI129" s="53"/>
      <c r="BJ129" s="53"/>
      <c r="BK129" s="53"/>
    </row>
    <row r="130" spans="2:63" x14ac:dyDescent="0.3">
      <c r="B130" s="53"/>
      <c r="C130" s="53"/>
      <c r="D130" s="53"/>
      <c r="E130" s="53"/>
      <c r="F130" s="53"/>
      <c r="G130" s="53"/>
      <c r="H130" s="53"/>
      <c r="I130" s="53"/>
      <c r="J130" s="53"/>
      <c r="K130" s="53"/>
      <c r="L130" s="53"/>
      <c r="M130" s="53"/>
      <c r="N130" s="53"/>
      <c r="O130" s="53"/>
      <c r="P130" s="53"/>
      <c r="Q130" s="53"/>
      <c r="R130" s="53"/>
      <c r="S130" s="53"/>
      <c r="T130" s="53"/>
      <c r="U130" s="53"/>
      <c r="V130" s="53"/>
      <c r="W130" s="53"/>
      <c r="X130" s="53"/>
      <c r="Y130" s="53"/>
      <c r="Z130" s="53"/>
      <c r="AA130" s="53"/>
      <c r="AB130" s="53"/>
      <c r="AC130" s="53"/>
      <c r="AD130" s="53"/>
      <c r="AE130" s="53"/>
      <c r="AF130" s="53"/>
      <c r="AG130" s="53"/>
      <c r="AH130" s="53"/>
      <c r="AI130" s="53"/>
      <c r="AJ130" s="53"/>
      <c r="AK130" s="53"/>
      <c r="AL130" s="53"/>
      <c r="AM130" s="53"/>
      <c r="AN130" s="53"/>
      <c r="AO130" s="53"/>
      <c r="AP130" s="53"/>
      <c r="AQ130" s="53"/>
      <c r="AR130" s="53"/>
      <c r="AS130" s="53"/>
      <c r="AT130" s="53"/>
      <c r="AU130" s="53"/>
      <c r="AV130" s="53"/>
      <c r="AW130" s="53"/>
      <c r="AX130" s="53"/>
      <c r="AY130" s="53"/>
      <c r="AZ130" s="53"/>
      <c r="BA130" s="53"/>
      <c r="BB130" s="53"/>
      <c r="BC130" s="53"/>
      <c r="BD130" s="53"/>
      <c r="BE130" s="53"/>
      <c r="BF130" s="53"/>
      <c r="BG130" s="53"/>
      <c r="BH130" s="53"/>
      <c r="BI130" s="53"/>
      <c r="BJ130" s="53"/>
      <c r="BK130" s="53"/>
    </row>
    <row r="131" spans="2:63" x14ac:dyDescent="0.3">
      <c r="B131" s="53"/>
      <c r="C131" s="53"/>
      <c r="D131" s="53"/>
      <c r="E131" s="53"/>
      <c r="F131" s="53"/>
      <c r="G131" s="53"/>
      <c r="H131" s="53"/>
      <c r="I131" s="53"/>
      <c r="J131" s="53"/>
      <c r="K131" s="53"/>
      <c r="L131" s="53"/>
      <c r="M131" s="53"/>
      <c r="N131" s="53"/>
      <c r="O131" s="53"/>
      <c r="P131" s="53"/>
      <c r="Q131" s="53"/>
      <c r="R131" s="53"/>
      <c r="S131" s="53"/>
      <c r="T131" s="53"/>
      <c r="U131" s="53"/>
      <c r="V131" s="53"/>
      <c r="W131" s="53"/>
      <c r="X131" s="53"/>
      <c r="Y131" s="53"/>
      <c r="Z131" s="53"/>
      <c r="AA131" s="53"/>
      <c r="AB131" s="53"/>
      <c r="AC131" s="53"/>
      <c r="AD131" s="53"/>
      <c r="AE131" s="53"/>
      <c r="AF131" s="53"/>
      <c r="AG131" s="53"/>
      <c r="AH131" s="53"/>
      <c r="AI131" s="53"/>
      <c r="AJ131" s="53"/>
      <c r="AK131" s="53"/>
      <c r="AL131" s="53"/>
      <c r="AM131" s="53"/>
      <c r="AN131" s="53"/>
      <c r="AO131" s="53"/>
      <c r="AP131" s="53"/>
      <c r="AQ131" s="53"/>
      <c r="AR131" s="53"/>
      <c r="AS131" s="53"/>
      <c r="AT131" s="53"/>
      <c r="AU131" s="53"/>
      <c r="AV131" s="53"/>
      <c r="AW131" s="53"/>
      <c r="AX131" s="53"/>
      <c r="AY131" s="53"/>
      <c r="AZ131" s="53"/>
      <c r="BA131" s="53"/>
      <c r="BB131" s="53"/>
      <c r="BC131" s="53"/>
      <c r="BD131" s="53"/>
      <c r="BE131" s="53"/>
      <c r="BF131" s="53"/>
      <c r="BG131" s="53"/>
      <c r="BH131" s="53"/>
      <c r="BI131" s="53"/>
      <c r="BJ131" s="53"/>
      <c r="BK131" s="53"/>
    </row>
    <row r="132" spans="2:63" x14ac:dyDescent="0.3">
      <c r="B132" s="53"/>
      <c r="C132" s="53"/>
      <c r="D132" s="53"/>
      <c r="E132" s="53"/>
      <c r="F132" s="53"/>
      <c r="G132" s="53"/>
      <c r="H132" s="53"/>
      <c r="I132" s="53"/>
      <c r="J132" s="53"/>
      <c r="K132" s="53"/>
      <c r="L132" s="53"/>
      <c r="M132" s="53"/>
      <c r="N132" s="53"/>
      <c r="O132" s="53"/>
      <c r="P132" s="53"/>
      <c r="Q132" s="53"/>
      <c r="R132" s="53"/>
      <c r="S132" s="53"/>
      <c r="T132" s="53"/>
      <c r="U132" s="53"/>
      <c r="V132" s="53"/>
      <c r="W132" s="53"/>
      <c r="X132" s="53"/>
      <c r="Y132" s="53"/>
      <c r="Z132" s="53"/>
      <c r="AA132" s="53"/>
      <c r="AB132" s="53"/>
      <c r="AC132" s="53"/>
      <c r="AD132" s="53"/>
      <c r="AE132" s="53"/>
      <c r="AF132" s="53"/>
      <c r="AG132" s="53"/>
      <c r="AH132" s="53"/>
      <c r="AI132" s="53"/>
      <c r="AJ132" s="53"/>
      <c r="AK132" s="53"/>
      <c r="AL132" s="53"/>
      <c r="AM132" s="53"/>
      <c r="AN132" s="53"/>
      <c r="AO132" s="53"/>
      <c r="AP132" s="53"/>
      <c r="AQ132" s="53"/>
      <c r="AR132" s="53"/>
      <c r="AS132" s="53"/>
      <c r="AT132" s="53"/>
      <c r="AU132" s="53"/>
      <c r="AV132" s="53"/>
      <c r="AW132" s="53"/>
      <c r="AX132" s="53"/>
      <c r="AY132" s="53"/>
      <c r="AZ132" s="53"/>
      <c r="BA132" s="53"/>
      <c r="BB132" s="53"/>
      <c r="BC132" s="53"/>
      <c r="BD132" s="53"/>
      <c r="BE132" s="53"/>
      <c r="BF132" s="53"/>
      <c r="BG132" s="53"/>
      <c r="BH132" s="53"/>
      <c r="BI132" s="53"/>
      <c r="BJ132" s="53"/>
      <c r="BK132" s="53"/>
    </row>
    <row r="133" spans="2:63" x14ac:dyDescent="0.3">
      <c r="B133" s="53"/>
      <c r="C133" s="53"/>
      <c r="D133" s="53"/>
      <c r="E133" s="53"/>
      <c r="F133" s="53"/>
      <c r="G133" s="53"/>
      <c r="H133" s="53"/>
      <c r="I133" s="53"/>
      <c r="J133" s="53"/>
      <c r="K133" s="53"/>
      <c r="L133" s="53"/>
      <c r="M133" s="53"/>
      <c r="N133" s="53"/>
      <c r="O133" s="53"/>
      <c r="P133" s="53"/>
      <c r="Q133" s="53"/>
      <c r="R133" s="53"/>
      <c r="S133" s="53"/>
      <c r="T133" s="53"/>
      <c r="U133" s="53"/>
      <c r="V133" s="53"/>
      <c r="W133" s="53"/>
      <c r="X133" s="53"/>
      <c r="Y133" s="53"/>
      <c r="Z133" s="53"/>
      <c r="AA133" s="53"/>
      <c r="AB133" s="53"/>
      <c r="AC133" s="53"/>
      <c r="AD133" s="53"/>
      <c r="AE133" s="53"/>
      <c r="AF133" s="53"/>
      <c r="AG133" s="53"/>
      <c r="AH133" s="53"/>
      <c r="AI133" s="53"/>
      <c r="AJ133" s="53"/>
      <c r="AK133" s="53"/>
      <c r="AL133" s="53"/>
      <c r="AM133" s="53"/>
      <c r="AN133" s="53"/>
      <c r="AO133" s="53"/>
      <c r="AP133" s="53"/>
      <c r="AQ133" s="53"/>
      <c r="AR133" s="53"/>
      <c r="AS133" s="53"/>
      <c r="AT133" s="53"/>
      <c r="AU133" s="53"/>
      <c r="AV133" s="53"/>
      <c r="AW133" s="53"/>
      <c r="AX133" s="53"/>
      <c r="AY133" s="53"/>
      <c r="AZ133" s="53"/>
      <c r="BA133" s="53"/>
      <c r="BB133" s="53"/>
      <c r="BC133" s="53"/>
      <c r="BD133" s="53"/>
      <c r="BE133" s="53"/>
      <c r="BF133" s="53"/>
      <c r="BG133" s="53"/>
      <c r="BH133" s="53"/>
      <c r="BI133" s="53"/>
      <c r="BJ133" s="53"/>
      <c r="BK133" s="53"/>
    </row>
    <row r="134" spans="2:63" x14ac:dyDescent="0.3">
      <c r="B134" s="53"/>
      <c r="C134" s="53"/>
      <c r="D134" s="53"/>
      <c r="E134" s="53"/>
      <c r="F134" s="53"/>
      <c r="G134" s="53"/>
      <c r="H134" s="53"/>
      <c r="I134" s="53"/>
      <c r="J134" s="53"/>
      <c r="K134" s="53"/>
      <c r="L134" s="53"/>
      <c r="M134" s="53"/>
      <c r="N134" s="53"/>
      <c r="O134" s="53"/>
      <c r="P134" s="53"/>
      <c r="Q134" s="53"/>
      <c r="R134" s="53"/>
      <c r="S134" s="53"/>
      <c r="T134" s="53"/>
      <c r="U134" s="53"/>
      <c r="V134" s="53"/>
      <c r="W134" s="53"/>
      <c r="X134" s="53"/>
      <c r="Y134" s="53"/>
      <c r="Z134" s="53"/>
      <c r="AA134" s="53"/>
      <c r="AB134" s="53"/>
      <c r="AC134" s="53"/>
      <c r="AD134" s="53"/>
      <c r="AE134" s="53"/>
      <c r="AF134" s="53"/>
      <c r="AG134" s="53"/>
      <c r="AH134" s="53"/>
      <c r="AI134" s="53"/>
      <c r="AJ134" s="53"/>
      <c r="AK134" s="53"/>
      <c r="AL134" s="53"/>
      <c r="AM134" s="53"/>
      <c r="AN134" s="53"/>
      <c r="AO134" s="53"/>
      <c r="AP134" s="53"/>
      <c r="AQ134" s="53"/>
      <c r="AR134" s="53"/>
      <c r="AS134" s="53"/>
      <c r="AT134" s="53"/>
      <c r="AU134" s="53"/>
      <c r="AV134" s="53"/>
      <c r="AW134" s="53"/>
      <c r="AX134" s="53"/>
      <c r="AY134" s="53"/>
      <c r="AZ134" s="53"/>
      <c r="BA134" s="53"/>
      <c r="BB134" s="53"/>
      <c r="BC134" s="53"/>
      <c r="BD134" s="53"/>
      <c r="BE134" s="53"/>
      <c r="BF134" s="53"/>
      <c r="BG134" s="53"/>
      <c r="BH134" s="53"/>
      <c r="BI134" s="53"/>
      <c r="BJ134" s="53"/>
      <c r="BK134" s="53"/>
    </row>
    <row r="135" spans="2:63" x14ac:dyDescent="0.3">
      <c r="B135" s="53"/>
      <c r="C135" s="53"/>
      <c r="D135" s="53"/>
      <c r="E135" s="53"/>
      <c r="F135" s="53"/>
      <c r="G135" s="53"/>
      <c r="H135" s="53"/>
      <c r="I135" s="53"/>
      <c r="J135" s="53"/>
      <c r="K135" s="53"/>
      <c r="L135" s="53"/>
      <c r="M135" s="53"/>
      <c r="N135" s="53"/>
      <c r="O135" s="53"/>
      <c r="P135" s="53"/>
      <c r="Q135" s="53"/>
      <c r="R135" s="53"/>
      <c r="S135" s="53"/>
      <c r="T135" s="53"/>
      <c r="U135" s="53"/>
      <c r="V135" s="53"/>
      <c r="W135" s="53"/>
      <c r="X135" s="53"/>
      <c r="Y135" s="53"/>
      <c r="Z135" s="53"/>
      <c r="AA135" s="53"/>
      <c r="AB135" s="53"/>
      <c r="AC135" s="53"/>
      <c r="AD135" s="53"/>
      <c r="AE135" s="53"/>
      <c r="AF135" s="53"/>
      <c r="AG135" s="53"/>
      <c r="AH135" s="53"/>
      <c r="AI135" s="53"/>
      <c r="AJ135" s="53"/>
      <c r="AK135" s="53"/>
      <c r="AL135" s="53"/>
      <c r="AM135" s="53"/>
      <c r="AN135" s="53"/>
      <c r="AO135" s="53"/>
      <c r="AP135" s="53"/>
      <c r="AQ135" s="53"/>
      <c r="AR135" s="53"/>
      <c r="AS135" s="53"/>
      <c r="AT135" s="53"/>
      <c r="AU135" s="53"/>
      <c r="AV135" s="53"/>
      <c r="AW135" s="53"/>
      <c r="AX135" s="53"/>
      <c r="AY135" s="53"/>
      <c r="AZ135" s="53"/>
      <c r="BA135" s="53"/>
      <c r="BB135" s="53"/>
      <c r="BC135" s="53"/>
      <c r="BD135" s="53"/>
      <c r="BE135" s="53"/>
      <c r="BF135" s="53"/>
      <c r="BG135" s="53"/>
      <c r="BH135" s="53"/>
      <c r="BI135" s="53"/>
      <c r="BJ135" s="53"/>
      <c r="BK135" s="53"/>
    </row>
    <row r="136" spans="2:63" x14ac:dyDescent="0.3">
      <c r="B136" s="53"/>
      <c r="C136" s="53"/>
      <c r="D136" s="53"/>
      <c r="E136" s="53"/>
      <c r="F136" s="53"/>
      <c r="G136" s="53"/>
      <c r="H136" s="53"/>
      <c r="I136" s="53"/>
      <c r="J136" s="53"/>
      <c r="K136" s="53"/>
      <c r="L136" s="53"/>
      <c r="M136" s="53"/>
      <c r="N136" s="53"/>
      <c r="O136" s="53"/>
      <c r="P136" s="53"/>
      <c r="Q136" s="53"/>
      <c r="R136" s="53"/>
      <c r="S136" s="53"/>
      <c r="T136" s="53"/>
      <c r="U136" s="53"/>
      <c r="V136" s="53"/>
      <c r="W136" s="53"/>
      <c r="X136" s="53"/>
      <c r="Y136" s="53"/>
      <c r="Z136" s="53"/>
      <c r="AA136" s="53"/>
      <c r="AB136" s="53"/>
      <c r="AC136" s="53"/>
      <c r="AD136" s="53"/>
      <c r="AE136" s="53"/>
      <c r="AF136" s="53"/>
      <c r="AG136" s="53"/>
      <c r="AH136" s="53"/>
      <c r="AI136" s="53"/>
      <c r="AJ136" s="53"/>
      <c r="AK136" s="53"/>
      <c r="AL136" s="53"/>
      <c r="AM136" s="53"/>
      <c r="AN136" s="53"/>
      <c r="AO136" s="53"/>
      <c r="AP136" s="53"/>
      <c r="AQ136" s="53"/>
      <c r="AR136" s="53"/>
      <c r="AS136" s="53"/>
      <c r="AT136" s="53"/>
      <c r="AU136" s="53"/>
      <c r="AV136" s="53"/>
      <c r="AW136" s="53"/>
      <c r="AX136" s="53"/>
      <c r="AY136" s="53"/>
      <c r="AZ136" s="53"/>
      <c r="BA136" s="53"/>
      <c r="BB136" s="53"/>
      <c r="BC136" s="53"/>
      <c r="BD136" s="53"/>
      <c r="BE136" s="53"/>
      <c r="BF136" s="53"/>
      <c r="BG136" s="53"/>
      <c r="BH136" s="53"/>
      <c r="BI136" s="53"/>
      <c r="BJ136" s="53"/>
      <c r="BK136" s="53"/>
    </row>
    <row r="137" spans="2:63" x14ac:dyDescent="0.3">
      <c r="B137" s="53"/>
      <c r="C137" s="53"/>
      <c r="D137" s="53"/>
      <c r="E137" s="53"/>
      <c r="F137" s="53"/>
      <c r="G137" s="53"/>
      <c r="H137" s="53"/>
      <c r="I137" s="53"/>
    </row>
    <row r="138" spans="2:63" x14ac:dyDescent="0.3">
      <c r="B138" s="53"/>
      <c r="C138" s="53"/>
      <c r="D138" s="53"/>
      <c r="E138" s="53"/>
      <c r="F138" s="53"/>
      <c r="G138" s="53"/>
      <c r="H138" s="53"/>
      <c r="I138" s="53"/>
    </row>
    <row r="139" spans="2:63" x14ac:dyDescent="0.3">
      <c r="B139" s="53"/>
      <c r="C139" s="53"/>
      <c r="D139" s="53"/>
      <c r="E139" s="53"/>
      <c r="F139" s="53"/>
      <c r="G139" s="53"/>
      <c r="H139" s="53"/>
      <c r="I139" s="53"/>
    </row>
    <row r="140" spans="2:63" x14ac:dyDescent="0.3">
      <c r="B140" s="53"/>
      <c r="C140" s="53"/>
      <c r="D140" s="53"/>
      <c r="E140" s="53"/>
      <c r="F140" s="53"/>
      <c r="G140" s="53"/>
      <c r="H140" s="53"/>
      <c r="I140" s="53"/>
    </row>
  </sheetData>
  <sheetProtection sheet="1" objects="1" scenarios="1"/>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M248"/>
  <sheetViews>
    <sheetView zoomScale="40" zoomScaleNormal="40" workbookViewId="0">
      <selection activeCell="P1" sqref="P1:P1048576"/>
    </sheetView>
  </sheetViews>
  <sheetFormatPr baseColWidth="10" defaultRowHeight="14.4" x14ac:dyDescent="0.3"/>
  <cols>
    <col min="2" max="18" width="5.6640625" customWidth="1"/>
    <col min="19" max="19" width="8.44140625" customWidth="1"/>
    <col min="20" max="23" width="5.6640625" customWidth="1"/>
    <col min="24" max="24" width="8.5546875" customWidth="1"/>
    <col min="25" max="26" width="5.6640625" customWidth="1"/>
    <col min="27" max="27" width="10.6640625" customWidth="1"/>
    <col min="28" max="28" width="5.6640625" customWidth="1"/>
    <col min="29" max="29" width="7.44140625" customWidth="1"/>
    <col min="30" max="33" width="5.6640625" customWidth="1"/>
    <col min="34" max="34" width="8.5546875" customWidth="1"/>
    <col min="35" max="39" width="5.6640625" customWidth="1"/>
    <col min="41" max="46" width="5.6640625" customWidth="1"/>
  </cols>
  <sheetData>
    <row r="1" spans="1:91" x14ac:dyDescent="0.3">
      <c r="A1" s="53"/>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53"/>
      <c r="AM1" s="53"/>
      <c r="AN1" s="53"/>
      <c r="AO1" s="53"/>
      <c r="AP1" s="53"/>
      <c r="AQ1" s="53"/>
      <c r="AR1" s="53"/>
      <c r="AS1" s="53"/>
      <c r="AT1" s="53"/>
      <c r="AU1" s="53"/>
      <c r="AV1" s="53"/>
      <c r="AW1" s="53"/>
      <c r="AX1" s="53"/>
      <c r="AY1" s="53"/>
      <c r="AZ1" s="53"/>
      <c r="BA1" s="53"/>
      <c r="BB1" s="53"/>
      <c r="BC1" s="53"/>
      <c r="BD1" s="53"/>
      <c r="BE1" s="53"/>
      <c r="BF1" s="53"/>
      <c r="BG1" s="53"/>
      <c r="BH1" s="53"/>
      <c r="BI1" s="53"/>
      <c r="BJ1" s="53"/>
      <c r="BK1" s="53"/>
      <c r="BL1" s="53"/>
      <c r="BM1" s="53"/>
      <c r="BN1" s="53"/>
      <c r="BO1" s="53"/>
      <c r="BP1" s="53"/>
      <c r="BQ1" s="53"/>
      <c r="BR1" s="53"/>
      <c r="BS1" s="53"/>
      <c r="BT1" s="53"/>
      <c r="BU1" s="53"/>
      <c r="BV1" s="53"/>
      <c r="BW1" s="53"/>
      <c r="BX1" s="53"/>
      <c r="BY1" s="53"/>
      <c r="BZ1" s="53"/>
      <c r="CA1" s="53"/>
      <c r="CB1" s="53"/>
      <c r="CC1" s="53"/>
      <c r="CD1" s="53"/>
      <c r="CE1" s="53"/>
      <c r="CF1" s="53"/>
      <c r="CG1" s="53"/>
      <c r="CH1" s="53"/>
      <c r="CI1" s="53"/>
      <c r="CJ1" s="53"/>
      <c r="CK1" s="53"/>
      <c r="CL1" s="53"/>
      <c r="CM1" s="53"/>
    </row>
    <row r="2" spans="1:91" ht="18" customHeight="1" x14ac:dyDescent="0.3">
      <c r="A2" s="53"/>
      <c r="B2" s="598" t="s">
        <v>147</v>
      </c>
      <c r="C2" s="599"/>
      <c r="D2" s="599"/>
      <c r="E2" s="599"/>
      <c r="F2" s="599"/>
      <c r="G2" s="599"/>
      <c r="H2" s="599"/>
      <c r="I2" s="599"/>
      <c r="J2" s="520" t="s">
        <v>2</v>
      </c>
      <c r="K2" s="520"/>
      <c r="L2" s="520"/>
      <c r="M2" s="520"/>
      <c r="N2" s="520"/>
      <c r="O2" s="520"/>
      <c r="P2" s="520"/>
      <c r="Q2" s="520"/>
      <c r="R2" s="520"/>
      <c r="S2" s="520"/>
      <c r="T2" s="520"/>
      <c r="U2" s="520"/>
      <c r="V2" s="520"/>
      <c r="W2" s="520"/>
      <c r="X2" s="520"/>
      <c r="Y2" s="520"/>
      <c r="Z2" s="520"/>
      <c r="AA2" s="520"/>
      <c r="AB2" s="520"/>
      <c r="AC2" s="520"/>
      <c r="AD2" s="520"/>
      <c r="AE2" s="520"/>
      <c r="AF2" s="520"/>
      <c r="AG2" s="520"/>
      <c r="AH2" s="520"/>
      <c r="AI2" s="520"/>
      <c r="AJ2" s="520"/>
      <c r="AK2" s="520"/>
      <c r="AL2" s="520"/>
      <c r="AM2" s="520"/>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53"/>
      <c r="BX2" s="53"/>
      <c r="BY2" s="53"/>
      <c r="BZ2" s="53"/>
      <c r="CA2" s="53"/>
      <c r="CB2" s="53"/>
      <c r="CC2" s="53"/>
      <c r="CD2" s="53"/>
      <c r="CE2" s="53"/>
      <c r="CF2" s="53"/>
      <c r="CG2" s="53"/>
      <c r="CH2" s="53"/>
      <c r="CI2" s="53"/>
      <c r="CJ2" s="53"/>
      <c r="CK2" s="53"/>
      <c r="CL2" s="53"/>
      <c r="CM2" s="53"/>
    </row>
    <row r="3" spans="1:91" ht="18.75" customHeight="1" x14ac:dyDescent="0.3">
      <c r="A3" s="53"/>
      <c r="B3" s="599"/>
      <c r="C3" s="599"/>
      <c r="D3" s="599"/>
      <c r="E3" s="599"/>
      <c r="F3" s="599"/>
      <c r="G3" s="599"/>
      <c r="H3" s="599"/>
      <c r="I3" s="599"/>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520"/>
      <c r="AJ3" s="520"/>
      <c r="AK3" s="520"/>
      <c r="AL3" s="520"/>
      <c r="AM3" s="520"/>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3"/>
      <c r="CM3" s="53"/>
    </row>
    <row r="4" spans="1:91" ht="15" customHeight="1" x14ac:dyDescent="0.3">
      <c r="A4" s="53"/>
      <c r="B4" s="599"/>
      <c r="C4" s="599"/>
      <c r="D4" s="599"/>
      <c r="E4" s="599"/>
      <c r="F4" s="599"/>
      <c r="G4" s="599"/>
      <c r="H4" s="599"/>
      <c r="I4" s="599"/>
      <c r="J4" s="520"/>
      <c r="K4" s="520"/>
      <c r="L4" s="520"/>
      <c r="M4" s="520"/>
      <c r="N4" s="520"/>
      <c r="O4" s="520"/>
      <c r="P4" s="520"/>
      <c r="Q4" s="520"/>
      <c r="R4" s="520"/>
      <c r="S4" s="520"/>
      <c r="T4" s="520"/>
      <c r="U4" s="520"/>
      <c r="V4" s="520"/>
      <c r="W4" s="520"/>
      <c r="X4" s="520"/>
      <c r="Y4" s="520"/>
      <c r="Z4" s="520"/>
      <c r="AA4" s="520"/>
      <c r="AB4" s="520"/>
      <c r="AC4" s="520"/>
      <c r="AD4" s="520"/>
      <c r="AE4" s="520"/>
      <c r="AF4" s="520"/>
      <c r="AG4" s="520"/>
      <c r="AH4" s="520"/>
      <c r="AI4" s="520"/>
      <c r="AJ4" s="520"/>
      <c r="AK4" s="520"/>
      <c r="AL4" s="520"/>
      <c r="AM4" s="520"/>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53"/>
      <c r="BX4" s="53"/>
      <c r="BY4" s="53"/>
      <c r="BZ4" s="53"/>
      <c r="CA4" s="53"/>
      <c r="CB4" s="53"/>
      <c r="CC4" s="53"/>
      <c r="CD4" s="53"/>
      <c r="CE4" s="53"/>
      <c r="CF4" s="53"/>
      <c r="CG4" s="53"/>
      <c r="CH4" s="53"/>
      <c r="CI4" s="53"/>
      <c r="CJ4" s="53"/>
      <c r="CK4" s="53"/>
      <c r="CL4" s="53"/>
      <c r="CM4" s="53"/>
    </row>
    <row r="5" spans="1:91" ht="15" thickBot="1" x14ac:dyDescent="0.35">
      <c r="A5" s="53"/>
      <c r="B5" s="53"/>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row>
    <row r="6" spans="1:91" ht="15" customHeight="1" x14ac:dyDescent="0.3">
      <c r="A6" s="53"/>
      <c r="B6" s="531" t="s">
        <v>4</v>
      </c>
      <c r="C6" s="531"/>
      <c r="D6" s="532"/>
      <c r="E6" s="569" t="s">
        <v>110</v>
      </c>
      <c r="F6" s="570"/>
      <c r="G6" s="570"/>
      <c r="H6" s="570"/>
      <c r="I6" s="571"/>
      <c r="J6" s="16" t="str">
        <f>IF(AND('Mapa final'!$AB$10="Muy Alta",'Mapa final'!$AD$10="Leve"),CONCATENATE("R1C",'Mapa final'!$R$10),"")</f>
        <v/>
      </c>
      <c r="K6" s="17" t="e">
        <f>IF(AND('Mapa final'!#REF!="Muy Alta",'Mapa final'!#REF!="Leve"),CONCATENATE("R1C",'Mapa final'!#REF!),"")</f>
        <v>#REF!</v>
      </c>
      <c r="L6" s="17" t="e">
        <f>IF(AND('Mapa final'!#REF!="Muy Alta",'Mapa final'!#REF!="Leve"),CONCATENATE("R1C",'Mapa final'!#REF!),"")</f>
        <v>#REF!</v>
      </c>
      <c r="M6" s="17" t="e">
        <f>IF(AND('Mapa final'!#REF!="Muy Alta",'Mapa final'!#REF!="Leve"),CONCATENATE("R1C",'Mapa final'!#REF!),"")</f>
        <v>#REF!</v>
      </c>
      <c r="N6" s="17" t="e">
        <f>IF(AND('Mapa final'!#REF!="Muy Alta",'Mapa final'!#REF!="Leve"),CONCATENATE("R1C",'Mapa final'!#REF!),"")</f>
        <v>#REF!</v>
      </c>
      <c r="O6" s="18" t="e">
        <f>IF(AND('Mapa final'!#REF!="Muy Alta",'Mapa final'!#REF!="Leve"),CONCATENATE("R1C",'Mapa final'!#REF!),"")</f>
        <v>#REF!</v>
      </c>
      <c r="P6" s="16" t="str">
        <f>IF(AND('Mapa final'!$AB$10="Muy Alta",'Mapa final'!$AD$10="Menor"),CONCATENATE("R1C",'Mapa final'!$R$10),"")</f>
        <v/>
      </c>
      <c r="Q6" s="17" t="e">
        <f>IF(AND('Mapa final'!#REF!="Muy Alta",'Mapa final'!#REF!="Menor"),CONCATENATE("R1C",'Mapa final'!#REF!),"")</f>
        <v>#REF!</v>
      </c>
      <c r="R6" s="17" t="e">
        <f>IF(AND('Mapa final'!#REF!="Muy Alta",'Mapa final'!#REF!="Menor"),CONCATENATE("R1C",'Mapa final'!#REF!),"")</f>
        <v>#REF!</v>
      </c>
      <c r="S6" s="17" t="e">
        <f>IF(AND('Mapa final'!#REF!="Muy Alta",'Mapa final'!#REF!="Menor"),CONCATENATE("R1C",'Mapa final'!#REF!),"")</f>
        <v>#REF!</v>
      </c>
      <c r="T6" s="17" t="e">
        <f>IF(AND('Mapa final'!#REF!="Muy Alta",'Mapa final'!#REF!="Menor"),CONCATENATE("R1C",'Mapa final'!#REF!),"")</f>
        <v>#REF!</v>
      </c>
      <c r="U6" s="18" t="e">
        <f>IF(AND('Mapa final'!#REF!="Muy Alta",'Mapa final'!#REF!="Menor"),CONCATENATE("R1C",'Mapa final'!#REF!),"")</f>
        <v>#REF!</v>
      </c>
      <c r="V6" s="16" t="str">
        <f>IF(AND('Mapa final'!$AB$10="Muy Alta",'Mapa final'!$AD$10="Moderado"),CONCATENATE("R1C",'Mapa final'!$R$10),"")</f>
        <v/>
      </c>
      <c r="W6" s="17" t="e">
        <f>IF(AND('Mapa final'!#REF!="Muy Alta",'Mapa final'!#REF!="Moderado"),CONCATENATE("R1C",'Mapa final'!#REF!),"")</f>
        <v>#REF!</v>
      </c>
      <c r="X6" s="17" t="e">
        <f>IF(AND('Mapa final'!#REF!="Muy Alta",'Mapa final'!#REF!="Moderado"),CONCATENATE("R1C",'Mapa final'!#REF!),"")</f>
        <v>#REF!</v>
      </c>
      <c r="Y6" s="17" t="e">
        <f>IF(AND('Mapa final'!#REF!="Muy Alta",'Mapa final'!#REF!="Moderado"),CONCATENATE("R1C",'Mapa final'!#REF!),"")</f>
        <v>#REF!</v>
      </c>
      <c r="Z6" s="17" t="e">
        <f>IF(AND('Mapa final'!#REF!="Muy Alta",'Mapa final'!#REF!="Moderado"),CONCATENATE("R1C",'Mapa final'!#REF!),"")</f>
        <v>#REF!</v>
      </c>
      <c r="AA6" s="18" t="e">
        <f>IF(AND('Mapa final'!#REF!="Muy Alta",'Mapa final'!#REF!="Moderado"),CONCATENATE("R1C",'Mapa final'!#REF!),"")</f>
        <v>#REF!</v>
      </c>
      <c r="AB6" s="16" t="str">
        <f>IF(AND('Mapa final'!$AB$10="Muy Alta",'Mapa final'!$AD$10="Mayor"),CONCATENATE("R1C",'Mapa final'!$R$10),"")</f>
        <v/>
      </c>
      <c r="AC6" s="17" t="e">
        <f>IF(AND('Mapa final'!#REF!="Muy Alta",'Mapa final'!#REF!="Mayor"),CONCATENATE("R1C",'Mapa final'!#REF!),"")</f>
        <v>#REF!</v>
      </c>
      <c r="AD6" s="17" t="e">
        <f>IF(AND('Mapa final'!#REF!="Muy Alta",'Mapa final'!#REF!="Mayor"),CONCATENATE("R1C",'Mapa final'!#REF!),"")</f>
        <v>#REF!</v>
      </c>
      <c r="AE6" s="17" t="e">
        <f>IF(AND('Mapa final'!#REF!="Muy Alta",'Mapa final'!#REF!="Mayor"),CONCATENATE("R1C",'Mapa final'!#REF!),"")</f>
        <v>#REF!</v>
      </c>
      <c r="AF6" s="17" t="e">
        <f>IF(AND('Mapa final'!#REF!="Muy Alta",'Mapa final'!#REF!="Mayor"),CONCATENATE("R1C",'Mapa final'!#REF!),"")</f>
        <v>#REF!</v>
      </c>
      <c r="AG6" s="18" t="e">
        <f>IF(AND('Mapa final'!#REF!="Muy Alta",'Mapa final'!#REF!="Mayor"),CONCATENATE("R1C",'Mapa final'!#REF!),"")</f>
        <v>#REF!</v>
      </c>
      <c r="AH6" s="19" t="str">
        <f>IF(AND('Mapa final'!$AB$10="Muy Alta",'Mapa final'!$AD$10="Catastrófico"),CONCATENATE("R1C",'Mapa final'!$R$10),"")</f>
        <v/>
      </c>
      <c r="AI6" s="20" t="e">
        <f>IF(AND('Mapa final'!#REF!="Muy Alta",'Mapa final'!#REF!="Catastrófico"),CONCATENATE("R1C",'Mapa final'!#REF!),"")</f>
        <v>#REF!</v>
      </c>
      <c r="AJ6" s="20" t="e">
        <f>IF(AND('Mapa final'!#REF!="Muy Alta",'Mapa final'!#REF!="Catastrófico"),CONCATENATE("R1C",'Mapa final'!#REF!),"")</f>
        <v>#REF!</v>
      </c>
      <c r="AK6" s="20" t="e">
        <f>IF(AND('Mapa final'!#REF!="Muy Alta",'Mapa final'!#REF!="Catastrófico"),CONCATENATE("R1C",'Mapa final'!#REF!),"")</f>
        <v>#REF!</v>
      </c>
      <c r="AL6" s="20" t="e">
        <f>IF(AND('Mapa final'!#REF!="Muy Alta",'Mapa final'!#REF!="Catastrófico"),CONCATENATE("R1C",'Mapa final'!#REF!),"")</f>
        <v>#REF!</v>
      </c>
      <c r="AM6" s="21" t="e">
        <f>IF(AND('Mapa final'!#REF!="Muy Alta",'Mapa final'!#REF!="Catastrófico"),CONCATENATE("R1C",'Mapa final'!#REF!),"")</f>
        <v>#REF!</v>
      </c>
      <c r="AN6" s="53"/>
      <c r="AO6" s="589" t="s">
        <v>77</v>
      </c>
      <c r="AP6" s="590"/>
      <c r="AQ6" s="590"/>
      <c r="AR6" s="590"/>
      <c r="AS6" s="590"/>
      <c r="AT6" s="591"/>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row>
    <row r="7" spans="1:91" ht="15" customHeight="1" x14ac:dyDescent="0.3">
      <c r="A7" s="53"/>
      <c r="B7" s="531"/>
      <c r="C7" s="531"/>
      <c r="D7" s="532"/>
      <c r="E7" s="572"/>
      <c r="F7" s="573"/>
      <c r="G7" s="573"/>
      <c r="H7" s="573"/>
      <c r="I7" s="574"/>
      <c r="J7" s="22" t="e">
        <f>IF(AND('Mapa final'!#REF!="Muy Alta",'Mapa final'!#REF!="Leve"),CONCATENATE("R2C",'Mapa final'!#REF!),"")</f>
        <v>#REF!</v>
      </c>
      <c r="K7" s="23" t="e">
        <f>IF(AND('Mapa final'!#REF!="Muy Alta",'Mapa final'!#REF!="Leve"),CONCATENATE("R2C",'Mapa final'!#REF!),"")</f>
        <v>#REF!</v>
      </c>
      <c r="L7" s="23" t="e">
        <f>IF(AND('Mapa final'!#REF!="Muy Alta",'Mapa final'!#REF!="Leve"),CONCATENATE("R2C",'Mapa final'!#REF!),"")</f>
        <v>#REF!</v>
      </c>
      <c r="M7" s="23" t="e">
        <f>IF(AND('Mapa final'!#REF!="Muy Alta",'Mapa final'!#REF!="Leve"),CONCATENATE("R2C",'Mapa final'!#REF!),"")</f>
        <v>#REF!</v>
      </c>
      <c r="N7" s="23" t="e">
        <f>IF(AND('Mapa final'!#REF!="Muy Alta",'Mapa final'!#REF!="Leve"),CONCATENATE("R2C",'Mapa final'!#REF!),"")</f>
        <v>#REF!</v>
      </c>
      <c r="O7" s="24" t="e">
        <f>IF(AND('Mapa final'!#REF!="Muy Alta",'Mapa final'!#REF!="Leve"),CONCATENATE("R2C",'Mapa final'!#REF!),"")</f>
        <v>#REF!</v>
      </c>
      <c r="P7" s="22" t="e">
        <f>IF(AND('Mapa final'!#REF!="Muy Alta",'Mapa final'!#REF!="Menor"),CONCATENATE("R2C",'Mapa final'!#REF!),"")</f>
        <v>#REF!</v>
      </c>
      <c r="Q7" s="23" t="e">
        <f>IF(AND('Mapa final'!#REF!="Muy Alta",'Mapa final'!#REF!="Menor"),CONCATENATE("R2C",'Mapa final'!#REF!),"")</f>
        <v>#REF!</v>
      </c>
      <c r="R7" s="23" t="e">
        <f>IF(AND('Mapa final'!#REF!="Muy Alta",'Mapa final'!#REF!="Menor"),CONCATENATE("R2C",'Mapa final'!#REF!),"")</f>
        <v>#REF!</v>
      </c>
      <c r="S7" s="23" t="e">
        <f>IF(AND('Mapa final'!#REF!="Muy Alta",'Mapa final'!#REF!="Menor"),CONCATENATE("R2C",'Mapa final'!#REF!),"")</f>
        <v>#REF!</v>
      </c>
      <c r="T7" s="23" t="e">
        <f>IF(AND('Mapa final'!#REF!="Muy Alta",'Mapa final'!#REF!="Menor"),CONCATENATE("R2C",'Mapa final'!#REF!),"")</f>
        <v>#REF!</v>
      </c>
      <c r="U7" s="24" t="e">
        <f>IF(AND('Mapa final'!#REF!="Muy Alta",'Mapa final'!#REF!="Menor"),CONCATENATE("R2C",'Mapa final'!#REF!),"")</f>
        <v>#REF!</v>
      </c>
      <c r="V7" s="22" t="e">
        <f>IF(AND('Mapa final'!#REF!="Muy Alta",'Mapa final'!#REF!="Moderado"),CONCATENATE("R2C",'Mapa final'!#REF!),"")</f>
        <v>#REF!</v>
      </c>
      <c r="W7" s="23" t="e">
        <f>IF(AND('Mapa final'!#REF!="Muy Alta",'Mapa final'!#REF!="Moderado"),CONCATENATE("R2C",'Mapa final'!#REF!),"")</f>
        <v>#REF!</v>
      </c>
      <c r="X7" s="23" t="e">
        <f>IF(AND('Mapa final'!#REF!="Muy Alta",'Mapa final'!#REF!="Moderado"),CONCATENATE("R2C",'Mapa final'!#REF!),"")</f>
        <v>#REF!</v>
      </c>
      <c r="Y7" s="23" t="e">
        <f>IF(AND('Mapa final'!#REF!="Muy Alta",'Mapa final'!#REF!="Moderado"),CONCATENATE("R2C",'Mapa final'!#REF!),"")</f>
        <v>#REF!</v>
      </c>
      <c r="Z7" s="23" t="e">
        <f>IF(AND('Mapa final'!#REF!="Muy Alta",'Mapa final'!#REF!="Moderado"),CONCATENATE("R2C",'Mapa final'!#REF!),"")</f>
        <v>#REF!</v>
      </c>
      <c r="AA7" s="24" t="e">
        <f>IF(AND('Mapa final'!#REF!="Muy Alta",'Mapa final'!#REF!="Moderado"),CONCATENATE("R2C",'Mapa final'!#REF!),"")</f>
        <v>#REF!</v>
      </c>
      <c r="AB7" s="22" t="e">
        <f>IF(AND('Mapa final'!#REF!="Muy Alta",'Mapa final'!#REF!="Mayor"),CONCATENATE("R2C",'Mapa final'!#REF!),"")</f>
        <v>#REF!</v>
      </c>
      <c r="AC7" s="23" t="e">
        <f>IF(AND('Mapa final'!#REF!="Muy Alta",'Mapa final'!#REF!="Mayor"),CONCATENATE("R2C",'Mapa final'!#REF!),"")</f>
        <v>#REF!</v>
      </c>
      <c r="AD7" s="23" t="e">
        <f>IF(AND('Mapa final'!#REF!="Muy Alta",'Mapa final'!#REF!="Mayor"),CONCATENATE("R2C",'Mapa final'!#REF!),"")</f>
        <v>#REF!</v>
      </c>
      <c r="AE7" s="23" t="e">
        <f>IF(AND('Mapa final'!#REF!="Muy Alta",'Mapa final'!#REF!="Mayor"),CONCATENATE("R2C",'Mapa final'!#REF!),"")</f>
        <v>#REF!</v>
      </c>
      <c r="AF7" s="23" t="e">
        <f>IF(AND('Mapa final'!#REF!="Muy Alta",'Mapa final'!#REF!="Mayor"),CONCATENATE("R2C",'Mapa final'!#REF!),"")</f>
        <v>#REF!</v>
      </c>
      <c r="AG7" s="24" t="e">
        <f>IF(AND('Mapa final'!#REF!="Muy Alta",'Mapa final'!#REF!="Mayor"),CONCATENATE("R2C",'Mapa final'!#REF!),"")</f>
        <v>#REF!</v>
      </c>
      <c r="AH7" s="25" t="e">
        <f>IF(AND('Mapa final'!#REF!="Muy Alta",'Mapa final'!#REF!="Catastrófico"),CONCATENATE("R2C",'Mapa final'!#REF!),"")</f>
        <v>#REF!</v>
      </c>
      <c r="AI7" s="26" t="e">
        <f>IF(AND('Mapa final'!#REF!="Muy Alta",'Mapa final'!#REF!="Catastrófico"),CONCATENATE("R2C",'Mapa final'!#REF!),"")</f>
        <v>#REF!</v>
      </c>
      <c r="AJ7" s="26" t="e">
        <f>IF(AND('Mapa final'!#REF!="Muy Alta",'Mapa final'!#REF!="Catastrófico"),CONCATENATE("R2C",'Mapa final'!#REF!),"")</f>
        <v>#REF!</v>
      </c>
      <c r="AK7" s="26" t="e">
        <f>IF(AND('Mapa final'!#REF!="Muy Alta",'Mapa final'!#REF!="Catastrófico"),CONCATENATE("R2C",'Mapa final'!#REF!),"")</f>
        <v>#REF!</v>
      </c>
      <c r="AL7" s="26" t="e">
        <f>IF(AND('Mapa final'!#REF!="Muy Alta",'Mapa final'!#REF!="Catastrófico"),CONCATENATE("R2C",'Mapa final'!#REF!),"")</f>
        <v>#REF!</v>
      </c>
      <c r="AM7" s="27" t="e">
        <f>IF(AND('Mapa final'!#REF!="Muy Alta",'Mapa final'!#REF!="Catastrófico"),CONCATENATE("R2C",'Mapa final'!#REF!),"")</f>
        <v>#REF!</v>
      </c>
      <c r="AN7" s="53"/>
      <c r="AO7" s="592"/>
      <c r="AP7" s="593"/>
      <c r="AQ7" s="593"/>
      <c r="AR7" s="593"/>
      <c r="AS7" s="593"/>
      <c r="AT7" s="594"/>
      <c r="AU7" s="53"/>
      <c r="AV7" s="53"/>
      <c r="AW7" s="53"/>
      <c r="AX7" s="53"/>
      <c r="AY7" s="53"/>
      <c r="AZ7" s="53"/>
      <c r="BA7" s="53"/>
      <c r="BB7" s="53"/>
      <c r="BC7" s="53"/>
      <c r="BD7" s="53"/>
      <c r="BE7" s="53"/>
      <c r="BF7" s="53"/>
      <c r="BG7" s="53"/>
      <c r="BH7" s="53"/>
      <c r="BI7" s="53"/>
      <c r="BJ7" s="53"/>
      <c r="BK7" s="53"/>
      <c r="BL7" s="53"/>
      <c r="BM7" s="53"/>
      <c r="BN7" s="53"/>
      <c r="BO7" s="53"/>
      <c r="BP7" s="53"/>
      <c r="BQ7" s="53"/>
      <c r="BR7" s="53"/>
      <c r="BS7" s="53"/>
      <c r="BT7" s="53"/>
      <c r="BU7" s="53"/>
      <c r="BV7" s="53"/>
      <c r="BW7" s="53"/>
      <c r="BX7" s="53"/>
    </row>
    <row r="8" spans="1:91" ht="15" customHeight="1" x14ac:dyDescent="0.3">
      <c r="A8" s="53"/>
      <c r="B8" s="531"/>
      <c r="C8" s="531"/>
      <c r="D8" s="532"/>
      <c r="E8" s="572"/>
      <c r="F8" s="573"/>
      <c r="G8" s="573"/>
      <c r="H8" s="573"/>
      <c r="I8" s="574"/>
      <c r="J8" s="22" t="e">
        <f>IF(AND('Mapa final'!#REF!="Muy Alta",'Mapa final'!#REF!="Leve"),CONCATENATE("R3C",'Mapa final'!#REF!),"")</f>
        <v>#REF!</v>
      </c>
      <c r="K8" s="23" t="e">
        <f>IF(AND('Mapa final'!#REF!="Muy Alta",'Mapa final'!#REF!="Leve"),CONCATENATE("R3C",'Mapa final'!#REF!),"")</f>
        <v>#REF!</v>
      </c>
      <c r="L8" s="23" t="e">
        <f>IF(AND('Mapa final'!#REF!="Muy Alta",'Mapa final'!#REF!="Leve"),CONCATENATE("R3C",'Mapa final'!#REF!),"")</f>
        <v>#REF!</v>
      </c>
      <c r="M8" s="23" t="e">
        <f>IF(AND('Mapa final'!#REF!="Muy Alta",'Mapa final'!#REF!="Leve"),CONCATENATE("R3C",'Mapa final'!#REF!),"")</f>
        <v>#REF!</v>
      </c>
      <c r="N8" s="23" t="e">
        <f>IF(AND('Mapa final'!#REF!="Muy Alta",'Mapa final'!#REF!="Leve"),CONCATENATE("R3C",'Mapa final'!#REF!),"")</f>
        <v>#REF!</v>
      </c>
      <c r="O8" s="24" t="e">
        <f>IF(AND('Mapa final'!#REF!="Muy Alta",'Mapa final'!#REF!="Leve"),CONCATENATE("R3C",'Mapa final'!#REF!),"")</f>
        <v>#REF!</v>
      </c>
      <c r="P8" s="22" t="e">
        <f>IF(AND('Mapa final'!#REF!="Muy Alta",'Mapa final'!#REF!="Menor"),CONCATENATE("R3C",'Mapa final'!#REF!),"")</f>
        <v>#REF!</v>
      </c>
      <c r="Q8" s="23" t="e">
        <f>IF(AND('Mapa final'!#REF!="Muy Alta",'Mapa final'!#REF!="Menor"),CONCATENATE("R3C",'Mapa final'!#REF!),"")</f>
        <v>#REF!</v>
      </c>
      <c r="R8" s="23" t="e">
        <f>IF(AND('Mapa final'!#REF!="Muy Alta",'Mapa final'!#REF!="Menor"),CONCATENATE("R3C",'Mapa final'!#REF!),"")</f>
        <v>#REF!</v>
      </c>
      <c r="S8" s="23" t="e">
        <f>IF(AND('Mapa final'!#REF!="Muy Alta",'Mapa final'!#REF!="Menor"),CONCATENATE("R3C",'Mapa final'!#REF!),"")</f>
        <v>#REF!</v>
      </c>
      <c r="T8" s="23" t="e">
        <f>IF(AND('Mapa final'!#REF!="Muy Alta",'Mapa final'!#REF!="Menor"),CONCATENATE("R3C",'Mapa final'!#REF!),"")</f>
        <v>#REF!</v>
      </c>
      <c r="U8" s="24" t="e">
        <f>IF(AND('Mapa final'!#REF!="Muy Alta",'Mapa final'!#REF!="Menor"),CONCATENATE("R3C",'Mapa final'!#REF!),"")</f>
        <v>#REF!</v>
      </c>
      <c r="V8" s="22" t="e">
        <f>IF(AND('Mapa final'!#REF!="Muy Alta",'Mapa final'!#REF!="Moderado"),CONCATENATE("R3C",'Mapa final'!#REF!),"")</f>
        <v>#REF!</v>
      </c>
      <c r="W8" s="23" t="e">
        <f>IF(AND('Mapa final'!#REF!="Muy Alta",'Mapa final'!#REF!="Moderado"),CONCATENATE("R3C",'Mapa final'!#REF!),"")</f>
        <v>#REF!</v>
      </c>
      <c r="X8" s="23" t="e">
        <f>IF(AND('Mapa final'!#REF!="Muy Alta",'Mapa final'!#REF!="Moderado"),CONCATENATE("R3C",'Mapa final'!#REF!),"")</f>
        <v>#REF!</v>
      </c>
      <c r="Y8" s="23" t="e">
        <f>IF(AND('Mapa final'!#REF!="Muy Alta",'Mapa final'!#REF!="Moderado"),CONCATENATE("R3C",'Mapa final'!#REF!),"")</f>
        <v>#REF!</v>
      </c>
      <c r="Z8" s="23" t="e">
        <f>IF(AND('Mapa final'!#REF!="Muy Alta",'Mapa final'!#REF!="Moderado"),CONCATENATE("R3C",'Mapa final'!#REF!),"")</f>
        <v>#REF!</v>
      </c>
      <c r="AA8" s="24" t="e">
        <f>IF(AND('Mapa final'!#REF!="Muy Alta",'Mapa final'!#REF!="Moderado"),CONCATENATE("R3C",'Mapa final'!#REF!),"")</f>
        <v>#REF!</v>
      </c>
      <c r="AB8" s="22" t="e">
        <f>IF(AND('Mapa final'!#REF!="Muy Alta",'Mapa final'!#REF!="Mayor"),CONCATENATE("R3C",'Mapa final'!#REF!),"")</f>
        <v>#REF!</v>
      </c>
      <c r="AC8" s="23" t="e">
        <f>IF(AND('Mapa final'!#REF!="Muy Alta",'Mapa final'!#REF!="Mayor"),CONCATENATE("R3C",'Mapa final'!#REF!),"")</f>
        <v>#REF!</v>
      </c>
      <c r="AD8" s="23" t="e">
        <f>IF(AND('Mapa final'!#REF!="Muy Alta",'Mapa final'!#REF!="Mayor"),CONCATENATE("R3C",'Mapa final'!#REF!),"")</f>
        <v>#REF!</v>
      </c>
      <c r="AE8" s="23" t="e">
        <f>IF(AND('Mapa final'!#REF!="Muy Alta",'Mapa final'!#REF!="Mayor"),CONCATENATE("R3C",'Mapa final'!#REF!),"")</f>
        <v>#REF!</v>
      </c>
      <c r="AF8" s="23" t="e">
        <f>IF(AND('Mapa final'!#REF!="Muy Alta",'Mapa final'!#REF!="Mayor"),CONCATENATE("R3C",'Mapa final'!#REF!),"")</f>
        <v>#REF!</v>
      </c>
      <c r="AG8" s="24" t="e">
        <f>IF(AND('Mapa final'!#REF!="Muy Alta",'Mapa final'!#REF!="Mayor"),CONCATENATE("R3C",'Mapa final'!#REF!),"")</f>
        <v>#REF!</v>
      </c>
      <c r="AH8" s="25" t="e">
        <f>IF(AND('Mapa final'!#REF!="Muy Alta",'Mapa final'!#REF!="Catastrófico"),CONCATENATE("R3C",'Mapa final'!#REF!),"")</f>
        <v>#REF!</v>
      </c>
      <c r="AI8" s="26" t="e">
        <f>IF(AND('Mapa final'!#REF!="Muy Alta",'Mapa final'!#REF!="Catastrófico"),CONCATENATE("R3C",'Mapa final'!#REF!),"")</f>
        <v>#REF!</v>
      </c>
      <c r="AJ8" s="26" t="e">
        <f>IF(AND('Mapa final'!#REF!="Muy Alta",'Mapa final'!#REF!="Catastrófico"),CONCATENATE("R3C",'Mapa final'!#REF!),"")</f>
        <v>#REF!</v>
      </c>
      <c r="AK8" s="26" t="e">
        <f>IF(AND('Mapa final'!#REF!="Muy Alta",'Mapa final'!#REF!="Catastrófico"),CONCATENATE("R3C",'Mapa final'!#REF!),"")</f>
        <v>#REF!</v>
      </c>
      <c r="AL8" s="26" t="e">
        <f>IF(AND('Mapa final'!#REF!="Muy Alta",'Mapa final'!#REF!="Catastrófico"),CONCATENATE("R3C",'Mapa final'!#REF!),"")</f>
        <v>#REF!</v>
      </c>
      <c r="AM8" s="27" t="e">
        <f>IF(AND('Mapa final'!#REF!="Muy Alta",'Mapa final'!#REF!="Catastrófico"),CONCATENATE("R3C",'Mapa final'!#REF!),"")</f>
        <v>#REF!</v>
      </c>
      <c r="AN8" s="53"/>
      <c r="AO8" s="592"/>
      <c r="AP8" s="593"/>
      <c r="AQ8" s="593"/>
      <c r="AR8" s="593"/>
      <c r="AS8" s="593"/>
      <c r="AT8" s="594"/>
      <c r="AU8" s="53"/>
      <c r="AV8" s="53"/>
      <c r="AW8" s="53"/>
      <c r="AX8" s="53"/>
      <c r="AY8" s="53"/>
      <c r="AZ8" s="53"/>
      <c r="BA8" s="53"/>
      <c r="BB8" s="53"/>
      <c r="BC8" s="53"/>
      <c r="BD8" s="53"/>
      <c r="BE8" s="53"/>
      <c r="BF8" s="53"/>
      <c r="BG8" s="53"/>
      <c r="BH8" s="53"/>
      <c r="BI8" s="53"/>
      <c r="BJ8" s="53"/>
      <c r="BK8" s="53"/>
      <c r="BL8" s="53"/>
      <c r="BM8" s="53"/>
      <c r="BN8" s="53"/>
      <c r="BO8" s="53"/>
      <c r="BP8" s="53"/>
      <c r="BQ8" s="53"/>
      <c r="BR8" s="53"/>
      <c r="BS8" s="53"/>
      <c r="BT8" s="53"/>
      <c r="BU8" s="53"/>
      <c r="BV8" s="53"/>
      <c r="BW8" s="53"/>
      <c r="BX8" s="53"/>
    </row>
    <row r="9" spans="1:91" ht="15" customHeight="1" x14ac:dyDescent="0.3">
      <c r="A9" s="53"/>
      <c r="B9" s="531"/>
      <c r="C9" s="531"/>
      <c r="D9" s="532"/>
      <c r="E9" s="572"/>
      <c r="F9" s="573"/>
      <c r="G9" s="573"/>
      <c r="H9" s="573"/>
      <c r="I9" s="574"/>
      <c r="J9" s="22" t="e">
        <f>IF(AND('Mapa final'!#REF!="Muy Alta",'Mapa final'!#REF!="Leve"),CONCATENATE("R4C",'Mapa final'!#REF!),"")</f>
        <v>#REF!</v>
      </c>
      <c r="K9" s="23" t="e">
        <f>IF(AND('Mapa final'!#REF!="Muy Alta",'Mapa final'!#REF!="Leve"),CONCATENATE("R4C",'Mapa final'!#REF!),"")</f>
        <v>#REF!</v>
      </c>
      <c r="L9" s="23" t="e">
        <f>IF(AND('Mapa final'!#REF!="Muy Alta",'Mapa final'!#REF!="Leve"),CONCATENATE("R4C",'Mapa final'!#REF!),"")</f>
        <v>#REF!</v>
      </c>
      <c r="M9" s="23" t="e">
        <f>IF(AND('Mapa final'!#REF!="Muy Alta",'Mapa final'!#REF!="Leve"),CONCATENATE("R4C",'Mapa final'!#REF!),"")</f>
        <v>#REF!</v>
      </c>
      <c r="N9" s="23" t="e">
        <f>IF(AND('Mapa final'!#REF!="Muy Alta",'Mapa final'!#REF!="Leve"),CONCATENATE("R4C",'Mapa final'!#REF!),"")</f>
        <v>#REF!</v>
      </c>
      <c r="O9" s="24" t="e">
        <f>IF(AND('Mapa final'!#REF!="Muy Alta",'Mapa final'!#REF!="Leve"),CONCATENATE("R4C",'Mapa final'!#REF!),"")</f>
        <v>#REF!</v>
      </c>
      <c r="P9" s="22" t="e">
        <f>IF(AND('Mapa final'!#REF!="Muy Alta",'Mapa final'!#REF!="Menor"),CONCATENATE("R4C",'Mapa final'!#REF!),"")</f>
        <v>#REF!</v>
      </c>
      <c r="Q9" s="23" t="e">
        <f>IF(AND('Mapa final'!#REF!="Muy Alta",'Mapa final'!#REF!="Menor"),CONCATENATE("R4C",'Mapa final'!#REF!),"")</f>
        <v>#REF!</v>
      </c>
      <c r="R9" s="23" t="e">
        <f>IF(AND('Mapa final'!#REF!="Muy Alta",'Mapa final'!#REF!="Menor"),CONCATENATE("R4C",'Mapa final'!#REF!),"")</f>
        <v>#REF!</v>
      </c>
      <c r="S9" s="23" t="e">
        <f>IF(AND('Mapa final'!#REF!="Muy Alta",'Mapa final'!#REF!="Menor"),CONCATENATE("R4C",'Mapa final'!#REF!),"")</f>
        <v>#REF!</v>
      </c>
      <c r="T9" s="23" t="e">
        <f>IF(AND('Mapa final'!#REF!="Muy Alta",'Mapa final'!#REF!="Menor"),CONCATENATE("R4C",'Mapa final'!#REF!),"")</f>
        <v>#REF!</v>
      </c>
      <c r="U9" s="24" t="e">
        <f>IF(AND('Mapa final'!#REF!="Muy Alta",'Mapa final'!#REF!="Menor"),CONCATENATE("R4C",'Mapa final'!#REF!),"")</f>
        <v>#REF!</v>
      </c>
      <c r="V9" s="22" t="e">
        <f>IF(AND('Mapa final'!#REF!="Muy Alta",'Mapa final'!#REF!="Moderado"),CONCATENATE("R4C",'Mapa final'!#REF!),"")</f>
        <v>#REF!</v>
      </c>
      <c r="W9" s="23" t="e">
        <f>IF(AND('Mapa final'!#REF!="Muy Alta",'Mapa final'!#REF!="Moderado"),CONCATENATE("R4C",'Mapa final'!#REF!),"")</f>
        <v>#REF!</v>
      </c>
      <c r="X9" s="23" t="e">
        <f>IF(AND('Mapa final'!#REF!="Muy Alta",'Mapa final'!#REF!="Moderado"),CONCATENATE("R4C",'Mapa final'!#REF!),"")</f>
        <v>#REF!</v>
      </c>
      <c r="Y9" s="23" t="e">
        <f>IF(AND('Mapa final'!#REF!="Muy Alta",'Mapa final'!#REF!="Moderado"),CONCATENATE("R4C",'Mapa final'!#REF!),"")</f>
        <v>#REF!</v>
      </c>
      <c r="Z9" s="23" t="e">
        <f>IF(AND('Mapa final'!#REF!="Muy Alta",'Mapa final'!#REF!="Moderado"),CONCATENATE("R4C",'Mapa final'!#REF!),"")</f>
        <v>#REF!</v>
      </c>
      <c r="AA9" s="24" t="e">
        <f>IF(AND('Mapa final'!#REF!="Muy Alta",'Mapa final'!#REF!="Moderado"),CONCATENATE("R4C",'Mapa final'!#REF!),"")</f>
        <v>#REF!</v>
      </c>
      <c r="AB9" s="22" t="e">
        <f>IF(AND('Mapa final'!#REF!="Muy Alta",'Mapa final'!#REF!="Mayor"),CONCATENATE("R4C",'Mapa final'!#REF!),"")</f>
        <v>#REF!</v>
      </c>
      <c r="AC9" s="23" t="e">
        <f>IF(AND('Mapa final'!#REF!="Muy Alta",'Mapa final'!#REF!="Mayor"),CONCATENATE("R4C",'Mapa final'!#REF!),"")</f>
        <v>#REF!</v>
      </c>
      <c r="AD9" s="23" t="e">
        <f>IF(AND('Mapa final'!#REF!="Muy Alta",'Mapa final'!#REF!="Mayor"),CONCATENATE("R4C",'Mapa final'!#REF!),"")</f>
        <v>#REF!</v>
      </c>
      <c r="AE9" s="23" t="e">
        <f>IF(AND('Mapa final'!#REF!="Muy Alta",'Mapa final'!#REF!="Mayor"),CONCATENATE("R4C",'Mapa final'!#REF!),"")</f>
        <v>#REF!</v>
      </c>
      <c r="AF9" s="23" t="e">
        <f>IF(AND('Mapa final'!#REF!="Muy Alta",'Mapa final'!#REF!="Mayor"),CONCATENATE("R4C",'Mapa final'!#REF!),"")</f>
        <v>#REF!</v>
      </c>
      <c r="AG9" s="24" t="e">
        <f>IF(AND('Mapa final'!#REF!="Muy Alta",'Mapa final'!#REF!="Mayor"),CONCATENATE("R4C",'Mapa final'!#REF!),"")</f>
        <v>#REF!</v>
      </c>
      <c r="AH9" s="25" t="e">
        <f>IF(AND('Mapa final'!#REF!="Muy Alta",'Mapa final'!#REF!="Catastrófico"),CONCATENATE("R4C",'Mapa final'!#REF!),"")</f>
        <v>#REF!</v>
      </c>
      <c r="AI9" s="26" t="e">
        <f>IF(AND('Mapa final'!#REF!="Muy Alta",'Mapa final'!#REF!="Catastrófico"),CONCATENATE("R4C",'Mapa final'!#REF!),"")</f>
        <v>#REF!</v>
      </c>
      <c r="AJ9" s="26" t="e">
        <f>IF(AND('Mapa final'!#REF!="Muy Alta",'Mapa final'!#REF!="Catastrófico"),CONCATENATE("R4C",'Mapa final'!#REF!),"")</f>
        <v>#REF!</v>
      </c>
      <c r="AK9" s="26" t="e">
        <f>IF(AND('Mapa final'!#REF!="Muy Alta",'Mapa final'!#REF!="Catastrófico"),CONCATENATE("R4C",'Mapa final'!#REF!),"")</f>
        <v>#REF!</v>
      </c>
      <c r="AL9" s="26" t="e">
        <f>IF(AND('Mapa final'!#REF!="Muy Alta",'Mapa final'!#REF!="Catastrófico"),CONCATENATE("R4C",'Mapa final'!#REF!),"")</f>
        <v>#REF!</v>
      </c>
      <c r="AM9" s="27" t="e">
        <f>IF(AND('Mapa final'!#REF!="Muy Alta",'Mapa final'!#REF!="Catastrófico"),CONCATENATE("R4C",'Mapa final'!#REF!),"")</f>
        <v>#REF!</v>
      </c>
      <c r="AN9" s="53"/>
      <c r="AO9" s="592"/>
      <c r="AP9" s="593"/>
      <c r="AQ9" s="593"/>
      <c r="AR9" s="593"/>
      <c r="AS9" s="593"/>
      <c r="AT9" s="594"/>
      <c r="AU9" s="53"/>
      <c r="AV9" s="53"/>
      <c r="AW9" s="53"/>
      <c r="AX9" s="53"/>
      <c r="AY9" s="53"/>
      <c r="AZ9" s="53"/>
      <c r="BA9" s="53"/>
      <c r="BB9" s="53"/>
      <c r="BC9" s="53"/>
      <c r="BD9" s="53"/>
      <c r="BE9" s="53"/>
      <c r="BF9" s="53"/>
      <c r="BG9" s="53"/>
      <c r="BH9" s="53"/>
      <c r="BI9" s="53"/>
      <c r="BJ9" s="53"/>
      <c r="BK9" s="53"/>
      <c r="BL9" s="53"/>
      <c r="BM9" s="53"/>
      <c r="BN9" s="53"/>
      <c r="BO9" s="53"/>
      <c r="BP9" s="53"/>
      <c r="BQ9" s="53"/>
      <c r="BR9" s="53"/>
      <c r="BS9" s="53"/>
      <c r="BT9" s="53"/>
      <c r="BU9" s="53"/>
      <c r="BV9" s="53"/>
      <c r="BW9" s="53"/>
      <c r="BX9" s="53"/>
    </row>
    <row r="10" spans="1:91" ht="15" customHeight="1" x14ac:dyDescent="0.3">
      <c r="A10" s="53"/>
      <c r="B10" s="531"/>
      <c r="C10" s="531"/>
      <c r="D10" s="532"/>
      <c r="E10" s="572"/>
      <c r="F10" s="573"/>
      <c r="G10" s="573"/>
      <c r="H10" s="573"/>
      <c r="I10" s="574"/>
      <c r="J10" s="22" t="e">
        <f>IF(AND('Mapa final'!#REF!="Muy Alta",'Mapa final'!#REF!="Leve"),CONCATENATE("R5C",'Mapa final'!#REF!),"")</f>
        <v>#REF!</v>
      </c>
      <c r="K10" s="23" t="e">
        <f>IF(AND('Mapa final'!#REF!="Muy Alta",'Mapa final'!#REF!="Leve"),CONCATENATE("R5C",'Mapa final'!#REF!),"")</f>
        <v>#REF!</v>
      </c>
      <c r="L10" s="23" t="e">
        <f>IF(AND('Mapa final'!#REF!="Muy Alta",'Mapa final'!#REF!="Leve"),CONCATENATE("R5C",'Mapa final'!#REF!),"")</f>
        <v>#REF!</v>
      </c>
      <c r="M10" s="23" t="e">
        <f>IF(AND('Mapa final'!#REF!="Muy Alta",'Mapa final'!#REF!="Leve"),CONCATENATE("R5C",'Mapa final'!#REF!),"")</f>
        <v>#REF!</v>
      </c>
      <c r="N10" s="23" t="e">
        <f>IF(AND('Mapa final'!#REF!="Muy Alta",'Mapa final'!#REF!="Leve"),CONCATENATE("R5C",'Mapa final'!#REF!),"")</f>
        <v>#REF!</v>
      </c>
      <c r="O10" s="24" t="e">
        <f>IF(AND('Mapa final'!#REF!="Muy Alta",'Mapa final'!#REF!="Leve"),CONCATENATE("R5C",'Mapa final'!#REF!),"")</f>
        <v>#REF!</v>
      </c>
      <c r="P10" s="22" t="e">
        <f>IF(AND('Mapa final'!#REF!="Muy Alta",'Mapa final'!#REF!="Menor"),CONCATENATE("R5C",'Mapa final'!#REF!),"")</f>
        <v>#REF!</v>
      </c>
      <c r="Q10" s="23" t="e">
        <f>IF(AND('Mapa final'!#REF!="Muy Alta",'Mapa final'!#REF!="Menor"),CONCATENATE("R5C",'Mapa final'!#REF!),"")</f>
        <v>#REF!</v>
      </c>
      <c r="R10" s="23" t="e">
        <f>IF(AND('Mapa final'!#REF!="Muy Alta",'Mapa final'!#REF!="Menor"),CONCATENATE("R5C",'Mapa final'!#REF!),"")</f>
        <v>#REF!</v>
      </c>
      <c r="S10" s="23" t="e">
        <f>IF(AND('Mapa final'!#REF!="Muy Alta",'Mapa final'!#REF!="Menor"),CONCATENATE("R5C",'Mapa final'!#REF!),"")</f>
        <v>#REF!</v>
      </c>
      <c r="T10" s="23" t="e">
        <f>IF(AND('Mapa final'!#REF!="Muy Alta",'Mapa final'!#REF!="Menor"),CONCATENATE("R5C",'Mapa final'!#REF!),"")</f>
        <v>#REF!</v>
      </c>
      <c r="U10" s="24" t="e">
        <f>IF(AND('Mapa final'!#REF!="Muy Alta",'Mapa final'!#REF!="Menor"),CONCATENATE("R5C",'Mapa final'!#REF!),"")</f>
        <v>#REF!</v>
      </c>
      <c r="V10" s="22" t="e">
        <f>IF(AND('Mapa final'!#REF!="Muy Alta",'Mapa final'!#REF!="Moderado"),CONCATENATE("R5C",'Mapa final'!#REF!),"")</f>
        <v>#REF!</v>
      </c>
      <c r="W10" s="23" t="e">
        <f>IF(AND('Mapa final'!#REF!="Muy Alta",'Mapa final'!#REF!="Moderado"),CONCATENATE("R5C",'Mapa final'!#REF!),"")</f>
        <v>#REF!</v>
      </c>
      <c r="X10" s="23" t="e">
        <f>IF(AND('Mapa final'!#REF!="Muy Alta",'Mapa final'!#REF!="Moderado"),CONCATENATE("R5C",'Mapa final'!#REF!),"")</f>
        <v>#REF!</v>
      </c>
      <c r="Y10" s="23" t="e">
        <f>IF(AND('Mapa final'!#REF!="Muy Alta",'Mapa final'!#REF!="Moderado"),CONCATENATE("R5C",'Mapa final'!#REF!),"")</f>
        <v>#REF!</v>
      </c>
      <c r="Z10" s="23" t="e">
        <f>IF(AND('Mapa final'!#REF!="Muy Alta",'Mapa final'!#REF!="Moderado"),CONCATENATE("R5C",'Mapa final'!#REF!),"")</f>
        <v>#REF!</v>
      </c>
      <c r="AA10" s="24" t="e">
        <f>IF(AND('Mapa final'!#REF!="Muy Alta",'Mapa final'!#REF!="Moderado"),CONCATENATE("R5C",'Mapa final'!#REF!),"")</f>
        <v>#REF!</v>
      </c>
      <c r="AB10" s="22" t="e">
        <f>IF(AND('Mapa final'!#REF!="Muy Alta",'Mapa final'!#REF!="Mayor"),CONCATENATE("R5C",'Mapa final'!#REF!),"")</f>
        <v>#REF!</v>
      </c>
      <c r="AC10" s="23" t="e">
        <f>IF(AND('Mapa final'!#REF!="Muy Alta",'Mapa final'!#REF!="Mayor"),CONCATENATE("R5C",'Mapa final'!#REF!),"")</f>
        <v>#REF!</v>
      </c>
      <c r="AD10" s="23" t="e">
        <f>IF(AND('Mapa final'!#REF!="Muy Alta",'Mapa final'!#REF!="Mayor"),CONCATENATE("R5C",'Mapa final'!#REF!),"")</f>
        <v>#REF!</v>
      </c>
      <c r="AE10" s="23" t="e">
        <f>IF(AND('Mapa final'!#REF!="Muy Alta",'Mapa final'!#REF!="Mayor"),CONCATENATE("R5C",'Mapa final'!#REF!),"")</f>
        <v>#REF!</v>
      </c>
      <c r="AF10" s="23" t="e">
        <f>IF(AND('Mapa final'!#REF!="Muy Alta",'Mapa final'!#REF!="Mayor"),CONCATENATE("R5C",'Mapa final'!#REF!),"")</f>
        <v>#REF!</v>
      </c>
      <c r="AG10" s="24" t="e">
        <f>IF(AND('Mapa final'!#REF!="Muy Alta",'Mapa final'!#REF!="Mayor"),CONCATENATE("R5C",'Mapa final'!#REF!),"")</f>
        <v>#REF!</v>
      </c>
      <c r="AH10" s="25" t="e">
        <f>IF(AND('Mapa final'!#REF!="Muy Alta",'Mapa final'!#REF!="Catastrófico"),CONCATENATE("R5C",'Mapa final'!#REF!),"")</f>
        <v>#REF!</v>
      </c>
      <c r="AI10" s="26" t="e">
        <f>IF(AND('Mapa final'!#REF!="Muy Alta",'Mapa final'!#REF!="Catastrófico"),CONCATENATE("R5C",'Mapa final'!#REF!),"")</f>
        <v>#REF!</v>
      </c>
      <c r="AJ10" s="26" t="e">
        <f>IF(AND('Mapa final'!#REF!="Muy Alta",'Mapa final'!#REF!="Catastrófico"),CONCATENATE("R5C",'Mapa final'!#REF!),"")</f>
        <v>#REF!</v>
      </c>
      <c r="AK10" s="26" t="e">
        <f>IF(AND('Mapa final'!#REF!="Muy Alta",'Mapa final'!#REF!="Catastrófico"),CONCATENATE("R5C",'Mapa final'!#REF!),"")</f>
        <v>#REF!</v>
      </c>
      <c r="AL10" s="26" t="e">
        <f>IF(AND('Mapa final'!#REF!="Muy Alta",'Mapa final'!#REF!="Catastrófico"),CONCATENATE("R5C",'Mapa final'!#REF!),"")</f>
        <v>#REF!</v>
      </c>
      <c r="AM10" s="27" t="e">
        <f>IF(AND('Mapa final'!#REF!="Muy Alta",'Mapa final'!#REF!="Catastrófico"),CONCATENATE("R5C",'Mapa final'!#REF!),"")</f>
        <v>#REF!</v>
      </c>
      <c r="AN10" s="53"/>
      <c r="AO10" s="592"/>
      <c r="AP10" s="593"/>
      <c r="AQ10" s="593"/>
      <c r="AR10" s="593"/>
      <c r="AS10" s="593"/>
      <c r="AT10" s="594"/>
      <c r="AU10" s="53"/>
      <c r="AV10" s="53"/>
      <c r="AW10" s="53"/>
      <c r="AX10" s="53"/>
      <c r="AY10" s="53"/>
      <c r="AZ10" s="53"/>
      <c r="BA10" s="53"/>
      <c r="BB10" s="53"/>
      <c r="BC10" s="53"/>
      <c r="BD10" s="53"/>
      <c r="BE10" s="53"/>
      <c r="BF10" s="53"/>
      <c r="BG10" s="53"/>
      <c r="BH10" s="53"/>
      <c r="BI10" s="53"/>
      <c r="BJ10" s="53"/>
      <c r="BK10" s="53"/>
      <c r="BL10" s="53"/>
      <c r="BM10" s="53"/>
      <c r="BN10" s="53"/>
      <c r="BO10" s="53"/>
      <c r="BP10" s="53"/>
      <c r="BQ10" s="53"/>
      <c r="BR10" s="53"/>
      <c r="BS10" s="53"/>
      <c r="BT10" s="53"/>
      <c r="BU10" s="53"/>
      <c r="BV10" s="53"/>
      <c r="BW10" s="53"/>
      <c r="BX10" s="53"/>
    </row>
    <row r="11" spans="1:91" ht="15" customHeight="1" x14ac:dyDescent="0.3">
      <c r="A11" s="53"/>
      <c r="B11" s="531"/>
      <c r="C11" s="531"/>
      <c r="D11" s="532"/>
      <c r="E11" s="572"/>
      <c r="F11" s="573"/>
      <c r="G11" s="573"/>
      <c r="H11" s="573"/>
      <c r="I11" s="574"/>
      <c r="J11" s="22" t="str">
        <f>IF(AND('Mapa final'!$AB$12="Muy Alta",'Mapa final'!$AD$12="Leve"),CONCATENATE("R6C",'Mapa final'!$R$12),"")</f>
        <v/>
      </c>
      <c r="K11" s="23" t="str">
        <f>IF(AND('Mapa final'!$AB$13="Muy Alta",'Mapa final'!$AD$13="Leve"),CONCATENATE("R6C",'Mapa final'!$R$13),"")</f>
        <v/>
      </c>
      <c r="L11" s="23" t="e">
        <f>IF(AND('Mapa final'!#REF!="Muy Alta",'Mapa final'!#REF!="Leve"),CONCATENATE("R6C",'Mapa final'!#REF!),"")</f>
        <v>#REF!</v>
      </c>
      <c r="M11" s="23" t="e">
        <f>IF(AND('Mapa final'!#REF!="Muy Alta",'Mapa final'!#REF!="Leve"),CONCATENATE("R6C",'Mapa final'!#REF!),"")</f>
        <v>#REF!</v>
      </c>
      <c r="N11" s="23" t="e">
        <f>IF(AND('Mapa final'!#REF!="Muy Alta",'Mapa final'!#REF!="Leve"),CONCATENATE("R6C",'Mapa final'!#REF!),"")</f>
        <v>#REF!</v>
      </c>
      <c r="O11" s="24" t="e">
        <f>IF(AND('Mapa final'!#REF!="Muy Alta",'Mapa final'!#REF!="Leve"),CONCATENATE("R6C",'Mapa final'!#REF!),"")</f>
        <v>#REF!</v>
      </c>
      <c r="P11" s="22" t="str">
        <f>IF(AND('Mapa final'!$AB$12="Muy Alta",'Mapa final'!$AD$12="Menor"),CONCATENATE("R6C",'Mapa final'!$R$12),"")</f>
        <v/>
      </c>
      <c r="Q11" s="23" t="str">
        <f>IF(AND('Mapa final'!$AB$13="Muy Alta",'Mapa final'!$AD$13="Menor"),CONCATENATE("R6C",'Mapa final'!$R$13),"")</f>
        <v/>
      </c>
      <c r="R11" s="23" t="e">
        <f>IF(AND('Mapa final'!#REF!="Muy Alta",'Mapa final'!#REF!="Menor"),CONCATENATE("R6C",'Mapa final'!#REF!),"")</f>
        <v>#REF!</v>
      </c>
      <c r="S11" s="23" t="e">
        <f>IF(AND('Mapa final'!#REF!="Muy Alta",'Mapa final'!#REF!="Menor"),CONCATENATE("R6C",'Mapa final'!#REF!),"")</f>
        <v>#REF!</v>
      </c>
      <c r="T11" s="23" t="e">
        <f>IF(AND('Mapa final'!#REF!="Muy Alta",'Mapa final'!#REF!="Menor"),CONCATENATE("R6C",'Mapa final'!#REF!),"")</f>
        <v>#REF!</v>
      </c>
      <c r="U11" s="24" t="e">
        <f>IF(AND('Mapa final'!#REF!="Muy Alta",'Mapa final'!#REF!="Menor"),CONCATENATE("R6C",'Mapa final'!#REF!),"")</f>
        <v>#REF!</v>
      </c>
      <c r="V11" s="22" t="str">
        <f>IF(AND('Mapa final'!$AB$12="Muy Alta",'Mapa final'!$AD$12="Moderado"),CONCATENATE("R6C",'Mapa final'!$R$12),"")</f>
        <v/>
      </c>
      <c r="W11" s="23" t="str">
        <f>IF(AND('Mapa final'!$AB$13="Muy Alta",'Mapa final'!$AD$13="Moderado"),CONCATENATE("R6C",'Mapa final'!$R$13),"")</f>
        <v/>
      </c>
      <c r="X11" s="23" t="e">
        <f>IF(AND('Mapa final'!#REF!="Muy Alta",'Mapa final'!#REF!="Moderado"),CONCATENATE("R6C",'Mapa final'!#REF!),"")</f>
        <v>#REF!</v>
      </c>
      <c r="Y11" s="23" t="e">
        <f>IF(AND('Mapa final'!#REF!="Muy Alta",'Mapa final'!#REF!="Moderado"),CONCATENATE("R6C",'Mapa final'!#REF!),"")</f>
        <v>#REF!</v>
      </c>
      <c r="Z11" s="23" t="e">
        <f>IF(AND('Mapa final'!#REF!="Muy Alta",'Mapa final'!#REF!="Moderado"),CONCATENATE("R6C",'Mapa final'!#REF!),"")</f>
        <v>#REF!</v>
      </c>
      <c r="AA11" s="24" t="e">
        <f>IF(AND('Mapa final'!#REF!="Muy Alta",'Mapa final'!#REF!="Moderado"),CONCATENATE("R6C",'Mapa final'!#REF!),"")</f>
        <v>#REF!</v>
      </c>
      <c r="AB11" s="22" t="str">
        <f>IF(AND('Mapa final'!$AB$12="Muy Alta",'Mapa final'!$AD$12="Mayor"),CONCATENATE("R6C",'Mapa final'!$R$12),"")</f>
        <v/>
      </c>
      <c r="AC11" s="23" t="str">
        <f>IF(AND('Mapa final'!$AB$13="Muy Alta",'Mapa final'!$AD$13="Mayor"),CONCATENATE("R6C",'Mapa final'!$R$13),"")</f>
        <v/>
      </c>
      <c r="AD11" s="23" t="e">
        <f>IF(AND('Mapa final'!#REF!="Muy Alta",'Mapa final'!#REF!="Mayor"),CONCATENATE("R6C",'Mapa final'!#REF!),"")</f>
        <v>#REF!</v>
      </c>
      <c r="AE11" s="23" t="e">
        <f>IF(AND('Mapa final'!#REF!="Muy Alta",'Mapa final'!#REF!="Mayor"),CONCATENATE("R6C",'Mapa final'!#REF!),"")</f>
        <v>#REF!</v>
      </c>
      <c r="AF11" s="23" t="e">
        <f>IF(AND('Mapa final'!#REF!="Muy Alta",'Mapa final'!#REF!="Mayor"),CONCATENATE("R6C",'Mapa final'!#REF!),"")</f>
        <v>#REF!</v>
      </c>
      <c r="AG11" s="24" t="e">
        <f>IF(AND('Mapa final'!#REF!="Muy Alta",'Mapa final'!#REF!="Mayor"),CONCATENATE("R6C",'Mapa final'!#REF!),"")</f>
        <v>#REF!</v>
      </c>
      <c r="AH11" s="25" t="str">
        <f>IF(AND('Mapa final'!$AB$12="Muy Alta",'Mapa final'!$AD$12="Catastrófico"),CONCATENATE("R6C",'Mapa final'!$R$12),"")</f>
        <v/>
      </c>
      <c r="AI11" s="26" t="str">
        <f>IF(AND('Mapa final'!$AB$13="Muy Alta",'Mapa final'!$AD$13="Catastrófico"),CONCATENATE("R6C",'Mapa final'!$R$13),"")</f>
        <v/>
      </c>
      <c r="AJ11" s="26" t="e">
        <f>IF(AND('Mapa final'!#REF!="Muy Alta",'Mapa final'!#REF!="Catastrófico"),CONCATENATE("R6C",'Mapa final'!#REF!),"")</f>
        <v>#REF!</v>
      </c>
      <c r="AK11" s="26" t="e">
        <f>IF(AND('Mapa final'!#REF!="Muy Alta",'Mapa final'!#REF!="Catastrófico"),CONCATENATE("R6C",'Mapa final'!#REF!),"")</f>
        <v>#REF!</v>
      </c>
      <c r="AL11" s="26" t="e">
        <f>IF(AND('Mapa final'!#REF!="Muy Alta",'Mapa final'!#REF!="Catastrófico"),CONCATENATE("R6C",'Mapa final'!#REF!),"")</f>
        <v>#REF!</v>
      </c>
      <c r="AM11" s="27" t="e">
        <f>IF(AND('Mapa final'!#REF!="Muy Alta",'Mapa final'!#REF!="Catastrófico"),CONCATENATE("R6C",'Mapa final'!#REF!),"")</f>
        <v>#REF!</v>
      </c>
      <c r="AN11" s="53"/>
      <c r="AO11" s="592"/>
      <c r="AP11" s="593"/>
      <c r="AQ11" s="593"/>
      <c r="AR11" s="593"/>
      <c r="AS11" s="593"/>
      <c r="AT11" s="594"/>
      <c r="AU11" s="53"/>
      <c r="AV11" s="53"/>
      <c r="AW11" s="53"/>
      <c r="AX11" s="53"/>
      <c r="AY11" s="53"/>
      <c r="AZ11" s="53"/>
      <c r="BA11" s="53"/>
      <c r="BB11" s="53"/>
      <c r="BC11" s="53"/>
      <c r="BD11" s="53"/>
      <c r="BE11" s="53"/>
      <c r="BF11" s="53"/>
      <c r="BG11" s="53"/>
      <c r="BH11" s="53"/>
      <c r="BI11" s="53"/>
      <c r="BJ11" s="53"/>
      <c r="BK11" s="53"/>
      <c r="BL11" s="53"/>
      <c r="BM11" s="53"/>
      <c r="BN11" s="53"/>
      <c r="BO11" s="53"/>
      <c r="BP11" s="53"/>
      <c r="BQ11" s="53"/>
      <c r="BR11" s="53"/>
      <c r="BS11" s="53"/>
      <c r="BT11" s="53"/>
      <c r="BU11" s="53"/>
      <c r="BV11" s="53"/>
      <c r="BW11" s="53"/>
      <c r="BX11" s="53"/>
    </row>
    <row r="12" spans="1:91" ht="15" customHeight="1" x14ac:dyDescent="0.3">
      <c r="A12" s="53"/>
      <c r="B12" s="531"/>
      <c r="C12" s="531"/>
      <c r="D12" s="532"/>
      <c r="E12" s="572"/>
      <c r="F12" s="573"/>
      <c r="G12" s="573"/>
      <c r="H12" s="573"/>
      <c r="I12" s="574"/>
      <c r="J12" s="22" t="str">
        <f>IF(AND('Mapa final'!$AB$14="Muy Alta",'Mapa final'!$AD$14="Leve"),CONCATENATE("R7C",'Mapa final'!$R$14),"")</f>
        <v/>
      </c>
      <c r="K12" s="23" t="str">
        <f>IF(AND('Mapa final'!$AB$15="Muy Alta",'Mapa final'!$AD$15="Leve"),CONCATENATE("R7C",'Mapa final'!$R$15),"")</f>
        <v/>
      </c>
      <c r="L12" s="23" t="e">
        <f>IF(AND('Mapa final'!#REF!="Muy Alta",'Mapa final'!#REF!="Leve"),CONCATENATE("R7C",'Mapa final'!#REF!),"")</f>
        <v>#REF!</v>
      </c>
      <c r="M12" s="23" t="e">
        <f>IF(AND('Mapa final'!#REF!="Muy Alta",'Mapa final'!#REF!="Leve"),CONCATENATE("R7C",'Mapa final'!#REF!),"")</f>
        <v>#REF!</v>
      </c>
      <c r="N12" s="23" t="e">
        <f>IF(AND('Mapa final'!#REF!="Muy Alta",'Mapa final'!#REF!="Leve"),CONCATENATE("R7C",'Mapa final'!#REF!),"")</f>
        <v>#REF!</v>
      </c>
      <c r="O12" s="24" t="e">
        <f>IF(AND('Mapa final'!#REF!="Muy Alta",'Mapa final'!#REF!="Leve"),CONCATENATE("R7C",'Mapa final'!#REF!),"")</f>
        <v>#REF!</v>
      </c>
      <c r="P12" s="22" t="str">
        <f>IF(AND('Mapa final'!$AB$14="Muy Alta",'Mapa final'!$AD$14="Menor"),CONCATENATE("R7C",'Mapa final'!$R$14),"")</f>
        <v/>
      </c>
      <c r="Q12" s="23" t="str">
        <f>IF(AND('Mapa final'!$AB$15="Muy Alta",'Mapa final'!$AD$15="Menor"),CONCATENATE("R7C",'Mapa final'!$R$15),"")</f>
        <v/>
      </c>
      <c r="R12" s="23" t="e">
        <f>IF(AND('Mapa final'!#REF!="Muy Alta",'Mapa final'!#REF!="Menor"),CONCATENATE("R7C",'Mapa final'!#REF!),"")</f>
        <v>#REF!</v>
      </c>
      <c r="S12" s="23" t="e">
        <f>IF(AND('Mapa final'!#REF!="Muy Alta",'Mapa final'!#REF!="Menor"),CONCATENATE("R7C",'Mapa final'!#REF!),"")</f>
        <v>#REF!</v>
      </c>
      <c r="T12" s="23" t="e">
        <f>IF(AND('Mapa final'!#REF!="Muy Alta",'Mapa final'!#REF!="Menor"),CONCATENATE("R7C",'Mapa final'!#REF!),"")</f>
        <v>#REF!</v>
      </c>
      <c r="U12" s="24" t="e">
        <f>IF(AND('Mapa final'!#REF!="Muy Alta",'Mapa final'!#REF!="Menor"),CONCATENATE("R7C",'Mapa final'!#REF!),"")</f>
        <v>#REF!</v>
      </c>
      <c r="V12" s="22" t="str">
        <f>IF(AND('Mapa final'!$AB$14="Muy Alta",'Mapa final'!$AD$14="Moderado"),CONCATENATE("R7C",'Mapa final'!$R$14),"")</f>
        <v/>
      </c>
      <c r="W12" s="23" t="str">
        <f>IF(AND('Mapa final'!$AB$15="Muy Alta",'Mapa final'!$AD$15="Moderado"),CONCATENATE("R7C",'Mapa final'!$R$15),"")</f>
        <v/>
      </c>
      <c r="X12" s="23" t="e">
        <f>IF(AND('Mapa final'!#REF!="Muy Alta",'Mapa final'!#REF!="Moderado"),CONCATENATE("R7C",'Mapa final'!#REF!),"")</f>
        <v>#REF!</v>
      </c>
      <c r="Y12" s="23" t="e">
        <f>IF(AND('Mapa final'!#REF!="Muy Alta",'Mapa final'!#REF!="Moderado"),CONCATENATE("R7C",'Mapa final'!#REF!),"")</f>
        <v>#REF!</v>
      </c>
      <c r="Z12" s="23" t="e">
        <f>IF(AND('Mapa final'!#REF!="Muy Alta",'Mapa final'!#REF!="Moderado"),CONCATENATE("R7C",'Mapa final'!#REF!),"")</f>
        <v>#REF!</v>
      </c>
      <c r="AA12" s="24" t="e">
        <f>IF(AND('Mapa final'!#REF!="Muy Alta",'Mapa final'!#REF!="Moderado"),CONCATENATE("R7C",'Mapa final'!#REF!),"")</f>
        <v>#REF!</v>
      </c>
      <c r="AB12" s="22" t="str">
        <f>IF(AND('Mapa final'!$AB$14="Muy Alta",'Mapa final'!$AD$14="Mayor"),CONCATENATE("R7C",'Mapa final'!$R$14),"")</f>
        <v/>
      </c>
      <c r="AC12" s="23" t="str">
        <f>IF(AND('Mapa final'!$AB$15="Muy Alta",'Mapa final'!$AD$15="Mayor"),CONCATENATE("R7C",'Mapa final'!$R$15),"")</f>
        <v/>
      </c>
      <c r="AD12" s="23" t="e">
        <f>IF(AND('Mapa final'!#REF!="Muy Alta",'Mapa final'!#REF!="Mayor"),CONCATENATE("R7C",'Mapa final'!#REF!),"")</f>
        <v>#REF!</v>
      </c>
      <c r="AE12" s="23" t="e">
        <f>IF(AND('Mapa final'!#REF!="Muy Alta",'Mapa final'!#REF!="Mayor"),CONCATENATE("R7C",'Mapa final'!#REF!),"")</f>
        <v>#REF!</v>
      </c>
      <c r="AF12" s="23" t="e">
        <f>IF(AND('Mapa final'!#REF!="Muy Alta",'Mapa final'!#REF!="Mayor"),CONCATENATE("R7C",'Mapa final'!#REF!),"")</f>
        <v>#REF!</v>
      </c>
      <c r="AG12" s="24" t="e">
        <f>IF(AND('Mapa final'!#REF!="Muy Alta",'Mapa final'!#REF!="Mayor"),CONCATENATE("R7C",'Mapa final'!#REF!),"")</f>
        <v>#REF!</v>
      </c>
      <c r="AH12" s="25" t="str">
        <f>IF(AND('Mapa final'!$AB$14="Muy Alta",'Mapa final'!$AD$14="Catastrófico"),CONCATENATE("R7C",'Mapa final'!$R$14),"")</f>
        <v/>
      </c>
      <c r="AI12" s="26" t="str">
        <f>IF(AND('Mapa final'!$AB$15="Muy Alta",'Mapa final'!$AD$15="Catastrófico"),CONCATENATE("R7C",'Mapa final'!$R$15),"")</f>
        <v/>
      </c>
      <c r="AJ12" s="26" t="e">
        <f>IF(AND('Mapa final'!#REF!="Muy Alta",'Mapa final'!#REF!="Catastrófico"),CONCATENATE("R7C",'Mapa final'!#REF!),"")</f>
        <v>#REF!</v>
      </c>
      <c r="AK12" s="26" t="e">
        <f>IF(AND('Mapa final'!#REF!="Muy Alta",'Mapa final'!#REF!="Catastrófico"),CONCATENATE("R7C",'Mapa final'!#REF!),"")</f>
        <v>#REF!</v>
      </c>
      <c r="AL12" s="26" t="e">
        <f>IF(AND('Mapa final'!#REF!="Muy Alta",'Mapa final'!#REF!="Catastrófico"),CONCATENATE("R7C",'Mapa final'!#REF!),"")</f>
        <v>#REF!</v>
      </c>
      <c r="AM12" s="27" t="e">
        <f>IF(AND('Mapa final'!#REF!="Muy Alta",'Mapa final'!#REF!="Catastrófico"),CONCATENATE("R7C",'Mapa final'!#REF!),"")</f>
        <v>#REF!</v>
      </c>
      <c r="AN12" s="53"/>
      <c r="AO12" s="592"/>
      <c r="AP12" s="593"/>
      <c r="AQ12" s="593"/>
      <c r="AR12" s="593"/>
      <c r="AS12" s="593"/>
      <c r="AT12" s="594"/>
      <c r="AU12" s="53"/>
      <c r="AV12" s="53"/>
      <c r="AW12" s="53"/>
      <c r="AX12" s="53"/>
      <c r="AY12" s="53"/>
      <c r="AZ12" s="53"/>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row>
    <row r="13" spans="1:91" ht="15" customHeight="1" x14ac:dyDescent="0.3">
      <c r="A13" s="53"/>
      <c r="B13" s="531"/>
      <c r="C13" s="531"/>
      <c r="D13" s="532"/>
      <c r="E13" s="572"/>
      <c r="F13" s="573"/>
      <c r="G13" s="573"/>
      <c r="H13" s="573"/>
      <c r="I13" s="574"/>
      <c r="J13" s="22" t="e">
        <f>IF(AND('Mapa final'!#REF!="Muy Alta",'Mapa final'!#REF!="Leve"),CONCATENATE("R8C",'Mapa final'!#REF!),"")</f>
        <v>#REF!</v>
      </c>
      <c r="K13" s="23" t="e">
        <f>IF(AND('Mapa final'!#REF!="Muy Alta",'Mapa final'!#REF!="Leve"),CONCATENATE("R8C",'Mapa final'!#REF!),"")</f>
        <v>#REF!</v>
      </c>
      <c r="L13" s="23" t="e">
        <f>IF(AND('Mapa final'!#REF!="Muy Alta",'Mapa final'!#REF!="Leve"),CONCATENATE("R8C",'Mapa final'!#REF!),"")</f>
        <v>#REF!</v>
      </c>
      <c r="M13" s="23" t="e">
        <f>IF(AND('Mapa final'!#REF!="Muy Alta",'Mapa final'!#REF!="Leve"),CONCATENATE("R8C",'Mapa final'!#REF!),"")</f>
        <v>#REF!</v>
      </c>
      <c r="N13" s="23" t="e">
        <f>IF(AND('Mapa final'!#REF!="Muy Alta",'Mapa final'!#REF!="Leve"),CONCATENATE("R8C",'Mapa final'!#REF!),"")</f>
        <v>#REF!</v>
      </c>
      <c r="O13" s="24" t="e">
        <f>IF(AND('Mapa final'!#REF!="Muy Alta",'Mapa final'!#REF!="Leve"),CONCATENATE("R8C",'Mapa final'!#REF!),"")</f>
        <v>#REF!</v>
      </c>
      <c r="P13" s="22" t="e">
        <f>IF(AND('Mapa final'!#REF!="Muy Alta",'Mapa final'!#REF!="Menor"),CONCATENATE("R8C",'Mapa final'!#REF!),"")</f>
        <v>#REF!</v>
      </c>
      <c r="Q13" s="23" t="e">
        <f>IF(AND('Mapa final'!#REF!="Muy Alta",'Mapa final'!#REF!="Menor"),CONCATENATE("R8C",'Mapa final'!#REF!),"")</f>
        <v>#REF!</v>
      </c>
      <c r="R13" s="23" t="e">
        <f>IF(AND('Mapa final'!#REF!="Muy Alta",'Mapa final'!#REF!="Menor"),CONCATENATE("R8C",'Mapa final'!#REF!),"")</f>
        <v>#REF!</v>
      </c>
      <c r="S13" s="23" t="e">
        <f>IF(AND('Mapa final'!#REF!="Muy Alta",'Mapa final'!#REF!="Menor"),CONCATENATE("R8C",'Mapa final'!#REF!),"")</f>
        <v>#REF!</v>
      </c>
      <c r="T13" s="23" t="e">
        <f>IF(AND('Mapa final'!#REF!="Muy Alta",'Mapa final'!#REF!="Menor"),CONCATENATE("R8C",'Mapa final'!#REF!),"")</f>
        <v>#REF!</v>
      </c>
      <c r="U13" s="24" t="e">
        <f>IF(AND('Mapa final'!#REF!="Muy Alta",'Mapa final'!#REF!="Menor"),CONCATENATE("R8C",'Mapa final'!#REF!),"")</f>
        <v>#REF!</v>
      </c>
      <c r="V13" s="22" t="e">
        <f>IF(AND('Mapa final'!#REF!="Muy Alta",'Mapa final'!#REF!="Moderado"),CONCATENATE("R8C",'Mapa final'!#REF!),"")</f>
        <v>#REF!</v>
      </c>
      <c r="W13" s="23" t="e">
        <f>IF(AND('Mapa final'!#REF!="Muy Alta",'Mapa final'!#REF!="Moderado"),CONCATENATE("R8C",'Mapa final'!#REF!),"")</f>
        <v>#REF!</v>
      </c>
      <c r="X13" s="23" t="e">
        <f>IF(AND('Mapa final'!#REF!="Muy Alta",'Mapa final'!#REF!="Moderado"),CONCATENATE("R8C",'Mapa final'!#REF!),"")</f>
        <v>#REF!</v>
      </c>
      <c r="Y13" s="23" t="e">
        <f>IF(AND('Mapa final'!#REF!="Muy Alta",'Mapa final'!#REF!="Moderado"),CONCATENATE("R8C",'Mapa final'!#REF!),"")</f>
        <v>#REF!</v>
      </c>
      <c r="Z13" s="23" t="e">
        <f>IF(AND('Mapa final'!#REF!="Muy Alta",'Mapa final'!#REF!="Moderado"),CONCATENATE("R8C",'Mapa final'!#REF!),"")</f>
        <v>#REF!</v>
      </c>
      <c r="AA13" s="24" t="e">
        <f>IF(AND('Mapa final'!#REF!="Muy Alta",'Mapa final'!#REF!="Moderado"),CONCATENATE("R8C",'Mapa final'!#REF!),"")</f>
        <v>#REF!</v>
      </c>
      <c r="AB13" s="22" t="e">
        <f>IF(AND('Mapa final'!#REF!="Muy Alta",'Mapa final'!#REF!="Mayor"),CONCATENATE("R8C",'Mapa final'!#REF!),"")</f>
        <v>#REF!</v>
      </c>
      <c r="AC13" s="23" t="e">
        <f>IF(AND('Mapa final'!#REF!="Muy Alta",'Mapa final'!#REF!="Mayor"),CONCATENATE("R8C",'Mapa final'!#REF!),"")</f>
        <v>#REF!</v>
      </c>
      <c r="AD13" s="23" t="e">
        <f>IF(AND('Mapa final'!#REF!="Muy Alta",'Mapa final'!#REF!="Mayor"),CONCATENATE("R8C",'Mapa final'!#REF!),"")</f>
        <v>#REF!</v>
      </c>
      <c r="AE13" s="23" t="e">
        <f>IF(AND('Mapa final'!#REF!="Muy Alta",'Mapa final'!#REF!="Mayor"),CONCATENATE("R8C",'Mapa final'!#REF!),"")</f>
        <v>#REF!</v>
      </c>
      <c r="AF13" s="23" t="e">
        <f>IF(AND('Mapa final'!#REF!="Muy Alta",'Mapa final'!#REF!="Mayor"),CONCATENATE("R8C",'Mapa final'!#REF!),"")</f>
        <v>#REF!</v>
      </c>
      <c r="AG13" s="24" t="e">
        <f>IF(AND('Mapa final'!#REF!="Muy Alta",'Mapa final'!#REF!="Mayor"),CONCATENATE("R8C",'Mapa final'!#REF!),"")</f>
        <v>#REF!</v>
      </c>
      <c r="AH13" s="25" t="e">
        <f>IF(AND('Mapa final'!#REF!="Muy Alta",'Mapa final'!#REF!="Catastrófico"),CONCATENATE("R8C",'Mapa final'!#REF!),"")</f>
        <v>#REF!</v>
      </c>
      <c r="AI13" s="26" t="e">
        <f>IF(AND('Mapa final'!#REF!="Muy Alta",'Mapa final'!#REF!="Catastrófico"),CONCATENATE("R8C",'Mapa final'!#REF!),"")</f>
        <v>#REF!</v>
      </c>
      <c r="AJ13" s="26" t="e">
        <f>IF(AND('Mapa final'!#REF!="Muy Alta",'Mapa final'!#REF!="Catastrófico"),CONCATENATE("R8C",'Mapa final'!#REF!),"")</f>
        <v>#REF!</v>
      </c>
      <c r="AK13" s="26" t="e">
        <f>IF(AND('Mapa final'!#REF!="Muy Alta",'Mapa final'!#REF!="Catastrófico"),CONCATENATE("R8C",'Mapa final'!#REF!),"")</f>
        <v>#REF!</v>
      </c>
      <c r="AL13" s="26" t="e">
        <f>IF(AND('Mapa final'!#REF!="Muy Alta",'Mapa final'!#REF!="Catastrófico"),CONCATENATE("R8C",'Mapa final'!#REF!),"")</f>
        <v>#REF!</v>
      </c>
      <c r="AM13" s="27" t="e">
        <f>IF(AND('Mapa final'!#REF!="Muy Alta",'Mapa final'!#REF!="Catastrófico"),CONCATENATE("R8C",'Mapa final'!#REF!),"")</f>
        <v>#REF!</v>
      </c>
      <c r="AN13" s="53"/>
      <c r="AO13" s="592"/>
      <c r="AP13" s="593"/>
      <c r="AQ13" s="593"/>
      <c r="AR13" s="593"/>
      <c r="AS13" s="593"/>
      <c r="AT13" s="594"/>
      <c r="AU13" s="53"/>
      <c r="AV13" s="53"/>
      <c r="AW13" s="53"/>
      <c r="AX13" s="53"/>
      <c r="AY13" s="53"/>
      <c r="AZ13" s="53"/>
      <c r="BA13" s="53"/>
      <c r="BB13" s="53"/>
      <c r="BC13" s="53"/>
      <c r="BD13" s="53"/>
      <c r="BE13" s="53"/>
      <c r="BF13" s="53"/>
      <c r="BG13" s="53"/>
      <c r="BH13" s="53"/>
      <c r="BI13" s="53"/>
      <c r="BJ13" s="53"/>
      <c r="BK13" s="53"/>
      <c r="BL13" s="53"/>
      <c r="BM13" s="53"/>
      <c r="BN13" s="53"/>
      <c r="BO13" s="53"/>
      <c r="BP13" s="53"/>
      <c r="BQ13" s="53"/>
      <c r="BR13" s="53"/>
      <c r="BS13" s="53"/>
      <c r="BT13" s="53"/>
      <c r="BU13" s="53"/>
      <c r="BV13" s="53"/>
      <c r="BW13" s="53"/>
      <c r="BX13" s="53"/>
    </row>
    <row r="14" spans="1:91" ht="15" customHeight="1" x14ac:dyDescent="0.3">
      <c r="A14" s="53"/>
      <c r="B14" s="531"/>
      <c r="C14" s="531"/>
      <c r="D14" s="532"/>
      <c r="E14" s="572"/>
      <c r="F14" s="573"/>
      <c r="G14" s="573"/>
      <c r="H14" s="573"/>
      <c r="I14" s="574"/>
      <c r="J14" s="22" t="e">
        <f>IF(AND('Mapa final'!#REF!="Muy Alta",'Mapa final'!#REF!="Leve"),CONCATENATE("R9C",'Mapa final'!#REF!),"")</f>
        <v>#REF!</v>
      </c>
      <c r="K14" s="23" t="e">
        <f>IF(AND('Mapa final'!#REF!="Muy Alta",'Mapa final'!#REF!="Leve"),CONCATENATE("R9C",'Mapa final'!#REF!),"")</f>
        <v>#REF!</v>
      </c>
      <c r="L14" s="23" t="e">
        <f>IF(AND('Mapa final'!#REF!="Muy Alta",'Mapa final'!#REF!="Leve"),CONCATENATE("R9C",'Mapa final'!#REF!),"")</f>
        <v>#REF!</v>
      </c>
      <c r="M14" s="23" t="e">
        <f>IF(AND('Mapa final'!#REF!="Muy Alta",'Mapa final'!#REF!="Leve"),CONCATENATE("R9C",'Mapa final'!#REF!),"")</f>
        <v>#REF!</v>
      </c>
      <c r="N14" s="23" t="e">
        <f>IF(AND('Mapa final'!#REF!="Muy Alta",'Mapa final'!#REF!="Leve"),CONCATENATE("R9C",'Mapa final'!#REF!),"")</f>
        <v>#REF!</v>
      </c>
      <c r="O14" s="24" t="e">
        <f>IF(AND('Mapa final'!#REF!="Muy Alta",'Mapa final'!#REF!="Leve"),CONCATENATE("R9C",'Mapa final'!#REF!),"")</f>
        <v>#REF!</v>
      </c>
      <c r="P14" s="22" t="e">
        <f>IF(AND('Mapa final'!#REF!="Muy Alta",'Mapa final'!#REF!="Menor"),CONCATENATE("R9C",'Mapa final'!#REF!),"")</f>
        <v>#REF!</v>
      </c>
      <c r="Q14" s="23" t="e">
        <f>IF(AND('Mapa final'!#REF!="Muy Alta",'Mapa final'!#REF!="Menor"),CONCATENATE("R9C",'Mapa final'!#REF!),"")</f>
        <v>#REF!</v>
      </c>
      <c r="R14" s="23" t="e">
        <f>IF(AND('Mapa final'!#REF!="Muy Alta",'Mapa final'!#REF!="Menor"),CONCATENATE("R9C",'Mapa final'!#REF!),"")</f>
        <v>#REF!</v>
      </c>
      <c r="S14" s="23" t="e">
        <f>IF(AND('Mapa final'!#REF!="Muy Alta",'Mapa final'!#REF!="Menor"),CONCATENATE("R9C",'Mapa final'!#REF!),"")</f>
        <v>#REF!</v>
      </c>
      <c r="T14" s="23" t="e">
        <f>IF(AND('Mapa final'!#REF!="Muy Alta",'Mapa final'!#REF!="Menor"),CONCATENATE("R9C",'Mapa final'!#REF!),"")</f>
        <v>#REF!</v>
      </c>
      <c r="U14" s="24" t="e">
        <f>IF(AND('Mapa final'!#REF!="Muy Alta",'Mapa final'!#REF!="Menor"),CONCATENATE("R9C",'Mapa final'!#REF!),"")</f>
        <v>#REF!</v>
      </c>
      <c r="V14" s="22" t="e">
        <f>IF(AND('Mapa final'!#REF!="Muy Alta",'Mapa final'!#REF!="Moderado"),CONCATENATE("R9C",'Mapa final'!#REF!),"")</f>
        <v>#REF!</v>
      </c>
      <c r="W14" s="23" t="e">
        <f>IF(AND('Mapa final'!#REF!="Muy Alta",'Mapa final'!#REF!="Moderado"),CONCATENATE("R9C",'Mapa final'!#REF!),"")</f>
        <v>#REF!</v>
      </c>
      <c r="X14" s="23" t="e">
        <f>IF(AND('Mapa final'!#REF!="Muy Alta",'Mapa final'!#REF!="Moderado"),CONCATENATE("R9C",'Mapa final'!#REF!),"")</f>
        <v>#REF!</v>
      </c>
      <c r="Y14" s="23" t="e">
        <f>IF(AND('Mapa final'!#REF!="Muy Alta",'Mapa final'!#REF!="Moderado"),CONCATENATE("R9C",'Mapa final'!#REF!),"")</f>
        <v>#REF!</v>
      </c>
      <c r="Z14" s="23" t="e">
        <f>IF(AND('Mapa final'!#REF!="Muy Alta",'Mapa final'!#REF!="Moderado"),CONCATENATE("R9C",'Mapa final'!#REF!),"")</f>
        <v>#REF!</v>
      </c>
      <c r="AA14" s="24" t="e">
        <f>IF(AND('Mapa final'!#REF!="Muy Alta",'Mapa final'!#REF!="Moderado"),CONCATENATE("R9C",'Mapa final'!#REF!),"")</f>
        <v>#REF!</v>
      </c>
      <c r="AB14" s="22" t="e">
        <f>IF(AND('Mapa final'!#REF!="Muy Alta",'Mapa final'!#REF!="Mayor"),CONCATENATE("R9C",'Mapa final'!#REF!),"")</f>
        <v>#REF!</v>
      </c>
      <c r="AC14" s="23" t="e">
        <f>IF(AND('Mapa final'!#REF!="Muy Alta",'Mapa final'!#REF!="Mayor"),CONCATENATE("R9C",'Mapa final'!#REF!),"")</f>
        <v>#REF!</v>
      </c>
      <c r="AD14" s="23" t="e">
        <f>IF(AND('Mapa final'!#REF!="Muy Alta",'Mapa final'!#REF!="Mayor"),CONCATENATE("R9C",'Mapa final'!#REF!),"")</f>
        <v>#REF!</v>
      </c>
      <c r="AE14" s="23" t="e">
        <f>IF(AND('Mapa final'!#REF!="Muy Alta",'Mapa final'!#REF!="Mayor"),CONCATENATE("R9C",'Mapa final'!#REF!),"")</f>
        <v>#REF!</v>
      </c>
      <c r="AF14" s="23" t="e">
        <f>IF(AND('Mapa final'!#REF!="Muy Alta",'Mapa final'!#REF!="Mayor"),CONCATENATE("R9C",'Mapa final'!#REF!),"")</f>
        <v>#REF!</v>
      </c>
      <c r="AG14" s="24" t="e">
        <f>IF(AND('Mapa final'!#REF!="Muy Alta",'Mapa final'!#REF!="Mayor"),CONCATENATE("R9C",'Mapa final'!#REF!),"")</f>
        <v>#REF!</v>
      </c>
      <c r="AH14" s="25" t="e">
        <f>IF(AND('Mapa final'!#REF!="Muy Alta",'Mapa final'!#REF!="Catastrófico"),CONCATENATE("R9C",'Mapa final'!#REF!),"")</f>
        <v>#REF!</v>
      </c>
      <c r="AI14" s="26" t="e">
        <f>IF(AND('Mapa final'!#REF!="Muy Alta",'Mapa final'!#REF!="Catastrófico"),CONCATENATE("R9C",'Mapa final'!#REF!),"")</f>
        <v>#REF!</v>
      </c>
      <c r="AJ14" s="26" t="e">
        <f>IF(AND('Mapa final'!#REF!="Muy Alta",'Mapa final'!#REF!="Catastrófico"),CONCATENATE("R9C",'Mapa final'!#REF!),"")</f>
        <v>#REF!</v>
      </c>
      <c r="AK14" s="26" t="e">
        <f>IF(AND('Mapa final'!#REF!="Muy Alta",'Mapa final'!#REF!="Catastrófico"),CONCATENATE("R9C",'Mapa final'!#REF!),"")</f>
        <v>#REF!</v>
      </c>
      <c r="AL14" s="26" t="e">
        <f>IF(AND('Mapa final'!#REF!="Muy Alta",'Mapa final'!#REF!="Catastrófico"),CONCATENATE("R9C",'Mapa final'!#REF!),"")</f>
        <v>#REF!</v>
      </c>
      <c r="AM14" s="27" t="e">
        <f>IF(AND('Mapa final'!#REF!="Muy Alta",'Mapa final'!#REF!="Catastrófico"),CONCATENATE("R9C",'Mapa final'!#REF!),"")</f>
        <v>#REF!</v>
      </c>
      <c r="AN14" s="53"/>
      <c r="AO14" s="592"/>
      <c r="AP14" s="593"/>
      <c r="AQ14" s="593"/>
      <c r="AR14" s="593"/>
      <c r="AS14" s="593"/>
      <c r="AT14" s="594"/>
      <c r="AU14" s="53"/>
      <c r="AV14" s="53"/>
      <c r="AW14" s="53"/>
      <c r="AX14" s="53"/>
      <c r="AY14" s="53"/>
      <c r="AZ14" s="53"/>
      <c r="BA14" s="53"/>
      <c r="BB14" s="53"/>
      <c r="BC14" s="53"/>
      <c r="BD14" s="53"/>
      <c r="BE14" s="53"/>
      <c r="BF14" s="53"/>
      <c r="BG14" s="53"/>
      <c r="BH14" s="53"/>
      <c r="BI14" s="53"/>
      <c r="BJ14" s="53"/>
      <c r="BK14" s="53"/>
      <c r="BL14" s="53"/>
      <c r="BM14" s="53"/>
      <c r="BN14" s="53"/>
      <c r="BO14" s="53"/>
      <c r="BP14" s="53"/>
      <c r="BQ14" s="53"/>
      <c r="BR14" s="53"/>
      <c r="BS14" s="53"/>
      <c r="BT14" s="53"/>
      <c r="BU14" s="53"/>
      <c r="BV14" s="53"/>
      <c r="BW14" s="53"/>
      <c r="BX14" s="53"/>
    </row>
    <row r="15" spans="1:91" ht="15.75" customHeight="1" thickBot="1" x14ac:dyDescent="0.35">
      <c r="A15" s="53"/>
      <c r="B15" s="531"/>
      <c r="C15" s="531"/>
      <c r="D15" s="532"/>
      <c r="E15" s="575"/>
      <c r="F15" s="576"/>
      <c r="G15" s="576"/>
      <c r="H15" s="576"/>
      <c r="I15" s="577"/>
      <c r="J15" s="28" t="e">
        <f>IF(AND('Mapa final'!#REF!="Muy Alta",'Mapa final'!#REF!="Leve"),CONCATENATE("R10C",'Mapa final'!#REF!),"")</f>
        <v>#REF!</v>
      </c>
      <c r="K15" s="29" t="e">
        <f>IF(AND('Mapa final'!#REF!="Muy Alta",'Mapa final'!#REF!="Leve"),CONCATENATE("R10C",'Mapa final'!#REF!),"")</f>
        <v>#REF!</v>
      </c>
      <c r="L15" s="29" t="e">
        <f>IF(AND('Mapa final'!#REF!="Muy Alta",'Mapa final'!#REF!="Leve"),CONCATENATE("R10C",'Mapa final'!#REF!),"")</f>
        <v>#REF!</v>
      </c>
      <c r="M15" s="29" t="e">
        <f>IF(AND('Mapa final'!#REF!="Muy Alta",'Mapa final'!#REF!="Leve"),CONCATENATE("R10C",'Mapa final'!#REF!),"")</f>
        <v>#REF!</v>
      </c>
      <c r="N15" s="29" t="e">
        <f>IF(AND('Mapa final'!#REF!="Muy Alta",'Mapa final'!#REF!="Leve"),CONCATENATE("R10C",'Mapa final'!#REF!),"")</f>
        <v>#REF!</v>
      </c>
      <c r="O15" s="30" t="e">
        <f>IF(AND('Mapa final'!#REF!="Muy Alta",'Mapa final'!#REF!="Leve"),CONCATENATE("R10C",'Mapa final'!#REF!),"")</f>
        <v>#REF!</v>
      </c>
      <c r="P15" s="22" t="e">
        <f>IF(AND('Mapa final'!#REF!="Muy Alta",'Mapa final'!#REF!="Menor"),CONCATENATE("R10C",'Mapa final'!#REF!),"")</f>
        <v>#REF!</v>
      </c>
      <c r="Q15" s="23" t="e">
        <f>IF(AND('Mapa final'!#REF!="Muy Alta",'Mapa final'!#REF!="Menor"),CONCATENATE("R10C",'Mapa final'!#REF!),"")</f>
        <v>#REF!</v>
      </c>
      <c r="R15" s="23" t="e">
        <f>IF(AND('Mapa final'!#REF!="Muy Alta",'Mapa final'!#REF!="Menor"),CONCATENATE("R10C",'Mapa final'!#REF!),"")</f>
        <v>#REF!</v>
      </c>
      <c r="S15" s="23" t="e">
        <f>IF(AND('Mapa final'!#REF!="Muy Alta",'Mapa final'!#REF!="Menor"),CONCATENATE("R10C",'Mapa final'!#REF!),"")</f>
        <v>#REF!</v>
      </c>
      <c r="T15" s="23" t="e">
        <f>IF(AND('Mapa final'!#REF!="Muy Alta",'Mapa final'!#REF!="Menor"),CONCATENATE("R10C",'Mapa final'!#REF!),"")</f>
        <v>#REF!</v>
      </c>
      <c r="U15" s="24" t="e">
        <f>IF(AND('Mapa final'!#REF!="Muy Alta",'Mapa final'!#REF!="Menor"),CONCATENATE("R10C",'Mapa final'!#REF!),"")</f>
        <v>#REF!</v>
      </c>
      <c r="V15" s="28" t="e">
        <f>IF(AND('Mapa final'!#REF!="Muy Alta",'Mapa final'!#REF!="Moderado"),CONCATENATE("R10C",'Mapa final'!#REF!),"")</f>
        <v>#REF!</v>
      </c>
      <c r="W15" s="29" t="e">
        <f>IF(AND('Mapa final'!#REF!="Muy Alta",'Mapa final'!#REF!="Moderado"),CONCATENATE("R10C",'Mapa final'!#REF!),"")</f>
        <v>#REF!</v>
      </c>
      <c r="X15" s="29" t="e">
        <f>IF(AND('Mapa final'!#REF!="Muy Alta",'Mapa final'!#REF!="Moderado"),CONCATENATE("R10C",'Mapa final'!#REF!),"")</f>
        <v>#REF!</v>
      </c>
      <c r="Y15" s="29" t="e">
        <f>IF(AND('Mapa final'!#REF!="Muy Alta",'Mapa final'!#REF!="Moderado"),CONCATENATE("R10C",'Mapa final'!#REF!),"")</f>
        <v>#REF!</v>
      </c>
      <c r="Z15" s="29" t="e">
        <f>IF(AND('Mapa final'!#REF!="Muy Alta",'Mapa final'!#REF!="Moderado"),CONCATENATE("R10C",'Mapa final'!#REF!),"")</f>
        <v>#REF!</v>
      </c>
      <c r="AA15" s="30" t="e">
        <f>IF(AND('Mapa final'!#REF!="Muy Alta",'Mapa final'!#REF!="Moderado"),CONCATENATE("R10C",'Mapa final'!#REF!),"")</f>
        <v>#REF!</v>
      </c>
      <c r="AB15" s="22" t="e">
        <f>IF(AND('Mapa final'!#REF!="Muy Alta",'Mapa final'!#REF!="Mayor"),CONCATENATE("R10C",'Mapa final'!#REF!),"")</f>
        <v>#REF!</v>
      </c>
      <c r="AC15" s="23" t="e">
        <f>IF(AND('Mapa final'!#REF!="Muy Alta",'Mapa final'!#REF!="Mayor"),CONCATENATE("R10C",'Mapa final'!#REF!),"")</f>
        <v>#REF!</v>
      </c>
      <c r="AD15" s="23" t="e">
        <f>IF(AND('Mapa final'!#REF!="Muy Alta",'Mapa final'!#REF!="Mayor"),CONCATENATE("R10C",'Mapa final'!#REF!),"")</f>
        <v>#REF!</v>
      </c>
      <c r="AE15" s="23" t="e">
        <f>IF(AND('Mapa final'!#REF!="Muy Alta",'Mapa final'!#REF!="Mayor"),CONCATENATE("R10C",'Mapa final'!#REF!),"")</f>
        <v>#REF!</v>
      </c>
      <c r="AF15" s="23" t="e">
        <f>IF(AND('Mapa final'!#REF!="Muy Alta",'Mapa final'!#REF!="Mayor"),CONCATENATE("R10C",'Mapa final'!#REF!),"")</f>
        <v>#REF!</v>
      </c>
      <c r="AG15" s="24" t="e">
        <f>IF(AND('Mapa final'!#REF!="Muy Alta",'Mapa final'!#REF!="Mayor"),CONCATENATE("R10C",'Mapa final'!#REF!),"")</f>
        <v>#REF!</v>
      </c>
      <c r="AH15" s="31" t="e">
        <f>IF(AND('Mapa final'!#REF!="Muy Alta",'Mapa final'!#REF!="Catastrófico"),CONCATENATE("R10C",'Mapa final'!#REF!),"")</f>
        <v>#REF!</v>
      </c>
      <c r="AI15" s="32" t="e">
        <f>IF(AND('Mapa final'!#REF!="Muy Alta",'Mapa final'!#REF!="Catastrófico"),CONCATENATE("R10C",'Mapa final'!#REF!),"")</f>
        <v>#REF!</v>
      </c>
      <c r="AJ15" s="32" t="e">
        <f>IF(AND('Mapa final'!#REF!="Muy Alta",'Mapa final'!#REF!="Catastrófico"),CONCATENATE("R10C",'Mapa final'!#REF!),"")</f>
        <v>#REF!</v>
      </c>
      <c r="AK15" s="32" t="e">
        <f>IF(AND('Mapa final'!#REF!="Muy Alta",'Mapa final'!#REF!="Catastrófico"),CONCATENATE("R10C",'Mapa final'!#REF!),"")</f>
        <v>#REF!</v>
      </c>
      <c r="AL15" s="32" t="e">
        <f>IF(AND('Mapa final'!#REF!="Muy Alta",'Mapa final'!#REF!="Catastrófico"),CONCATENATE("R10C",'Mapa final'!#REF!),"")</f>
        <v>#REF!</v>
      </c>
      <c r="AM15" s="33" t="e">
        <f>IF(AND('Mapa final'!#REF!="Muy Alta",'Mapa final'!#REF!="Catastrófico"),CONCATENATE("R10C",'Mapa final'!#REF!),"")</f>
        <v>#REF!</v>
      </c>
      <c r="AN15" s="53"/>
      <c r="AO15" s="595"/>
      <c r="AP15" s="596"/>
      <c r="AQ15" s="596"/>
      <c r="AR15" s="596"/>
      <c r="AS15" s="596"/>
      <c r="AT15" s="597"/>
      <c r="AU15" s="53"/>
      <c r="AV15" s="53"/>
      <c r="AW15" s="53"/>
      <c r="AX15" s="53"/>
      <c r="AY15" s="53"/>
      <c r="AZ15" s="53"/>
      <c r="BA15" s="53"/>
      <c r="BB15" s="53"/>
      <c r="BC15" s="53"/>
      <c r="BD15" s="53"/>
      <c r="BE15" s="53"/>
      <c r="BF15" s="53"/>
      <c r="BG15" s="53"/>
      <c r="BH15" s="53"/>
      <c r="BI15" s="53"/>
      <c r="BJ15" s="53"/>
      <c r="BK15" s="53"/>
      <c r="BL15" s="53"/>
      <c r="BM15" s="53"/>
      <c r="BN15" s="53"/>
      <c r="BO15" s="53"/>
      <c r="BP15" s="53"/>
      <c r="BQ15" s="53"/>
      <c r="BR15" s="53"/>
      <c r="BS15" s="53"/>
      <c r="BT15" s="53"/>
      <c r="BU15" s="53"/>
      <c r="BV15" s="53"/>
      <c r="BW15" s="53"/>
      <c r="BX15" s="53"/>
    </row>
    <row r="16" spans="1:91" ht="15" customHeight="1" x14ac:dyDescent="0.3">
      <c r="A16" s="53"/>
      <c r="B16" s="531"/>
      <c r="C16" s="531"/>
      <c r="D16" s="532"/>
      <c r="E16" s="569" t="s">
        <v>109</v>
      </c>
      <c r="F16" s="570"/>
      <c r="G16" s="570"/>
      <c r="H16" s="570"/>
      <c r="I16" s="570"/>
      <c r="J16" s="34" t="str">
        <f>IF(AND('Mapa final'!$AB$10="Alta",'Mapa final'!$AD$10="Leve"),CONCATENATE("R1C",'Mapa final'!$R$10),"")</f>
        <v/>
      </c>
      <c r="K16" s="35" t="e">
        <f>IF(AND('Mapa final'!#REF!="Alta",'Mapa final'!#REF!="Leve"),CONCATENATE("R1C",'Mapa final'!#REF!),"")</f>
        <v>#REF!</v>
      </c>
      <c r="L16" s="35" t="e">
        <f>IF(AND('Mapa final'!#REF!="Alta",'Mapa final'!#REF!="Leve"),CONCATENATE("R1C",'Mapa final'!#REF!),"")</f>
        <v>#REF!</v>
      </c>
      <c r="M16" s="35" t="e">
        <f>IF(AND('Mapa final'!#REF!="Alta",'Mapa final'!#REF!="Leve"),CONCATENATE("R1C",'Mapa final'!#REF!),"")</f>
        <v>#REF!</v>
      </c>
      <c r="N16" s="35" t="e">
        <f>IF(AND('Mapa final'!#REF!="Alta",'Mapa final'!#REF!="Leve"),CONCATENATE("R1C",'Mapa final'!#REF!),"")</f>
        <v>#REF!</v>
      </c>
      <c r="O16" s="36" t="e">
        <f>IF(AND('Mapa final'!#REF!="Alta",'Mapa final'!#REF!="Leve"),CONCATENATE("R1C",'Mapa final'!#REF!),"")</f>
        <v>#REF!</v>
      </c>
      <c r="P16" s="34" t="str">
        <f>IF(AND('Mapa final'!$AB$10="Alta",'Mapa final'!$AD$10="Menor"),CONCATENATE("R1C",'Mapa final'!$R$10),"")</f>
        <v/>
      </c>
      <c r="Q16" s="35" t="e">
        <f>IF(AND('Mapa final'!#REF!="Alta",'Mapa final'!#REF!="Menor"),CONCATENATE("R1C",'Mapa final'!#REF!),"")</f>
        <v>#REF!</v>
      </c>
      <c r="R16" s="35" t="e">
        <f>IF(AND('Mapa final'!#REF!="Alta",'Mapa final'!#REF!="Menor"),CONCATENATE("R1C",'Mapa final'!#REF!),"")</f>
        <v>#REF!</v>
      </c>
      <c r="S16" s="35" t="e">
        <f>IF(AND('Mapa final'!#REF!="Alta",'Mapa final'!#REF!="Menor"),CONCATENATE("R1C",'Mapa final'!#REF!),"")</f>
        <v>#REF!</v>
      </c>
      <c r="T16" s="35" t="e">
        <f>IF(AND('Mapa final'!#REF!="Alta",'Mapa final'!#REF!="Menor"),CONCATENATE("R1C",'Mapa final'!#REF!),"")</f>
        <v>#REF!</v>
      </c>
      <c r="U16" s="36" t="e">
        <f>IF(AND('Mapa final'!#REF!="Alta",'Mapa final'!#REF!="Menor"),CONCATENATE("R1C",'Mapa final'!#REF!),"")</f>
        <v>#REF!</v>
      </c>
      <c r="V16" s="16" t="str">
        <f>IF(AND('Mapa final'!$AB$10="Alta",'Mapa final'!$AD$10="Moderado"),CONCATENATE("R1C",'Mapa final'!$R$10),"")</f>
        <v/>
      </c>
      <c r="W16" s="17" t="e">
        <f>IF(AND('Mapa final'!#REF!="Alta",'Mapa final'!#REF!="Moderado"),CONCATENATE("R1C",'Mapa final'!#REF!),"")</f>
        <v>#REF!</v>
      </c>
      <c r="X16" s="17" t="e">
        <f>IF(AND('Mapa final'!#REF!="Alta",'Mapa final'!#REF!="Moderado"),CONCATENATE("R1C",'Mapa final'!#REF!),"")</f>
        <v>#REF!</v>
      </c>
      <c r="Y16" s="17" t="e">
        <f>IF(AND('Mapa final'!#REF!="Alta",'Mapa final'!#REF!="Moderado"),CONCATENATE("R1C",'Mapa final'!#REF!),"")</f>
        <v>#REF!</v>
      </c>
      <c r="Z16" s="17" t="e">
        <f>IF(AND('Mapa final'!#REF!="Alta",'Mapa final'!#REF!="Moderado"),CONCATENATE("R1C",'Mapa final'!#REF!),"")</f>
        <v>#REF!</v>
      </c>
      <c r="AA16" s="18" t="e">
        <f>IF(AND('Mapa final'!#REF!="Alta",'Mapa final'!#REF!="Moderado"),CONCATENATE("R1C",'Mapa final'!#REF!),"")</f>
        <v>#REF!</v>
      </c>
      <c r="AB16" s="16" t="str">
        <f>IF(AND('Mapa final'!$AB$10="Alta",'Mapa final'!$AD$10="Mayor"),CONCATENATE("R1C",'Mapa final'!$R$10),"")</f>
        <v/>
      </c>
      <c r="AC16" s="17" t="e">
        <f>IF(AND('Mapa final'!#REF!="Alta",'Mapa final'!#REF!="Mayor"),CONCATENATE("R1C",'Mapa final'!#REF!),"")</f>
        <v>#REF!</v>
      </c>
      <c r="AD16" s="17" t="e">
        <f>IF(AND('Mapa final'!#REF!="Alta",'Mapa final'!#REF!="Mayor"),CONCATENATE("R1C",'Mapa final'!#REF!),"")</f>
        <v>#REF!</v>
      </c>
      <c r="AE16" s="17" t="e">
        <f>IF(AND('Mapa final'!#REF!="Alta",'Mapa final'!#REF!="Mayor"),CONCATENATE("R1C",'Mapa final'!#REF!),"")</f>
        <v>#REF!</v>
      </c>
      <c r="AF16" s="17" t="e">
        <f>IF(AND('Mapa final'!#REF!="Alta",'Mapa final'!#REF!="Mayor"),CONCATENATE("R1C",'Mapa final'!#REF!),"")</f>
        <v>#REF!</v>
      </c>
      <c r="AG16" s="18" t="e">
        <f>IF(AND('Mapa final'!#REF!="Alta",'Mapa final'!#REF!="Mayor"),CONCATENATE("R1C",'Mapa final'!#REF!),"")</f>
        <v>#REF!</v>
      </c>
      <c r="AH16" s="19" t="str">
        <f>IF(AND('Mapa final'!$AB$10="Alta",'Mapa final'!$AD$10="Catastrófico"),CONCATENATE("R1C",'Mapa final'!$R$10),"")</f>
        <v/>
      </c>
      <c r="AI16" s="20" t="e">
        <f>IF(AND('Mapa final'!#REF!="Alta",'Mapa final'!#REF!="Catastrófico"),CONCATENATE("R1C",'Mapa final'!#REF!),"")</f>
        <v>#REF!</v>
      </c>
      <c r="AJ16" s="20" t="e">
        <f>IF(AND('Mapa final'!#REF!="Alta",'Mapa final'!#REF!="Catastrófico"),CONCATENATE("R1C",'Mapa final'!#REF!),"")</f>
        <v>#REF!</v>
      </c>
      <c r="AK16" s="20" t="e">
        <f>IF(AND('Mapa final'!#REF!="Alta",'Mapa final'!#REF!="Catastrófico"),CONCATENATE("R1C",'Mapa final'!#REF!),"")</f>
        <v>#REF!</v>
      </c>
      <c r="AL16" s="20" t="e">
        <f>IF(AND('Mapa final'!#REF!="Alta",'Mapa final'!#REF!="Catastrófico"),CONCATENATE("R1C",'Mapa final'!#REF!),"")</f>
        <v>#REF!</v>
      </c>
      <c r="AM16" s="21" t="e">
        <f>IF(AND('Mapa final'!#REF!="Alta",'Mapa final'!#REF!="Catastrófico"),CONCATENATE("R1C",'Mapa final'!#REF!),"")</f>
        <v>#REF!</v>
      </c>
      <c r="AN16" s="53"/>
      <c r="AO16" s="579" t="s">
        <v>78</v>
      </c>
      <c r="AP16" s="580"/>
      <c r="AQ16" s="580"/>
      <c r="AR16" s="580"/>
      <c r="AS16" s="580"/>
      <c r="AT16" s="581"/>
      <c r="AU16" s="53"/>
      <c r="AV16" s="53"/>
      <c r="AW16" s="53"/>
      <c r="AX16" s="53"/>
      <c r="AY16" s="53"/>
      <c r="AZ16" s="53"/>
      <c r="BA16" s="53"/>
      <c r="BB16" s="53"/>
      <c r="BC16" s="53"/>
      <c r="BD16" s="53"/>
      <c r="BE16" s="53"/>
      <c r="BF16" s="53"/>
      <c r="BG16" s="53"/>
      <c r="BH16" s="53"/>
      <c r="BI16" s="53"/>
      <c r="BJ16" s="53"/>
      <c r="BK16" s="53"/>
      <c r="BL16" s="53"/>
      <c r="BM16" s="53"/>
      <c r="BN16" s="53"/>
      <c r="BO16" s="53"/>
      <c r="BP16" s="53"/>
      <c r="BQ16" s="53"/>
      <c r="BR16" s="53"/>
      <c r="BS16" s="53"/>
      <c r="BT16" s="53"/>
      <c r="BU16" s="53"/>
      <c r="BV16" s="53"/>
      <c r="BW16" s="53"/>
      <c r="BX16" s="53"/>
    </row>
    <row r="17" spans="1:76" ht="15" customHeight="1" x14ac:dyDescent="0.3">
      <c r="A17" s="53"/>
      <c r="B17" s="531"/>
      <c r="C17" s="531"/>
      <c r="D17" s="532"/>
      <c r="E17" s="588"/>
      <c r="F17" s="573"/>
      <c r="G17" s="573"/>
      <c r="H17" s="573"/>
      <c r="I17" s="573"/>
      <c r="J17" s="37" t="e">
        <f>IF(AND('Mapa final'!#REF!="Alta",'Mapa final'!#REF!="Leve"),CONCATENATE("R2C",'Mapa final'!#REF!),"")</f>
        <v>#REF!</v>
      </c>
      <c r="K17" s="38" t="e">
        <f>IF(AND('Mapa final'!#REF!="Alta",'Mapa final'!#REF!="Leve"),CONCATENATE("R2C",'Mapa final'!#REF!),"")</f>
        <v>#REF!</v>
      </c>
      <c r="L17" s="38" t="e">
        <f>IF(AND('Mapa final'!#REF!="Alta",'Mapa final'!#REF!="Leve"),CONCATENATE("R2C",'Mapa final'!#REF!),"")</f>
        <v>#REF!</v>
      </c>
      <c r="M17" s="38" t="e">
        <f>IF(AND('Mapa final'!#REF!="Alta",'Mapa final'!#REF!="Leve"),CONCATENATE("R2C",'Mapa final'!#REF!),"")</f>
        <v>#REF!</v>
      </c>
      <c r="N17" s="38" t="e">
        <f>IF(AND('Mapa final'!#REF!="Alta",'Mapa final'!#REF!="Leve"),CONCATENATE("R2C",'Mapa final'!#REF!),"")</f>
        <v>#REF!</v>
      </c>
      <c r="O17" s="39" t="e">
        <f>IF(AND('Mapa final'!#REF!="Alta",'Mapa final'!#REF!="Leve"),CONCATENATE("R2C",'Mapa final'!#REF!),"")</f>
        <v>#REF!</v>
      </c>
      <c r="P17" s="37" t="e">
        <f>IF(AND('Mapa final'!#REF!="Alta",'Mapa final'!#REF!="Menor"),CONCATENATE("R2C",'Mapa final'!#REF!),"")</f>
        <v>#REF!</v>
      </c>
      <c r="Q17" s="38" t="e">
        <f>IF(AND('Mapa final'!#REF!="Alta",'Mapa final'!#REF!="Menor"),CONCATENATE("R2C",'Mapa final'!#REF!),"")</f>
        <v>#REF!</v>
      </c>
      <c r="R17" s="38" t="e">
        <f>IF(AND('Mapa final'!#REF!="Alta",'Mapa final'!#REF!="Menor"),CONCATENATE("R2C",'Mapa final'!#REF!),"")</f>
        <v>#REF!</v>
      </c>
      <c r="S17" s="38" t="e">
        <f>IF(AND('Mapa final'!#REF!="Alta",'Mapa final'!#REF!="Menor"),CONCATENATE("R2C",'Mapa final'!#REF!),"")</f>
        <v>#REF!</v>
      </c>
      <c r="T17" s="38" t="e">
        <f>IF(AND('Mapa final'!#REF!="Alta",'Mapa final'!#REF!="Menor"),CONCATENATE("R2C",'Mapa final'!#REF!),"")</f>
        <v>#REF!</v>
      </c>
      <c r="U17" s="39" t="e">
        <f>IF(AND('Mapa final'!#REF!="Alta",'Mapa final'!#REF!="Menor"),CONCATENATE("R2C",'Mapa final'!#REF!),"")</f>
        <v>#REF!</v>
      </c>
      <c r="V17" s="22" t="e">
        <f>IF(AND('Mapa final'!#REF!="Alta",'Mapa final'!#REF!="Moderado"),CONCATENATE("R2C",'Mapa final'!#REF!),"")</f>
        <v>#REF!</v>
      </c>
      <c r="W17" s="23" t="e">
        <f>IF(AND('Mapa final'!#REF!="Alta",'Mapa final'!#REF!="Moderado"),CONCATENATE("R2C",'Mapa final'!#REF!),"")</f>
        <v>#REF!</v>
      </c>
      <c r="X17" s="23" t="e">
        <f>IF(AND('Mapa final'!#REF!="Alta",'Mapa final'!#REF!="Moderado"),CONCATENATE("R2C",'Mapa final'!#REF!),"")</f>
        <v>#REF!</v>
      </c>
      <c r="Y17" s="23" t="e">
        <f>IF(AND('Mapa final'!#REF!="Alta",'Mapa final'!#REF!="Moderado"),CONCATENATE("R2C",'Mapa final'!#REF!),"")</f>
        <v>#REF!</v>
      </c>
      <c r="Z17" s="23" t="e">
        <f>IF(AND('Mapa final'!#REF!="Alta",'Mapa final'!#REF!="Moderado"),CONCATENATE("R2C",'Mapa final'!#REF!),"")</f>
        <v>#REF!</v>
      </c>
      <c r="AA17" s="24" t="e">
        <f>IF(AND('Mapa final'!#REF!="Alta",'Mapa final'!#REF!="Moderado"),CONCATENATE("R2C",'Mapa final'!#REF!),"")</f>
        <v>#REF!</v>
      </c>
      <c r="AB17" s="22" t="e">
        <f>IF(AND('Mapa final'!#REF!="Alta",'Mapa final'!#REF!="Mayor"),CONCATENATE("R2C",'Mapa final'!#REF!),"")</f>
        <v>#REF!</v>
      </c>
      <c r="AC17" s="23" t="e">
        <f>IF(AND('Mapa final'!#REF!="Alta",'Mapa final'!#REF!="Mayor"),CONCATENATE("R2C",'Mapa final'!#REF!),"")</f>
        <v>#REF!</v>
      </c>
      <c r="AD17" s="23" t="e">
        <f>IF(AND('Mapa final'!#REF!="Alta",'Mapa final'!#REF!="Mayor"),CONCATENATE("R2C",'Mapa final'!#REF!),"")</f>
        <v>#REF!</v>
      </c>
      <c r="AE17" s="23" t="e">
        <f>IF(AND('Mapa final'!#REF!="Alta",'Mapa final'!#REF!="Mayor"),CONCATENATE("R2C",'Mapa final'!#REF!),"")</f>
        <v>#REF!</v>
      </c>
      <c r="AF17" s="23" t="e">
        <f>IF(AND('Mapa final'!#REF!="Alta",'Mapa final'!#REF!="Mayor"),CONCATENATE("R2C",'Mapa final'!#REF!),"")</f>
        <v>#REF!</v>
      </c>
      <c r="AG17" s="24" t="e">
        <f>IF(AND('Mapa final'!#REF!="Alta",'Mapa final'!#REF!="Mayor"),CONCATENATE("R2C",'Mapa final'!#REF!),"")</f>
        <v>#REF!</v>
      </c>
      <c r="AH17" s="25" t="e">
        <f>IF(AND('Mapa final'!#REF!="Alta",'Mapa final'!#REF!="Catastrófico"),CONCATENATE("R2C",'Mapa final'!#REF!),"")</f>
        <v>#REF!</v>
      </c>
      <c r="AI17" s="26" t="e">
        <f>IF(AND('Mapa final'!#REF!="Alta",'Mapa final'!#REF!="Catastrófico"),CONCATENATE("R2C",'Mapa final'!#REF!),"")</f>
        <v>#REF!</v>
      </c>
      <c r="AJ17" s="26" t="e">
        <f>IF(AND('Mapa final'!#REF!="Alta",'Mapa final'!#REF!="Catastrófico"),CONCATENATE("R2C",'Mapa final'!#REF!),"")</f>
        <v>#REF!</v>
      </c>
      <c r="AK17" s="26" t="e">
        <f>IF(AND('Mapa final'!#REF!="Alta",'Mapa final'!#REF!="Catastrófico"),CONCATENATE("R2C",'Mapa final'!#REF!),"")</f>
        <v>#REF!</v>
      </c>
      <c r="AL17" s="26" t="e">
        <f>IF(AND('Mapa final'!#REF!="Alta",'Mapa final'!#REF!="Catastrófico"),CONCATENATE("R2C",'Mapa final'!#REF!),"")</f>
        <v>#REF!</v>
      </c>
      <c r="AM17" s="27" t="e">
        <f>IF(AND('Mapa final'!#REF!="Alta",'Mapa final'!#REF!="Catastrófico"),CONCATENATE("R2C",'Mapa final'!#REF!),"")</f>
        <v>#REF!</v>
      </c>
      <c r="AN17" s="53"/>
      <c r="AO17" s="582"/>
      <c r="AP17" s="583"/>
      <c r="AQ17" s="583"/>
      <c r="AR17" s="583"/>
      <c r="AS17" s="583"/>
      <c r="AT17" s="584"/>
      <c r="AU17" s="53"/>
      <c r="AV17" s="53"/>
      <c r="AW17" s="53"/>
      <c r="AX17" s="53"/>
      <c r="AY17" s="53"/>
      <c r="AZ17" s="53"/>
      <c r="BA17" s="53"/>
      <c r="BB17" s="53"/>
      <c r="BC17" s="53"/>
      <c r="BD17" s="53"/>
      <c r="BE17" s="53"/>
      <c r="BF17" s="53"/>
      <c r="BG17" s="53"/>
      <c r="BH17" s="53"/>
      <c r="BI17" s="53"/>
      <c r="BJ17" s="53"/>
      <c r="BK17" s="53"/>
      <c r="BL17" s="53"/>
      <c r="BM17" s="53"/>
      <c r="BN17" s="53"/>
      <c r="BO17" s="53"/>
      <c r="BP17" s="53"/>
      <c r="BQ17" s="53"/>
      <c r="BR17" s="53"/>
      <c r="BS17" s="53"/>
      <c r="BT17" s="53"/>
      <c r="BU17" s="53"/>
      <c r="BV17" s="53"/>
      <c r="BW17" s="53"/>
      <c r="BX17" s="53"/>
    </row>
    <row r="18" spans="1:76" ht="15" customHeight="1" x14ac:dyDescent="0.3">
      <c r="A18" s="53"/>
      <c r="B18" s="531"/>
      <c r="C18" s="531"/>
      <c r="D18" s="532"/>
      <c r="E18" s="572"/>
      <c r="F18" s="573"/>
      <c r="G18" s="573"/>
      <c r="H18" s="573"/>
      <c r="I18" s="573"/>
      <c r="J18" s="37" t="e">
        <f>IF(AND('Mapa final'!#REF!="Alta",'Mapa final'!#REF!="Leve"),CONCATENATE("R3C",'Mapa final'!#REF!),"")</f>
        <v>#REF!</v>
      </c>
      <c r="K18" s="38" t="e">
        <f>IF(AND('Mapa final'!#REF!="Alta",'Mapa final'!#REF!="Leve"),CONCATENATE("R3C",'Mapa final'!#REF!),"")</f>
        <v>#REF!</v>
      </c>
      <c r="L18" s="38" t="e">
        <f>IF(AND('Mapa final'!#REF!="Alta",'Mapa final'!#REF!="Leve"),CONCATENATE("R3C",'Mapa final'!#REF!),"")</f>
        <v>#REF!</v>
      </c>
      <c r="M18" s="38" t="e">
        <f>IF(AND('Mapa final'!#REF!="Alta",'Mapa final'!#REF!="Leve"),CONCATENATE("R3C",'Mapa final'!#REF!),"")</f>
        <v>#REF!</v>
      </c>
      <c r="N18" s="38" t="e">
        <f>IF(AND('Mapa final'!#REF!="Alta",'Mapa final'!#REF!="Leve"),CONCATENATE("R3C",'Mapa final'!#REF!),"")</f>
        <v>#REF!</v>
      </c>
      <c r="O18" s="39" t="e">
        <f>IF(AND('Mapa final'!#REF!="Alta",'Mapa final'!#REF!="Leve"),CONCATENATE("R3C",'Mapa final'!#REF!),"")</f>
        <v>#REF!</v>
      </c>
      <c r="P18" s="37" t="e">
        <f>IF(AND('Mapa final'!#REF!="Alta",'Mapa final'!#REF!="Menor"),CONCATENATE("R3C",'Mapa final'!#REF!),"")</f>
        <v>#REF!</v>
      </c>
      <c r="Q18" s="38" t="e">
        <f>IF(AND('Mapa final'!#REF!="Alta",'Mapa final'!#REF!="Menor"),CONCATENATE("R3C",'Mapa final'!#REF!),"")</f>
        <v>#REF!</v>
      </c>
      <c r="R18" s="38" t="e">
        <f>IF(AND('Mapa final'!#REF!="Alta",'Mapa final'!#REF!="Menor"),CONCATENATE("R3C",'Mapa final'!#REF!),"")</f>
        <v>#REF!</v>
      </c>
      <c r="S18" s="38" t="e">
        <f>IF(AND('Mapa final'!#REF!="Alta",'Mapa final'!#REF!="Menor"),CONCATENATE("R3C",'Mapa final'!#REF!),"")</f>
        <v>#REF!</v>
      </c>
      <c r="T18" s="38" t="e">
        <f>IF(AND('Mapa final'!#REF!="Alta",'Mapa final'!#REF!="Menor"),CONCATENATE("R3C",'Mapa final'!#REF!),"")</f>
        <v>#REF!</v>
      </c>
      <c r="U18" s="39" t="e">
        <f>IF(AND('Mapa final'!#REF!="Alta",'Mapa final'!#REF!="Menor"),CONCATENATE("R3C",'Mapa final'!#REF!),"")</f>
        <v>#REF!</v>
      </c>
      <c r="V18" s="22" t="e">
        <f>IF(AND('Mapa final'!#REF!="Alta",'Mapa final'!#REF!="Moderado"),CONCATENATE("R3C",'Mapa final'!#REF!),"")</f>
        <v>#REF!</v>
      </c>
      <c r="W18" s="23" t="e">
        <f>IF(AND('Mapa final'!#REF!="Alta",'Mapa final'!#REF!="Moderado"),CONCATENATE("R3C",'Mapa final'!#REF!),"")</f>
        <v>#REF!</v>
      </c>
      <c r="X18" s="23" t="e">
        <f>IF(AND('Mapa final'!#REF!="Alta",'Mapa final'!#REF!="Moderado"),CONCATENATE("R3C",'Mapa final'!#REF!),"")</f>
        <v>#REF!</v>
      </c>
      <c r="Y18" s="23" t="e">
        <f>IF(AND('Mapa final'!#REF!="Alta",'Mapa final'!#REF!="Moderado"),CONCATENATE("R3C",'Mapa final'!#REF!),"")</f>
        <v>#REF!</v>
      </c>
      <c r="Z18" s="23" t="e">
        <f>IF(AND('Mapa final'!#REF!="Alta",'Mapa final'!#REF!="Moderado"),CONCATENATE("R3C",'Mapa final'!#REF!),"")</f>
        <v>#REF!</v>
      </c>
      <c r="AA18" s="24" t="e">
        <f>IF(AND('Mapa final'!#REF!="Alta",'Mapa final'!#REF!="Moderado"),CONCATENATE("R3C",'Mapa final'!#REF!),"")</f>
        <v>#REF!</v>
      </c>
      <c r="AB18" s="22" t="e">
        <f>IF(AND('Mapa final'!#REF!="Alta",'Mapa final'!#REF!="Mayor"),CONCATENATE("R3C",'Mapa final'!#REF!),"")</f>
        <v>#REF!</v>
      </c>
      <c r="AC18" s="23" t="e">
        <f>IF(AND('Mapa final'!#REF!="Alta",'Mapa final'!#REF!="Mayor"),CONCATENATE("R3C",'Mapa final'!#REF!),"")</f>
        <v>#REF!</v>
      </c>
      <c r="AD18" s="23" t="e">
        <f>IF(AND('Mapa final'!#REF!="Alta",'Mapa final'!#REF!="Mayor"),CONCATENATE("R3C",'Mapa final'!#REF!),"")</f>
        <v>#REF!</v>
      </c>
      <c r="AE18" s="23" t="e">
        <f>IF(AND('Mapa final'!#REF!="Alta",'Mapa final'!#REF!="Mayor"),CONCATENATE("R3C",'Mapa final'!#REF!),"")</f>
        <v>#REF!</v>
      </c>
      <c r="AF18" s="23" t="e">
        <f>IF(AND('Mapa final'!#REF!="Alta",'Mapa final'!#REF!="Mayor"),CONCATENATE("R3C",'Mapa final'!#REF!),"")</f>
        <v>#REF!</v>
      </c>
      <c r="AG18" s="24" t="e">
        <f>IF(AND('Mapa final'!#REF!="Alta",'Mapa final'!#REF!="Mayor"),CONCATENATE("R3C",'Mapa final'!#REF!),"")</f>
        <v>#REF!</v>
      </c>
      <c r="AH18" s="25" t="e">
        <f>IF(AND('Mapa final'!#REF!="Alta",'Mapa final'!#REF!="Catastrófico"),CONCATENATE("R3C",'Mapa final'!#REF!),"")</f>
        <v>#REF!</v>
      </c>
      <c r="AI18" s="26" t="e">
        <f>IF(AND('Mapa final'!#REF!="Alta",'Mapa final'!#REF!="Catastrófico"),CONCATENATE("R3C",'Mapa final'!#REF!),"")</f>
        <v>#REF!</v>
      </c>
      <c r="AJ18" s="26" t="e">
        <f>IF(AND('Mapa final'!#REF!="Alta",'Mapa final'!#REF!="Catastrófico"),CONCATENATE("R3C",'Mapa final'!#REF!),"")</f>
        <v>#REF!</v>
      </c>
      <c r="AK18" s="26" t="e">
        <f>IF(AND('Mapa final'!#REF!="Alta",'Mapa final'!#REF!="Catastrófico"),CONCATENATE("R3C",'Mapa final'!#REF!),"")</f>
        <v>#REF!</v>
      </c>
      <c r="AL18" s="26" t="e">
        <f>IF(AND('Mapa final'!#REF!="Alta",'Mapa final'!#REF!="Catastrófico"),CONCATENATE("R3C",'Mapa final'!#REF!),"")</f>
        <v>#REF!</v>
      </c>
      <c r="AM18" s="27" t="e">
        <f>IF(AND('Mapa final'!#REF!="Alta",'Mapa final'!#REF!="Catastrófico"),CONCATENATE("R3C",'Mapa final'!#REF!),"")</f>
        <v>#REF!</v>
      </c>
      <c r="AN18" s="53"/>
      <c r="AO18" s="582"/>
      <c r="AP18" s="583"/>
      <c r="AQ18" s="583"/>
      <c r="AR18" s="583"/>
      <c r="AS18" s="583"/>
      <c r="AT18" s="584"/>
      <c r="AU18" s="53"/>
      <c r="AV18" s="53"/>
      <c r="AW18" s="53"/>
      <c r="AX18" s="53"/>
      <c r="AY18" s="53"/>
      <c r="AZ18" s="53"/>
      <c r="BA18" s="53"/>
      <c r="BB18" s="53"/>
      <c r="BC18" s="53"/>
      <c r="BD18" s="53"/>
      <c r="BE18" s="53"/>
      <c r="BF18" s="53"/>
      <c r="BG18" s="53"/>
      <c r="BH18" s="53"/>
      <c r="BI18" s="53"/>
      <c r="BJ18" s="53"/>
      <c r="BK18" s="53"/>
      <c r="BL18" s="53"/>
      <c r="BM18" s="53"/>
      <c r="BN18" s="53"/>
      <c r="BO18" s="53"/>
      <c r="BP18" s="53"/>
      <c r="BQ18" s="53"/>
      <c r="BR18" s="53"/>
      <c r="BS18" s="53"/>
      <c r="BT18" s="53"/>
      <c r="BU18" s="53"/>
      <c r="BV18" s="53"/>
      <c r="BW18" s="53"/>
      <c r="BX18" s="53"/>
    </row>
    <row r="19" spans="1:76" ht="15" customHeight="1" x14ac:dyDescent="0.3">
      <c r="A19" s="53"/>
      <c r="B19" s="531"/>
      <c r="C19" s="531"/>
      <c r="D19" s="532"/>
      <c r="E19" s="572"/>
      <c r="F19" s="573"/>
      <c r="G19" s="573"/>
      <c r="H19" s="573"/>
      <c r="I19" s="573"/>
      <c r="J19" s="37" t="e">
        <f>IF(AND('Mapa final'!#REF!="Alta",'Mapa final'!#REF!="Leve"),CONCATENATE("R4C",'Mapa final'!#REF!),"")</f>
        <v>#REF!</v>
      </c>
      <c r="K19" s="38" t="e">
        <f>IF(AND('Mapa final'!#REF!="Alta",'Mapa final'!#REF!="Leve"),CONCATENATE("R4C",'Mapa final'!#REF!),"")</f>
        <v>#REF!</v>
      </c>
      <c r="L19" s="38" t="e">
        <f>IF(AND('Mapa final'!#REF!="Alta",'Mapa final'!#REF!="Leve"),CONCATENATE("R4C",'Mapa final'!#REF!),"")</f>
        <v>#REF!</v>
      </c>
      <c r="M19" s="38" t="e">
        <f>IF(AND('Mapa final'!#REF!="Alta",'Mapa final'!#REF!="Leve"),CONCATENATE("R4C",'Mapa final'!#REF!),"")</f>
        <v>#REF!</v>
      </c>
      <c r="N19" s="38" t="e">
        <f>IF(AND('Mapa final'!#REF!="Alta",'Mapa final'!#REF!="Leve"),CONCATENATE("R4C",'Mapa final'!#REF!),"")</f>
        <v>#REF!</v>
      </c>
      <c r="O19" s="39" t="e">
        <f>IF(AND('Mapa final'!#REF!="Alta",'Mapa final'!#REF!="Leve"),CONCATENATE("R4C",'Mapa final'!#REF!),"")</f>
        <v>#REF!</v>
      </c>
      <c r="P19" s="37" t="e">
        <f>IF(AND('Mapa final'!#REF!="Alta",'Mapa final'!#REF!="Menor"),CONCATENATE("R4C",'Mapa final'!#REF!),"")</f>
        <v>#REF!</v>
      </c>
      <c r="Q19" s="38" t="e">
        <f>IF(AND('Mapa final'!#REF!="Alta",'Mapa final'!#REF!="Menor"),CONCATENATE("R4C",'Mapa final'!#REF!),"")</f>
        <v>#REF!</v>
      </c>
      <c r="R19" s="38" t="e">
        <f>IF(AND('Mapa final'!#REF!="Alta",'Mapa final'!#REF!="Menor"),CONCATENATE("R4C",'Mapa final'!#REF!),"")</f>
        <v>#REF!</v>
      </c>
      <c r="S19" s="38" t="e">
        <f>IF(AND('Mapa final'!#REF!="Alta",'Mapa final'!#REF!="Menor"),CONCATENATE("R4C",'Mapa final'!#REF!),"")</f>
        <v>#REF!</v>
      </c>
      <c r="T19" s="38" t="e">
        <f>IF(AND('Mapa final'!#REF!="Alta",'Mapa final'!#REF!="Menor"),CONCATENATE("R4C",'Mapa final'!#REF!),"")</f>
        <v>#REF!</v>
      </c>
      <c r="U19" s="39" t="e">
        <f>IF(AND('Mapa final'!#REF!="Alta",'Mapa final'!#REF!="Menor"),CONCATENATE("R4C",'Mapa final'!#REF!),"")</f>
        <v>#REF!</v>
      </c>
      <c r="V19" s="22" t="e">
        <f>IF(AND('Mapa final'!#REF!="Alta",'Mapa final'!#REF!="Moderado"),CONCATENATE("R4C",'Mapa final'!#REF!),"")</f>
        <v>#REF!</v>
      </c>
      <c r="W19" s="23" t="e">
        <f>IF(AND('Mapa final'!#REF!="Alta",'Mapa final'!#REF!="Moderado"),CONCATENATE("R4C",'Mapa final'!#REF!),"")</f>
        <v>#REF!</v>
      </c>
      <c r="X19" s="23" t="e">
        <f>IF(AND('Mapa final'!#REF!="Alta",'Mapa final'!#REF!="Moderado"),CONCATENATE("R4C",'Mapa final'!#REF!),"")</f>
        <v>#REF!</v>
      </c>
      <c r="Y19" s="23" t="e">
        <f>IF(AND('Mapa final'!#REF!="Alta",'Mapa final'!#REF!="Moderado"),CONCATENATE("R4C",'Mapa final'!#REF!),"")</f>
        <v>#REF!</v>
      </c>
      <c r="Z19" s="23" t="e">
        <f>IF(AND('Mapa final'!#REF!="Alta",'Mapa final'!#REF!="Moderado"),CONCATENATE("R4C",'Mapa final'!#REF!),"")</f>
        <v>#REF!</v>
      </c>
      <c r="AA19" s="24" t="e">
        <f>IF(AND('Mapa final'!#REF!="Alta",'Mapa final'!#REF!="Moderado"),CONCATENATE("R4C",'Mapa final'!#REF!),"")</f>
        <v>#REF!</v>
      </c>
      <c r="AB19" s="22" t="e">
        <f>IF(AND('Mapa final'!#REF!="Alta",'Mapa final'!#REF!="Mayor"),CONCATENATE("R4C",'Mapa final'!#REF!),"")</f>
        <v>#REF!</v>
      </c>
      <c r="AC19" s="23" t="e">
        <f>IF(AND('Mapa final'!#REF!="Alta",'Mapa final'!#REF!="Mayor"),CONCATENATE("R4C",'Mapa final'!#REF!),"")</f>
        <v>#REF!</v>
      </c>
      <c r="AD19" s="23" t="e">
        <f>IF(AND('Mapa final'!#REF!="Alta",'Mapa final'!#REF!="Mayor"),CONCATENATE("R4C",'Mapa final'!#REF!),"")</f>
        <v>#REF!</v>
      </c>
      <c r="AE19" s="23" t="e">
        <f>IF(AND('Mapa final'!#REF!="Alta",'Mapa final'!#REF!="Mayor"),CONCATENATE("R4C",'Mapa final'!#REF!),"")</f>
        <v>#REF!</v>
      </c>
      <c r="AF19" s="23" t="e">
        <f>IF(AND('Mapa final'!#REF!="Alta",'Mapa final'!#REF!="Mayor"),CONCATENATE("R4C",'Mapa final'!#REF!),"")</f>
        <v>#REF!</v>
      </c>
      <c r="AG19" s="24" t="e">
        <f>IF(AND('Mapa final'!#REF!="Alta",'Mapa final'!#REF!="Mayor"),CONCATENATE("R4C",'Mapa final'!#REF!),"")</f>
        <v>#REF!</v>
      </c>
      <c r="AH19" s="25" t="e">
        <f>IF(AND('Mapa final'!#REF!="Alta",'Mapa final'!#REF!="Catastrófico"),CONCATENATE("R4C",'Mapa final'!#REF!),"")</f>
        <v>#REF!</v>
      </c>
      <c r="AI19" s="26" t="e">
        <f>IF(AND('Mapa final'!#REF!="Alta",'Mapa final'!#REF!="Catastrófico"),CONCATENATE("R4C",'Mapa final'!#REF!),"")</f>
        <v>#REF!</v>
      </c>
      <c r="AJ19" s="26" t="e">
        <f>IF(AND('Mapa final'!#REF!="Alta",'Mapa final'!#REF!="Catastrófico"),CONCATENATE("R4C",'Mapa final'!#REF!),"")</f>
        <v>#REF!</v>
      </c>
      <c r="AK19" s="26" t="e">
        <f>IF(AND('Mapa final'!#REF!="Alta",'Mapa final'!#REF!="Catastrófico"),CONCATENATE("R4C",'Mapa final'!#REF!),"")</f>
        <v>#REF!</v>
      </c>
      <c r="AL19" s="26" t="e">
        <f>IF(AND('Mapa final'!#REF!="Alta",'Mapa final'!#REF!="Catastrófico"),CONCATENATE("R4C",'Mapa final'!#REF!),"")</f>
        <v>#REF!</v>
      </c>
      <c r="AM19" s="27" t="e">
        <f>IF(AND('Mapa final'!#REF!="Alta",'Mapa final'!#REF!="Catastrófico"),CONCATENATE("R4C",'Mapa final'!#REF!),"")</f>
        <v>#REF!</v>
      </c>
      <c r="AN19" s="53"/>
      <c r="AO19" s="582"/>
      <c r="AP19" s="583"/>
      <c r="AQ19" s="583"/>
      <c r="AR19" s="583"/>
      <c r="AS19" s="583"/>
      <c r="AT19" s="584"/>
      <c r="AU19" s="53"/>
      <c r="AV19" s="53"/>
      <c r="AW19" s="53"/>
      <c r="AX19" s="53"/>
      <c r="AY19" s="53"/>
      <c r="AZ19" s="53"/>
      <c r="BA19" s="53"/>
      <c r="BB19" s="53"/>
      <c r="BC19" s="53"/>
      <c r="BD19" s="53"/>
      <c r="BE19" s="53"/>
      <c r="BF19" s="53"/>
      <c r="BG19" s="53"/>
      <c r="BH19" s="53"/>
      <c r="BI19" s="53"/>
      <c r="BJ19" s="53"/>
      <c r="BK19" s="53"/>
      <c r="BL19" s="53"/>
      <c r="BM19" s="53"/>
      <c r="BN19" s="53"/>
      <c r="BO19" s="53"/>
      <c r="BP19" s="53"/>
      <c r="BQ19" s="53"/>
      <c r="BR19" s="53"/>
      <c r="BS19" s="53"/>
      <c r="BT19" s="53"/>
      <c r="BU19" s="53"/>
      <c r="BV19" s="53"/>
      <c r="BW19" s="53"/>
      <c r="BX19" s="53"/>
    </row>
    <row r="20" spans="1:76" ht="15" customHeight="1" x14ac:dyDescent="0.3">
      <c r="A20" s="53"/>
      <c r="B20" s="531"/>
      <c r="C20" s="531"/>
      <c r="D20" s="532"/>
      <c r="E20" s="572"/>
      <c r="F20" s="573"/>
      <c r="G20" s="573"/>
      <c r="H20" s="573"/>
      <c r="I20" s="573"/>
      <c r="J20" s="37" t="e">
        <f>IF(AND('Mapa final'!#REF!="Alta",'Mapa final'!#REF!="Leve"),CONCATENATE("R5C",'Mapa final'!#REF!),"")</f>
        <v>#REF!</v>
      </c>
      <c r="K20" s="38" t="e">
        <f>IF(AND('Mapa final'!#REF!="Alta",'Mapa final'!#REF!="Leve"),CONCATENATE("R5C",'Mapa final'!#REF!),"")</f>
        <v>#REF!</v>
      </c>
      <c r="L20" s="38" t="e">
        <f>IF(AND('Mapa final'!#REF!="Alta",'Mapa final'!#REF!="Leve"),CONCATENATE("R5C",'Mapa final'!#REF!),"")</f>
        <v>#REF!</v>
      </c>
      <c r="M20" s="38" t="e">
        <f>IF(AND('Mapa final'!#REF!="Alta",'Mapa final'!#REF!="Leve"),CONCATENATE("R5C",'Mapa final'!#REF!),"")</f>
        <v>#REF!</v>
      </c>
      <c r="N20" s="38" t="e">
        <f>IF(AND('Mapa final'!#REF!="Alta",'Mapa final'!#REF!="Leve"),CONCATENATE("R5C",'Mapa final'!#REF!),"")</f>
        <v>#REF!</v>
      </c>
      <c r="O20" s="39" t="e">
        <f>IF(AND('Mapa final'!#REF!="Alta",'Mapa final'!#REF!="Leve"),CONCATENATE("R5C",'Mapa final'!#REF!),"")</f>
        <v>#REF!</v>
      </c>
      <c r="P20" s="37" t="e">
        <f>IF(AND('Mapa final'!#REF!="Alta",'Mapa final'!#REF!="Menor"),CONCATENATE("R5C",'Mapa final'!#REF!),"")</f>
        <v>#REF!</v>
      </c>
      <c r="Q20" s="38" t="e">
        <f>IF(AND('Mapa final'!#REF!="Alta",'Mapa final'!#REF!="Menor"),CONCATENATE("R5C",'Mapa final'!#REF!),"")</f>
        <v>#REF!</v>
      </c>
      <c r="R20" s="38" t="e">
        <f>IF(AND('Mapa final'!#REF!="Alta",'Mapa final'!#REF!="Menor"),CONCATENATE("R5C",'Mapa final'!#REF!),"")</f>
        <v>#REF!</v>
      </c>
      <c r="S20" s="38" t="e">
        <f>IF(AND('Mapa final'!#REF!="Alta",'Mapa final'!#REF!="Menor"),CONCATENATE("R5C",'Mapa final'!#REF!),"")</f>
        <v>#REF!</v>
      </c>
      <c r="T20" s="38" t="e">
        <f>IF(AND('Mapa final'!#REF!="Alta",'Mapa final'!#REF!="Menor"),CONCATENATE("R5C",'Mapa final'!#REF!),"")</f>
        <v>#REF!</v>
      </c>
      <c r="U20" s="39" t="e">
        <f>IF(AND('Mapa final'!#REF!="Alta",'Mapa final'!#REF!="Menor"),CONCATENATE("R5C",'Mapa final'!#REF!),"")</f>
        <v>#REF!</v>
      </c>
      <c r="V20" s="22" t="e">
        <f>IF(AND('Mapa final'!#REF!="Alta",'Mapa final'!#REF!="Moderado"),CONCATENATE("R5C",'Mapa final'!#REF!),"")</f>
        <v>#REF!</v>
      </c>
      <c r="W20" s="23" t="e">
        <f>IF(AND('Mapa final'!#REF!="Alta",'Mapa final'!#REF!="Moderado"),CONCATENATE("R5C",'Mapa final'!#REF!),"")</f>
        <v>#REF!</v>
      </c>
      <c r="X20" s="23" t="e">
        <f>IF(AND('Mapa final'!#REF!="Alta",'Mapa final'!#REF!="Moderado"),CONCATENATE("R5C",'Mapa final'!#REF!),"")</f>
        <v>#REF!</v>
      </c>
      <c r="Y20" s="23" t="e">
        <f>IF(AND('Mapa final'!#REF!="Alta",'Mapa final'!#REF!="Moderado"),CONCATENATE("R5C",'Mapa final'!#REF!),"")</f>
        <v>#REF!</v>
      </c>
      <c r="Z20" s="23" t="e">
        <f>IF(AND('Mapa final'!#REF!="Alta",'Mapa final'!#REF!="Moderado"),CONCATENATE("R5C",'Mapa final'!#REF!),"")</f>
        <v>#REF!</v>
      </c>
      <c r="AA20" s="24" t="e">
        <f>IF(AND('Mapa final'!#REF!="Alta",'Mapa final'!#REF!="Moderado"),CONCATENATE("R5C",'Mapa final'!#REF!),"")</f>
        <v>#REF!</v>
      </c>
      <c r="AB20" s="22" t="e">
        <f>IF(AND('Mapa final'!#REF!="Alta",'Mapa final'!#REF!="Mayor"),CONCATENATE("R5C",'Mapa final'!#REF!),"")</f>
        <v>#REF!</v>
      </c>
      <c r="AC20" s="23" t="e">
        <f>IF(AND('Mapa final'!#REF!="Alta",'Mapa final'!#REF!="Mayor"),CONCATENATE("R5C",'Mapa final'!#REF!),"")</f>
        <v>#REF!</v>
      </c>
      <c r="AD20" s="23" t="e">
        <f>IF(AND('Mapa final'!#REF!="Alta",'Mapa final'!#REF!="Mayor"),CONCATENATE("R5C",'Mapa final'!#REF!),"")</f>
        <v>#REF!</v>
      </c>
      <c r="AE20" s="23" t="e">
        <f>IF(AND('Mapa final'!#REF!="Alta",'Mapa final'!#REF!="Mayor"),CONCATENATE("R5C",'Mapa final'!#REF!),"")</f>
        <v>#REF!</v>
      </c>
      <c r="AF20" s="23" t="e">
        <f>IF(AND('Mapa final'!#REF!="Alta",'Mapa final'!#REF!="Mayor"),CONCATENATE("R5C",'Mapa final'!#REF!),"")</f>
        <v>#REF!</v>
      </c>
      <c r="AG20" s="24" t="e">
        <f>IF(AND('Mapa final'!#REF!="Alta",'Mapa final'!#REF!="Mayor"),CONCATENATE("R5C",'Mapa final'!#REF!),"")</f>
        <v>#REF!</v>
      </c>
      <c r="AH20" s="25" t="e">
        <f>IF(AND('Mapa final'!#REF!="Alta",'Mapa final'!#REF!="Catastrófico"),CONCATENATE("R5C",'Mapa final'!#REF!),"")</f>
        <v>#REF!</v>
      </c>
      <c r="AI20" s="26" t="e">
        <f>IF(AND('Mapa final'!#REF!="Alta",'Mapa final'!#REF!="Catastrófico"),CONCATENATE("R5C",'Mapa final'!#REF!),"")</f>
        <v>#REF!</v>
      </c>
      <c r="AJ20" s="26" t="e">
        <f>IF(AND('Mapa final'!#REF!="Alta",'Mapa final'!#REF!="Catastrófico"),CONCATENATE("R5C",'Mapa final'!#REF!),"")</f>
        <v>#REF!</v>
      </c>
      <c r="AK20" s="26" t="e">
        <f>IF(AND('Mapa final'!#REF!="Alta",'Mapa final'!#REF!="Catastrófico"),CONCATENATE("R5C",'Mapa final'!#REF!),"")</f>
        <v>#REF!</v>
      </c>
      <c r="AL20" s="26" t="e">
        <f>IF(AND('Mapa final'!#REF!="Alta",'Mapa final'!#REF!="Catastrófico"),CONCATENATE("R5C",'Mapa final'!#REF!),"")</f>
        <v>#REF!</v>
      </c>
      <c r="AM20" s="27" t="e">
        <f>IF(AND('Mapa final'!#REF!="Alta",'Mapa final'!#REF!="Catastrófico"),CONCATENATE("R5C",'Mapa final'!#REF!),"")</f>
        <v>#REF!</v>
      </c>
      <c r="AN20" s="53"/>
      <c r="AO20" s="582"/>
      <c r="AP20" s="583"/>
      <c r="AQ20" s="583"/>
      <c r="AR20" s="583"/>
      <c r="AS20" s="583"/>
      <c r="AT20" s="584"/>
      <c r="AU20" s="53"/>
      <c r="AV20" s="53"/>
      <c r="AW20" s="53"/>
      <c r="AX20" s="53"/>
      <c r="AY20" s="53"/>
      <c r="AZ20" s="53"/>
      <c r="BA20" s="53"/>
      <c r="BB20" s="53"/>
      <c r="BC20" s="53"/>
      <c r="BD20" s="53"/>
      <c r="BE20" s="53"/>
      <c r="BF20" s="53"/>
      <c r="BG20" s="53"/>
      <c r="BH20" s="53"/>
      <c r="BI20" s="53"/>
      <c r="BJ20" s="53"/>
      <c r="BK20" s="53"/>
      <c r="BL20" s="53"/>
      <c r="BM20" s="53"/>
      <c r="BN20" s="53"/>
      <c r="BO20" s="53"/>
      <c r="BP20" s="53"/>
      <c r="BQ20" s="53"/>
      <c r="BR20" s="53"/>
      <c r="BS20" s="53"/>
      <c r="BT20" s="53"/>
      <c r="BU20" s="53"/>
      <c r="BV20" s="53"/>
      <c r="BW20" s="53"/>
      <c r="BX20" s="53"/>
    </row>
    <row r="21" spans="1:76" ht="15" customHeight="1" x14ac:dyDescent="0.3">
      <c r="A21" s="53"/>
      <c r="B21" s="531"/>
      <c r="C21" s="531"/>
      <c r="D21" s="532"/>
      <c r="E21" s="572"/>
      <c r="F21" s="573"/>
      <c r="G21" s="573"/>
      <c r="H21" s="573"/>
      <c r="I21" s="573"/>
      <c r="J21" s="37" t="str">
        <f>IF(AND('Mapa final'!$AB$12="Alta",'Mapa final'!$AD$12="Leve"),CONCATENATE("R6C",'Mapa final'!$R$12),"")</f>
        <v/>
      </c>
      <c r="K21" s="38" t="str">
        <f>IF(AND('Mapa final'!$AB$13="Alta",'Mapa final'!$AD$13="Leve"),CONCATENATE("R6C",'Mapa final'!$R$13),"")</f>
        <v/>
      </c>
      <c r="L21" s="38" t="e">
        <f>IF(AND('Mapa final'!#REF!="Alta",'Mapa final'!#REF!="Leve"),CONCATENATE("R6C",'Mapa final'!#REF!),"")</f>
        <v>#REF!</v>
      </c>
      <c r="M21" s="38" t="e">
        <f>IF(AND('Mapa final'!#REF!="Alta",'Mapa final'!#REF!="Leve"),CONCATENATE("R6C",'Mapa final'!#REF!),"")</f>
        <v>#REF!</v>
      </c>
      <c r="N21" s="38" t="e">
        <f>IF(AND('Mapa final'!#REF!="Alta",'Mapa final'!#REF!="Leve"),CONCATENATE("R6C",'Mapa final'!#REF!),"")</f>
        <v>#REF!</v>
      </c>
      <c r="O21" s="39" t="e">
        <f>IF(AND('Mapa final'!#REF!="Alta",'Mapa final'!#REF!="Leve"),CONCATENATE("R6C",'Mapa final'!#REF!),"")</f>
        <v>#REF!</v>
      </c>
      <c r="P21" s="37" t="str">
        <f>IF(AND('Mapa final'!$AB$12="Alta",'Mapa final'!$AD$12="Menor"),CONCATENATE("R6C",'Mapa final'!$R$12),"")</f>
        <v/>
      </c>
      <c r="Q21" s="38" t="str">
        <f>IF(AND('Mapa final'!$AB$13="Alta",'Mapa final'!$AD$13="Menor"),CONCATENATE("R6C",'Mapa final'!$R$13),"")</f>
        <v/>
      </c>
      <c r="R21" s="38" t="e">
        <f>IF(AND('Mapa final'!#REF!="Alta",'Mapa final'!#REF!="Menor"),CONCATENATE("R6C",'Mapa final'!#REF!),"")</f>
        <v>#REF!</v>
      </c>
      <c r="S21" s="38" t="e">
        <f>IF(AND('Mapa final'!#REF!="Alta",'Mapa final'!#REF!="Menor"),CONCATENATE("R6C",'Mapa final'!#REF!),"")</f>
        <v>#REF!</v>
      </c>
      <c r="T21" s="38" t="e">
        <f>IF(AND('Mapa final'!#REF!="Alta",'Mapa final'!#REF!="Menor"),CONCATENATE("R6C",'Mapa final'!#REF!),"")</f>
        <v>#REF!</v>
      </c>
      <c r="U21" s="39" t="e">
        <f>IF(AND('Mapa final'!#REF!="Alta",'Mapa final'!#REF!="Menor"),CONCATENATE("R6C",'Mapa final'!#REF!),"")</f>
        <v>#REF!</v>
      </c>
      <c r="V21" s="22" t="str">
        <f>IF(AND('Mapa final'!$AB$12="Alta",'Mapa final'!$AD$12="Moderado"),CONCATENATE("R6C",'Mapa final'!$R$12),"")</f>
        <v/>
      </c>
      <c r="W21" s="23" t="str">
        <f>IF(AND('Mapa final'!$AB$13="Alta",'Mapa final'!$AD$13="Moderado"),CONCATENATE("R6C",'Mapa final'!$R$13),"")</f>
        <v/>
      </c>
      <c r="X21" s="23" t="e">
        <f>IF(AND('Mapa final'!#REF!="Alta",'Mapa final'!#REF!="Moderado"),CONCATENATE("R6C",'Mapa final'!#REF!),"")</f>
        <v>#REF!</v>
      </c>
      <c r="Y21" s="23" t="e">
        <f>IF(AND('Mapa final'!#REF!="Alta",'Mapa final'!#REF!="Moderado"),CONCATENATE("R6C",'Mapa final'!#REF!),"")</f>
        <v>#REF!</v>
      </c>
      <c r="Z21" s="23" t="e">
        <f>IF(AND('Mapa final'!#REF!="Alta",'Mapa final'!#REF!="Moderado"),CONCATENATE("R6C",'Mapa final'!#REF!),"")</f>
        <v>#REF!</v>
      </c>
      <c r="AA21" s="24" t="e">
        <f>IF(AND('Mapa final'!#REF!="Alta",'Mapa final'!#REF!="Moderado"),CONCATENATE("R6C",'Mapa final'!#REF!),"")</f>
        <v>#REF!</v>
      </c>
      <c r="AB21" s="22" t="str">
        <f>IF(AND('Mapa final'!$AB$12="Alta",'Mapa final'!$AD$12="Mayor"),CONCATENATE("R6C",'Mapa final'!$R$12),"")</f>
        <v/>
      </c>
      <c r="AC21" s="23" t="str">
        <f>IF(AND('Mapa final'!$AB$13="Alta",'Mapa final'!$AD$13="Mayor"),CONCATENATE("R6C",'Mapa final'!$R$13),"")</f>
        <v/>
      </c>
      <c r="AD21" s="23" t="e">
        <f>IF(AND('Mapa final'!#REF!="Alta",'Mapa final'!#REF!="Mayor"),CONCATENATE("R6C",'Mapa final'!#REF!),"")</f>
        <v>#REF!</v>
      </c>
      <c r="AE21" s="23" t="e">
        <f>IF(AND('Mapa final'!#REF!="Alta",'Mapa final'!#REF!="Mayor"),CONCATENATE("R6C",'Mapa final'!#REF!),"")</f>
        <v>#REF!</v>
      </c>
      <c r="AF21" s="23" t="e">
        <f>IF(AND('Mapa final'!#REF!="Alta",'Mapa final'!#REF!="Mayor"),CONCATENATE("R6C",'Mapa final'!#REF!),"")</f>
        <v>#REF!</v>
      </c>
      <c r="AG21" s="24" t="e">
        <f>IF(AND('Mapa final'!#REF!="Alta",'Mapa final'!#REF!="Mayor"),CONCATENATE("R6C",'Mapa final'!#REF!),"")</f>
        <v>#REF!</v>
      </c>
      <c r="AH21" s="25" t="str">
        <f>IF(AND('Mapa final'!$AB$12="Alta",'Mapa final'!$AD$12="Catastrófico"),CONCATENATE("R6C",'Mapa final'!$R$12),"")</f>
        <v/>
      </c>
      <c r="AI21" s="26" t="str">
        <f>IF(AND('Mapa final'!$AB$13="Alta",'Mapa final'!$AD$13="Catastrófico"),CONCATENATE("R6C",'Mapa final'!$R$13),"")</f>
        <v/>
      </c>
      <c r="AJ21" s="26" t="e">
        <f>IF(AND('Mapa final'!#REF!="Alta",'Mapa final'!#REF!="Catastrófico"),CONCATENATE("R6C",'Mapa final'!#REF!),"")</f>
        <v>#REF!</v>
      </c>
      <c r="AK21" s="26" t="e">
        <f>IF(AND('Mapa final'!#REF!="Alta",'Mapa final'!#REF!="Catastrófico"),CONCATENATE("R6C",'Mapa final'!#REF!),"")</f>
        <v>#REF!</v>
      </c>
      <c r="AL21" s="26" t="e">
        <f>IF(AND('Mapa final'!#REF!="Alta",'Mapa final'!#REF!="Catastrófico"),CONCATENATE("R6C",'Mapa final'!#REF!),"")</f>
        <v>#REF!</v>
      </c>
      <c r="AM21" s="27" t="e">
        <f>IF(AND('Mapa final'!#REF!="Alta",'Mapa final'!#REF!="Catastrófico"),CONCATENATE("R6C",'Mapa final'!#REF!),"")</f>
        <v>#REF!</v>
      </c>
      <c r="AN21" s="53"/>
      <c r="AO21" s="582"/>
      <c r="AP21" s="583"/>
      <c r="AQ21" s="583"/>
      <c r="AR21" s="583"/>
      <c r="AS21" s="583"/>
      <c r="AT21" s="584"/>
      <c r="AU21" s="53"/>
      <c r="AV21" s="53"/>
      <c r="AW21" s="53"/>
      <c r="AX21" s="53"/>
      <c r="AY21" s="53"/>
      <c r="AZ21" s="53"/>
      <c r="BA21" s="53"/>
      <c r="BB21" s="53"/>
      <c r="BC21" s="53"/>
      <c r="BD21" s="53"/>
      <c r="BE21" s="53"/>
      <c r="BF21" s="53"/>
      <c r="BG21" s="53"/>
      <c r="BH21" s="53"/>
      <c r="BI21" s="53"/>
      <c r="BJ21" s="53"/>
      <c r="BK21" s="53"/>
      <c r="BL21" s="53"/>
      <c r="BM21" s="53"/>
      <c r="BN21" s="53"/>
      <c r="BO21" s="53"/>
      <c r="BP21" s="53"/>
      <c r="BQ21" s="53"/>
      <c r="BR21" s="53"/>
      <c r="BS21" s="53"/>
      <c r="BT21" s="53"/>
      <c r="BU21" s="53"/>
      <c r="BV21" s="53"/>
      <c r="BW21" s="53"/>
      <c r="BX21" s="53"/>
    </row>
    <row r="22" spans="1:76" ht="15" customHeight="1" x14ac:dyDescent="0.3">
      <c r="A22" s="53"/>
      <c r="B22" s="531"/>
      <c r="C22" s="531"/>
      <c r="D22" s="532"/>
      <c r="E22" s="572"/>
      <c r="F22" s="573"/>
      <c r="G22" s="573"/>
      <c r="H22" s="573"/>
      <c r="I22" s="573"/>
      <c r="J22" s="37" t="str">
        <f>IF(AND('Mapa final'!$AB$14="Alta",'Mapa final'!$AD$14="Leve"),CONCATENATE("R7C",'Mapa final'!$R$14),"")</f>
        <v/>
      </c>
      <c r="K22" s="38" t="str">
        <f>IF(AND('Mapa final'!$AB$15="Alta",'Mapa final'!$AD$15="Leve"),CONCATENATE("R7C",'Mapa final'!$R$15),"")</f>
        <v/>
      </c>
      <c r="L22" s="38" t="e">
        <f>IF(AND('Mapa final'!#REF!="Alta",'Mapa final'!#REF!="Leve"),CONCATENATE("R7C",'Mapa final'!#REF!),"")</f>
        <v>#REF!</v>
      </c>
      <c r="M22" s="38" t="e">
        <f>IF(AND('Mapa final'!#REF!="Alta",'Mapa final'!#REF!="Leve"),CONCATENATE("R7C",'Mapa final'!#REF!),"")</f>
        <v>#REF!</v>
      </c>
      <c r="N22" s="38" t="e">
        <f>IF(AND('Mapa final'!#REF!="Alta",'Mapa final'!#REF!="Leve"),CONCATENATE("R7C",'Mapa final'!#REF!),"")</f>
        <v>#REF!</v>
      </c>
      <c r="O22" s="39" t="e">
        <f>IF(AND('Mapa final'!#REF!="Alta",'Mapa final'!#REF!="Leve"),CONCATENATE("R7C",'Mapa final'!#REF!),"")</f>
        <v>#REF!</v>
      </c>
      <c r="P22" s="37" t="str">
        <f>IF(AND('Mapa final'!$AB$14="Alta",'Mapa final'!$AD$14="Menor"),CONCATENATE("R7C",'Mapa final'!$R$14),"")</f>
        <v/>
      </c>
      <c r="Q22" s="38" t="str">
        <f>IF(AND('Mapa final'!$AB$15="Alta",'Mapa final'!$AD$15="Menor"),CONCATENATE("R7C",'Mapa final'!$R$15),"")</f>
        <v/>
      </c>
      <c r="R22" s="38" t="e">
        <f>IF(AND('Mapa final'!#REF!="Alta",'Mapa final'!#REF!="Menor"),CONCATENATE("R7C",'Mapa final'!#REF!),"")</f>
        <v>#REF!</v>
      </c>
      <c r="S22" s="38" t="e">
        <f>IF(AND('Mapa final'!#REF!="Alta",'Mapa final'!#REF!="Menor"),CONCATENATE("R7C",'Mapa final'!#REF!),"")</f>
        <v>#REF!</v>
      </c>
      <c r="T22" s="38" t="e">
        <f>IF(AND('Mapa final'!#REF!="Alta",'Mapa final'!#REF!="Menor"),CONCATENATE("R7C",'Mapa final'!#REF!),"")</f>
        <v>#REF!</v>
      </c>
      <c r="U22" s="39" t="e">
        <f>IF(AND('Mapa final'!#REF!="Alta",'Mapa final'!#REF!="Menor"),CONCATENATE("R7C",'Mapa final'!#REF!),"")</f>
        <v>#REF!</v>
      </c>
      <c r="V22" s="22" t="str">
        <f>IF(AND('Mapa final'!$AB$14="Alta",'Mapa final'!$AD$14="Moderado"),CONCATENATE("R7C",'Mapa final'!$R$14),"")</f>
        <v/>
      </c>
      <c r="W22" s="23" t="str">
        <f>IF(AND('Mapa final'!$AB$15="Alta",'Mapa final'!$AD$15="Moderado"),CONCATENATE("R7C",'Mapa final'!$R$15),"")</f>
        <v/>
      </c>
      <c r="X22" s="23" t="e">
        <f>IF(AND('Mapa final'!#REF!="Alta",'Mapa final'!#REF!="Moderado"),CONCATENATE("R7C",'Mapa final'!#REF!),"")</f>
        <v>#REF!</v>
      </c>
      <c r="Y22" s="23" t="e">
        <f>IF(AND('Mapa final'!#REF!="Alta",'Mapa final'!#REF!="Moderado"),CONCATENATE("R7C",'Mapa final'!#REF!),"")</f>
        <v>#REF!</v>
      </c>
      <c r="Z22" s="23" t="e">
        <f>IF(AND('Mapa final'!#REF!="Alta",'Mapa final'!#REF!="Moderado"),CONCATENATE("R7C",'Mapa final'!#REF!),"")</f>
        <v>#REF!</v>
      </c>
      <c r="AA22" s="24" t="e">
        <f>IF(AND('Mapa final'!#REF!="Alta",'Mapa final'!#REF!="Moderado"),CONCATENATE("R7C",'Mapa final'!#REF!),"")</f>
        <v>#REF!</v>
      </c>
      <c r="AB22" s="22" t="str">
        <f>IF(AND('Mapa final'!$AB$14="Alta",'Mapa final'!$AD$14="Mayor"),CONCATENATE("R7C",'Mapa final'!$R$14),"")</f>
        <v/>
      </c>
      <c r="AC22" s="23" t="str">
        <f>IF(AND('Mapa final'!$AB$15="Alta",'Mapa final'!$AD$15="Mayor"),CONCATENATE("R7C",'Mapa final'!$R$15),"")</f>
        <v/>
      </c>
      <c r="AD22" s="23" t="e">
        <f>IF(AND('Mapa final'!#REF!="Alta",'Mapa final'!#REF!="Mayor"),CONCATENATE("R7C",'Mapa final'!#REF!),"")</f>
        <v>#REF!</v>
      </c>
      <c r="AE22" s="23" t="e">
        <f>IF(AND('Mapa final'!#REF!="Alta",'Mapa final'!#REF!="Mayor"),CONCATENATE("R7C",'Mapa final'!#REF!),"")</f>
        <v>#REF!</v>
      </c>
      <c r="AF22" s="23" t="e">
        <f>IF(AND('Mapa final'!#REF!="Alta",'Mapa final'!#REF!="Mayor"),CONCATENATE("R7C",'Mapa final'!#REF!),"")</f>
        <v>#REF!</v>
      </c>
      <c r="AG22" s="24" t="e">
        <f>IF(AND('Mapa final'!#REF!="Alta",'Mapa final'!#REF!="Mayor"),CONCATENATE("R7C",'Mapa final'!#REF!),"")</f>
        <v>#REF!</v>
      </c>
      <c r="AH22" s="25" t="str">
        <f>IF(AND('Mapa final'!$AB$14="Alta",'Mapa final'!$AD$14="Catastrófico"),CONCATENATE("R7C",'Mapa final'!$R$14),"")</f>
        <v/>
      </c>
      <c r="AI22" s="26" t="str">
        <f>IF(AND('Mapa final'!$AB$15="Alta",'Mapa final'!$AD$15="Catastrófico"),CONCATENATE("R7C",'Mapa final'!$R$15),"")</f>
        <v/>
      </c>
      <c r="AJ22" s="26" t="e">
        <f>IF(AND('Mapa final'!#REF!="Alta",'Mapa final'!#REF!="Catastrófico"),CONCATENATE("R7C",'Mapa final'!#REF!),"")</f>
        <v>#REF!</v>
      </c>
      <c r="AK22" s="26" t="e">
        <f>IF(AND('Mapa final'!#REF!="Alta",'Mapa final'!#REF!="Catastrófico"),CONCATENATE("R7C",'Mapa final'!#REF!),"")</f>
        <v>#REF!</v>
      </c>
      <c r="AL22" s="26" t="e">
        <f>IF(AND('Mapa final'!#REF!="Alta",'Mapa final'!#REF!="Catastrófico"),CONCATENATE("R7C",'Mapa final'!#REF!),"")</f>
        <v>#REF!</v>
      </c>
      <c r="AM22" s="27" t="e">
        <f>IF(AND('Mapa final'!#REF!="Alta",'Mapa final'!#REF!="Catastrófico"),CONCATENATE("R7C",'Mapa final'!#REF!),"")</f>
        <v>#REF!</v>
      </c>
      <c r="AN22" s="53"/>
      <c r="AO22" s="582"/>
      <c r="AP22" s="583"/>
      <c r="AQ22" s="583"/>
      <c r="AR22" s="583"/>
      <c r="AS22" s="583"/>
      <c r="AT22" s="584"/>
      <c r="AU22" s="53"/>
      <c r="AV22" s="53"/>
      <c r="AW22" s="53"/>
      <c r="AX22" s="53"/>
      <c r="AY22" s="53"/>
      <c r="AZ22" s="53"/>
      <c r="BA22" s="53"/>
      <c r="BB22" s="53"/>
      <c r="BC22" s="53"/>
      <c r="BD22" s="53"/>
      <c r="BE22" s="53"/>
      <c r="BF22" s="53"/>
      <c r="BG22" s="53"/>
      <c r="BH22" s="53"/>
      <c r="BI22" s="53"/>
      <c r="BJ22" s="53"/>
      <c r="BK22" s="53"/>
      <c r="BL22" s="53"/>
      <c r="BM22" s="53"/>
      <c r="BN22" s="53"/>
      <c r="BO22" s="53"/>
      <c r="BP22" s="53"/>
      <c r="BQ22" s="53"/>
      <c r="BR22" s="53"/>
      <c r="BS22" s="53"/>
      <c r="BT22" s="53"/>
      <c r="BU22" s="53"/>
      <c r="BV22" s="53"/>
      <c r="BW22" s="53"/>
      <c r="BX22" s="53"/>
    </row>
    <row r="23" spans="1:76" ht="15" customHeight="1" x14ac:dyDescent="0.3">
      <c r="A23" s="53"/>
      <c r="B23" s="531"/>
      <c r="C23" s="531"/>
      <c r="D23" s="532"/>
      <c r="E23" s="572"/>
      <c r="F23" s="573"/>
      <c r="G23" s="573"/>
      <c r="H23" s="573"/>
      <c r="I23" s="573"/>
      <c r="J23" s="37" t="e">
        <f>IF(AND('Mapa final'!#REF!="Alta",'Mapa final'!#REF!="Leve"),CONCATENATE("R8C",'Mapa final'!#REF!),"")</f>
        <v>#REF!</v>
      </c>
      <c r="K23" s="38" t="e">
        <f>IF(AND('Mapa final'!#REF!="Alta",'Mapa final'!#REF!="Leve"),CONCATENATE("R8C",'Mapa final'!#REF!),"")</f>
        <v>#REF!</v>
      </c>
      <c r="L23" s="38" t="e">
        <f>IF(AND('Mapa final'!#REF!="Alta",'Mapa final'!#REF!="Leve"),CONCATENATE("R8C",'Mapa final'!#REF!),"")</f>
        <v>#REF!</v>
      </c>
      <c r="M23" s="38" t="e">
        <f>IF(AND('Mapa final'!#REF!="Alta",'Mapa final'!#REF!="Leve"),CONCATENATE("R8C",'Mapa final'!#REF!),"")</f>
        <v>#REF!</v>
      </c>
      <c r="N23" s="38" t="e">
        <f>IF(AND('Mapa final'!#REF!="Alta",'Mapa final'!#REF!="Leve"),CONCATENATE("R8C",'Mapa final'!#REF!),"")</f>
        <v>#REF!</v>
      </c>
      <c r="O23" s="39" t="e">
        <f>IF(AND('Mapa final'!#REF!="Alta",'Mapa final'!#REF!="Leve"),CONCATENATE("R8C",'Mapa final'!#REF!),"")</f>
        <v>#REF!</v>
      </c>
      <c r="P23" s="37" t="e">
        <f>IF(AND('Mapa final'!#REF!="Alta",'Mapa final'!#REF!="Menor"),CONCATENATE("R8C",'Mapa final'!#REF!),"")</f>
        <v>#REF!</v>
      </c>
      <c r="Q23" s="38" t="e">
        <f>IF(AND('Mapa final'!#REF!="Alta",'Mapa final'!#REF!="Menor"),CONCATENATE("R8C",'Mapa final'!#REF!),"")</f>
        <v>#REF!</v>
      </c>
      <c r="R23" s="38" t="e">
        <f>IF(AND('Mapa final'!#REF!="Alta",'Mapa final'!#REF!="Menor"),CONCATENATE("R8C",'Mapa final'!#REF!),"")</f>
        <v>#REF!</v>
      </c>
      <c r="S23" s="38" t="e">
        <f>IF(AND('Mapa final'!#REF!="Alta",'Mapa final'!#REF!="Menor"),CONCATENATE("R8C",'Mapa final'!#REF!),"")</f>
        <v>#REF!</v>
      </c>
      <c r="T23" s="38" t="e">
        <f>IF(AND('Mapa final'!#REF!="Alta",'Mapa final'!#REF!="Menor"),CONCATENATE("R8C",'Mapa final'!#REF!),"")</f>
        <v>#REF!</v>
      </c>
      <c r="U23" s="39" t="e">
        <f>IF(AND('Mapa final'!#REF!="Alta",'Mapa final'!#REF!="Menor"),CONCATENATE("R8C",'Mapa final'!#REF!),"")</f>
        <v>#REF!</v>
      </c>
      <c r="V23" s="22" t="e">
        <f>IF(AND('Mapa final'!#REF!="Alta",'Mapa final'!#REF!="Moderado"),CONCATENATE("R8C",'Mapa final'!#REF!),"")</f>
        <v>#REF!</v>
      </c>
      <c r="W23" s="23" t="e">
        <f>IF(AND('Mapa final'!#REF!="Alta",'Mapa final'!#REF!="Moderado"),CONCATENATE("R8C",'Mapa final'!#REF!),"")</f>
        <v>#REF!</v>
      </c>
      <c r="X23" s="23" t="e">
        <f>IF(AND('Mapa final'!#REF!="Alta",'Mapa final'!#REF!="Moderado"),CONCATENATE("R8C",'Mapa final'!#REF!),"")</f>
        <v>#REF!</v>
      </c>
      <c r="Y23" s="23" t="e">
        <f>IF(AND('Mapa final'!#REF!="Alta",'Mapa final'!#REF!="Moderado"),CONCATENATE("R8C",'Mapa final'!#REF!),"")</f>
        <v>#REF!</v>
      </c>
      <c r="Z23" s="23" t="e">
        <f>IF(AND('Mapa final'!#REF!="Alta",'Mapa final'!#REF!="Moderado"),CONCATENATE("R8C",'Mapa final'!#REF!),"")</f>
        <v>#REF!</v>
      </c>
      <c r="AA23" s="24" t="e">
        <f>IF(AND('Mapa final'!#REF!="Alta",'Mapa final'!#REF!="Moderado"),CONCATENATE("R8C",'Mapa final'!#REF!),"")</f>
        <v>#REF!</v>
      </c>
      <c r="AB23" s="22" t="e">
        <f>IF(AND('Mapa final'!#REF!="Alta",'Mapa final'!#REF!="Mayor"),CONCATENATE("R8C",'Mapa final'!#REF!),"")</f>
        <v>#REF!</v>
      </c>
      <c r="AC23" s="23" t="e">
        <f>IF(AND('Mapa final'!#REF!="Alta",'Mapa final'!#REF!="Mayor"),CONCATENATE("R8C",'Mapa final'!#REF!),"")</f>
        <v>#REF!</v>
      </c>
      <c r="AD23" s="23" t="e">
        <f>IF(AND('Mapa final'!#REF!="Alta",'Mapa final'!#REF!="Mayor"),CONCATENATE("R8C",'Mapa final'!#REF!),"")</f>
        <v>#REF!</v>
      </c>
      <c r="AE23" s="23" t="e">
        <f>IF(AND('Mapa final'!#REF!="Alta",'Mapa final'!#REF!="Mayor"),CONCATENATE("R8C",'Mapa final'!#REF!),"")</f>
        <v>#REF!</v>
      </c>
      <c r="AF23" s="23" t="e">
        <f>IF(AND('Mapa final'!#REF!="Alta",'Mapa final'!#REF!="Mayor"),CONCATENATE("R8C",'Mapa final'!#REF!),"")</f>
        <v>#REF!</v>
      </c>
      <c r="AG23" s="24" t="e">
        <f>IF(AND('Mapa final'!#REF!="Alta",'Mapa final'!#REF!="Mayor"),CONCATENATE("R8C",'Mapa final'!#REF!),"")</f>
        <v>#REF!</v>
      </c>
      <c r="AH23" s="25" t="e">
        <f>IF(AND('Mapa final'!#REF!="Alta",'Mapa final'!#REF!="Catastrófico"),CONCATENATE("R8C",'Mapa final'!#REF!),"")</f>
        <v>#REF!</v>
      </c>
      <c r="AI23" s="26" t="e">
        <f>IF(AND('Mapa final'!#REF!="Alta",'Mapa final'!#REF!="Catastrófico"),CONCATENATE("R8C",'Mapa final'!#REF!),"")</f>
        <v>#REF!</v>
      </c>
      <c r="AJ23" s="26" t="e">
        <f>IF(AND('Mapa final'!#REF!="Alta",'Mapa final'!#REF!="Catastrófico"),CONCATENATE("R8C",'Mapa final'!#REF!),"")</f>
        <v>#REF!</v>
      </c>
      <c r="AK23" s="26" t="e">
        <f>IF(AND('Mapa final'!#REF!="Alta",'Mapa final'!#REF!="Catastrófico"),CONCATENATE("R8C",'Mapa final'!#REF!),"")</f>
        <v>#REF!</v>
      </c>
      <c r="AL23" s="26" t="e">
        <f>IF(AND('Mapa final'!#REF!="Alta",'Mapa final'!#REF!="Catastrófico"),CONCATENATE("R8C",'Mapa final'!#REF!),"")</f>
        <v>#REF!</v>
      </c>
      <c r="AM23" s="27" t="e">
        <f>IF(AND('Mapa final'!#REF!="Alta",'Mapa final'!#REF!="Catastrófico"),CONCATENATE("R8C",'Mapa final'!#REF!),"")</f>
        <v>#REF!</v>
      </c>
      <c r="AN23" s="53"/>
      <c r="AO23" s="582"/>
      <c r="AP23" s="583"/>
      <c r="AQ23" s="583"/>
      <c r="AR23" s="583"/>
      <c r="AS23" s="583"/>
      <c r="AT23" s="584"/>
      <c r="AU23" s="53"/>
      <c r="AV23" s="53"/>
      <c r="AW23" s="53"/>
      <c r="AX23" s="53"/>
      <c r="AY23" s="53"/>
      <c r="AZ23" s="53"/>
      <c r="BA23" s="53"/>
      <c r="BB23" s="53"/>
      <c r="BC23" s="53"/>
      <c r="BD23" s="53"/>
      <c r="BE23" s="53"/>
      <c r="BF23" s="53"/>
      <c r="BG23" s="53"/>
      <c r="BH23" s="53"/>
      <c r="BI23" s="53"/>
      <c r="BJ23" s="53"/>
      <c r="BK23" s="53"/>
      <c r="BL23" s="53"/>
      <c r="BM23" s="53"/>
      <c r="BN23" s="53"/>
      <c r="BO23" s="53"/>
      <c r="BP23" s="53"/>
      <c r="BQ23" s="53"/>
      <c r="BR23" s="53"/>
      <c r="BS23" s="53"/>
      <c r="BT23" s="53"/>
      <c r="BU23" s="53"/>
      <c r="BV23" s="53"/>
      <c r="BW23" s="53"/>
      <c r="BX23" s="53"/>
    </row>
    <row r="24" spans="1:76" ht="15" customHeight="1" x14ac:dyDescent="0.3">
      <c r="A24" s="53"/>
      <c r="B24" s="531"/>
      <c r="C24" s="531"/>
      <c r="D24" s="532"/>
      <c r="E24" s="572"/>
      <c r="F24" s="573"/>
      <c r="G24" s="573"/>
      <c r="H24" s="573"/>
      <c r="I24" s="573"/>
      <c r="J24" s="37" t="e">
        <f>IF(AND('Mapa final'!#REF!="Alta",'Mapa final'!#REF!="Leve"),CONCATENATE("R9C",'Mapa final'!#REF!),"")</f>
        <v>#REF!</v>
      </c>
      <c r="K24" s="38" t="e">
        <f>IF(AND('Mapa final'!#REF!="Alta",'Mapa final'!#REF!="Leve"),CONCATENATE("R9C",'Mapa final'!#REF!),"")</f>
        <v>#REF!</v>
      </c>
      <c r="L24" s="38" t="e">
        <f>IF(AND('Mapa final'!#REF!="Alta",'Mapa final'!#REF!="Leve"),CONCATENATE("R9C",'Mapa final'!#REF!),"")</f>
        <v>#REF!</v>
      </c>
      <c r="M24" s="38" t="e">
        <f>IF(AND('Mapa final'!#REF!="Alta",'Mapa final'!#REF!="Leve"),CONCATENATE("R9C",'Mapa final'!#REF!),"")</f>
        <v>#REF!</v>
      </c>
      <c r="N24" s="38" t="e">
        <f>IF(AND('Mapa final'!#REF!="Alta",'Mapa final'!#REF!="Leve"),CONCATENATE("R9C",'Mapa final'!#REF!),"")</f>
        <v>#REF!</v>
      </c>
      <c r="O24" s="39" t="e">
        <f>IF(AND('Mapa final'!#REF!="Alta",'Mapa final'!#REF!="Leve"),CONCATENATE("R9C",'Mapa final'!#REF!),"")</f>
        <v>#REF!</v>
      </c>
      <c r="P24" s="37" t="e">
        <f>IF(AND('Mapa final'!#REF!="Alta",'Mapa final'!#REF!="Menor"),CONCATENATE("R9C",'Mapa final'!#REF!),"")</f>
        <v>#REF!</v>
      </c>
      <c r="Q24" s="38" t="e">
        <f>IF(AND('Mapa final'!#REF!="Alta",'Mapa final'!#REF!="Menor"),CONCATENATE("R9C",'Mapa final'!#REF!),"")</f>
        <v>#REF!</v>
      </c>
      <c r="R24" s="38" t="e">
        <f>IF(AND('Mapa final'!#REF!="Alta",'Mapa final'!#REF!="Menor"),CONCATENATE("R9C",'Mapa final'!#REF!),"")</f>
        <v>#REF!</v>
      </c>
      <c r="S24" s="38" t="e">
        <f>IF(AND('Mapa final'!#REF!="Alta",'Mapa final'!#REF!="Menor"),CONCATENATE("R9C",'Mapa final'!#REF!),"")</f>
        <v>#REF!</v>
      </c>
      <c r="T24" s="38" t="e">
        <f>IF(AND('Mapa final'!#REF!="Alta",'Mapa final'!#REF!="Menor"),CONCATENATE("R9C",'Mapa final'!#REF!),"")</f>
        <v>#REF!</v>
      </c>
      <c r="U24" s="39" t="e">
        <f>IF(AND('Mapa final'!#REF!="Alta",'Mapa final'!#REF!="Menor"),CONCATENATE("R9C",'Mapa final'!#REF!),"")</f>
        <v>#REF!</v>
      </c>
      <c r="V24" s="22" t="e">
        <f>IF(AND('Mapa final'!#REF!="Alta",'Mapa final'!#REF!="Moderado"),CONCATENATE("R9C",'Mapa final'!#REF!),"")</f>
        <v>#REF!</v>
      </c>
      <c r="W24" s="23" t="e">
        <f>IF(AND('Mapa final'!#REF!="Alta",'Mapa final'!#REF!="Moderado"),CONCATENATE("R9C",'Mapa final'!#REF!),"")</f>
        <v>#REF!</v>
      </c>
      <c r="X24" s="23" t="e">
        <f>IF(AND('Mapa final'!#REF!="Alta",'Mapa final'!#REF!="Moderado"),CONCATENATE("R9C",'Mapa final'!#REF!),"")</f>
        <v>#REF!</v>
      </c>
      <c r="Y24" s="23" t="e">
        <f>IF(AND('Mapa final'!#REF!="Alta",'Mapa final'!#REF!="Moderado"),CONCATENATE("R9C",'Mapa final'!#REF!),"")</f>
        <v>#REF!</v>
      </c>
      <c r="Z24" s="23" t="e">
        <f>IF(AND('Mapa final'!#REF!="Alta",'Mapa final'!#REF!="Moderado"),CONCATENATE("R9C",'Mapa final'!#REF!),"")</f>
        <v>#REF!</v>
      </c>
      <c r="AA24" s="24" t="e">
        <f>IF(AND('Mapa final'!#REF!="Alta",'Mapa final'!#REF!="Moderado"),CONCATENATE("R9C",'Mapa final'!#REF!),"")</f>
        <v>#REF!</v>
      </c>
      <c r="AB24" s="22" t="e">
        <f>IF(AND('Mapa final'!#REF!="Alta",'Mapa final'!#REF!="Mayor"),CONCATENATE("R9C",'Mapa final'!#REF!),"")</f>
        <v>#REF!</v>
      </c>
      <c r="AC24" s="23" t="e">
        <f>IF(AND('Mapa final'!#REF!="Alta",'Mapa final'!#REF!="Mayor"),CONCATENATE("R9C",'Mapa final'!#REF!),"")</f>
        <v>#REF!</v>
      </c>
      <c r="AD24" s="23" t="e">
        <f>IF(AND('Mapa final'!#REF!="Alta",'Mapa final'!#REF!="Mayor"),CONCATENATE("R9C",'Mapa final'!#REF!),"")</f>
        <v>#REF!</v>
      </c>
      <c r="AE24" s="23" t="e">
        <f>IF(AND('Mapa final'!#REF!="Alta",'Mapa final'!#REF!="Mayor"),CONCATENATE("R9C",'Mapa final'!#REF!),"")</f>
        <v>#REF!</v>
      </c>
      <c r="AF24" s="23" t="e">
        <f>IF(AND('Mapa final'!#REF!="Alta",'Mapa final'!#REF!="Mayor"),CONCATENATE("R9C",'Mapa final'!#REF!),"")</f>
        <v>#REF!</v>
      </c>
      <c r="AG24" s="24" t="e">
        <f>IF(AND('Mapa final'!#REF!="Alta",'Mapa final'!#REF!="Mayor"),CONCATENATE("R9C",'Mapa final'!#REF!),"")</f>
        <v>#REF!</v>
      </c>
      <c r="AH24" s="25" t="e">
        <f>IF(AND('Mapa final'!#REF!="Alta",'Mapa final'!#REF!="Catastrófico"),CONCATENATE("R9C",'Mapa final'!#REF!),"")</f>
        <v>#REF!</v>
      </c>
      <c r="AI24" s="26" t="e">
        <f>IF(AND('Mapa final'!#REF!="Alta",'Mapa final'!#REF!="Catastrófico"),CONCATENATE("R9C",'Mapa final'!#REF!),"")</f>
        <v>#REF!</v>
      </c>
      <c r="AJ24" s="26" t="e">
        <f>IF(AND('Mapa final'!#REF!="Alta",'Mapa final'!#REF!="Catastrófico"),CONCATENATE("R9C",'Mapa final'!#REF!),"")</f>
        <v>#REF!</v>
      </c>
      <c r="AK24" s="26" t="e">
        <f>IF(AND('Mapa final'!#REF!="Alta",'Mapa final'!#REF!="Catastrófico"),CONCATENATE("R9C",'Mapa final'!#REF!),"")</f>
        <v>#REF!</v>
      </c>
      <c r="AL24" s="26" t="e">
        <f>IF(AND('Mapa final'!#REF!="Alta",'Mapa final'!#REF!="Catastrófico"),CONCATENATE("R9C",'Mapa final'!#REF!),"")</f>
        <v>#REF!</v>
      </c>
      <c r="AM24" s="27" t="e">
        <f>IF(AND('Mapa final'!#REF!="Alta",'Mapa final'!#REF!="Catastrófico"),CONCATENATE("R9C",'Mapa final'!#REF!),"")</f>
        <v>#REF!</v>
      </c>
      <c r="AN24" s="53"/>
      <c r="AO24" s="582"/>
      <c r="AP24" s="583"/>
      <c r="AQ24" s="583"/>
      <c r="AR24" s="583"/>
      <c r="AS24" s="583"/>
      <c r="AT24" s="584"/>
      <c r="AU24" s="53"/>
      <c r="AV24" s="53"/>
      <c r="AW24" s="53"/>
      <c r="AX24" s="53"/>
      <c r="AY24" s="53"/>
      <c r="AZ24" s="53"/>
      <c r="BA24" s="53"/>
      <c r="BB24" s="53"/>
      <c r="BC24" s="53"/>
      <c r="BD24" s="53"/>
      <c r="BE24" s="53"/>
      <c r="BF24" s="53"/>
      <c r="BG24" s="53"/>
      <c r="BH24" s="53"/>
      <c r="BI24" s="53"/>
      <c r="BJ24" s="53"/>
      <c r="BK24" s="53"/>
      <c r="BL24" s="53"/>
      <c r="BM24" s="53"/>
      <c r="BN24" s="53"/>
      <c r="BO24" s="53"/>
      <c r="BP24" s="53"/>
      <c r="BQ24" s="53"/>
      <c r="BR24" s="53"/>
      <c r="BS24" s="53"/>
      <c r="BT24" s="53"/>
      <c r="BU24" s="53"/>
      <c r="BV24" s="53"/>
      <c r="BW24" s="53"/>
      <c r="BX24" s="53"/>
    </row>
    <row r="25" spans="1:76" ht="15.75" customHeight="1" thickBot="1" x14ac:dyDescent="0.35">
      <c r="A25" s="53"/>
      <c r="B25" s="531"/>
      <c r="C25" s="531"/>
      <c r="D25" s="532"/>
      <c r="E25" s="575"/>
      <c r="F25" s="576"/>
      <c r="G25" s="576"/>
      <c r="H25" s="576"/>
      <c r="I25" s="576"/>
      <c r="J25" s="40" t="e">
        <f>IF(AND('Mapa final'!#REF!="Alta",'Mapa final'!#REF!="Leve"),CONCATENATE("R10C",'Mapa final'!#REF!),"")</f>
        <v>#REF!</v>
      </c>
      <c r="K25" s="41" t="e">
        <f>IF(AND('Mapa final'!#REF!="Alta",'Mapa final'!#REF!="Leve"),CONCATENATE("R10C",'Mapa final'!#REF!),"")</f>
        <v>#REF!</v>
      </c>
      <c r="L25" s="41" t="e">
        <f>IF(AND('Mapa final'!#REF!="Alta",'Mapa final'!#REF!="Leve"),CONCATENATE("R10C",'Mapa final'!#REF!),"")</f>
        <v>#REF!</v>
      </c>
      <c r="M25" s="41" t="e">
        <f>IF(AND('Mapa final'!#REF!="Alta",'Mapa final'!#REF!="Leve"),CONCATENATE("R10C",'Mapa final'!#REF!),"")</f>
        <v>#REF!</v>
      </c>
      <c r="N25" s="41" t="e">
        <f>IF(AND('Mapa final'!#REF!="Alta",'Mapa final'!#REF!="Leve"),CONCATENATE("R10C",'Mapa final'!#REF!),"")</f>
        <v>#REF!</v>
      </c>
      <c r="O25" s="42" t="e">
        <f>IF(AND('Mapa final'!#REF!="Alta",'Mapa final'!#REF!="Leve"),CONCATENATE("R10C",'Mapa final'!#REF!),"")</f>
        <v>#REF!</v>
      </c>
      <c r="P25" s="40" t="e">
        <f>IF(AND('Mapa final'!#REF!="Alta",'Mapa final'!#REF!="Menor"),CONCATENATE("R10C",'Mapa final'!#REF!),"")</f>
        <v>#REF!</v>
      </c>
      <c r="Q25" s="41" t="e">
        <f>IF(AND('Mapa final'!#REF!="Alta",'Mapa final'!#REF!="Menor"),CONCATENATE("R10C",'Mapa final'!#REF!),"")</f>
        <v>#REF!</v>
      </c>
      <c r="R25" s="41" t="e">
        <f>IF(AND('Mapa final'!#REF!="Alta",'Mapa final'!#REF!="Menor"),CONCATENATE("R10C",'Mapa final'!#REF!),"")</f>
        <v>#REF!</v>
      </c>
      <c r="S25" s="41" t="e">
        <f>IF(AND('Mapa final'!#REF!="Alta",'Mapa final'!#REF!="Menor"),CONCATENATE("R10C",'Mapa final'!#REF!),"")</f>
        <v>#REF!</v>
      </c>
      <c r="T25" s="41" t="e">
        <f>IF(AND('Mapa final'!#REF!="Alta",'Mapa final'!#REF!="Menor"),CONCATENATE("R10C",'Mapa final'!#REF!),"")</f>
        <v>#REF!</v>
      </c>
      <c r="U25" s="42" t="e">
        <f>IF(AND('Mapa final'!#REF!="Alta",'Mapa final'!#REF!="Menor"),CONCATENATE("R10C",'Mapa final'!#REF!),"")</f>
        <v>#REF!</v>
      </c>
      <c r="V25" s="28" t="e">
        <f>IF(AND('Mapa final'!#REF!="Alta",'Mapa final'!#REF!="Moderado"),CONCATENATE("R10C",'Mapa final'!#REF!),"")</f>
        <v>#REF!</v>
      </c>
      <c r="W25" s="29" t="e">
        <f>IF(AND('Mapa final'!#REF!="Alta",'Mapa final'!#REF!="Moderado"),CONCATENATE("R10C",'Mapa final'!#REF!),"")</f>
        <v>#REF!</v>
      </c>
      <c r="X25" s="29" t="e">
        <f>IF(AND('Mapa final'!#REF!="Alta",'Mapa final'!#REF!="Moderado"),CONCATENATE("R10C",'Mapa final'!#REF!),"")</f>
        <v>#REF!</v>
      </c>
      <c r="Y25" s="29" t="e">
        <f>IF(AND('Mapa final'!#REF!="Alta",'Mapa final'!#REF!="Moderado"),CONCATENATE("R10C",'Mapa final'!#REF!),"")</f>
        <v>#REF!</v>
      </c>
      <c r="Z25" s="29" t="e">
        <f>IF(AND('Mapa final'!#REF!="Alta",'Mapa final'!#REF!="Moderado"),CONCATENATE("R10C",'Mapa final'!#REF!),"")</f>
        <v>#REF!</v>
      </c>
      <c r="AA25" s="30" t="e">
        <f>IF(AND('Mapa final'!#REF!="Alta",'Mapa final'!#REF!="Moderado"),CONCATENATE("R10C",'Mapa final'!#REF!),"")</f>
        <v>#REF!</v>
      </c>
      <c r="AB25" s="28" t="e">
        <f>IF(AND('Mapa final'!#REF!="Alta",'Mapa final'!#REF!="Mayor"),CONCATENATE("R10C",'Mapa final'!#REF!),"")</f>
        <v>#REF!</v>
      </c>
      <c r="AC25" s="29" t="e">
        <f>IF(AND('Mapa final'!#REF!="Alta",'Mapa final'!#REF!="Mayor"),CONCATENATE("R10C",'Mapa final'!#REF!),"")</f>
        <v>#REF!</v>
      </c>
      <c r="AD25" s="29" t="e">
        <f>IF(AND('Mapa final'!#REF!="Alta",'Mapa final'!#REF!="Mayor"),CONCATENATE("R10C",'Mapa final'!#REF!),"")</f>
        <v>#REF!</v>
      </c>
      <c r="AE25" s="29" t="e">
        <f>IF(AND('Mapa final'!#REF!="Alta",'Mapa final'!#REF!="Mayor"),CONCATENATE("R10C",'Mapa final'!#REF!),"")</f>
        <v>#REF!</v>
      </c>
      <c r="AF25" s="29" t="e">
        <f>IF(AND('Mapa final'!#REF!="Alta",'Mapa final'!#REF!="Mayor"),CONCATENATE("R10C",'Mapa final'!#REF!),"")</f>
        <v>#REF!</v>
      </c>
      <c r="AG25" s="30" t="e">
        <f>IF(AND('Mapa final'!#REF!="Alta",'Mapa final'!#REF!="Mayor"),CONCATENATE("R10C",'Mapa final'!#REF!),"")</f>
        <v>#REF!</v>
      </c>
      <c r="AH25" s="31" t="e">
        <f>IF(AND('Mapa final'!#REF!="Alta",'Mapa final'!#REF!="Catastrófico"),CONCATENATE("R10C",'Mapa final'!#REF!),"")</f>
        <v>#REF!</v>
      </c>
      <c r="AI25" s="32" t="e">
        <f>IF(AND('Mapa final'!#REF!="Alta",'Mapa final'!#REF!="Catastrófico"),CONCATENATE("R10C",'Mapa final'!#REF!),"")</f>
        <v>#REF!</v>
      </c>
      <c r="AJ25" s="32" t="e">
        <f>IF(AND('Mapa final'!#REF!="Alta",'Mapa final'!#REF!="Catastrófico"),CONCATENATE("R10C",'Mapa final'!#REF!),"")</f>
        <v>#REF!</v>
      </c>
      <c r="AK25" s="32" t="e">
        <f>IF(AND('Mapa final'!#REF!="Alta",'Mapa final'!#REF!="Catastrófico"),CONCATENATE("R10C",'Mapa final'!#REF!),"")</f>
        <v>#REF!</v>
      </c>
      <c r="AL25" s="32" t="e">
        <f>IF(AND('Mapa final'!#REF!="Alta",'Mapa final'!#REF!="Catastrófico"),CONCATENATE("R10C",'Mapa final'!#REF!),"")</f>
        <v>#REF!</v>
      </c>
      <c r="AM25" s="33" t="e">
        <f>IF(AND('Mapa final'!#REF!="Alta",'Mapa final'!#REF!="Catastrófico"),CONCATENATE("R10C",'Mapa final'!#REF!),"")</f>
        <v>#REF!</v>
      </c>
      <c r="AN25" s="53"/>
      <c r="AO25" s="585"/>
      <c r="AP25" s="586"/>
      <c r="AQ25" s="586"/>
      <c r="AR25" s="586"/>
      <c r="AS25" s="586"/>
      <c r="AT25" s="587"/>
      <c r="AU25" s="53"/>
      <c r="AV25" s="53"/>
      <c r="AW25" s="53"/>
      <c r="AX25" s="53"/>
      <c r="AY25" s="53"/>
      <c r="AZ25" s="53"/>
      <c r="BA25" s="53"/>
      <c r="BB25" s="53"/>
      <c r="BC25" s="53"/>
      <c r="BD25" s="53"/>
      <c r="BE25" s="53"/>
      <c r="BF25" s="53"/>
      <c r="BG25" s="53"/>
      <c r="BH25" s="53"/>
      <c r="BI25" s="53"/>
      <c r="BJ25" s="53"/>
      <c r="BK25" s="53"/>
      <c r="BL25" s="53"/>
      <c r="BM25" s="53"/>
      <c r="BN25" s="53"/>
      <c r="BO25" s="53"/>
      <c r="BP25" s="53"/>
      <c r="BQ25" s="53"/>
      <c r="BR25" s="53"/>
      <c r="BS25" s="53"/>
      <c r="BT25" s="53"/>
      <c r="BU25" s="53"/>
      <c r="BV25" s="53"/>
      <c r="BW25" s="53"/>
      <c r="BX25" s="53"/>
    </row>
    <row r="26" spans="1:76" ht="15" customHeight="1" x14ac:dyDescent="0.3">
      <c r="A26" s="53"/>
      <c r="B26" s="531"/>
      <c r="C26" s="531"/>
      <c r="D26" s="532"/>
      <c r="E26" s="569" t="s">
        <v>111</v>
      </c>
      <c r="F26" s="570"/>
      <c r="G26" s="570"/>
      <c r="H26" s="570"/>
      <c r="I26" s="571"/>
      <c r="J26" s="34" t="str">
        <f>IF(AND('Mapa final'!$AB$10="Media",'Mapa final'!$AD$10="Leve"),CONCATENATE("R1C",'Mapa final'!$R$10),"")</f>
        <v/>
      </c>
      <c r="K26" s="35" t="e">
        <f>IF(AND('Mapa final'!#REF!="Media",'Mapa final'!#REF!="Leve"),CONCATENATE("R1C",'Mapa final'!#REF!),"")</f>
        <v>#REF!</v>
      </c>
      <c r="L26" s="35" t="e">
        <f>IF(AND('Mapa final'!#REF!="Media",'Mapa final'!#REF!="Leve"),CONCATENATE("R1C",'Mapa final'!#REF!),"")</f>
        <v>#REF!</v>
      </c>
      <c r="M26" s="35" t="e">
        <f>IF(AND('Mapa final'!#REF!="Media",'Mapa final'!#REF!="Leve"),CONCATENATE("R1C",'Mapa final'!#REF!),"")</f>
        <v>#REF!</v>
      </c>
      <c r="N26" s="35" t="e">
        <f>IF(AND('Mapa final'!#REF!="Media",'Mapa final'!#REF!="Leve"),CONCATENATE("R1C",'Mapa final'!#REF!),"")</f>
        <v>#REF!</v>
      </c>
      <c r="O26" s="36" t="e">
        <f>IF(AND('Mapa final'!#REF!="Media",'Mapa final'!#REF!="Leve"),CONCATENATE("R1C",'Mapa final'!#REF!),"")</f>
        <v>#REF!</v>
      </c>
      <c r="P26" s="34" t="str">
        <f>IF(AND('Mapa final'!$AB$10="Media",'Mapa final'!$AD$10="Menor"),CONCATENATE("R1C",'Mapa final'!$R$10),"")</f>
        <v/>
      </c>
      <c r="Q26" s="35" t="e">
        <f>IF(AND('Mapa final'!#REF!="Media",'Mapa final'!#REF!="Menor"),CONCATENATE("R1C",'Mapa final'!#REF!),"")</f>
        <v>#REF!</v>
      </c>
      <c r="R26" s="35" t="e">
        <f>IF(AND('Mapa final'!#REF!="Media",'Mapa final'!#REF!="Menor"),CONCATENATE("R1C",'Mapa final'!#REF!),"")</f>
        <v>#REF!</v>
      </c>
      <c r="S26" s="35" t="e">
        <f>IF(AND('Mapa final'!#REF!="Media",'Mapa final'!#REF!="Menor"),CONCATENATE("R1C",'Mapa final'!#REF!),"")</f>
        <v>#REF!</v>
      </c>
      <c r="T26" s="35" t="e">
        <f>IF(AND('Mapa final'!#REF!="Media",'Mapa final'!#REF!="Menor"),CONCATENATE("R1C",'Mapa final'!#REF!),"")</f>
        <v>#REF!</v>
      </c>
      <c r="U26" s="36" t="e">
        <f>IF(AND('Mapa final'!#REF!="Media",'Mapa final'!#REF!="Menor"),CONCATENATE("R1C",'Mapa final'!#REF!),"")</f>
        <v>#REF!</v>
      </c>
      <c r="V26" s="34" t="str">
        <f>IF(AND('Mapa final'!$AB$10="Media",'Mapa final'!$AD$10="Moderado"),CONCATENATE("R1C",'Mapa final'!$R$10),"")</f>
        <v>R1C1</v>
      </c>
      <c r="W26" s="35" t="e">
        <f>IF(AND('Mapa final'!#REF!="Media",'Mapa final'!#REF!="Moderado"),CONCATENATE("R1C",'Mapa final'!#REF!),"")</f>
        <v>#REF!</v>
      </c>
      <c r="X26" s="35" t="e">
        <f>IF(AND('Mapa final'!#REF!="Media",'Mapa final'!#REF!="Moderado"),CONCATENATE("R1C",'Mapa final'!#REF!),"")</f>
        <v>#REF!</v>
      </c>
      <c r="Y26" s="35" t="e">
        <f>IF(AND('Mapa final'!#REF!="Media",'Mapa final'!#REF!="Moderado"),CONCATENATE("R1C",'Mapa final'!#REF!),"")</f>
        <v>#REF!</v>
      </c>
      <c r="Z26" s="35" t="e">
        <f>IF(AND('Mapa final'!#REF!="Media",'Mapa final'!#REF!="Moderado"),CONCATENATE("R1C",'Mapa final'!#REF!),"")</f>
        <v>#REF!</v>
      </c>
      <c r="AA26" s="36" t="e">
        <f>IF(AND('Mapa final'!#REF!="Media",'Mapa final'!#REF!="Moderado"),CONCATENATE("R1C",'Mapa final'!#REF!),"")</f>
        <v>#REF!</v>
      </c>
      <c r="AB26" s="16" t="str">
        <f>IF(AND('Mapa final'!$AB$10="Media",'Mapa final'!$AD$10="Mayor"),CONCATENATE("R1C",'Mapa final'!$R$10),"")</f>
        <v/>
      </c>
      <c r="AC26" s="17" t="e">
        <f>IF(AND('Mapa final'!#REF!="Media",'Mapa final'!#REF!="Mayor"),CONCATENATE("R1C",'Mapa final'!#REF!),"")</f>
        <v>#REF!</v>
      </c>
      <c r="AD26" s="17" t="e">
        <f>IF(AND('Mapa final'!#REF!="Media",'Mapa final'!#REF!="Mayor"),CONCATENATE("R1C",'Mapa final'!#REF!),"")</f>
        <v>#REF!</v>
      </c>
      <c r="AE26" s="17" t="e">
        <f>IF(AND('Mapa final'!#REF!="Media",'Mapa final'!#REF!="Mayor"),CONCATENATE("R1C",'Mapa final'!#REF!),"")</f>
        <v>#REF!</v>
      </c>
      <c r="AF26" s="17" t="e">
        <f>IF(AND('Mapa final'!#REF!="Media",'Mapa final'!#REF!="Mayor"),CONCATENATE("R1C",'Mapa final'!#REF!),"")</f>
        <v>#REF!</v>
      </c>
      <c r="AG26" s="18" t="e">
        <f>IF(AND('Mapa final'!#REF!="Media",'Mapa final'!#REF!="Mayor"),CONCATENATE("R1C",'Mapa final'!#REF!),"")</f>
        <v>#REF!</v>
      </c>
      <c r="AH26" s="19" t="str">
        <f>IF(AND('Mapa final'!$AB$10="Media",'Mapa final'!$AD$10="Catastrófico"),CONCATENATE("R1C",'Mapa final'!$R$10),"")</f>
        <v/>
      </c>
      <c r="AI26" s="20" t="e">
        <f>IF(AND('Mapa final'!#REF!="Media",'Mapa final'!#REF!="Catastrófico"),CONCATENATE("R1C",'Mapa final'!#REF!),"")</f>
        <v>#REF!</v>
      </c>
      <c r="AJ26" s="20" t="e">
        <f>IF(AND('Mapa final'!#REF!="Media",'Mapa final'!#REF!="Catastrófico"),CONCATENATE("R1C",'Mapa final'!#REF!),"")</f>
        <v>#REF!</v>
      </c>
      <c r="AK26" s="20" t="e">
        <f>IF(AND('Mapa final'!#REF!="Media",'Mapa final'!#REF!="Catastrófico"),CONCATENATE("R1C",'Mapa final'!#REF!),"")</f>
        <v>#REF!</v>
      </c>
      <c r="AL26" s="20" t="e">
        <f>IF(AND('Mapa final'!#REF!="Media",'Mapa final'!#REF!="Catastrófico"),CONCATENATE("R1C",'Mapa final'!#REF!),"")</f>
        <v>#REF!</v>
      </c>
      <c r="AM26" s="21" t="e">
        <f>IF(AND('Mapa final'!#REF!="Media",'Mapa final'!#REF!="Catastrófico"),CONCATENATE("R1C",'Mapa final'!#REF!),"")</f>
        <v>#REF!</v>
      </c>
      <c r="AN26" s="53"/>
      <c r="AO26" s="609" t="s">
        <v>79</v>
      </c>
      <c r="AP26" s="610"/>
      <c r="AQ26" s="610"/>
      <c r="AR26" s="610"/>
      <c r="AS26" s="610"/>
      <c r="AT26" s="611"/>
      <c r="AU26" s="53"/>
      <c r="AV26" s="53"/>
      <c r="AW26" s="53"/>
      <c r="AX26" s="53"/>
      <c r="AY26" s="53"/>
      <c r="AZ26" s="53"/>
      <c r="BA26" s="53"/>
      <c r="BB26" s="53"/>
      <c r="BC26" s="53"/>
      <c r="BD26" s="53"/>
      <c r="BE26" s="53"/>
      <c r="BF26" s="53"/>
      <c r="BG26" s="53"/>
      <c r="BH26" s="53"/>
      <c r="BI26" s="53"/>
      <c r="BJ26" s="53"/>
      <c r="BK26" s="53"/>
      <c r="BL26" s="53"/>
      <c r="BM26" s="53"/>
      <c r="BN26" s="53"/>
      <c r="BO26" s="53"/>
      <c r="BP26" s="53"/>
      <c r="BQ26" s="53"/>
      <c r="BR26" s="53"/>
      <c r="BS26" s="53"/>
      <c r="BT26" s="53"/>
      <c r="BU26" s="53"/>
      <c r="BV26" s="53"/>
      <c r="BW26" s="53"/>
      <c r="BX26" s="53"/>
    </row>
    <row r="27" spans="1:76" ht="15" customHeight="1" x14ac:dyDescent="0.3">
      <c r="A27" s="53"/>
      <c r="B27" s="531"/>
      <c r="C27" s="531"/>
      <c r="D27" s="532"/>
      <c r="E27" s="588"/>
      <c r="F27" s="573"/>
      <c r="G27" s="573"/>
      <c r="H27" s="573"/>
      <c r="I27" s="574"/>
      <c r="J27" s="37" t="e">
        <f>IF(AND('Mapa final'!#REF!="Media",'Mapa final'!#REF!="Leve"),CONCATENATE("R2C",'Mapa final'!#REF!),"")</f>
        <v>#REF!</v>
      </c>
      <c r="K27" s="38" t="e">
        <f>IF(AND('Mapa final'!#REF!="Media",'Mapa final'!#REF!="Leve"),CONCATENATE("R2C",'Mapa final'!#REF!),"")</f>
        <v>#REF!</v>
      </c>
      <c r="L27" s="38" t="e">
        <f>IF(AND('Mapa final'!#REF!="Media",'Mapa final'!#REF!="Leve"),CONCATENATE("R2C",'Mapa final'!#REF!),"")</f>
        <v>#REF!</v>
      </c>
      <c r="M27" s="38" t="e">
        <f>IF(AND('Mapa final'!#REF!="Media",'Mapa final'!#REF!="Leve"),CONCATENATE("R2C",'Mapa final'!#REF!),"")</f>
        <v>#REF!</v>
      </c>
      <c r="N27" s="38" t="e">
        <f>IF(AND('Mapa final'!#REF!="Media",'Mapa final'!#REF!="Leve"),CONCATENATE("R2C",'Mapa final'!#REF!),"")</f>
        <v>#REF!</v>
      </c>
      <c r="O27" s="39" t="e">
        <f>IF(AND('Mapa final'!#REF!="Media",'Mapa final'!#REF!="Leve"),CONCATENATE("R2C",'Mapa final'!#REF!),"")</f>
        <v>#REF!</v>
      </c>
      <c r="P27" s="37" t="e">
        <f>IF(AND('Mapa final'!#REF!="Media",'Mapa final'!#REF!="Menor"),CONCATENATE("R2C",'Mapa final'!#REF!),"")</f>
        <v>#REF!</v>
      </c>
      <c r="Q27" s="38" t="e">
        <f>IF(AND('Mapa final'!#REF!="Media",'Mapa final'!#REF!="Menor"),CONCATENATE("R2C",'Mapa final'!#REF!),"")</f>
        <v>#REF!</v>
      </c>
      <c r="R27" s="38" t="e">
        <f>IF(AND('Mapa final'!#REF!="Media",'Mapa final'!#REF!="Menor"),CONCATENATE("R2C",'Mapa final'!#REF!),"")</f>
        <v>#REF!</v>
      </c>
      <c r="S27" s="38" t="e">
        <f>IF(AND('Mapa final'!#REF!="Media",'Mapa final'!#REF!="Menor"),CONCATENATE("R2C",'Mapa final'!#REF!),"")</f>
        <v>#REF!</v>
      </c>
      <c r="T27" s="38" t="e">
        <f>IF(AND('Mapa final'!#REF!="Media",'Mapa final'!#REF!="Menor"),CONCATENATE("R2C",'Mapa final'!#REF!),"")</f>
        <v>#REF!</v>
      </c>
      <c r="U27" s="39" t="e">
        <f>IF(AND('Mapa final'!#REF!="Media",'Mapa final'!#REF!="Menor"),CONCATENATE("R2C",'Mapa final'!#REF!),"")</f>
        <v>#REF!</v>
      </c>
      <c r="V27" s="37" t="e">
        <f>IF(AND('Mapa final'!#REF!="Media",'Mapa final'!#REF!="Moderado"),CONCATENATE("R2C",'Mapa final'!#REF!),"")</f>
        <v>#REF!</v>
      </c>
      <c r="W27" s="38" t="e">
        <f>IF(AND('Mapa final'!#REF!="Media",'Mapa final'!#REF!="Moderado"),CONCATENATE("R2C",'Mapa final'!#REF!),"")</f>
        <v>#REF!</v>
      </c>
      <c r="X27" s="38" t="e">
        <f>IF(AND('Mapa final'!#REF!="Media",'Mapa final'!#REF!="Moderado"),CONCATENATE("R2C",'Mapa final'!#REF!),"")</f>
        <v>#REF!</v>
      </c>
      <c r="Y27" s="38" t="e">
        <f>IF(AND('Mapa final'!#REF!="Media",'Mapa final'!#REF!="Moderado"),CONCATENATE("R2C",'Mapa final'!#REF!),"")</f>
        <v>#REF!</v>
      </c>
      <c r="Z27" s="38" t="e">
        <f>IF(AND('Mapa final'!#REF!="Media",'Mapa final'!#REF!="Moderado"),CONCATENATE("R2C",'Mapa final'!#REF!),"")</f>
        <v>#REF!</v>
      </c>
      <c r="AA27" s="39" t="e">
        <f>IF(AND('Mapa final'!#REF!="Media",'Mapa final'!#REF!="Moderado"),CONCATENATE("R2C",'Mapa final'!#REF!),"")</f>
        <v>#REF!</v>
      </c>
      <c r="AB27" s="22" t="e">
        <f>IF(AND('Mapa final'!#REF!="Media",'Mapa final'!#REF!="Mayor"),CONCATENATE("R2C",'Mapa final'!#REF!),"")</f>
        <v>#REF!</v>
      </c>
      <c r="AC27" s="23" t="e">
        <f>IF(AND('Mapa final'!#REF!="Media",'Mapa final'!#REF!="Mayor"),CONCATENATE("R2C",'Mapa final'!#REF!),"")</f>
        <v>#REF!</v>
      </c>
      <c r="AD27" s="23" t="e">
        <f>IF(AND('Mapa final'!#REF!="Media",'Mapa final'!#REF!="Mayor"),CONCATENATE("R2C",'Mapa final'!#REF!),"")</f>
        <v>#REF!</v>
      </c>
      <c r="AE27" s="23" t="e">
        <f>IF(AND('Mapa final'!#REF!="Media",'Mapa final'!#REF!="Mayor"),CONCATENATE("R2C",'Mapa final'!#REF!),"")</f>
        <v>#REF!</v>
      </c>
      <c r="AF27" s="23" t="e">
        <f>IF(AND('Mapa final'!#REF!="Media",'Mapa final'!#REF!="Mayor"),CONCATENATE("R2C",'Mapa final'!#REF!),"")</f>
        <v>#REF!</v>
      </c>
      <c r="AG27" s="24" t="e">
        <f>IF(AND('Mapa final'!#REF!="Media",'Mapa final'!#REF!="Mayor"),CONCATENATE("R2C",'Mapa final'!#REF!),"")</f>
        <v>#REF!</v>
      </c>
      <c r="AH27" s="25" t="e">
        <f>IF(AND('Mapa final'!#REF!="Media",'Mapa final'!#REF!="Catastrófico"),CONCATENATE("R2C",'Mapa final'!#REF!),"")</f>
        <v>#REF!</v>
      </c>
      <c r="AI27" s="26" t="e">
        <f>IF(AND('Mapa final'!#REF!="Media",'Mapa final'!#REF!="Catastrófico"),CONCATENATE("R2C",'Mapa final'!#REF!),"")</f>
        <v>#REF!</v>
      </c>
      <c r="AJ27" s="26" t="e">
        <f>IF(AND('Mapa final'!#REF!="Media",'Mapa final'!#REF!="Catastrófico"),CONCATENATE("R2C",'Mapa final'!#REF!),"")</f>
        <v>#REF!</v>
      </c>
      <c r="AK27" s="26" t="e">
        <f>IF(AND('Mapa final'!#REF!="Media",'Mapa final'!#REF!="Catastrófico"),CONCATENATE("R2C",'Mapa final'!#REF!),"")</f>
        <v>#REF!</v>
      </c>
      <c r="AL27" s="26" t="e">
        <f>IF(AND('Mapa final'!#REF!="Media",'Mapa final'!#REF!="Catastrófico"),CONCATENATE("R2C",'Mapa final'!#REF!),"")</f>
        <v>#REF!</v>
      </c>
      <c r="AM27" s="27" t="e">
        <f>IF(AND('Mapa final'!#REF!="Media",'Mapa final'!#REF!="Catastrófico"),CONCATENATE("R2C",'Mapa final'!#REF!),"")</f>
        <v>#REF!</v>
      </c>
      <c r="AN27" s="53"/>
      <c r="AO27" s="612"/>
      <c r="AP27" s="613"/>
      <c r="AQ27" s="613"/>
      <c r="AR27" s="613"/>
      <c r="AS27" s="613"/>
      <c r="AT27" s="614"/>
      <c r="AU27" s="53"/>
      <c r="AV27" s="53"/>
      <c r="AW27" s="53"/>
      <c r="AX27" s="53"/>
      <c r="AY27" s="53"/>
      <c r="AZ27" s="53"/>
      <c r="BA27" s="53"/>
      <c r="BB27" s="53"/>
      <c r="BC27" s="53"/>
      <c r="BD27" s="53"/>
      <c r="BE27" s="53"/>
      <c r="BF27" s="53"/>
      <c r="BG27" s="53"/>
      <c r="BH27" s="53"/>
      <c r="BI27" s="53"/>
      <c r="BJ27" s="53"/>
      <c r="BK27" s="53"/>
      <c r="BL27" s="53"/>
      <c r="BM27" s="53"/>
      <c r="BN27" s="53"/>
      <c r="BO27" s="53"/>
      <c r="BP27" s="53"/>
      <c r="BQ27" s="53"/>
      <c r="BR27" s="53"/>
      <c r="BS27" s="53"/>
      <c r="BT27" s="53"/>
      <c r="BU27" s="53"/>
      <c r="BV27" s="53"/>
      <c r="BW27" s="53"/>
      <c r="BX27" s="53"/>
    </row>
    <row r="28" spans="1:76" ht="15" customHeight="1" x14ac:dyDescent="0.3">
      <c r="A28" s="53"/>
      <c r="B28" s="531"/>
      <c r="C28" s="531"/>
      <c r="D28" s="532"/>
      <c r="E28" s="572"/>
      <c r="F28" s="573"/>
      <c r="G28" s="573"/>
      <c r="H28" s="573"/>
      <c r="I28" s="574"/>
      <c r="J28" s="37" t="e">
        <f>IF(AND('Mapa final'!#REF!="Media",'Mapa final'!#REF!="Leve"),CONCATENATE("R3C",'Mapa final'!#REF!),"")</f>
        <v>#REF!</v>
      </c>
      <c r="K28" s="38" t="e">
        <f>IF(AND('Mapa final'!#REF!="Media",'Mapa final'!#REF!="Leve"),CONCATENATE("R3C",'Mapa final'!#REF!),"")</f>
        <v>#REF!</v>
      </c>
      <c r="L28" s="38" t="e">
        <f>IF(AND('Mapa final'!#REF!="Media",'Mapa final'!#REF!="Leve"),CONCATENATE("R3C",'Mapa final'!#REF!),"")</f>
        <v>#REF!</v>
      </c>
      <c r="M28" s="38" t="e">
        <f>IF(AND('Mapa final'!#REF!="Media",'Mapa final'!#REF!="Leve"),CONCATENATE("R3C",'Mapa final'!#REF!),"")</f>
        <v>#REF!</v>
      </c>
      <c r="N28" s="38" t="e">
        <f>IF(AND('Mapa final'!#REF!="Media",'Mapa final'!#REF!="Leve"),CONCATENATE("R3C",'Mapa final'!#REF!),"")</f>
        <v>#REF!</v>
      </c>
      <c r="O28" s="39" t="e">
        <f>IF(AND('Mapa final'!#REF!="Media",'Mapa final'!#REF!="Leve"),CONCATENATE("R3C",'Mapa final'!#REF!),"")</f>
        <v>#REF!</v>
      </c>
      <c r="P28" s="37" t="e">
        <f>IF(AND('Mapa final'!#REF!="Media",'Mapa final'!#REF!="Menor"),CONCATENATE("R3C",'Mapa final'!#REF!),"")</f>
        <v>#REF!</v>
      </c>
      <c r="Q28" s="38" t="e">
        <f>IF(AND('Mapa final'!#REF!="Media",'Mapa final'!#REF!="Menor"),CONCATENATE("R3C",'Mapa final'!#REF!),"")</f>
        <v>#REF!</v>
      </c>
      <c r="R28" s="38" t="e">
        <f>IF(AND('Mapa final'!#REF!="Media",'Mapa final'!#REF!="Menor"),CONCATENATE("R3C",'Mapa final'!#REF!),"")</f>
        <v>#REF!</v>
      </c>
      <c r="S28" s="38" t="e">
        <f>IF(AND('Mapa final'!#REF!="Media",'Mapa final'!#REF!="Menor"),CONCATENATE("R3C",'Mapa final'!#REF!),"")</f>
        <v>#REF!</v>
      </c>
      <c r="T28" s="38" t="e">
        <f>IF(AND('Mapa final'!#REF!="Media",'Mapa final'!#REF!="Menor"),CONCATENATE("R3C",'Mapa final'!#REF!),"")</f>
        <v>#REF!</v>
      </c>
      <c r="U28" s="39" t="e">
        <f>IF(AND('Mapa final'!#REF!="Media",'Mapa final'!#REF!="Menor"),CONCATENATE("R3C",'Mapa final'!#REF!),"")</f>
        <v>#REF!</v>
      </c>
      <c r="V28" s="37" t="e">
        <f>IF(AND('Mapa final'!#REF!="Media",'Mapa final'!#REF!="Moderado"),CONCATENATE("R3C",'Mapa final'!#REF!),"")</f>
        <v>#REF!</v>
      </c>
      <c r="W28" s="38" t="e">
        <f>IF(AND('Mapa final'!#REF!="Media",'Mapa final'!#REF!="Moderado"),CONCATENATE("R3C",'Mapa final'!#REF!),"")</f>
        <v>#REF!</v>
      </c>
      <c r="X28" s="38" t="e">
        <f>IF(AND('Mapa final'!#REF!="Media",'Mapa final'!#REF!="Moderado"),CONCATENATE("R3C",'Mapa final'!#REF!),"")</f>
        <v>#REF!</v>
      </c>
      <c r="Y28" s="38" t="e">
        <f>IF(AND('Mapa final'!#REF!="Media",'Mapa final'!#REF!="Moderado"),CONCATENATE("R3C",'Mapa final'!#REF!),"")</f>
        <v>#REF!</v>
      </c>
      <c r="Z28" s="38" t="e">
        <f>IF(AND('Mapa final'!#REF!="Media",'Mapa final'!#REF!="Moderado"),CONCATENATE("R3C",'Mapa final'!#REF!),"")</f>
        <v>#REF!</v>
      </c>
      <c r="AA28" s="39" t="e">
        <f>IF(AND('Mapa final'!#REF!="Media",'Mapa final'!#REF!="Moderado"),CONCATENATE("R3C",'Mapa final'!#REF!),"")</f>
        <v>#REF!</v>
      </c>
      <c r="AB28" s="22" t="e">
        <f>IF(AND('Mapa final'!#REF!="Media",'Mapa final'!#REF!="Mayor"),CONCATENATE("R3C",'Mapa final'!#REF!),"")</f>
        <v>#REF!</v>
      </c>
      <c r="AC28" s="23" t="e">
        <f>IF(AND('Mapa final'!#REF!="Media",'Mapa final'!#REF!="Mayor"),CONCATENATE("R3C",'Mapa final'!#REF!),"")</f>
        <v>#REF!</v>
      </c>
      <c r="AD28" s="23" t="e">
        <f>IF(AND('Mapa final'!#REF!="Media",'Mapa final'!#REF!="Mayor"),CONCATENATE("R3C",'Mapa final'!#REF!),"")</f>
        <v>#REF!</v>
      </c>
      <c r="AE28" s="23" t="e">
        <f>IF(AND('Mapa final'!#REF!="Media",'Mapa final'!#REF!="Mayor"),CONCATENATE("R3C",'Mapa final'!#REF!),"")</f>
        <v>#REF!</v>
      </c>
      <c r="AF28" s="23" t="e">
        <f>IF(AND('Mapa final'!#REF!="Media",'Mapa final'!#REF!="Mayor"),CONCATENATE("R3C",'Mapa final'!#REF!),"")</f>
        <v>#REF!</v>
      </c>
      <c r="AG28" s="24" t="e">
        <f>IF(AND('Mapa final'!#REF!="Media",'Mapa final'!#REF!="Mayor"),CONCATENATE("R3C",'Mapa final'!#REF!),"")</f>
        <v>#REF!</v>
      </c>
      <c r="AH28" s="25" t="e">
        <f>IF(AND('Mapa final'!#REF!="Media",'Mapa final'!#REF!="Catastrófico"),CONCATENATE("R3C",'Mapa final'!#REF!),"")</f>
        <v>#REF!</v>
      </c>
      <c r="AI28" s="26" t="e">
        <f>IF(AND('Mapa final'!#REF!="Media",'Mapa final'!#REF!="Catastrófico"),CONCATENATE("R3C",'Mapa final'!#REF!),"")</f>
        <v>#REF!</v>
      </c>
      <c r="AJ28" s="26" t="e">
        <f>IF(AND('Mapa final'!#REF!="Media",'Mapa final'!#REF!="Catastrófico"),CONCATENATE("R3C",'Mapa final'!#REF!),"")</f>
        <v>#REF!</v>
      </c>
      <c r="AK28" s="26" t="e">
        <f>IF(AND('Mapa final'!#REF!="Media",'Mapa final'!#REF!="Catastrófico"),CONCATENATE("R3C",'Mapa final'!#REF!),"")</f>
        <v>#REF!</v>
      </c>
      <c r="AL28" s="26" t="e">
        <f>IF(AND('Mapa final'!#REF!="Media",'Mapa final'!#REF!="Catastrófico"),CONCATENATE("R3C",'Mapa final'!#REF!),"")</f>
        <v>#REF!</v>
      </c>
      <c r="AM28" s="27" t="e">
        <f>IF(AND('Mapa final'!#REF!="Media",'Mapa final'!#REF!="Catastrófico"),CONCATENATE("R3C",'Mapa final'!#REF!),"")</f>
        <v>#REF!</v>
      </c>
      <c r="AN28" s="53"/>
      <c r="AO28" s="612"/>
      <c r="AP28" s="613"/>
      <c r="AQ28" s="613"/>
      <c r="AR28" s="613"/>
      <c r="AS28" s="613"/>
      <c r="AT28" s="614"/>
      <c r="AU28" s="53"/>
      <c r="AV28" s="53"/>
      <c r="AW28" s="53"/>
      <c r="AX28" s="53"/>
      <c r="AY28" s="53"/>
      <c r="AZ28" s="53"/>
      <c r="BA28" s="53"/>
      <c r="BB28" s="53"/>
      <c r="BC28" s="53"/>
      <c r="BD28" s="53"/>
      <c r="BE28" s="53"/>
      <c r="BF28" s="53"/>
      <c r="BG28" s="53"/>
      <c r="BH28" s="53"/>
      <c r="BI28" s="53"/>
      <c r="BJ28" s="53"/>
      <c r="BK28" s="53"/>
      <c r="BL28" s="53"/>
      <c r="BM28" s="53"/>
      <c r="BN28" s="53"/>
      <c r="BO28" s="53"/>
      <c r="BP28" s="53"/>
      <c r="BQ28" s="53"/>
      <c r="BR28" s="53"/>
      <c r="BS28" s="53"/>
      <c r="BT28" s="53"/>
      <c r="BU28" s="53"/>
      <c r="BV28" s="53"/>
      <c r="BW28" s="53"/>
      <c r="BX28" s="53"/>
    </row>
    <row r="29" spans="1:76" ht="15" customHeight="1" x14ac:dyDescent="0.3">
      <c r="A29" s="53"/>
      <c r="B29" s="531"/>
      <c r="C29" s="531"/>
      <c r="D29" s="532"/>
      <c r="E29" s="572"/>
      <c r="F29" s="573"/>
      <c r="G29" s="573"/>
      <c r="H29" s="573"/>
      <c r="I29" s="574"/>
      <c r="J29" s="37" t="e">
        <f>IF(AND('Mapa final'!#REF!="Media",'Mapa final'!#REF!="Leve"),CONCATENATE("R4C",'Mapa final'!#REF!),"")</f>
        <v>#REF!</v>
      </c>
      <c r="K29" s="38" t="e">
        <f>IF(AND('Mapa final'!#REF!="Media",'Mapa final'!#REF!="Leve"),CONCATENATE("R4C",'Mapa final'!#REF!),"")</f>
        <v>#REF!</v>
      </c>
      <c r="L29" s="38" t="e">
        <f>IF(AND('Mapa final'!#REF!="Media",'Mapa final'!#REF!="Leve"),CONCATENATE("R4C",'Mapa final'!#REF!),"")</f>
        <v>#REF!</v>
      </c>
      <c r="M29" s="38" t="e">
        <f>IF(AND('Mapa final'!#REF!="Media",'Mapa final'!#REF!="Leve"),CONCATENATE("R4C",'Mapa final'!#REF!),"")</f>
        <v>#REF!</v>
      </c>
      <c r="N29" s="38" t="e">
        <f>IF(AND('Mapa final'!#REF!="Media",'Mapa final'!#REF!="Leve"),CONCATENATE("R4C",'Mapa final'!#REF!),"")</f>
        <v>#REF!</v>
      </c>
      <c r="O29" s="39" t="e">
        <f>IF(AND('Mapa final'!#REF!="Media",'Mapa final'!#REF!="Leve"),CONCATENATE("R4C",'Mapa final'!#REF!),"")</f>
        <v>#REF!</v>
      </c>
      <c r="P29" s="37" t="e">
        <f>IF(AND('Mapa final'!#REF!="Media",'Mapa final'!#REF!="Menor"),CONCATENATE("R4C",'Mapa final'!#REF!),"")</f>
        <v>#REF!</v>
      </c>
      <c r="Q29" s="38" t="e">
        <f>IF(AND('Mapa final'!#REF!="Media",'Mapa final'!#REF!="Menor"),CONCATENATE("R4C",'Mapa final'!#REF!),"")</f>
        <v>#REF!</v>
      </c>
      <c r="R29" s="38" t="e">
        <f>IF(AND('Mapa final'!#REF!="Media",'Mapa final'!#REF!="Menor"),CONCATENATE("R4C",'Mapa final'!#REF!),"")</f>
        <v>#REF!</v>
      </c>
      <c r="S29" s="38" t="e">
        <f>IF(AND('Mapa final'!#REF!="Media",'Mapa final'!#REF!="Menor"),CONCATENATE("R4C",'Mapa final'!#REF!),"")</f>
        <v>#REF!</v>
      </c>
      <c r="T29" s="38" t="e">
        <f>IF(AND('Mapa final'!#REF!="Media",'Mapa final'!#REF!="Menor"),CONCATENATE("R4C",'Mapa final'!#REF!),"")</f>
        <v>#REF!</v>
      </c>
      <c r="U29" s="39" t="e">
        <f>IF(AND('Mapa final'!#REF!="Media",'Mapa final'!#REF!="Menor"),CONCATENATE("R4C",'Mapa final'!#REF!),"")</f>
        <v>#REF!</v>
      </c>
      <c r="V29" s="37" t="e">
        <f>IF(AND('Mapa final'!#REF!="Media",'Mapa final'!#REF!="Moderado"),CONCATENATE("R4C",'Mapa final'!#REF!),"")</f>
        <v>#REF!</v>
      </c>
      <c r="W29" s="38" t="e">
        <f>IF(AND('Mapa final'!#REF!="Media",'Mapa final'!#REF!="Moderado"),CONCATENATE("R4C",'Mapa final'!#REF!),"")</f>
        <v>#REF!</v>
      </c>
      <c r="X29" s="38" t="e">
        <f>IF(AND('Mapa final'!#REF!="Media",'Mapa final'!#REF!="Moderado"),CONCATENATE("R4C",'Mapa final'!#REF!),"")</f>
        <v>#REF!</v>
      </c>
      <c r="Y29" s="38" t="e">
        <f>IF(AND('Mapa final'!#REF!="Media",'Mapa final'!#REF!="Moderado"),CONCATENATE("R4C",'Mapa final'!#REF!),"")</f>
        <v>#REF!</v>
      </c>
      <c r="Z29" s="38" t="e">
        <f>IF(AND('Mapa final'!#REF!="Media",'Mapa final'!#REF!="Moderado"),CONCATENATE("R4C",'Mapa final'!#REF!),"")</f>
        <v>#REF!</v>
      </c>
      <c r="AA29" s="39" t="e">
        <f>IF(AND('Mapa final'!#REF!="Media",'Mapa final'!#REF!="Moderado"),CONCATENATE("R4C",'Mapa final'!#REF!),"")</f>
        <v>#REF!</v>
      </c>
      <c r="AB29" s="22" t="e">
        <f>IF(AND('Mapa final'!#REF!="Media",'Mapa final'!#REF!="Mayor"),CONCATENATE("R4C",'Mapa final'!#REF!),"")</f>
        <v>#REF!</v>
      </c>
      <c r="AC29" s="23" t="e">
        <f>IF(AND('Mapa final'!#REF!="Media",'Mapa final'!#REF!="Mayor"),CONCATENATE("R4C",'Mapa final'!#REF!),"")</f>
        <v>#REF!</v>
      </c>
      <c r="AD29" s="23" t="e">
        <f>IF(AND('Mapa final'!#REF!="Media",'Mapa final'!#REF!="Mayor"),CONCATENATE("R4C",'Mapa final'!#REF!),"")</f>
        <v>#REF!</v>
      </c>
      <c r="AE29" s="23" t="e">
        <f>IF(AND('Mapa final'!#REF!="Media",'Mapa final'!#REF!="Mayor"),CONCATENATE("R4C",'Mapa final'!#REF!),"")</f>
        <v>#REF!</v>
      </c>
      <c r="AF29" s="23" t="e">
        <f>IF(AND('Mapa final'!#REF!="Media",'Mapa final'!#REF!="Mayor"),CONCATENATE("R4C",'Mapa final'!#REF!),"")</f>
        <v>#REF!</v>
      </c>
      <c r="AG29" s="24" t="e">
        <f>IF(AND('Mapa final'!#REF!="Media",'Mapa final'!#REF!="Mayor"),CONCATENATE("R4C",'Mapa final'!#REF!),"")</f>
        <v>#REF!</v>
      </c>
      <c r="AH29" s="25" t="e">
        <f>IF(AND('Mapa final'!#REF!="Media",'Mapa final'!#REF!="Catastrófico"),CONCATENATE("R4C",'Mapa final'!#REF!),"")</f>
        <v>#REF!</v>
      </c>
      <c r="AI29" s="26" t="e">
        <f>IF(AND('Mapa final'!#REF!="Media",'Mapa final'!#REF!="Catastrófico"),CONCATENATE("R4C",'Mapa final'!#REF!),"")</f>
        <v>#REF!</v>
      </c>
      <c r="AJ29" s="26" t="e">
        <f>IF(AND('Mapa final'!#REF!="Media",'Mapa final'!#REF!="Catastrófico"),CONCATENATE("R4C",'Mapa final'!#REF!),"")</f>
        <v>#REF!</v>
      </c>
      <c r="AK29" s="26" t="e">
        <f>IF(AND('Mapa final'!#REF!="Media",'Mapa final'!#REF!="Catastrófico"),CONCATENATE("R4C",'Mapa final'!#REF!),"")</f>
        <v>#REF!</v>
      </c>
      <c r="AL29" s="26" t="e">
        <f>IF(AND('Mapa final'!#REF!="Media",'Mapa final'!#REF!="Catastrófico"),CONCATENATE("R4C",'Mapa final'!#REF!),"")</f>
        <v>#REF!</v>
      </c>
      <c r="AM29" s="27" t="e">
        <f>IF(AND('Mapa final'!#REF!="Media",'Mapa final'!#REF!="Catastrófico"),CONCATENATE("R4C",'Mapa final'!#REF!),"")</f>
        <v>#REF!</v>
      </c>
      <c r="AN29" s="53"/>
      <c r="AO29" s="612"/>
      <c r="AP29" s="613"/>
      <c r="AQ29" s="613"/>
      <c r="AR29" s="613"/>
      <c r="AS29" s="613"/>
      <c r="AT29" s="614"/>
      <c r="AU29" s="53"/>
      <c r="AV29" s="53"/>
      <c r="AW29" s="53"/>
      <c r="AX29" s="53"/>
      <c r="AY29" s="53"/>
      <c r="AZ29" s="53"/>
      <c r="BA29" s="53"/>
      <c r="BB29" s="53"/>
      <c r="BC29" s="53"/>
      <c r="BD29" s="53"/>
      <c r="BE29" s="53"/>
      <c r="BF29" s="53"/>
      <c r="BG29" s="53"/>
      <c r="BH29" s="53"/>
      <c r="BI29" s="53"/>
      <c r="BJ29" s="53"/>
      <c r="BK29" s="53"/>
      <c r="BL29" s="53"/>
      <c r="BM29" s="53"/>
      <c r="BN29" s="53"/>
      <c r="BO29" s="53"/>
      <c r="BP29" s="53"/>
      <c r="BQ29" s="53"/>
      <c r="BR29" s="53"/>
      <c r="BS29" s="53"/>
      <c r="BT29" s="53"/>
      <c r="BU29" s="53"/>
      <c r="BV29" s="53"/>
      <c r="BW29" s="53"/>
      <c r="BX29" s="53"/>
    </row>
    <row r="30" spans="1:76" ht="15" customHeight="1" x14ac:dyDescent="0.3">
      <c r="A30" s="53"/>
      <c r="B30" s="531"/>
      <c r="C30" s="531"/>
      <c r="D30" s="532"/>
      <c r="E30" s="572"/>
      <c r="F30" s="573"/>
      <c r="G30" s="573"/>
      <c r="H30" s="573"/>
      <c r="I30" s="574"/>
      <c r="J30" s="37" t="e">
        <f>IF(AND('Mapa final'!#REF!="Media",'Mapa final'!#REF!="Leve"),CONCATENATE("R5C",'Mapa final'!#REF!),"")</f>
        <v>#REF!</v>
      </c>
      <c r="K30" s="38" t="e">
        <f>IF(AND('Mapa final'!#REF!="Media",'Mapa final'!#REF!="Leve"),CONCATENATE("R5C",'Mapa final'!#REF!),"")</f>
        <v>#REF!</v>
      </c>
      <c r="L30" s="38" t="e">
        <f>IF(AND('Mapa final'!#REF!="Media",'Mapa final'!#REF!="Leve"),CONCATENATE("R5C",'Mapa final'!#REF!),"")</f>
        <v>#REF!</v>
      </c>
      <c r="M30" s="38" t="e">
        <f>IF(AND('Mapa final'!#REF!="Media",'Mapa final'!#REF!="Leve"),CONCATENATE("R5C",'Mapa final'!#REF!),"")</f>
        <v>#REF!</v>
      </c>
      <c r="N30" s="38" t="e">
        <f>IF(AND('Mapa final'!#REF!="Media",'Mapa final'!#REF!="Leve"),CONCATENATE("R5C",'Mapa final'!#REF!),"")</f>
        <v>#REF!</v>
      </c>
      <c r="O30" s="39" t="e">
        <f>IF(AND('Mapa final'!#REF!="Media",'Mapa final'!#REF!="Leve"),CONCATENATE("R5C",'Mapa final'!#REF!),"")</f>
        <v>#REF!</v>
      </c>
      <c r="P30" s="37" t="e">
        <f>IF(AND('Mapa final'!#REF!="Media",'Mapa final'!#REF!="Menor"),CONCATENATE("R5C",'Mapa final'!#REF!),"")</f>
        <v>#REF!</v>
      </c>
      <c r="Q30" s="38" t="e">
        <f>IF(AND('Mapa final'!#REF!="Media",'Mapa final'!#REF!="Menor"),CONCATENATE("R5C",'Mapa final'!#REF!),"")</f>
        <v>#REF!</v>
      </c>
      <c r="R30" s="38" t="e">
        <f>IF(AND('Mapa final'!#REF!="Media",'Mapa final'!#REF!="Menor"),CONCATENATE("R5C",'Mapa final'!#REF!),"")</f>
        <v>#REF!</v>
      </c>
      <c r="S30" s="38" t="e">
        <f>IF(AND('Mapa final'!#REF!="Media",'Mapa final'!#REF!="Menor"),CONCATENATE("R5C",'Mapa final'!#REF!),"")</f>
        <v>#REF!</v>
      </c>
      <c r="T30" s="38" t="e">
        <f>IF(AND('Mapa final'!#REF!="Media",'Mapa final'!#REF!="Menor"),CONCATENATE("R5C",'Mapa final'!#REF!),"")</f>
        <v>#REF!</v>
      </c>
      <c r="U30" s="39" t="e">
        <f>IF(AND('Mapa final'!#REF!="Media",'Mapa final'!#REF!="Menor"),CONCATENATE("R5C",'Mapa final'!#REF!),"")</f>
        <v>#REF!</v>
      </c>
      <c r="V30" s="37" t="e">
        <f>IF(AND('Mapa final'!#REF!="Media",'Mapa final'!#REF!="Moderado"),CONCATENATE("R5C",'Mapa final'!#REF!),"")</f>
        <v>#REF!</v>
      </c>
      <c r="W30" s="38" t="e">
        <f>IF(AND('Mapa final'!#REF!="Media",'Mapa final'!#REF!="Moderado"),CONCATENATE("R5C",'Mapa final'!#REF!),"")</f>
        <v>#REF!</v>
      </c>
      <c r="X30" s="38" t="e">
        <f>IF(AND('Mapa final'!#REF!="Media",'Mapa final'!#REF!="Moderado"),CONCATENATE("R5C",'Mapa final'!#REF!),"")</f>
        <v>#REF!</v>
      </c>
      <c r="Y30" s="38" t="e">
        <f>IF(AND('Mapa final'!#REF!="Media",'Mapa final'!#REF!="Moderado"),CONCATENATE("R5C",'Mapa final'!#REF!),"")</f>
        <v>#REF!</v>
      </c>
      <c r="Z30" s="38" t="e">
        <f>IF(AND('Mapa final'!#REF!="Media",'Mapa final'!#REF!="Moderado"),CONCATENATE("R5C",'Mapa final'!#REF!),"")</f>
        <v>#REF!</v>
      </c>
      <c r="AA30" s="39" t="e">
        <f>IF(AND('Mapa final'!#REF!="Media",'Mapa final'!#REF!="Moderado"),CONCATENATE("R5C",'Mapa final'!#REF!),"")</f>
        <v>#REF!</v>
      </c>
      <c r="AB30" s="22" t="e">
        <f>IF(AND('Mapa final'!#REF!="Media",'Mapa final'!#REF!="Mayor"),CONCATENATE("R5C",'Mapa final'!#REF!),"")</f>
        <v>#REF!</v>
      </c>
      <c r="AC30" s="23" t="e">
        <f>IF(AND('Mapa final'!#REF!="Media",'Mapa final'!#REF!="Mayor"),CONCATENATE("R5C",'Mapa final'!#REF!),"")</f>
        <v>#REF!</v>
      </c>
      <c r="AD30" s="23" t="e">
        <f>IF(AND('Mapa final'!#REF!="Media",'Mapa final'!#REF!="Mayor"),CONCATENATE("R5C",'Mapa final'!#REF!),"")</f>
        <v>#REF!</v>
      </c>
      <c r="AE30" s="23" t="e">
        <f>IF(AND('Mapa final'!#REF!="Media",'Mapa final'!#REF!="Mayor"),CONCATENATE("R5C",'Mapa final'!#REF!),"")</f>
        <v>#REF!</v>
      </c>
      <c r="AF30" s="23" t="e">
        <f>IF(AND('Mapa final'!#REF!="Media",'Mapa final'!#REF!="Mayor"),CONCATENATE("R5C",'Mapa final'!#REF!),"")</f>
        <v>#REF!</v>
      </c>
      <c r="AG30" s="24" t="e">
        <f>IF(AND('Mapa final'!#REF!="Media",'Mapa final'!#REF!="Mayor"),CONCATENATE("R5C",'Mapa final'!#REF!),"")</f>
        <v>#REF!</v>
      </c>
      <c r="AH30" s="25" t="e">
        <f>IF(AND('Mapa final'!#REF!="Media",'Mapa final'!#REF!="Catastrófico"),CONCATENATE("R5C",'Mapa final'!#REF!),"")</f>
        <v>#REF!</v>
      </c>
      <c r="AI30" s="26" t="e">
        <f>IF(AND('Mapa final'!#REF!="Media",'Mapa final'!#REF!="Catastrófico"),CONCATENATE("R5C",'Mapa final'!#REF!),"")</f>
        <v>#REF!</v>
      </c>
      <c r="AJ30" s="26" t="e">
        <f>IF(AND('Mapa final'!#REF!="Media",'Mapa final'!#REF!="Catastrófico"),CONCATENATE("R5C",'Mapa final'!#REF!),"")</f>
        <v>#REF!</v>
      </c>
      <c r="AK30" s="26" t="e">
        <f>IF(AND('Mapa final'!#REF!="Media",'Mapa final'!#REF!="Catastrófico"),CONCATENATE("R5C",'Mapa final'!#REF!),"")</f>
        <v>#REF!</v>
      </c>
      <c r="AL30" s="26" t="e">
        <f>IF(AND('Mapa final'!#REF!="Media",'Mapa final'!#REF!="Catastrófico"),CONCATENATE("R5C",'Mapa final'!#REF!),"")</f>
        <v>#REF!</v>
      </c>
      <c r="AM30" s="27" t="e">
        <f>IF(AND('Mapa final'!#REF!="Media",'Mapa final'!#REF!="Catastrófico"),CONCATENATE("R5C",'Mapa final'!#REF!),"")</f>
        <v>#REF!</v>
      </c>
      <c r="AN30" s="53"/>
      <c r="AO30" s="612"/>
      <c r="AP30" s="613"/>
      <c r="AQ30" s="613"/>
      <c r="AR30" s="613"/>
      <c r="AS30" s="613"/>
      <c r="AT30" s="614"/>
      <c r="AU30" s="53"/>
      <c r="AV30" s="53"/>
      <c r="AW30" s="53"/>
      <c r="AX30" s="53"/>
      <c r="AY30" s="53"/>
      <c r="AZ30" s="53"/>
      <c r="BA30" s="53"/>
      <c r="BB30" s="53"/>
      <c r="BC30" s="53"/>
      <c r="BD30" s="53"/>
      <c r="BE30" s="53"/>
      <c r="BF30" s="53"/>
      <c r="BG30" s="53"/>
      <c r="BH30" s="53"/>
      <c r="BI30" s="53"/>
      <c r="BJ30" s="53"/>
      <c r="BK30" s="53"/>
      <c r="BL30" s="53"/>
      <c r="BM30" s="53"/>
      <c r="BN30" s="53"/>
      <c r="BO30" s="53"/>
      <c r="BP30" s="53"/>
      <c r="BQ30" s="53"/>
      <c r="BR30" s="53"/>
      <c r="BS30" s="53"/>
      <c r="BT30" s="53"/>
      <c r="BU30" s="53"/>
      <c r="BV30" s="53"/>
      <c r="BW30" s="53"/>
      <c r="BX30" s="53"/>
    </row>
    <row r="31" spans="1:76" ht="15" customHeight="1" x14ac:dyDescent="0.3">
      <c r="A31" s="53"/>
      <c r="B31" s="531"/>
      <c r="C31" s="531"/>
      <c r="D31" s="532"/>
      <c r="E31" s="572"/>
      <c r="F31" s="573"/>
      <c r="G31" s="573"/>
      <c r="H31" s="573"/>
      <c r="I31" s="574"/>
      <c r="J31" s="37" t="str">
        <f>IF(AND('Mapa final'!$AB$12="Media",'Mapa final'!$AD$12="Leve"),CONCATENATE("R6C",'Mapa final'!$R$12),"")</f>
        <v/>
      </c>
      <c r="K31" s="38" t="str">
        <f>IF(AND('Mapa final'!$AB$13="Media",'Mapa final'!$AD$13="Leve"),CONCATENATE("R6C",'Mapa final'!$R$13),"")</f>
        <v/>
      </c>
      <c r="L31" s="38" t="e">
        <f>IF(AND('Mapa final'!#REF!="Media",'Mapa final'!#REF!="Leve"),CONCATENATE("R6C",'Mapa final'!#REF!),"")</f>
        <v>#REF!</v>
      </c>
      <c r="M31" s="38" t="e">
        <f>IF(AND('Mapa final'!#REF!="Media",'Mapa final'!#REF!="Leve"),CONCATENATE("R6C",'Mapa final'!#REF!),"")</f>
        <v>#REF!</v>
      </c>
      <c r="N31" s="38" t="e">
        <f>IF(AND('Mapa final'!#REF!="Media",'Mapa final'!#REF!="Leve"),CONCATENATE("R6C",'Mapa final'!#REF!),"")</f>
        <v>#REF!</v>
      </c>
      <c r="O31" s="39" t="e">
        <f>IF(AND('Mapa final'!#REF!="Media",'Mapa final'!#REF!="Leve"),CONCATENATE("R6C",'Mapa final'!#REF!),"")</f>
        <v>#REF!</v>
      </c>
      <c r="P31" s="37" t="str">
        <f>IF(AND('Mapa final'!$AB$12="Media",'Mapa final'!$AD$12="Menor"),CONCATENATE("R6C",'Mapa final'!$R$12),"")</f>
        <v/>
      </c>
      <c r="Q31" s="38" t="str">
        <f>IF(AND('Mapa final'!$AB$13="Media",'Mapa final'!$AD$13="Menor"),CONCATENATE("R6C",'Mapa final'!$R$13),"")</f>
        <v/>
      </c>
      <c r="R31" s="38" t="e">
        <f>IF(AND('Mapa final'!#REF!="Media",'Mapa final'!#REF!="Menor"),CONCATENATE("R6C",'Mapa final'!#REF!),"")</f>
        <v>#REF!</v>
      </c>
      <c r="S31" s="38" t="e">
        <f>IF(AND('Mapa final'!#REF!="Media",'Mapa final'!#REF!="Menor"),CONCATENATE("R6C",'Mapa final'!#REF!),"")</f>
        <v>#REF!</v>
      </c>
      <c r="T31" s="38" t="e">
        <f>IF(AND('Mapa final'!#REF!="Media",'Mapa final'!#REF!="Menor"),CONCATENATE("R6C",'Mapa final'!#REF!),"")</f>
        <v>#REF!</v>
      </c>
      <c r="U31" s="39" t="e">
        <f>IF(AND('Mapa final'!#REF!="Media",'Mapa final'!#REF!="Menor"),CONCATENATE("R6C",'Mapa final'!#REF!),"")</f>
        <v>#REF!</v>
      </c>
      <c r="V31" s="37" t="str">
        <f>IF(AND('Mapa final'!$AB$12="Media",'Mapa final'!$AD$12="Moderado"),CONCATENATE("R6C",'Mapa final'!$R$12),"")</f>
        <v/>
      </c>
      <c r="W31" s="38" t="str">
        <f>IF(AND('Mapa final'!$AB$13="Media",'Mapa final'!$AD$13="Moderado"),CONCATENATE("R6C",'Mapa final'!$R$13),"")</f>
        <v/>
      </c>
      <c r="X31" s="38" t="e">
        <f>IF(AND('Mapa final'!#REF!="Media",'Mapa final'!#REF!="Moderado"),CONCATENATE("R6C",'Mapa final'!#REF!),"")</f>
        <v>#REF!</v>
      </c>
      <c r="Y31" s="38" t="e">
        <f>IF(AND('Mapa final'!#REF!="Media",'Mapa final'!#REF!="Moderado"),CONCATENATE("R6C",'Mapa final'!#REF!),"")</f>
        <v>#REF!</v>
      </c>
      <c r="Z31" s="38" t="e">
        <f>IF(AND('Mapa final'!#REF!="Media",'Mapa final'!#REF!="Moderado"),CONCATENATE("R6C",'Mapa final'!#REF!),"")</f>
        <v>#REF!</v>
      </c>
      <c r="AA31" s="39" t="e">
        <f>IF(AND('Mapa final'!#REF!="Media",'Mapa final'!#REF!="Moderado"),CONCATENATE("R6C",'Mapa final'!#REF!),"")</f>
        <v>#REF!</v>
      </c>
      <c r="AB31" s="22" t="str">
        <f>IF(AND('Mapa final'!$AB$12="Media",'Mapa final'!$AD$12="Mayor"),CONCATENATE("R6C",'Mapa final'!$R$12),"")</f>
        <v/>
      </c>
      <c r="AC31" s="23" t="str">
        <f>IF(AND('Mapa final'!$AB$13="Media",'Mapa final'!$AD$13="Mayor"),CONCATENATE("R6C",'Mapa final'!$R$13),"")</f>
        <v/>
      </c>
      <c r="AD31" s="23" t="e">
        <f>IF(AND('Mapa final'!#REF!="Media",'Mapa final'!#REF!="Mayor"),CONCATENATE("R6C",'Mapa final'!#REF!),"")</f>
        <v>#REF!</v>
      </c>
      <c r="AE31" s="23" t="e">
        <f>IF(AND('Mapa final'!#REF!="Media",'Mapa final'!#REF!="Mayor"),CONCATENATE("R6C",'Mapa final'!#REF!),"")</f>
        <v>#REF!</v>
      </c>
      <c r="AF31" s="23" t="e">
        <f>IF(AND('Mapa final'!#REF!="Media",'Mapa final'!#REF!="Mayor"),CONCATENATE("R6C",'Mapa final'!#REF!),"")</f>
        <v>#REF!</v>
      </c>
      <c r="AG31" s="24" t="e">
        <f>IF(AND('Mapa final'!#REF!="Media",'Mapa final'!#REF!="Mayor"),CONCATENATE("R6C",'Mapa final'!#REF!),"")</f>
        <v>#REF!</v>
      </c>
      <c r="AH31" s="25" t="str">
        <f>IF(AND('Mapa final'!$AB$12="Media",'Mapa final'!$AD$12="Catastrófico"),CONCATENATE("R6C",'Mapa final'!$R$12),"")</f>
        <v/>
      </c>
      <c r="AI31" s="26" t="str">
        <f>IF(AND('Mapa final'!$AB$13="Media",'Mapa final'!$AD$13="Catastrófico"),CONCATENATE("R6C",'Mapa final'!$R$13),"")</f>
        <v/>
      </c>
      <c r="AJ31" s="26" t="e">
        <f>IF(AND('Mapa final'!#REF!="Media",'Mapa final'!#REF!="Catastrófico"),CONCATENATE("R6C",'Mapa final'!#REF!),"")</f>
        <v>#REF!</v>
      </c>
      <c r="AK31" s="26" t="e">
        <f>IF(AND('Mapa final'!#REF!="Media",'Mapa final'!#REF!="Catastrófico"),CONCATENATE("R6C",'Mapa final'!#REF!),"")</f>
        <v>#REF!</v>
      </c>
      <c r="AL31" s="26" t="e">
        <f>IF(AND('Mapa final'!#REF!="Media",'Mapa final'!#REF!="Catastrófico"),CONCATENATE("R6C",'Mapa final'!#REF!),"")</f>
        <v>#REF!</v>
      </c>
      <c r="AM31" s="27" t="e">
        <f>IF(AND('Mapa final'!#REF!="Media",'Mapa final'!#REF!="Catastrófico"),CONCATENATE("R6C",'Mapa final'!#REF!),"")</f>
        <v>#REF!</v>
      </c>
      <c r="AN31" s="53"/>
      <c r="AO31" s="612"/>
      <c r="AP31" s="613"/>
      <c r="AQ31" s="613"/>
      <c r="AR31" s="613"/>
      <c r="AS31" s="613"/>
      <c r="AT31" s="614"/>
      <c r="AU31" s="53"/>
      <c r="AV31" s="53"/>
      <c r="AW31" s="53"/>
      <c r="AX31" s="53"/>
      <c r="AY31" s="53"/>
      <c r="AZ31" s="53"/>
      <c r="BA31" s="53"/>
      <c r="BB31" s="53"/>
      <c r="BC31" s="53"/>
      <c r="BD31" s="53"/>
      <c r="BE31" s="53"/>
      <c r="BF31" s="53"/>
      <c r="BG31" s="53"/>
      <c r="BH31" s="53"/>
      <c r="BI31" s="53"/>
      <c r="BJ31" s="53"/>
      <c r="BK31" s="53"/>
      <c r="BL31" s="53"/>
      <c r="BM31" s="53"/>
      <c r="BN31" s="53"/>
      <c r="BO31" s="53"/>
      <c r="BP31" s="53"/>
      <c r="BQ31" s="53"/>
      <c r="BR31" s="53"/>
      <c r="BS31" s="53"/>
      <c r="BT31" s="53"/>
      <c r="BU31" s="53"/>
      <c r="BV31" s="53"/>
      <c r="BW31" s="53"/>
      <c r="BX31" s="53"/>
    </row>
    <row r="32" spans="1:76" ht="15" customHeight="1" x14ac:dyDescent="0.3">
      <c r="A32" s="53"/>
      <c r="B32" s="531"/>
      <c r="C32" s="531"/>
      <c r="D32" s="532"/>
      <c r="E32" s="572"/>
      <c r="F32" s="573"/>
      <c r="G32" s="573"/>
      <c r="H32" s="573"/>
      <c r="I32" s="574"/>
      <c r="J32" s="37" t="str">
        <f>IF(AND('Mapa final'!$AB$14="Media",'Mapa final'!$AD$14="Leve"),CONCATENATE("R7C",'Mapa final'!$R$14),"")</f>
        <v/>
      </c>
      <c r="K32" s="38" t="str">
        <f>IF(AND('Mapa final'!$AB$15="Media",'Mapa final'!$AD$15="Leve"),CONCATENATE("R7C",'Mapa final'!$R$15),"")</f>
        <v/>
      </c>
      <c r="L32" s="38" t="e">
        <f>IF(AND('Mapa final'!#REF!="Media",'Mapa final'!#REF!="Leve"),CONCATENATE("R7C",'Mapa final'!#REF!),"")</f>
        <v>#REF!</v>
      </c>
      <c r="M32" s="38" t="e">
        <f>IF(AND('Mapa final'!#REF!="Media",'Mapa final'!#REF!="Leve"),CONCATENATE("R7C",'Mapa final'!#REF!),"")</f>
        <v>#REF!</v>
      </c>
      <c r="N32" s="38" t="e">
        <f>IF(AND('Mapa final'!#REF!="Media",'Mapa final'!#REF!="Leve"),CONCATENATE("R7C",'Mapa final'!#REF!),"")</f>
        <v>#REF!</v>
      </c>
      <c r="O32" s="39" t="e">
        <f>IF(AND('Mapa final'!#REF!="Media",'Mapa final'!#REF!="Leve"),CONCATENATE("R7C",'Mapa final'!#REF!),"")</f>
        <v>#REF!</v>
      </c>
      <c r="P32" s="37" t="str">
        <f>IF(AND('Mapa final'!$AB$14="Media",'Mapa final'!$AD$14="Menor"),CONCATENATE("R7C",'Mapa final'!$R$14),"")</f>
        <v/>
      </c>
      <c r="Q32" s="38" t="str">
        <f>IF(AND('Mapa final'!$AB$15="Media",'Mapa final'!$AD$15="Menor"),CONCATENATE("R7C",'Mapa final'!$R$15),"")</f>
        <v/>
      </c>
      <c r="R32" s="38" t="e">
        <f>IF(AND('Mapa final'!#REF!="Media",'Mapa final'!#REF!="Menor"),CONCATENATE("R7C",'Mapa final'!#REF!),"")</f>
        <v>#REF!</v>
      </c>
      <c r="S32" s="38" t="e">
        <f>IF(AND('Mapa final'!#REF!="Media",'Mapa final'!#REF!="Menor"),CONCATENATE("R7C",'Mapa final'!#REF!),"")</f>
        <v>#REF!</v>
      </c>
      <c r="T32" s="38" t="e">
        <f>IF(AND('Mapa final'!#REF!="Media",'Mapa final'!#REF!="Menor"),CONCATENATE("R7C",'Mapa final'!#REF!),"")</f>
        <v>#REF!</v>
      </c>
      <c r="U32" s="39" t="e">
        <f>IF(AND('Mapa final'!#REF!="Media",'Mapa final'!#REF!="Menor"),CONCATENATE("R7C",'Mapa final'!#REF!),"")</f>
        <v>#REF!</v>
      </c>
      <c r="V32" s="37" t="str">
        <f>IF(AND('Mapa final'!$AB$14="Media",'Mapa final'!$AD$14="Moderado"),CONCATENATE("R7C",'Mapa final'!$R$14),"")</f>
        <v/>
      </c>
      <c r="W32" s="38" t="str">
        <f>IF(AND('Mapa final'!$AB$15="Media",'Mapa final'!$AD$15="Moderado"),CONCATENATE("R7C",'Mapa final'!$R$15),"")</f>
        <v/>
      </c>
      <c r="X32" s="38" t="e">
        <f>IF(AND('Mapa final'!#REF!="Media",'Mapa final'!#REF!="Moderado"),CONCATENATE("R7C",'Mapa final'!#REF!),"")</f>
        <v>#REF!</v>
      </c>
      <c r="Y32" s="38" t="e">
        <f>IF(AND('Mapa final'!#REF!="Media",'Mapa final'!#REF!="Moderado"),CONCATENATE("R7C",'Mapa final'!#REF!),"")</f>
        <v>#REF!</v>
      </c>
      <c r="Z32" s="38" t="e">
        <f>IF(AND('Mapa final'!#REF!="Media",'Mapa final'!#REF!="Moderado"),CONCATENATE("R7C",'Mapa final'!#REF!),"")</f>
        <v>#REF!</v>
      </c>
      <c r="AA32" s="39" t="e">
        <f>IF(AND('Mapa final'!#REF!="Media",'Mapa final'!#REF!="Moderado"),CONCATENATE("R7C",'Mapa final'!#REF!),"")</f>
        <v>#REF!</v>
      </c>
      <c r="AB32" s="22" t="str">
        <f>IF(AND('Mapa final'!$AB$14="Media",'Mapa final'!$AD$14="Mayor"),CONCATENATE("R7C",'Mapa final'!$R$14),"")</f>
        <v/>
      </c>
      <c r="AC32" s="23" t="str">
        <f>IF(AND('Mapa final'!$AB$15="Media",'Mapa final'!$AD$15="Mayor"),CONCATENATE("R7C",'Mapa final'!$R$15),"")</f>
        <v/>
      </c>
      <c r="AD32" s="23" t="e">
        <f>IF(AND('Mapa final'!#REF!="Media",'Mapa final'!#REF!="Mayor"),CONCATENATE("R7C",'Mapa final'!#REF!),"")</f>
        <v>#REF!</v>
      </c>
      <c r="AE32" s="23" t="e">
        <f>IF(AND('Mapa final'!#REF!="Media",'Mapa final'!#REF!="Mayor"),CONCATENATE("R7C",'Mapa final'!#REF!),"")</f>
        <v>#REF!</v>
      </c>
      <c r="AF32" s="23" t="e">
        <f>IF(AND('Mapa final'!#REF!="Media",'Mapa final'!#REF!="Mayor"),CONCATENATE("R7C",'Mapa final'!#REF!),"")</f>
        <v>#REF!</v>
      </c>
      <c r="AG32" s="24" t="e">
        <f>IF(AND('Mapa final'!#REF!="Media",'Mapa final'!#REF!="Mayor"),CONCATENATE("R7C",'Mapa final'!#REF!),"")</f>
        <v>#REF!</v>
      </c>
      <c r="AH32" s="25" t="str">
        <f>IF(AND('Mapa final'!$AB$14="Media",'Mapa final'!$AD$14="Catastrófico"),CONCATENATE("R7C",'Mapa final'!$R$14),"")</f>
        <v/>
      </c>
      <c r="AI32" s="26" t="str">
        <f>IF(AND('Mapa final'!$AB$15="Media",'Mapa final'!$AD$15="Catastrófico"),CONCATENATE("R7C",'Mapa final'!$R$15),"")</f>
        <v/>
      </c>
      <c r="AJ32" s="26" t="e">
        <f>IF(AND('Mapa final'!#REF!="Media",'Mapa final'!#REF!="Catastrófico"),CONCATENATE("R7C",'Mapa final'!#REF!),"")</f>
        <v>#REF!</v>
      </c>
      <c r="AK32" s="26" t="e">
        <f>IF(AND('Mapa final'!#REF!="Media",'Mapa final'!#REF!="Catastrófico"),CONCATENATE("R7C",'Mapa final'!#REF!),"")</f>
        <v>#REF!</v>
      </c>
      <c r="AL32" s="26" t="e">
        <f>IF(AND('Mapa final'!#REF!="Media",'Mapa final'!#REF!="Catastrófico"),CONCATENATE("R7C",'Mapa final'!#REF!),"")</f>
        <v>#REF!</v>
      </c>
      <c r="AM32" s="27" t="e">
        <f>IF(AND('Mapa final'!#REF!="Media",'Mapa final'!#REF!="Catastrófico"),CONCATENATE("R7C",'Mapa final'!#REF!),"")</f>
        <v>#REF!</v>
      </c>
      <c r="AN32" s="53"/>
      <c r="AO32" s="612"/>
      <c r="AP32" s="613"/>
      <c r="AQ32" s="613"/>
      <c r="AR32" s="613"/>
      <c r="AS32" s="613"/>
      <c r="AT32" s="614"/>
      <c r="AU32" s="53"/>
      <c r="AV32" s="53"/>
      <c r="AW32" s="53"/>
      <c r="AX32" s="53"/>
      <c r="AY32" s="53"/>
      <c r="AZ32" s="53"/>
      <c r="BA32" s="53"/>
      <c r="BB32" s="53"/>
      <c r="BC32" s="53"/>
      <c r="BD32" s="53"/>
      <c r="BE32" s="53"/>
      <c r="BF32" s="53"/>
      <c r="BG32" s="53"/>
      <c r="BH32" s="53"/>
      <c r="BI32" s="53"/>
      <c r="BJ32" s="53"/>
      <c r="BK32" s="53"/>
      <c r="BL32" s="53"/>
      <c r="BM32" s="53"/>
      <c r="BN32" s="53"/>
      <c r="BO32" s="53"/>
      <c r="BP32" s="53"/>
      <c r="BQ32" s="53"/>
      <c r="BR32" s="53"/>
      <c r="BS32" s="53"/>
      <c r="BT32" s="53"/>
      <c r="BU32" s="53"/>
      <c r="BV32" s="53"/>
      <c r="BW32" s="53"/>
      <c r="BX32" s="53"/>
    </row>
    <row r="33" spans="1:80" ht="15" customHeight="1" x14ac:dyDescent="0.3">
      <c r="A33" s="53"/>
      <c r="B33" s="531"/>
      <c r="C33" s="531"/>
      <c r="D33" s="532"/>
      <c r="E33" s="572"/>
      <c r="F33" s="573"/>
      <c r="G33" s="573"/>
      <c r="H33" s="573"/>
      <c r="I33" s="574"/>
      <c r="J33" s="37" t="e">
        <f>IF(AND('Mapa final'!#REF!="Media",'Mapa final'!#REF!="Leve"),CONCATENATE("R8C",'Mapa final'!#REF!),"")</f>
        <v>#REF!</v>
      </c>
      <c r="K33" s="38" t="e">
        <f>IF(AND('Mapa final'!#REF!="Media",'Mapa final'!#REF!="Leve"),CONCATENATE("R8C",'Mapa final'!#REF!),"")</f>
        <v>#REF!</v>
      </c>
      <c r="L33" s="38" t="e">
        <f>IF(AND('Mapa final'!#REF!="Media",'Mapa final'!#REF!="Leve"),CONCATENATE("R8C",'Mapa final'!#REF!),"")</f>
        <v>#REF!</v>
      </c>
      <c r="M33" s="38" t="e">
        <f>IF(AND('Mapa final'!#REF!="Media",'Mapa final'!#REF!="Leve"),CONCATENATE("R8C",'Mapa final'!#REF!),"")</f>
        <v>#REF!</v>
      </c>
      <c r="N33" s="38" t="e">
        <f>IF(AND('Mapa final'!#REF!="Media",'Mapa final'!#REF!="Leve"),CONCATENATE("R8C",'Mapa final'!#REF!),"")</f>
        <v>#REF!</v>
      </c>
      <c r="O33" s="39" t="e">
        <f>IF(AND('Mapa final'!#REF!="Media",'Mapa final'!#REF!="Leve"),CONCATENATE("R8C",'Mapa final'!#REF!),"")</f>
        <v>#REF!</v>
      </c>
      <c r="P33" s="37" t="e">
        <f>IF(AND('Mapa final'!#REF!="Media",'Mapa final'!#REF!="Menor"),CONCATENATE("R8C",'Mapa final'!#REF!),"")</f>
        <v>#REF!</v>
      </c>
      <c r="Q33" s="38" t="e">
        <f>IF(AND('Mapa final'!#REF!="Media",'Mapa final'!#REF!="Menor"),CONCATENATE("R8C",'Mapa final'!#REF!),"")</f>
        <v>#REF!</v>
      </c>
      <c r="R33" s="38" t="e">
        <f>IF(AND('Mapa final'!#REF!="Media",'Mapa final'!#REF!="Menor"),CONCATENATE("R8C",'Mapa final'!#REF!),"")</f>
        <v>#REF!</v>
      </c>
      <c r="S33" s="38" t="e">
        <f>IF(AND('Mapa final'!#REF!="Media",'Mapa final'!#REF!="Menor"),CONCATENATE("R8C",'Mapa final'!#REF!),"")</f>
        <v>#REF!</v>
      </c>
      <c r="T33" s="38" t="e">
        <f>IF(AND('Mapa final'!#REF!="Media",'Mapa final'!#REF!="Menor"),CONCATENATE("R8C",'Mapa final'!#REF!),"")</f>
        <v>#REF!</v>
      </c>
      <c r="U33" s="39" t="e">
        <f>IF(AND('Mapa final'!#REF!="Media",'Mapa final'!#REF!="Menor"),CONCATENATE("R8C",'Mapa final'!#REF!),"")</f>
        <v>#REF!</v>
      </c>
      <c r="V33" s="37" t="e">
        <f>IF(AND('Mapa final'!#REF!="Media",'Mapa final'!#REF!="Moderado"),CONCATENATE("R8C",'Mapa final'!#REF!),"")</f>
        <v>#REF!</v>
      </c>
      <c r="W33" s="38" t="e">
        <f>IF(AND('Mapa final'!#REF!="Media",'Mapa final'!#REF!="Moderado"),CONCATENATE("R8C",'Mapa final'!#REF!),"")</f>
        <v>#REF!</v>
      </c>
      <c r="X33" s="38" t="e">
        <f>IF(AND('Mapa final'!#REF!="Media",'Mapa final'!#REF!="Moderado"),CONCATENATE("R8C",'Mapa final'!#REF!),"")</f>
        <v>#REF!</v>
      </c>
      <c r="Y33" s="38" t="e">
        <f>IF(AND('Mapa final'!#REF!="Media",'Mapa final'!#REF!="Moderado"),CONCATENATE("R8C",'Mapa final'!#REF!),"")</f>
        <v>#REF!</v>
      </c>
      <c r="Z33" s="38" t="e">
        <f>IF(AND('Mapa final'!#REF!="Media",'Mapa final'!#REF!="Moderado"),CONCATENATE("R8C",'Mapa final'!#REF!),"")</f>
        <v>#REF!</v>
      </c>
      <c r="AA33" s="39" t="e">
        <f>IF(AND('Mapa final'!#REF!="Media",'Mapa final'!#REF!="Moderado"),CONCATENATE("R8C",'Mapa final'!#REF!),"")</f>
        <v>#REF!</v>
      </c>
      <c r="AB33" s="22" t="e">
        <f>IF(AND('Mapa final'!#REF!="Media",'Mapa final'!#REF!="Mayor"),CONCATENATE("R8C",'Mapa final'!#REF!),"")</f>
        <v>#REF!</v>
      </c>
      <c r="AC33" s="23" t="e">
        <f>IF(AND('Mapa final'!#REF!="Media",'Mapa final'!#REF!="Mayor"),CONCATENATE("R8C",'Mapa final'!#REF!),"")</f>
        <v>#REF!</v>
      </c>
      <c r="AD33" s="23" t="e">
        <f>IF(AND('Mapa final'!#REF!="Media",'Mapa final'!#REF!="Mayor"),CONCATENATE("R8C",'Mapa final'!#REF!),"")</f>
        <v>#REF!</v>
      </c>
      <c r="AE33" s="23" t="e">
        <f>IF(AND('Mapa final'!#REF!="Media",'Mapa final'!#REF!="Mayor"),CONCATENATE("R8C",'Mapa final'!#REF!),"")</f>
        <v>#REF!</v>
      </c>
      <c r="AF33" s="23" t="e">
        <f>IF(AND('Mapa final'!#REF!="Media",'Mapa final'!#REF!="Mayor"),CONCATENATE("R8C",'Mapa final'!#REF!),"")</f>
        <v>#REF!</v>
      </c>
      <c r="AG33" s="24" t="e">
        <f>IF(AND('Mapa final'!#REF!="Media",'Mapa final'!#REF!="Mayor"),CONCATENATE("R8C",'Mapa final'!#REF!),"")</f>
        <v>#REF!</v>
      </c>
      <c r="AH33" s="25" t="e">
        <f>IF(AND('Mapa final'!#REF!="Media",'Mapa final'!#REF!="Catastrófico"),CONCATENATE("R8C",'Mapa final'!#REF!),"")</f>
        <v>#REF!</v>
      </c>
      <c r="AI33" s="26" t="e">
        <f>IF(AND('Mapa final'!#REF!="Media",'Mapa final'!#REF!="Catastrófico"),CONCATENATE("R8C",'Mapa final'!#REF!),"")</f>
        <v>#REF!</v>
      </c>
      <c r="AJ33" s="26" t="e">
        <f>IF(AND('Mapa final'!#REF!="Media",'Mapa final'!#REF!="Catastrófico"),CONCATENATE("R8C",'Mapa final'!#REF!),"")</f>
        <v>#REF!</v>
      </c>
      <c r="AK33" s="26" t="e">
        <f>IF(AND('Mapa final'!#REF!="Media",'Mapa final'!#REF!="Catastrófico"),CONCATENATE("R8C",'Mapa final'!#REF!),"")</f>
        <v>#REF!</v>
      </c>
      <c r="AL33" s="26" t="e">
        <f>IF(AND('Mapa final'!#REF!="Media",'Mapa final'!#REF!="Catastrófico"),CONCATENATE("R8C",'Mapa final'!#REF!),"")</f>
        <v>#REF!</v>
      </c>
      <c r="AM33" s="27" t="e">
        <f>IF(AND('Mapa final'!#REF!="Media",'Mapa final'!#REF!="Catastrófico"),CONCATENATE("R8C",'Mapa final'!#REF!),"")</f>
        <v>#REF!</v>
      </c>
      <c r="AN33" s="53"/>
      <c r="AO33" s="612"/>
      <c r="AP33" s="613"/>
      <c r="AQ33" s="613"/>
      <c r="AR33" s="613"/>
      <c r="AS33" s="613"/>
      <c r="AT33" s="614"/>
      <c r="AU33" s="53"/>
      <c r="AV33" s="53"/>
      <c r="AW33" s="53"/>
      <c r="AX33" s="53"/>
      <c r="AY33" s="53"/>
      <c r="AZ33" s="53"/>
      <c r="BA33" s="53"/>
      <c r="BB33" s="53"/>
      <c r="BC33" s="53"/>
      <c r="BD33" s="53"/>
      <c r="BE33" s="53"/>
      <c r="BF33" s="53"/>
      <c r="BG33" s="53"/>
      <c r="BH33" s="53"/>
      <c r="BI33" s="53"/>
      <c r="BJ33" s="53"/>
      <c r="BK33" s="53"/>
      <c r="BL33" s="53"/>
      <c r="BM33" s="53"/>
      <c r="BN33" s="53"/>
      <c r="BO33" s="53"/>
      <c r="BP33" s="53"/>
      <c r="BQ33" s="53"/>
      <c r="BR33" s="53"/>
      <c r="BS33" s="53"/>
      <c r="BT33" s="53"/>
      <c r="BU33" s="53"/>
      <c r="BV33" s="53"/>
      <c r="BW33" s="53"/>
      <c r="BX33" s="53"/>
    </row>
    <row r="34" spans="1:80" ht="15" customHeight="1" x14ac:dyDescent="0.3">
      <c r="A34" s="53"/>
      <c r="B34" s="531"/>
      <c r="C34" s="531"/>
      <c r="D34" s="532"/>
      <c r="E34" s="572"/>
      <c r="F34" s="573"/>
      <c r="G34" s="573"/>
      <c r="H34" s="573"/>
      <c r="I34" s="574"/>
      <c r="J34" s="37" t="e">
        <f>IF(AND('Mapa final'!#REF!="Media",'Mapa final'!#REF!="Leve"),CONCATENATE("R9C",'Mapa final'!#REF!),"")</f>
        <v>#REF!</v>
      </c>
      <c r="K34" s="38" t="e">
        <f>IF(AND('Mapa final'!#REF!="Media",'Mapa final'!#REF!="Leve"),CONCATENATE("R9C",'Mapa final'!#REF!),"")</f>
        <v>#REF!</v>
      </c>
      <c r="L34" s="38" t="e">
        <f>IF(AND('Mapa final'!#REF!="Media",'Mapa final'!#REF!="Leve"),CONCATENATE("R9C",'Mapa final'!#REF!),"")</f>
        <v>#REF!</v>
      </c>
      <c r="M34" s="38" t="e">
        <f>IF(AND('Mapa final'!#REF!="Media",'Mapa final'!#REF!="Leve"),CONCATENATE("R9C",'Mapa final'!#REF!),"")</f>
        <v>#REF!</v>
      </c>
      <c r="N34" s="38" t="e">
        <f>IF(AND('Mapa final'!#REF!="Media",'Mapa final'!#REF!="Leve"),CONCATENATE("R9C",'Mapa final'!#REF!),"")</f>
        <v>#REF!</v>
      </c>
      <c r="O34" s="39" t="e">
        <f>IF(AND('Mapa final'!#REF!="Media",'Mapa final'!#REF!="Leve"),CONCATENATE("R9C",'Mapa final'!#REF!),"")</f>
        <v>#REF!</v>
      </c>
      <c r="P34" s="37" t="e">
        <f>IF(AND('Mapa final'!#REF!="Media",'Mapa final'!#REF!="Menor"),CONCATENATE("R9C",'Mapa final'!#REF!),"")</f>
        <v>#REF!</v>
      </c>
      <c r="Q34" s="38" t="e">
        <f>IF(AND('Mapa final'!#REF!="Media",'Mapa final'!#REF!="Menor"),CONCATENATE("R9C",'Mapa final'!#REF!),"")</f>
        <v>#REF!</v>
      </c>
      <c r="R34" s="38" t="e">
        <f>IF(AND('Mapa final'!#REF!="Media",'Mapa final'!#REF!="Menor"),CONCATENATE("R9C",'Mapa final'!#REF!),"")</f>
        <v>#REF!</v>
      </c>
      <c r="S34" s="38" t="e">
        <f>IF(AND('Mapa final'!#REF!="Media",'Mapa final'!#REF!="Menor"),CONCATENATE("R9C",'Mapa final'!#REF!),"")</f>
        <v>#REF!</v>
      </c>
      <c r="T34" s="38" t="e">
        <f>IF(AND('Mapa final'!#REF!="Media",'Mapa final'!#REF!="Menor"),CONCATENATE("R9C",'Mapa final'!#REF!),"")</f>
        <v>#REF!</v>
      </c>
      <c r="U34" s="39" t="e">
        <f>IF(AND('Mapa final'!#REF!="Media",'Mapa final'!#REF!="Menor"),CONCATENATE("R9C",'Mapa final'!#REF!),"")</f>
        <v>#REF!</v>
      </c>
      <c r="V34" s="37" t="e">
        <f>IF(AND('Mapa final'!#REF!="Media",'Mapa final'!#REF!="Moderado"),CONCATENATE("R9C",'Mapa final'!#REF!),"")</f>
        <v>#REF!</v>
      </c>
      <c r="W34" s="38" t="e">
        <f>IF(AND('Mapa final'!#REF!="Media",'Mapa final'!#REF!="Moderado"),CONCATENATE("R9C",'Mapa final'!#REF!),"")</f>
        <v>#REF!</v>
      </c>
      <c r="X34" s="38" t="e">
        <f>IF(AND('Mapa final'!#REF!="Media",'Mapa final'!#REF!="Moderado"),CONCATENATE("R9C",'Mapa final'!#REF!),"")</f>
        <v>#REF!</v>
      </c>
      <c r="Y34" s="38" t="e">
        <f>IF(AND('Mapa final'!#REF!="Media",'Mapa final'!#REF!="Moderado"),CONCATENATE("R9C",'Mapa final'!#REF!),"")</f>
        <v>#REF!</v>
      </c>
      <c r="Z34" s="38" t="e">
        <f>IF(AND('Mapa final'!#REF!="Media",'Mapa final'!#REF!="Moderado"),CONCATENATE("R9C",'Mapa final'!#REF!),"")</f>
        <v>#REF!</v>
      </c>
      <c r="AA34" s="39" t="e">
        <f>IF(AND('Mapa final'!#REF!="Media",'Mapa final'!#REF!="Moderado"),CONCATENATE("R9C",'Mapa final'!#REF!),"")</f>
        <v>#REF!</v>
      </c>
      <c r="AB34" s="22" t="e">
        <f>IF(AND('Mapa final'!#REF!="Media",'Mapa final'!#REF!="Mayor"),CONCATENATE("R9C",'Mapa final'!#REF!),"")</f>
        <v>#REF!</v>
      </c>
      <c r="AC34" s="23" t="e">
        <f>IF(AND('Mapa final'!#REF!="Media",'Mapa final'!#REF!="Mayor"),CONCATENATE("R9C",'Mapa final'!#REF!),"")</f>
        <v>#REF!</v>
      </c>
      <c r="AD34" s="23" t="e">
        <f>IF(AND('Mapa final'!#REF!="Media",'Mapa final'!#REF!="Mayor"),CONCATENATE("R9C",'Mapa final'!#REF!),"")</f>
        <v>#REF!</v>
      </c>
      <c r="AE34" s="23" t="e">
        <f>IF(AND('Mapa final'!#REF!="Media",'Mapa final'!#REF!="Mayor"),CONCATENATE("R9C",'Mapa final'!#REF!),"")</f>
        <v>#REF!</v>
      </c>
      <c r="AF34" s="23" t="e">
        <f>IF(AND('Mapa final'!#REF!="Media",'Mapa final'!#REF!="Mayor"),CONCATENATE("R9C",'Mapa final'!#REF!),"")</f>
        <v>#REF!</v>
      </c>
      <c r="AG34" s="24" t="e">
        <f>IF(AND('Mapa final'!#REF!="Media",'Mapa final'!#REF!="Mayor"),CONCATENATE("R9C",'Mapa final'!#REF!),"")</f>
        <v>#REF!</v>
      </c>
      <c r="AH34" s="25" t="e">
        <f>IF(AND('Mapa final'!#REF!="Media",'Mapa final'!#REF!="Catastrófico"),CONCATENATE("R9C",'Mapa final'!#REF!),"")</f>
        <v>#REF!</v>
      </c>
      <c r="AI34" s="26" t="e">
        <f>IF(AND('Mapa final'!#REF!="Media",'Mapa final'!#REF!="Catastrófico"),CONCATENATE("R9C",'Mapa final'!#REF!),"")</f>
        <v>#REF!</v>
      </c>
      <c r="AJ34" s="26" t="e">
        <f>IF(AND('Mapa final'!#REF!="Media",'Mapa final'!#REF!="Catastrófico"),CONCATENATE("R9C",'Mapa final'!#REF!),"")</f>
        <v>#REF!</v>
      </c>
      <c r="AK34" s="26" t="e">
        <f>IF(AND('Mapa final'!#REF!="Media",'Mapa final'!#REF!="Catastrófico"),CONCATENATE("R9C",'Mapa final'!#REF!),"")</f>
        <v>#REF!</v>
      </c>
      <c r="AL34" s="26" t="e">
        <f>IF(AND('Mapa final'!#REF!="Media",'Mapa final'!#REF!="Catastrófico"),CONCATENATE("R9C",'Mapa final'!#REF!),"")</f>
        <v>#REF!</v>
      </c>
      <c r="AM34" s="27" t="e">
        <f>IF(AND('Mapa final'!#REF!="Media",'Mapa final'!#REF!="Catastrófico"),CONCATENATE("R9C",'Mapa final'!#REF!),"")</f>
        <v>#REF!</v>
      </c>
      <c r="AN34" s="53"/>
      <c r="AO34" s="612"/>
      <c r="AP34" s="613"/>
      <c r="AQ34" s="613"/>
      <c r="AR34" s="613"/>
      <c r="AS34" s="613"/>
      <c r="AT34" s="614"/>
      <c r="AU34" s="53"/>
      <c r="AV34" s="53"/>
      <c r="AW34" s="53"/>
      <c r="AX34" s="53"/>
      <c r="AY34" s="53"/>
      <c r="AZ34" s="53"/>
      <c r="BA34" s="53"/>
      <c r="BB34" s="53"/>
      <c r="BC34" s="53"/>
      <c r="BD34" s="53"/>
      <c r="BE34" s="53"/>
      <c r="BF34" s="53"/>
      <c r="BG34" s="53"/>
      <c r="BH34" s="53"/>
      <c r="BI34" s="53"/>
      <c r="BJ34" s="53"/>
      <c r="BK34" s="53"/>
      <c r="BL34" s="53"/>
      <c r="BM34" s="53"/>
      <c r="BN34" s="53"/>
      <c r="BO34" s="53"/>
      <c r="BP34" s="53"/>
      <c r="BQ34" s="53"/>
      <c r="BR34" s="53"/>
      <c r="BS34" s="53"/>
      <c r="BT34" s="53"/>
      <c r="BU34" s="53"/>
      <c r="BV34" s="53"/>
      <c r="BW34" s="53"/>
      <c r="BX34" s="53"/>
    </row>
    <row r="35" spans="1:80" ht="15.75" customHeight="1" thickBot="1" x14ac:dyDescent="0.35">
      <c r="A35" s="53"/>
      <c r="B35" s="531"/>
      <c r="C35" s="531"/>
      <c r="D35" s="532"/>
      <c r="E35" s="575"/>
      <c r="F35" s="576"/>
      <c r="G35" s="576"/>
      <c r="H35" s="576"/>
      <c r="I35" s="577"/>
      <c r="J35" s="37" t="e">
        <f>IF(AND('Mapa final'!#REF!="Media",'Mapa final'!#REF!="Leve"),CONCATENATE("R10C",'Mapa final'!#REF!),"")</f>
        <v>#REF!</v>
      </c>
      <c r="K35" s="38" t="e">
        <f>IF(AND('Mapa final'!#REF!="Media",'Mapa final'!#REF!="Leve"),CONCATENATE("R10C",'Mapa final'!#REF!),"")</f>
        <v>#REF!</v>
      </c>
      <c r="L35" s="38" t="e">
        <f>IF(AND('Mapa final'!#REF!="Media",'Mapa final'!#REF!="Leve"),CONCATENATE("R10C",'Mapa final'!#REF!),"")</f>
        <v>#REF!</v>
      </c>
      <c r="M35" s="38" t="e">
        <f>IF(AND('Mapa final'!#REF!="Media",'Mapa final'!#REF!="Leve"),CONCATENATE("R10C",'Mapa final'!#REF!),"")</f>
        <v>#REF!</v>
      </c>
      <c r="N35" s="38" t="e">
        <f>IF(AND('Mapa final'!#REF!="Media",'Mapa final'!#REF!="Leve"),CONCATENATE("R10C",'Mapa final'!#REF!),"")</f>
        <v>#REF!</v>
      </c>
      <c r="O35" s="39" t="e">
        <f>IF(AND('Mapa final'!#REF!="Media",'Mapa final'!#REF!="Leve"),CONCATENATE("R10C",'Mapa final'!#REF!),"")</f>
        <v>#REF!</v>
      </c>
      <c r="P35" s="37" t="e">
        <f>IF(AND('Mapa final'!#REF!="Media",'Mapa final'!#REF!="Menor"),CONCATENATE("R10C",'Mapa final'!#REF!),"")</f>
        <v>#REF!</v>
      </c>
      <c r="Q35" s="38" t="e">
        <f>IF(AND('Mapa final'!#REF!="Media",'Mapa final'!#REF!="Menor"),CONCATENATE("R10C",'Mapa final'!#REF!),"")</f>
        <v>#REF!</v>
      </c>
      <c r="R35" s="38" t="e">
        <f>IF(AND('Mapa final'!#REF!="Media",'Mapa final'!#REF!="Menor"),CONCATENATE("R10C",'Mapa final'!#REF!),"")</f>
        <v>#REF!</v>
      </c>
      <c r="S35" s="38" t="e">
        <f>IF(AND('Mapa final'!#REF!="Media",'Mapa final'!#REF!="Menor"),CONCATENATE("R10C",'Mapa final'!#REF!),"")</f>
        <v>#REF!</v>
      </c>
      <c r="T35" s="38" t="e">
        <f>IF(AND('Mapa final'!#REF!="Media",'Mapa final'!#REF!="Menor"),CONCATENATE("R10C",'Mapa final'!#REF!),"")</f>
        <v>#REF!</v>
      </c>
      <c r="U35" s="39" t="e">
        <f>IF(AND('Mapa final'!#REF!="Media",'Mapa final'!#REF!="Menor"),CONCATENATE("R10C",'Mapa final'!#REF!),"")</f>
        <v>#REF!</v>
      </c>
      <c r="V35" s="37" t="e">
        <f>IF(AND('Mapa final'!#REF!="Media",'Mapa final'!#REF!="Moderado"),CONCATENATE("R10C",'Mapa final'!#REF!),"")</f>
        <v>#REF!</v>
      </c>
      <c r="W35" s="38" t="e">
        <f>IF(AND('Mapa final'!#REF!="Media",'Mapa final'!#REF!="Moderado"),CONCATENATE("R10C",'Mapa final'!#REF!),"")</f>
        <v>#REF!</v>
      </c>
      <c r="X35" s="38" t="e">
        <f>IF(AND('Mapa final'!#REF!="Media",'Mapa final'!#REF!="Moderado"),CONCATENATE("R10C",'Mapa final'!#REF!),"")</f>
        <v>#REF!</v>
      </c>
      <c r="Y35" s="38" t="e">
        <f>IF(AND('Mapa final'!#REF!="Media",'Mapa final'!#REF!="Moderado"),CONCATENATE("R10C",'Mapa final'!#REF!),"")</f>
        <v>#REF!</v>
      </c>
      <c r="Z35" s="38" t="e">
        <f>IF(AND('Mapa final'!#REF!="Media",'Mapa final'!#REF!="Moderado"),CONCATENATE("R10C",'Mapa final'!#REF!),"")</f>
        <v>#REF!</v>
      </c>
      <c r="AA35" s="39" t="e">
        <f>IF(AND('Mapa final'!#REF!="Media",'Mapa final'!#REF!="Moderado"),CONCATENATE("R10C",'Mapa final'!#REF!),"")</f>
        <v>#REF!</v>
      </c>
      <c r="AB35" s="28" t="e">
        <f>IF(AND('Mapa final'!#REF!="Media",'Mapa final'!#REF!="Mayor"),CONCATENATE("R10C",'Mapa final'!#REF!),"")</f>
        <v>#REF!</v>
      </c>
      <c r="AC35" s="29" t="e">
        <f>IF(AND('Mapa final'!#REF!="Media",'Mapa final'!#REF!="Mayor"),CONCATENATE("R10C",'Mapa final'!#REF!),"")</f>
        <v>#REF!</v>
      </c>
      <c r="AD35" s="29" t="e">
        <f>IF(AND('Mapa final'!#REF!="Media",'Mapa final'!#REF!="Mayor"),CONCATENATE("R10C",'Mapa final'!#REF!),"")</f>
        <v>#REF!</v>
      </c>
      <c r="AE35" s="29" t="e">
        <f>IF(AND('Mapa final'!#REF!="Media",'Mapa final'!#REF!="Mayor"),CONCATENATE("R10C",'Mapa final'!#REF!),"")</f>
        <v>#REF!</v>
      </c>
      <c r="AF35" s="29" t="e">
        <f>IF(AND('Mapa final'!#REF!="Media",'Mapa final'!#REF!="Mayor"),CONCATENATE("R10C",'Mapa final'!#REF!),"")</f>
        <v>#REF!</v>
      </c>
      <c r="AG35" s="30" t="e">
        <f>IF(AND('Mapa final'!#REF!="Media",'Mapa final'!#REF!="Mayor"),CONCATENATE("R10C",'Mapa final'!#REF!),"")</f>
        <v>#REF!</v>
      </c>
      <c r="AH35" s="31" t="e">
        <f>IF(AND('Mapa final'!#REF!="Media",'Mapa final'!#REF!="Catastrófico"),CONCATENATE("R10C",'Mapa final'!#REF!),"")</f>
        <v>#REF!</v>
      </c>
      <c r="AI35" s="32" t="e">
        <f>IF(AND('Mapa final'!#REF!="Media",'Mapa final'!#REF!="Catastrófico"),CONCATENATE("R10C",'Mapa final'!#REF!),"")</f>
        <v>#REF!</v>
      </c>
      <c r="AJ35" s="32" t="e">
        <f>IF(AND('Mapa final'!#REF!="Media",'Mapa final'!#REF!="Catastrófico"),CONCATENATE("R10C",'Mapa final'!#REF!),"")</f>
        <v>#REF!</v>
      </c>
      <c r="AK35" s="32" t="e">
        <f>IF(AND('Mapa final'!#REF!="Media",'Mapa final'!#REF!="Catastrófico"),CONCATENATE("R10C",'Mapa final'!#REF!),"")</f>
        <v>#REF!</v>
      </c>
      <c r="AL35" s="32" t="e">
        <f>IF(AND('Mapa final'!#REF!="Media",'Mapa final'!#REF!="Catastrófico"),CONCATENATE("R10C",'Mapa final'!#REF!),"")</f>
        <v>#REF!</v>
      </c>
      <c r="AM35" s="33" t="e">
        <f>IF(AND('Mapa final'!#REF!="Media",'Mapa final'!#REF!="Catastrófico"),CONCATENATE("R10C",'Mapa final'!#REF!),"")</f>
        <v>#REF!</v>
      </c>
      <c r="AN35" s="53"/>
      <c r="AO35" s="615"/>
      <c r="AP35" s="616"/>
      <c r="AQ35" s="616"/>
      <c r="AR35" s="616"/>
      <c r="AS35" s="616"/>
      <c r="AT35" s="617"/>
      <c r="AU35" s="53"/>
      <c r="AV35" s="53"/>
      <c r="AW35" s="53"/>
      <c r="AX35" s="53"/>
      <c r="AY35" s="53"/>
      <c r="AZ35" s="53"/>
      <c r="BA35" s="53"/>
      <c r="BB35" s="53"/>
      <c r="BC35" s="53"/>
      <c r="BD35" s="53"/>
      <c r="BE35" s="53"/>
      <c r="BF35" s="53"/>
      <c r="BG35" s="53"/>
      <c r="BH35" s="53"/>
      <c r="BI35" s="53"/>
      <c r="BJ35" s="53"/>
      <c r="BK35" s="53"/>
      <c r="BL35" s="53"/>
      <c r="BM35" s="53"/>
      <c r="BN35" s="53"/>
      <c r="BO35" s="53"/>
      <c r="BP35" s="53"/>
      <c r="BQ35" s="53"/>
      <c r="BR35" s="53"/>
      <c r="BS35" s="53"/>
      <c r="BT35" s="53"/>
      <c r="BU35" s="53"/>
      <c r="BV35" s="53"/>
      <c r="BW35" s="53"/>
      <c r="BX35" s="53"/>
    </row>
    <row r="36" spans="1:80" ht="15" customHeight="1" x14ac:dyDescent="0.3">
      <c r="A36" s="53"/>
      <c r="B36" s="531"/>
      <c r="C36" s="531"/>
      <c r="D36" s="532"/>
      <c r="E36" s="569" t="s">
        <v>108</v>
      </c>
      <c r="F36" s="570"/>
      <c r="G36" s="570"/>
      <c r="H36" s="570"/>
      <c r="I36" s="570"/>
      <c r="J36" s="43" t="str">
        <f>IF(AND('Mapa final'!$AB$10="Baja",'Mapa final'!$AD$10="Leve"),CONCATENATE("R1C",'Mapa final'!$R$10),"")</f>
        <v/>
      </c>
      <c r="K36" s="44" t="e">
        <f>IF(AND('Mapa final'!#REF!="Baja",'Mapa final'!#REF!="Leve"),CONCATENATE("R1C",'Mapa final'!#REF!),"")</f>
        <v>#REF!</v>
      </c>
      <c r="L36" s="44" t="e">
        <f>IF(AND('Mapa final'!#REF!="Baja",'Mapa final'!#REF!="Leve"),CONCATENATE("R1C",'Mapa final'!#REF!),"")</f>
        <v>#REF!</v>
      </c>
      <c r="M36" s="44" t="e">
        <f>IF(AND('Mapa final'!#REF!="Baja",'Mapa final'!#REF!="Leve"),CONCATENATE("R1C",'Mapa final'!#REF!),"")</f>
        <v>#REF!</v>
      </c>
      <c r="N36" s="44" t="e">
        <f>IF(AND('Mapa final'!#REF!="Baja",'Mapa final'!#REF!="Leve"),CONCATENATE("R1C",'Mapa final'!#REF!),"")</f>
        <v>#REF!</v>
      </c>
      <c r="O36" s="45" t="e">
        <f>IF(AND('Mapa final'!#REF!="Baja",'Mapa final'!#REF!="Leve"),CONCATENATE("R1C",'Mapa final'!#REF!),"")</f>
        <v>#REF!</v>
      </c>
      <c r="P36" s="34" t="str">
        <f>IF(AND('Mapa final'!$AB$10="Baja",'Mapa final'!$AD$10="Menor"),CONCATENATE("R1C",'Mapa final'!$R$10),"")</f>
        <v/>
      </c>
      <c r="Q36" s="35" t="e">
        <f>IF(AND('Mapa final'!#REF!="Baja",'Mapa final'!#REF!="Menor"),CONCATENATE("R1C",'Mapa final'!#REF!),"")</f>
        <v>#REF!</v>
      </c>
      <c r="R36" s="35" t="e">
        <f>IF(AND('Mapa final'!#REF!="Baja",'Mapa final'!#REF!="Menor"),CONCATENATE("R1C",'Mapa final'!#REF!),"")</f>
        <v>#REF!</v>
      </c>
      <c r="S36" s="35" t="e">
        <f>IF(AND('Mapa final'!#REF!="Baja",'Mapa final'!#REF!="Menor"),CONCATENATE("R1C",'Mapa final'!#REF!),"")</f>
        <v>#REF!</v>
      </c>
      <c r="T36" s="35" t="e">
        <f>IF(AND('Mapa final'!#REF!="Baja",'Mapa final'!#REF!="Menor"),CONCATENATE("R1C",'Mapa final'!#REF!),"")</f>
        <v>#REF!</v>
      </c>
      <c r="U36" s="36" t="e">
        <f>IF(AND('Mapa final'!#REF!="Baja",'Mapa final'!#REF!="Menor"),CONCATENATE("R1C",'Mapa final'!#REF!),"")</f>
        <v>#REF!</v>
      </c>
      <c r="V36" s="34" t="str">
        <f>IF(AND('Mapa final'!$AB$10="Baja",'Mapa final'!$AD$10="Moderado"),CONCATENATE("R1C",'Mapa final'!$R$10),"")</f>
        <v/>
      </c>
      <c r="W36" s="35" t="e">
        <f>IF(AND('Mapa final'!#REF!="Baja",'Mapa final'!#REF!="Moderado"),CONCATENATE("R1C",'Mapa final'!#REF!),"")</f>
        <v>#REF!</v>
      </c>
      <c r="X36" s="35" t="e">
        <f>IF(AND('Mapa final'!#REF!="Baja",'Mapa final'!#REF!="Moderado"),CONCATENATE("R1C",'Mapa final'!#REF!),"")</f>
        <v>#REF!</v>
      </c>
      <c r="Y36" s="35" t="e">
        <f>IF(AND('Mapa final'!#REF!="Baja",'Mapa final'!#REF!="Moderado"),CONCATENATE("R1C",'Mapa final'!#REF!),"")</f>
        <v>#REF!</v>
      </c>
      <c r="Z36" s="35" t="e">
        <f>IF(AND('Mapa final'!#REF!="Baja",'Mapa final'!#REF!="Moderado"),CONCATENATE("R1C",'Mapa final'!#REF!),"")</f>
        <v>#REF!</v>
      </c>
      <c r="AA36" s="36" t="e">
        <f>IF(AND('Mapa final'!#REF!="Baja",'Mapa final'!#REF!="Moderado"),CONCATENATE("R1C",'Mapa final'!#REF!),"")</f>
        <v>#REF!</v>
      </c>
      <c r="AB36" s="16" t="str">
        <f>IF(AND('Mapa final'!$AB$10="Baja",'Mapa final'!$AD$10="Mayor"),CONCATENATE("R1C",'Mapa final'!$R$10),"")</f>
        <v/>
      </c>
      <c r="AC36" s="17" t="e">
        <f>IF(AND('Mapa final'!#REF!="Baja",'Mapa final'!#REF!="Mayor"),CONCATENATE("R1C",'Mapa final'!#REF!),"")</f>
        <v>#REF!</v>
      </c>
      <c r="AD36" s="17" t="e">
        <f>IF(AND('Mapa final'!#REF!="Baja",'Mapa final'!#REF!="Mayor"),CONCATENATE("R1C",'Mapa final'!#REF!),"")</f>
        <v>#REF!</v>
      </c>
      <c r="AE36" s="17" t="e">
        <f>IF(AND('Mapa final'!#REF!="Baja",'Mapa final'!#REF!="Mayor"),CONCATENATE("R1C",'Mapa final'!#REF!),"")</f>
        <v>#REF!</v>
      </c>
      <c r="AF36" s="17" t="e">
        <f>IF(AND('Mapa final'!#REF!="Baja",'Mapa final'!#REF!="Mayor"),CONCATENATE("R1C",'Mapa final'!#REF!),"")</f>
        <v>#REF!</v>
      </c>
      <c r="AG36" s="18" t="e">
        <f>IF(AND('Mapa final'!#REF!="Baja",'Mapa final'!#REF!="Mayor"),CONCATENATE("R1C",'Mapa final'!#REF!),"")</f>
        <v>#REF!</v>
      </c>
      <c r="AH36" s="19" t="str">
        <f>IF(AND('Mapa final'!$AB$10="Baja",'Mapa final'!$AD$10="Catastrófico"),CONCATENATE("R1C",'Mapa final'!$R$10),"")</f>
        <v/>
      </c>
      <c r="AI36" s="20" t="e">
        <f>IF(AND('Mapa final'!#REF!="Baja",'Mapa final'!#REF!="Catastrófico"),CONCATENATE("R1C",'Mapa final'!#REF!),"")</f>
        <v>#REF!</v>
      </c>
      <c r="AJ36" s="20" t="e">
        <f>IF(AND('Mapa final'!#REF!="Baja",'Mapa final'!#REF!="Catastrófico"),CONCATENATE("R1C",'Mapa final'!#REF!),"")</f>
        <v>#REF!</v>
      </c>
      <c r="AK36" s="20" t="e">
        <f>IF(AND('Mapa final'!#REF!="Baja",'Mapa final'!#REF!="Catastrófico"),CONCATENATE("R1C",'Mapa final'!#REF!),"")</f>
        <v>#REF!</v>
      </c>
      <c r="AL36" s="20" t="e">
        <f>IF(AND('Mapa final'!#REF!="Baja",'Mapa final'!#REF!="Catastrófico"),CONCATENATE("R1C",'Mapa final'!#REF!),"")</f>
        <v>#REF!</v>
      </c>
      <c r="AM36" s="21" t="e">
        <f>IF(AND('Mapa final'!#REF!="Baja",'Mapa final'!#REF!="Catastrófico"),CONCATENATE("R1C",'Mapa final'!#REF!),"")</f>
        <v>#REF!</v>
      </c>
      <c r="AN36" s="53"/>
      <c r="AO36" s="600" t="s">
        <v>80</v>
      </c>
      <c r="AP36" s="601"/>
      <c r="AQ36" s="601"/>
      <c r="AR36" s="601"/>
      <c r="AS36" s="601"/>
      <c r="AT36" s="602"/>
      <c r="AU36" s="53"/>
      <c r="AV36" s="53"/>
      <c r="AW36" s="53"/>
      <c r="AX36" s="53"/>
      <c r="AY36" s="53"/>
      <c r="AZ36" s="53"/>
      <c r="BA36" s="53"/>
      <c r="BB36" s="53"/>
      <c r="BC36" s="53"/>
      <c r="BD36" s="53"/>
      <c r="BE36" s="53"/>
      <c r="BF36" s="53"/>
      <c r="BG36" s="53"/>
      <c r="BH36" s="53"/>
      <c r="BI36" s="53"/>
      <c r="BJ36" s="53"/>
      <c r="BK36" s="53"/>
      <c r="BL36" s="53"/>
      <c r="BM36" s="53"/>
      <c r="BN36" s="53"/>
      <c r="BO36" s="53"/>
      <c r="BP36" s="53"/>
      <c r="BQ36" s="53"/>
      <c r="BR36" s="53"/>
      <c r="BS36" s="53"/>
      <c r="BT36" s="53"/>
      <c r="BU36" s="53"/>
      <c r="BV36" s="53"/>
      <c r="BW36" s="53"/>
      <c r="BX36" s="53"/>
    </row>
    <row r="37" spans="1:80" ht="15" customHeight="1" x14ac:dyDescent="0.3">
      <c r="A37" s="53"/>
      <c r="B37" s="531"/>
      <c r="C37" s="531"/>
      <c r="D37" s="532"/>
      <c r="E37" s="588"/>
      <c r="F37" s="573"/>
      <c r="G37" s="573"/>
      <c r="H37" s="573"/>
      <c r="I37" s="573"/>
      <c r="J37" s="46" t="e">
        <f>IF(AND('Mapa final'!#REF!="Baja",'Mapa final'!#REF!="Leve"),CONCATENATE("R2C",'Mapa final'!#REF!),"")</f>
        <v>#REF!</v>
      </c>
      <c r="K37" s="47" t="e">
        <f>IF(AND('Mapa final'!#REF!="Baja",'Mapa final'!#REF!="Leve"),CONCATENATE("R2C",'Mapa final'!#REF!),"")</f>
        <v>#REF!</v>
      </c>
      <c r="L37" s="47" t="e">
        <f>IF(AND('Mapa final'!#REF!="Baja",'Mapa final'!#REF!="Leve"),CONCATENATE("R2C",'Mapa final'!#REF!),"")</f>
        <v>#REF!</v>
      </c>
      <c r="M37" s="47" t="e">
        <f>IF(AND('Mapa final'!#REF!="Baja",'Mapa final'!#REF!="Leve"),CONCATENATE("R2C",'Mapa final'!#REF!),"")</f>
        <v>#REF!</v>
      </c>
      <c r="N37" s="47" t="e">
        <f>IF(AND('Mapa final'!#REF!="Baja",'Mapa final'!#REF!="Leve"),CONCATENATE("R2C",'Mapa final'!#REF!),"")</f>
        <v>#REF!</v>
      </c>
      <c r="O37" s="48" t="e">
        <f>IF(AND('Mapa final'!#REF!="Baja",'Mapa final'!#REF!="Leve"),CONCATENATE("R2C",'Mapa final'!#REF!),"")</f>
        <v>#REF!</v>
      </c>
      <c r="P37" s="37" t="e">
        <f>IF(AND('Mapa final'!#REF!="Baja",'Mapa final'!#REF!="Menor"),CONCATENATE("R2C",'Mapa final'!#REF!),"")</f>
        <v>#REF!</v>
      </c>
      <c r="Q37" s="38" t="e">
        <f>IF(AND('Mapa final'!#REF!="Baja",'Mapa final'!#REF!="Menor"),CONCATENATE("R2C",'Mapa final'!#REF!),"")</f>
        <v>#REF!</v>
      </c>
      <c r="R37" s="38" t="e">
        <f>IF(AND('Mapa final'!#REF!="Baja",'Mapa final'!#REF!="Menor"),CONCATENATE("R2C",'Mapa final'!#REF!),"")</f>
        <v>#REF!</v>
      </c>
      <c r="S37" s="38" t="e">
        <f>IF(AND('Mapa final'!#REF!="Baja",'Mapa final'!#REF!="Menor"),CONCATENATE("R2C",'Mapa final'!#REF!),"")</f>
        <v>#REF!</v>
      </c>
      <c r="T37" s="38" t="e">
        <f>IF(AND('Mapa final'!#REF!="Baja",'Mapa final'!#REF!="Menor"),CONCATENATE("R2C",'Mapa final'!#REF!),"")</f>
        <v>#REF!</v>
      </c>
      <c r="U37" s="39" t="e">
        <f>IF(AND('Mapa final'!#REF!="Baja",'Mapa final'!#REF!="Menor"),CONCATENATE("R2C",'Mapa final'!#REF!),"")</f>
        <v>#REF!</v>
      </c>
      <c r="V37" s="37" t="e">
        <f>IF(AND('Mapa final'!#REF!="Baja",'Mapa final'!#REF!="Moderado"),CONCATENATE("R2C",'Mapa final'!#REF!),"")</f>
        <v>#REF!</v>
      </c>
      <c r="W37" s="38" t="e">
        <f>IF(AND('Mapa final'!#REF!="Baja",'Mapa final'!#REF!="Moderado"),CONCATENATE("R2C",'Mapa final'!#REF!),"")</f>
        <v>#REF!</v>
      </c>
      <c r="X37" s="38" t="e">
        <f>IF(AND('Mapa final'!#REF!="Baja",'Mapa final'!#REF!="Moderado"),CONCATENATE("R2C",'Mapa final'!#REF!),"")</f>
        <v>#REF!</v>
      </c>
      <c r="Y37" s="38" t="e">
        <f>IF(AND('Mapa final'!#REF!="Baja",'Mapa final'!#REF!="Moderado"),CONCATENATE("R2C",'Mapa final'!#REF!),"")</f>
        <v>#REF!</v>
      </c>
      <c r="Z37" s="38" t="e">
        <f>IF(AND('Mapa final'!#REF!="Baja",'Mapa final'!#REF!="Moderado"),CONCATENATE("R2C",'Mapa final'!#REF!),"")</f>
        <v>#REF!</v>
      </c>
      <c r="AA37" s="39" t="e">
        <f>IF(AND('Mapa final'!#REF!="Baja",'Mapa final'!#REF!="Moderado"),CONCATENATE("R2C",'Mapa final'!#REF!),"")</f>
        <v>#REF!</v>
      </c>
      <c r="AB37" s="22" t="e">
        <f>IF(AND('Mapa final'!#REF!="Baja",'Mapa final'!#REF!="Mayor"),CONCATENATE("R2C",'Mapa final'!#REF!),"")</f>
        <v>#REF!</v>
      </c>
      <c r="AC37" s="23" t="e">
        <f>IF(AND('Mapa final'!#REF!="Baja",'Mapa final'!#REF!="Mayor"),CONCATENATE("R2C",'Mapa final'!#REF!),"")</f>
        <v>#REF!</v>
      </c>
      <c r="AD37" s="23" t="e">
        <f>IF(AND('Mapa final'!#REF!="Baja",'Mapa final'!#REF!="Mayor"),CONCATENATE("R2C",'Mapa final'!#REF!),"")</f>
        <v>#REF!</v>
      </c>
      <c r="AE37" s="23" t="e">
        <f>IF(AND('Mapa final'!#REF!="Baja",'Mapa final'!#REF!="Mayor"),CONCATENATE("R2C",'Mapa final'!#REF!),"")</f>
        <v>#REF!</v>
      </c>
      <c r="AF37" s="23" t="e">
        <f>IF(AND('Mapa final'!#REF!="Baja",'Mapa final'!#REF!="Mayor"),CONCATENATE("R2C",'Mapa final'!#REF!),"")</f>
        <v>#REF!</v>
      </c>
      <c r="AG37" s="24" t="e">
        <f>IF(AND('Mapa final'!#REF!="Baja",'Mapa final'!#REF!="Mayor"),CONCATENATE("R2C",'Mapa final'!#REF!),"")</f>
        <v>#REF!</v>
      </c>
      <c r="AH37" s="25" t="e">
        <f>IF(AND('Mapa final'!#REF!="Baja",'Mapa final'!#REF!="Catastrófico"),CONCATENATE("R2C",'Mapa final'!#REF!),"")</f>
        <v>#REF!</v>
      </c>
      <c r="AI37" s="26" t="e">
        <f>IF(AND('Mapa final'!#REF!="Baja",'Mapa final'!#REF!="Catastrófico"),CONCATENATE("R2C",'Mapa final'!#REF!),"")</f>
        <v>#REF!</v>
      </c>
      <c r="AJ37" s="26" t="e">
        <f>IF(AND('Mapa final'!#REF!="Baja",'Mapa final'!#REF!="Catastrófico"),CONCATENATE("R2C",'Mapa final'!#REF!),"")</f>
        <v>#REF!</v>
      </c>
      <c r="AK37" s="26" t="e">
        <f>IF(AND('Mapa final'!#REF!="Baja",'Mapa final'!#REF!="Catastrófico"),CONCATENATE("R2C",'Mapa final'!#REF!),"")</f>
        <v>#REF!</v>
      </c>
      <c r="AL37" s="26" t="e">
        <f>IF(AND('Mapa final'!#REF!="Baja",'Mapa final'!#REF!="Catastrófico"),CONCATENATE("R2C",'Mapa final'!#REF!),"")</f>
        <v>#REF!</v>
      </c>
      <c r="AM37" s="27" t="e">
        <f>IF(AND('Mapa final'!#REF!="Baja",'Mapa final'!#REF!="Catastrófico"),CONCATENATE("R2C",'Mapa final'!#REF!),"")</f>
        <v>#REF!</v>
      </c>
      <c r="AN37" s="53"/>
      <c r="AO37" s="603"/>
      <c r="AP37" s="604"/>
      <c r="AQ37" s="604"/>
      <c r="AR37" s="604"/>
      <c r="AS37" s="604"/>
      <c r="AT37" s="605"/>
      <c r="AU37" s="53"/>
      <c r="AV37" s="53"/>
      <c r="AW37" s="53"/>
      <c r="AX37" s="53"/>
      <c r="AY37" s="53"/>
      <c r="AZ37" s="53"/>
      <c r="BA37" s="53"/>
      <c r="BB37" s="53"/>
      <c r="BC37" s="53"/>
      <c r="BD37" s="53"/>
      <c r="BE37" s="53"/>
      <c r="BF37" s="53"/>
      <c r="BG37" s="53"/>
      <c r="BH37" s="53"/>
      <c r="BI37" s="53"/>
      <c r="BJ37" s="53"/>
      <c r="BK37" s="53"/>
      <c r="BL37" s="53"/>
      <c r="BM37" s="53"/>
      <c r="BN37" s="53"/>
      <c r="BO37" s="53"/>
      <c r="BP37" s="53"/>
      <c r="BQ37" s="53"/>
      <c r="BR37" s="53"/>
      <c r="BS37" s="53"/>
      <c r="BT37" s="53"/>
      <c r="BU37" s="53"/>
      <c r="BV37" s="53"/>
      <c r="BW37" s="53"/>
      <c r="BX37" s="53"/>
    </row>
    <row r="38" spans="1:80" ht="15" customHeight="1" x14ac:dyDescent="0.3">
      <c r="A38" s="53"/>
      <c r="B38" s="531"/>
      <c r="C38" s="531"/>
      <c r="D38" s="532"/>
      <c r="E38" s="572"/>
      <c r="F38" s="573"/>
      <c r="G38" s="573"/>
      <c r="H38" s="573"/>
      <c r="I38" s="573"/>
      <c r="J38" s="46" t="e">
        <f>IF(AND('Mapa final'!#REF!="Baja",'Mapa final'!#REF!="Leve"),CONCATENATE("R3C",'Mapa final'!#REF!),"")</f>
        <v>#REF!</v>
      </c>
      <c r="K38" s="47" t="e">
        <f>IF(AND('Mapa final'!#REF!="Baja",'Mapa final'!#REF!="Leve"),CONCATENATE("R3C",'Mapa final'!#REF!),"")</f>
        <v>#REF!</v>
      </c>
      <c r="L38" s="47" t="e">
        <f>IF(AND('Mapa final'!#REF!="Baja",'Mapa final'!#REF!="Leve"),CONCATENATE("R3C",'Mapa final'!#REF!),"")</f>
        <v>#REF!</v>
      </c>
      <c r="M38" s="47" t="e">
        <f>IF(AND('Mapa final'!#REF!="Baja",'Mapa final'!#REF!="Leve"),CONCATENATE("R3C",'Mapa final'!#REF!),"")</f>
        <v>#REF!</v>
      </c>
      <c r="N38" s="47" t="e">
        <f>IF(AND('Mapa final'!#REF!="Baja",'Mapa final'!#REF!="Leve"),CONCATENATE("R3C",'Mapa final'!#REF!),"")</f>
        <v>#REF!</v>
      </c>
      <c r="O38" s="48" t="e">
        <f>IF(AND('Mapa final'!#REF!="Baja",'Mapa final'!#REF!="Leve"),CONCATENATE("R3C",'Mapa final'!#REF!),"")</f>
        <v>#REF!</v>
      </c>
      <c r="P38" s="37" t="e">
        <f>IF(AND('Mapa final'!#REF!="Baja",'Mapa final'!#REF!="Menor"),CONCATENATE("R3C",'Mapa final'!#REF!),"")</f>
        <v>#REF!</v>
      </c>
      <c r="Q38" s="38" t="e">
        <f>IF(AND('Mapa final'!#REF!="Baja",'Mapa final'!#REF!="Menor"),CONCATENATE("R3C",'Mapa final'!#REF!),"")</f>
        <v>#REF!</v>
      </c>
      <c r="R38" s="38" t="e">
        <f>IF(AND('Mapa final'!#REF!="Baja",'Mapa final'!#REF!="Menor"),CONCATENATE("R3C",'Mapa final'!#REF!),"")</f>
        <v>#REF!</v>
      </c>
      <c r="S38" s="38" t="e">
        <f>IF(AND('Mapa final'!#REF!="Baja",'Mapa final'!#REF!="Menor"),CONCATENATE("R3C",'Mapa final'!#REF!),"")</f>
        <v>#REF!</v>
      </c>
      <c r="T38" s="38" t="e">
        <f>IF(AND('Mapa final'!#REF!="Baja",'Mapa final'!#REF!="Menor"),CONCATENATE("R3C",'Mapa final'!#REF!),"")</f>
        <v>#REF!</v>
      </c>
      <c r="U38" s="39" t="e">
        <f>IF(AND('Mapa final'!#REF!="Baja",'Mapa final'!#REF!="Menor"),CONCATENATE("R3C",'Mapa final'!#REF!),"")</f>
        <v>#REF!</v>
      </c>
      <c r="V38" s="37" t="e">
        <f>IF(AND('Mapa final'!#REF!="Baja",'Mapa final'!#REF!="Moderado"),CONCATENATE("R3C",'Mapa final'!#REF!),"")</f>
        <v>#REF!</v>
      </c>
      <c r="W38" s="38" t="e">
        <f>IF(AND('Mapa final'!#REF!="Baja",'Mapa final'!#REF!="Moderado"),CONCATENATE("R3C",'Mapa final'!#REF!),"")</f>
        <v>#REF!</v>
      </c>
      <c r="X38" s="38" t="e">
        <f>IF(AND('Mapa final'!#REF!="Baja",'Mapa final'!#REF!="Moderado"),CONCATENATE("R3C",'Mapa final'!#REF!),"")</f>
        <v>#REF!</v>
      </c>
      <c r="Y38" s="38" t="e">
        <f>IF(AND('Mapa final'!#REF!="Baja",'Mapa final'!#REF!="Moderado"),CONCATENATE("R3C",'Mapa final'!#REF!),"")</f>
        <v>#REF!</v>
      </c>
      <c r="Z38" s="38" t="e">
        <f>IF(AND('Mapa final'!#REF!="Baja",'Mapa final'!#REF!="Moderado"),CONCATENATE("R3C",'Mapa final'!#REF!),"")</f>
        <v>#REF!</v>
      </c>
      <c r="AA38" s="39" t="e">
        <f>IF(AND('Mapa final'!#REF!="Baja",'Mapa final'!#REF!="Moderado"),CONCATENATE("R3C",'Mapa final'!#REF!),"")</f>
        <v>#REF!</v>
      </c>
      <c r="AB38" s="22" t="e">
        <f>IF(AND('Mapa final'!#REF!="Baja",'Mapa final'!#REF!="Mayor"),CONCATENATE("R3C",'Mapa final'!#REF!),"")</f>
        <v>#REF!</v>
      </c>
      <c r="AC38" s="23" t="e">
        <f>IF(AND('Mapa final'!#REF!="Baja",'Mapa final'!#REF!="Mayor"),CONCATENATE("R3C",'Mapa final'!#REF!),"")</f>
        <v>#REF!</v>
      </c>
      <c r="AD38" s="23" t="e">
        <f>IF(AND('Mapa final'!#REF!="Baja",'Mapa final'!#REF!="Mayor"),CONCATENATE("R3C",'Mapa final'!#REF!),"")</f>
        <v>#REF!</v>
      </c>
      <c r="AE38" s="23" t="e">
        <f>IF(AND('Mapa final'!#REF!="Baja",'Mapa final'!#REF!="Mayor"),CONCATENATE("R3C",'Mapa final'!#REF!),"")</f>
        <v>#REF!</v>
      </c>
      <c r="AF38" s="23" t="e">
        <f>IF(AND('Mapa final'!#REF!="Baja",'Mapa final'!#REF!="Mayor"),CONCATENATE("R3C",'Mapa final'!#REF!),"")</f>
        <v>#REF!</v>
      </c>
      <c r="AG38" s="24" t="e">
        <f>IF(AND('Mapa final'!#REF!="Baja",'Mapa final'!#REF!="Mayor"),CONCATENATE("R3C",'Mapa final'!#REF!),"")</f>
        <v>#REF!</v>
      </c>
      <c r="AH38" s="25" t="e">
        <f>IF(AND('Mapa final'!#REF!="Baja",'Mapa final'!#REF!="Catastrófico"),CONCATENATE("R3C",'Mapa final'!#REF!),"")</f>
        <v>#REF!</v>
      </c>
      <c r="AI38" s="26" t="e">
        <f>IF(AND('Mapa final'!#REF!="Baja",'Mapa final'!#REF!="Catastrófico"),CONCATENATE("R3C",'Mapa final'!#REF!),"")</f>
        <v>#REF!</v>
      </c>
      <c r="AJ38" s="26" t="e">
        <f>IF(AND('Mapa final'!#REF!="Baja",'Mapa final'!#REF!="Catastrófico"),CONCATENATE("R3C",'Mapa final'!#REF!),"")</f>
        <v>#REF!</v>
      </c>
      <c r="AK38" s="26" t="e">
        <f>IF(AND('Mapa final'!#REF!="Baja",'Mapa final'!#REF!="Catastrófico"),CONCATENATE("R3C",'Mapa final'!#REF!),"")</f>
        <v>#REF!</v>
      </c>
      <c r="AL38" s="26" t="e">
        <f>IF(AND('Mapa final'!#REF!="Baja",'Mapa final'!#REF!="Catastrófico"),CONCATENATE("R3C",'Mapa final'!#REF!),"")</f>
        <v>#REF!</v>
      </c>
      <c r="AM38" s="27" t="e">
        <f>IF(AND('Mapa final'!#REF!="Baja",'Mapa final'!#REF!="Catastrófico"),CONCATENATE("R3C",'Mapa final'!#REF!),"")</f>
        <v>#REF!</v>
      </c>
      <c r="AN38" s="53"/>
      <c r="AO38" s="603"/>
      <c r="AP38" s="604"/>
      <c r="AQ38" s="604"/>
      <c r="AR38" s="604"/>
      <c r="AS38" s="604"/>
      <c r="AT38" s="605"/>
      <c r="AU38" s="53"/>
      <c r="AV38" s="53"/>
      <c r="AW38" s="53"/>
      <c r="AX38" s="53"/>
      <c r="AY38" s="53"/>
      <c r="AZ38" s="53"/>
      <c r="BA38" s="53"/>
      <c r="BB38" s="53"/>
      <c r="BC38" s="53"/>
      <c r="BD38" s="53"/>
      <c r="BE38" s="53"/>
      <c r="BF38" s="53"/>
      <c r="BG38" s="53"/>
      <c r="BH38" s="53"/>
      <c r="BI38" s="53"/>
      <c r="BJ38" s="53"/>
      <c r="BK38" s="53"/>
      <c r="BL38" s="53"/>
      <c r="BM38" s="53"/>
      <c r="BN38" s="53"/>
      <c r="BO38" s="53"/>
      <c r="BP38" s="53"/>
      <c r="BQ38" s="53"/>
      <c r="BR38" s="53"/>
      <c r="BS38" s="53"/>
      <c r="BT38" s="53"/>
      <c r="BU38" s="53"/>
      <c r="BV38" s="53"/>
      <c r="BW38" s="53"/>
      <c r="BX38" s="53"/>
    </row>
    <row r="39" spans="1:80" ht="15" customHeight="1" x14ac:dyDescent="0.3">
      <c r="A39" s="53"/>
      <c r="B39" s="531"/>
      <c r="C39" s="531"/>
      <c r="D39" s="532"/>
      <c r="E39" s="572"/>
      <c r="F39" s="573"/>
      <c r="G39" s="573"/>
      <c r="H39" s="573"/>
      <c r="I39" s="573"/>
      <c r="J39" s="46" t="e">
        <f>IF(AND('Mapa final'!#REF!="Baja",'Mapa final'!#REF!="Leve"),CONCATENATE("R4C",'Mapa final'!#REF!),"")</f>
        <v>#REF!</v>
      </c>
      <c r="K39" s="47" t="e">
        <f>IF(AND('Mapa final'!#REF!="Baja",'Mapa final'!#REF!="Leve"),CONCATENATE("R4C",'Mapa final'!#REF!),"")</f>
        <v>#REF!</v>
      </c>
      <c r="L39" s="47" t="e">
        <f>IF(AND('Mapa final'!#REF!="Baja",'Mapa final'!#REF!="Leve"),CONCATENATE("R4C",'Mapa final'!#REF!),"")</f>
        <v>#REF!</v>
      </c>
      <c r="M39" s="47" t="e">
        <f>IF(AND('Mapa final'!#REF!="Baja",'Mapa final'!#REF!="Leve"),CONCATENATE("R4C",'Mapa final'!#REF!),"")</f>
        <v>#REF!</v>
      </c>
      <c r="N39" s="47" t="e">
        <f>IF(AND('Mapa final'!#REF!="Baja",'Mapa final'!#REF!="Leve"),CONCATENATE("R4C",'Mapa final'!#REF!),"")</f>
        <v>#REF!</v>
      </c>
      <c r="O39" s="48" t="e">
        <f>IF(AND('Mapa final'!#REF!="Baja",'Mapa final'!#REF!="Leve"),CONCATENATE("R4C",'Mapa final'!#REF!),"")</f>
        <v>#REF!</v>
      </c>
      <c r="P39" s="37" t="e">
        <f>IF(AND('Mapa final'!#REF!="Baja",'Mapa final'!#REF!="Menor"),CONCATENATE("R4C",'Mapa final'!#REF!),"")</f>
        <v>#REF!</v>
      </c>
      <c r="Q39" s="38" t="e">
        <f>IF(AND('Mapa final'!#REF!="Baja",'Mapa final'!#REF!="Menor"),CONCATENATE("R4C",'Mapa final'!#REF!),"")</f>
        <v>#REF!</v>
      </c>
      <c r="R39" s="38" t="e">
        <f>IF(AND('Mapa final'!#REF!="Baja",'Mapa final'!#REF!="Menor"),CONCATENATE("R4C",'Mapa final'!#REF!),"")</f>
        <v>#REF!</v>
      </c>
      <c r="S39" s="38" t="e">
        <f>IF(AND('Mapa final'!#REF!="Baja",'Mapa final'!#REF!="Menor"),CONCATENATE("R4C",'Mapa final'!#REF!),"")</f>
        <v>#REF!</v>
      </c>
      <c r="T39" s="38" t="e">
        <f>IF(AND('Mapa final'!#REF!="Baja",'Mapa final'!#REF!="Menor"),CONCATENATE("R4C",'Mapa final'!#REF!),"")</f>
        <v>#REF!</v>
      </c>
      <c r="U39" s="39" t="e">
        <f>IF(AND('Mapa final'!#REF!="Baja",'Mapa final'!#REF!="Menor"),CONCATENATE("R4C",'Mapa final'!#REF!),"")</f>
        <v>#REF!</v>
      </c>
      <c r="V39" s="37" t="e">
        <f>IF(AND('Mapa final'!#REF!="Baja",'Mapa final'!#REF!="Moderado"),CONCATENATE("R4C",'Mapa final'!#REF!),"")</f>
        <v>#REF!</v>
      </c>
      <c r="W39" s="38" t="e">
        <f>IF(AND('Mapa final'!#REF!="Baja",'Mapa final'!#REF!="Moderado"),CONCATENATE("R4C",'Mapa final'!#REF!),"")</f>
        <v>#REF!</v>
      </c>
      <c r="X39" s="38" t="e">
        <f>IF(AND('Mapa final'!#REF!="Baja",'Mapa final'!#REF!="Moderado"),CONCATENATE("R4C",'Mapa final'!#REF!),"")</f>
        <v>#REF!</v>
      </c>
      <c r="Y39" s="38" t="e">
        <f>IF(AND('Mapa final'!#REF!="Baja",'Mapa final'!#REF!="Moderado"),CONCATENATE("R4C",'Mapa final'!#REF!),"")</f>
        <v>#REF!</v>
      </c>
      <c r="Z39" s="38" t="e">
        <f>IF(AND('Mapa final'!#REF!="Baja",'Mapa final'!#REF!="Moderado"),CONCATENATE("R4C",'Mapa final'!#REF!),"")</f>
        <v>#REF!</v>
      </c>
      <c r="AA39" s="39" t="e">
        <f>IF(AND('Mapa final'!#REF!="Baja",'Mapa final'!#REF!="Moderado"),CONCATENATE("R4C",'Mapa final'!#REF!),"")</f>
        <v>#REF!</v>
      </c>
      <c r="AB39" s="22" t="e">
        <f>IF(AND('Mapa final'!#REF!="Baja",'Mapa final'!#REF!="Mayor"),CONCATENATE("R4C",'Mapa final'!#REF!),"")</f>
        <v>#REF!</v>
      </c>
      <c r="AC39" s="23" t="e">
        <f>IF(AND('Mapa final'!#REF!="Baja",'Mapa final'!#REF!="Mayor"),CONCATENATE("R4C",'Mapa final'!#REF!),"")</f>
        <v>#REF!</v>
      </c>
      <c r="AD39" s="23" t="e">
        <f>IF(AND('Mapa final'!#REF!="Baja",'Mapa final'!#REF!="Mayor"),CONCATENATE("R4C",'Mapa final'!#REF!),"")</f>
        <v>#REF!</v>
      </c>
      <c r="AE39" s="23" t="e">
        <f>IF(AND('Mapa final'!#REF!="Baja",'Mapa final'!#REF!="Mayor"),CONCATENATE("R4C",'Mapa final'!#REF!),"")</f>
        <v>#REF!</v>
      </c>
      <c r="AF39" s="23" t="e">
        <f>IF(AND('Mapa final'!#REF!="Baja",'Mapa final'!#REF!="Mayor"),CONCATENATE("R4C",'Mapa final'!#REF!),"")</f>
        <v>#REF!</v>
      </c>
      <c r="AG39" s="24" t="e">
        <f>IF(AND('Mapa final'!#REF!="Baja",'Mapa final'!#REF!="Mayor"),CONCATENATE("R4C",'Mapa final'!#REF!),"")</f>
        <v>#REF!</v>
      </c>
      <c r="AH39" s="25" t="e">
        <f>IF(AND('Mapa final'!#REF!="Baja",'Mapa final'!#REF!="Catastrófico"),CONCATENATE("R4C",'Mapa final'!#REF!),"")</f>
        <v>#REF!</v>
      </c>
      <c r="AI39" s="26" t="e">
        <f>IF(AND('Mapa final'!#REF!="Baja",'Mapa final'!#REF!="Catastrófico"),CONCATENATE("R4C",'Mapa final'!#REF!),"")</f>
        <v>#REF!</v>
      </c>
      <c r="AJ39" s="26" t="e">
        <f>IF(AND('Mapa final'!#REF!="Baja",'Mapa final'!#REF!="Catastrófico"),CONCATENATE("R4C",'Mapa final'!#REF!),"")</f>
        <v>#REF!</v>
      </c>
      <c r="AK39" s="26" t="e">
        <f>IF(AND('Mapa final'!#REF!="Baja",'Mapa final'!#REF!="Catastrófico"),CONCATENATE("R4C",'Mapa final'!#REF!),"")</f>
        <v>#REF!</v>
      </c>
      <c r="AL39" s="26" t="e">
        <f>IF(AND('Mapa final'!#REF!="Baja",'Mapa final'!#REF!="Catastrófico"),CONCATENATE("R4C",'Mapa final'!#REF!),"")</f>
        <v>#REF!</v>
      </c>
      <c r="AM39" s="27" t="e">
        <f>IF(AND('Mapa final'!#REF!="Baja",'Mapa final'!#REF!="Catastrófico"),CONCATENATE("R4C",'Mapa final'!#REF!),"")</f>
        <v>#REF!</v>
      </c>
      <c r="AN39" s="53"/>
      <c r="AO39" s="603"/>
      <c r="AP39" s="604"/>
      <c r="AQ39" s="604"/>
      <c r="AR39" s="604"/>
      <c r="AS39" s="604"/>
      <c r="AT39" s="605"/>
      <c r="AU39" s="53"/>
      <c r="AV39" s="53"/>
      <c r="AW39" s="53"/>
      <c r="AX39" s="53"/>
      <c r="AY39" s="53"/>
      <c r="AZ39" s="53"/>
      <c r="BA39" s="53"/>
      <c r="BB39" s="53"/>
      <c r="BC39" s="53"/>
      <c r="BD39" s="53"/>
      <c r="BE39" s="53"/>
      <c r="BF39" s="53"/>
      <c r="BG39" s="53"/>
      <c r="BH39" s="53"/>
      <c r="BI39" s="53"/>
      <c r="BJ39" s="53"/>
      <c r="BK39" s="53"/>
      <c r="BL39" s="53"/>
      <c r="BM39" s="53"/>
      <c r="BN39" s="53"/>
      <c r="BO39" s="53"/>
      <c r="BP39" s="53"/>
      <c r="BQ39" s="53"/>
      <c r="BR39" s="53"/>
      <c r="BS39" s="53"/>
      <c r="BT39" s="53"/>
      <c r="BU39" s="53"/>
      <c r="BV39" s="53"/>
      <c r="BW39" s="53"/>
      <c r="BX39" s="53"/>
    </row>
    <row r="40" spans="1:80" ht="15" customHeight="1" x14ac:dyDescent="0.3">
      <c r="A40" s="53"/>
      <c r="B40" s="531"/>
      <c r="C40" s="531"/>
      <c r="D40" s="532"/>
      <c r="E40" s="572"/>
      <c r="F40" s="573"/>
      <c r="G40" s="573"/>
      <c r="H40" s="573"/>
      <c r="I40" s="573"/>
      <c r="J40" s="46" t="e">
        <f>IF(AND('Mapa final'!#REF!="Baja",'Mapa final'!#REF!="Leve"),CONCATENATE("R5C",'Mapa final'!#REF!),"")</f>
        <v>#REF!</v>
      </c>
      <c r="K40" s="47" t="e">
        <f>IF(AND('Mapa final'!#REF!="Baja",'Mapa final'!#REF!="Leve"),CONCATENATE("R5C",'Mapa final'!#REF!),"")</f>
        <v>#REF!</v>
      </c>
      <c r="L40" s="47" t="e">
        <f>IF(AND('Mapa final'!#REF!="Baja",'Mapa final'!#REF!="Leve"),CONCATENATE("R5C",'Mapa final'!#REF!),"")</f>
        <v>#REF!</v>
      </c>
      <c r="M40" s="47" t="e">
        <f>IF(AND('Mapa final'!#REF!="Baja",'Mapa final'!#REF!="Leve"),CONCATENATE("R5C",'Mapa final'!#REF!),"")</f>
        <v>#REF!</v>
      </c>
      <c r="N40" s="47" t="e">
        <f>IF(AND('Mapa final'!#REF!="Baja",'Mapa final'!#REF!="Leve"),CONCATENATE("R5C",'Mapa final'!#REF!),"")</f>
        <v>#REF!</v>
      </c>
      <c r="O40" s="48" t="e">
        <f>IF(AND('Mapa final'!#REF!="Baja",'Mapa final'!#REF!="Leve"),CONCATENATE("R5C",'Mapa final'!#REF!),"")</f>
        <v>#REF!</v>
      </c>
      <c r="P40" s="37" t="e">
        <f>IF(AND('Mapa final'!#REF!="Baja",'Mapa final'!#REF!="Menor"),CONCATENATE("R5C",'Mapa final'!#REF!),"")</f>
        <v>#REF!</v>
      </c>
      <c r="Q40" s="38" t="e">
        <f>IF(AND('Mapa final'!#REF!="Baja",'Mapa final'!#REF!="Menor"),CONCATENATE("R5C",'Mapa final'!#REF!),"")</f>
        <v>#REF!</v>
      </c>
      <c r="R40" s="38" t="e">
        <f>IF(AND('Mapa final'!#REF!="Baja",'Mapa final'!#REF!="Menor"),CONCATENATE("R5C",'Mapa final'!#REF!),"")</f>
        <v>#REF!</v>
      </c>
      <c r="S40" s="38" t="e">
        <f>IF(AND('Mapa final'!#REF!="Baja",'Mapa final'!#REF!="Menor"),CONCATENATE("R5C",'Mapa final'!#REF!),"")</f>
        <v>#REF!</v>
      </c>
      <c r="T40" s="38" t="e">
        <f>IF(AND('Mapa final'!#REF!="Baja",'Mapa final'!#REF!="Menor"),CONCATENATE("R5C",'Mapa final'!#REF!),"")</f>
        <v>#REF!</v>
      </c>
      <c r="U40" s="39" t="e">
        <f>IF(AND('Mapa final'!#REF!="Baja",'Mapa final'!#REF!="Menor"),CONCATENATE("R5C",'Mapa final'!#REF!),"")</f>
        <v>#REF!</v>
      </c>
      <c r="V40" s="37" t="e">
        <f>IF(AND('Mapa final'!#REF!="Baja",'Mapa final'!#REF!="Moderado"),CONCATENATE("R5C",'Mapa final'!#REF!),"")</f>
        <v>#REF!</v>
      </c>
      <c r="W40" s="38" t="e">
        <f>IF(AND('Mapa final'!#REF!="Baja",'Mapa final'!#REF!="Moderado"),CONCATENATE("R5C",'Mapa final'!#REF!),"")</f>
        <v>#REF!</v>
      </c>
      <c r="X40" s="38" t="e">
        <f>IF(AND('Mapa final'!#REF!="Baja",'Mapa final'!#REF!="Moderado"),CONCATENATE("R5C",'Mapa final'!#REF!),"")</f>
        <v>#REF!</v>
      </c>
      <c r="Y40" s="38" t="e">
        <f>IF(AND('Mapa final'!#REF!="Baja",'Mapa final'!#REF!="Moderado"),CONCATENATE("R5C",'Mapa final'!#REF!),"")</f>
        <v>#REF!</v>
      </c>
      <c r="Z40" s="38" t="e">
        <f>IF(AND('Mapa final'!#REF!="Baja",'Mapa final'!#REF!="Moderado"),CONCATENATE("R5C",'Mapa final'!#REF!),"")</f>
        <v>#REF!</v>
      </c>
      <c r="AA40" s="39" t="e">
        <f>IF(AND('Mapa final'!#REF!="Baja",'Mapa final'!#REF!="Moderado"),CONCATENATE("R5C",'Mapa final'!#REF!),"")</f>
        <v>#REF!</v>
      </c>
      <c r="AB40" s="22" t="e">
        <f>IF(AND('Mapa final'!#REF!="Baja",'Mapa final'!#REF!="Mayor"),CONCATENATE("R5C",'Mapa final'!#REF!),"")</f>
        <v>#REF!</v>
      </c>
      <c r="AC40" s="23" t="e">
        <f>IF(AND('Mapa final'!#REF!="Baja",'Mapa final'!#REF!="Mayor"),CONCATENATE("R5C",'Mapa final'!#REF!),"")</f>
        <v>#REF!</v>
      </c>
      <c r="AD40" s="23" t="e">
        <f>IF(AND('Mapa final'!#REF!="Baja",'Mapa final'!#REF!="Mayor"),CONCATENATE("R5C",'Mapa final'!#REF!),"")</f>
        <v>#REF!</v>
      </c>
      <c r="AE40" s="23" t="e">
        <f>IF(AND('Mapa final'!#REF!="Baja",'Mapa final'!#REF!="Mayor"),CONCATENATE("R5C",'Mapa final'!#REF!),"")</f>
        <v>#REF!</v>
      </c>
      <c r="AF40" s="23" t="e">
        <f>IF(AND('Mapa final'!#REF!="Baja",'Mapa final'!#REF!="Mayor"),CONCATENATE("R5C",'Mapa final'!#REF!),"")</f>
        <v>#REF!</v>
      </c>
      <c r="AG40" s="24" t="e">
        <f>IF(AND('Mapa final'!#REF!="Baja",'Mapa final'!#REF!="Mayor"),CONCATENATE("R5C",'Mapa final'!#REF!),"")</f>
        <v>#REF!</v>
      </c>
      <c r="AH40" s="25" t="e">
        <f>IF(AND('Mapa final'!#REF!="Baja",'Mapa final'!#REF!="Catastrófico"),CONCATENATE("R5C",'Mapa final'!#REF!),"")</f>
        <v>#REF!</v>
      </c>
      <c r="AI40" s="26" t="e">
        <f>IF(AND('Mapa final'!#REF!="Baja",'Mapa final'!#REF!="Catastrófico"),CONCATENATE("R5C",'Mapa final'!#REF!),"")</f>
        <v>#REF!</v>
      </c>
      <c r="AJ40" s="26" t="e">
        <f>IF(AND('Mapa final'!#REF!="Baja",'Mapa final'!#REF!="Catastrófico"),CONCATENATE("R5C",'Mapa final'!#REF!),"")</f>
        <v>#REF!</v>
      </c>
      <c r="AK40" s="26" t="e">
        <f>IF(AND('Mapa final'!#REF!="Baja",'Mapa final'!#REF!="Catastrófico"),CONCATENATE("R5C",'Mapa final'!#REF!),"")</f>
        <v>#REF!</v>
      </c>
      <c r="AL40" s="26" t="e">
        <f>IF(AND('Mapa final'!#REF!="Baja",'Mapa final'!#REF!="Catastrófico"),CONCATENATE("R5C",'Mapa final'!#REF!),"")</f>
        <v>#REF!</v>
      </c>
      <c r="AM40" s="27" t="e">
        <f>IF(AND('Mapa final'!#REF!="Baja",'Mapa final'!#REF!="Catastrófico"),CONCATENATE("R5C",'Mapa final'!#REF!),"")</f>
        <v>#REF!</v>
      </c>
      <c r="AN40" s="53"/>
      <c r="AO40" s="603"/>
      <c r="AP40" s="604"/>
      <c r="AQ40" s="604"/>
      <c r="AR40" s="604"/>
      <c r="AS40" s="604"/>
      <c r="AT40" s="605"/>
      <c r="AU40" s="53"/>
      <c r="AV40" s="53"/>
      <c r="AW40" s="53"/>
      <c r="AX40" s="53"/>
      <c r="AY40" s="53"/>
      <c r="AZ40" s="53"/>
      <c r="BA40" s="53"/>
      <c r="BB40" s="53"/>
      <c r="BC40" s="53"/>
      <c r="BD40" s="53"/>
      <c r="BE40" s="53"/>
      <c r="BF40" s="53"/>
      <c r="BG40" s="53"/>
      <c r="BH40" s="53"/>
      <c r="BI40" s="53"/>
      <c r="BJ40" s="53"/>
      <c r="BK40" s="53"/>
      <c r="BL40" s="53"/>
      <c r="BM40" s="53"/>
      <c r="BN40" s="53"/>
      <c r="BO40" s="53"/>
      <c r="BP40" s="53"/>
      <c r="BQ40" s="53"/>
      <c r="BR40" s="53"/>
      <c r="BS40" s="53"/>
      <c r="BT40" s="53"/>
      <c r="BU40" s="53"/>
      <c r="BV40" s="53"/>
      <c r="BW40" s="53"/>
      <c r="BX40" s="53"/>
    </row>
    <row r="41" spans="1:80" ht="15" customHeight="1" x14ac:dyDescent="0.3">
      <c r="A41" s="53"/>
      <c r="B41" s="531"/>
      <c r="C41" s="531"/>
      <c r="D41" s="532"/>
      <c r="E41" s="572"/>
      <c r="F41" s="573"/>
      <c r="G41" s="573"/>
      <c r="H41" s="573"/>
      <c r="I41" s="573"/>
      <c r="J41" s="46" t="str">
        <f>IF(AND('Mapa final'!$AB$12="Baja",'Mapa final'!$AD$12="Leve"),CONCATENATE("R6C",'Mapa final'!$R$12),"")</f>
        <v/>
      </c>
      <c r="K41" s="47" t="str">
        <f>IF(AND('Mapa final'!$AB$13="Baja",'Mapa final'!$AD$13="Leve"),CONCATENATE("R6C",'Mapa final'!$R$13),"")</f>
        <v/>
      </c>
      <c r="L41" s="47" t="e">
        <f>IF(AND('Mapa final'!#REF!="Baja",'Mapa final'!#REF!="Leve"),CONCATENATE("R6C",'Mapa final'!#REF!),"")</f>
        <v>#REF!</v>
      </c>
      <c r="M41" s="47" t="e">
        <f>IF(AND('Mapa final'!#REF!="Baja",'Mapa final'!#REF!="Leve"),CONCATENATE("R6C",'Mapa final'!#REF!),"")</f>
        <v>#REF!</v>
      </c>
      <c r="N41" s="47" t="e">
        <f>IF(AND('Mapa final'!#REF!="Baja",'Mapa final'!#REF!="Leve"),CONCATENATE("R6C",'Mapa final'!#REF!),"")</f>
        <v>#REF!</v>
      </c>
      <c r="O41" s="48" t="e">
        <f>IF(AND('Mapa final'!#REF!="Baja",'Mapa final'!#REF!="Leve"),CONCATENATE("R6C",'Mapa final'!#REF!),"")</f>
        <v>#REF!</v>
      </c>
      <c r="P41" s="37" t="str">
        <f>IF(AND('Mapa final'!$AB$12="Baja",'Mapa final'!$AD$12="Menor"),CONCATENATE("R6C",'Mapa final'!$R$12),"")</f>
        <v>R6C1</v>
      </c>
      <c r="Q41" s="38" t="str">
        <f>IF(AND('Mapa final'!$AB$13="Baja",'Mapa final'!$AD$13="Menor"),CONCATENATE("R6C",'Mapa final'!$R$13),"")</f>
        <v/>
      </c>
      <c r="R41" s="38" t="e">
        <f>IF(AND('Mapa final'!#REF!="Baja",'Mapa final'!#REF!="Menor"),CONCATENATE("R6C",'Mapa final'!#REF!),"")</f>
        <v>#REF!</v>
      </c>
      <c r="S41" s="38" t="e">
        <f>IF(AND('Mapa final'!#REF!="Baja",'Mapa final'!#REF!="Menor"),CONCATENATE("R6C",'Mapa final'!#REF!),"")</f>
        <v>#REF!</v>
      </c>
      <c r="T41" s="38" t="e">
        <f>IF(AND('Mapa final'!#REF!="Baja",'Mapa final'!#REF!="Menor"),CONCATENATE("R6C",'Mapa final'!#REF!),"")</f>
        <v>#REF!</v>
      </c>
      <c r="U41" s="39" t="e">
        <f>IF(AND('Mapa final'!#REF!="Baja",'Mapa final'!#REF!="Menor"),CONCATENATE("R6C",'Mapa final'!#REF!),"")</f>
        <v>#REF!</v>
      </c>
      <c r="V41" s="37" t="str">
        <f>IF(AND('Mapa final'!$AB$12="Baja",'Mapa final'!$AD$12="Moderado"),CONCATENATE("R6C",'Mapa final'!$R$12),"")</f>
        <v/>
      </c>
      <c r="W41" s="38" t="str">
        <f>IF(AND('Mapa final'!$AB$13="Baja",'Mapa final'!$AD$13="Moderado"),CONCATENATE("R6C",'Mapa final'!$R$13),"")</f>
        <v/>
      </c>
      <c r="X41" s="38" t="e">
        <f>IF(AND('Mapa final'!#REF!="Baja",'Mapa final'!#REF!="Moderado"),CONCATENATE("R6C",'Mapa final'!#REF!),"")</f>
        <v>#REF!</v>
      </c>
      <c r="Y41" s="38" t="e">
        <f>IF(AND('Mapa final'!#REF!="Baja",'Mapa final'!#REF!="Moderado"),CONCATENATE("R6C",'Mapa final'!#REF!),"")</f>
        <v>#REF!</v>
      </c>
      <c r="Z41" s="38" t="e">
        <f>IF(AND('Mapa final'!#REF!="Baja",'Mapa final'!#REF!="Moderado"),CONCATENATE("R6C",'Mapa final'!#REF!),"")</f>
        <v>#REF!</v>
      </c>
      <c r="AA41" s="39" t="e">
        <f>IF(AND('Mapa final'!#REF!="Baja",'Mapa final'!#REF!="Moderado"),CONCATENATE("R6C",'Mapa final'!#REF!),"")</f>
        <v>#REF!</v>
      </c>
      <c r="AB41" s="22" t="str">
        <f>IF(AND('Mapa final'!$AB$12="Baja",'Mapa final'!$AD$12="Mayor"),CONCATENATE("R6C",'Mapa final'!$R$12),"")</f>
        <v/>
      </c>
      <c r="AC41" s="23" t="str">
        <f>IF(AND('Mapa final'!$AB$13="Baja",'Mapa final'!$AD$13="Mayor"),CONCATENATE("R6C",'Mapa final'!$R$13),"")</f>
        <v/>
      </c>
      <c r="AD41" s="23" t="e">
        <f>IF(AND('Mapa final'!#REF!="Baja",'Mapa final'!#REF!="Mayor"),CONCATENATE("R6C",'Mapa final'!#REF!),"")</f>
        <v>#REF!</v>
      </c>
      <c r="AE41" s="23" t="e">
        <f>IF(AND('Mapa final'!#REF!="Baja",'Mapa final'!#REF!="Mayor"),CONCATENATE("R6C",'Mapa final'!#REF!),"")</f>
        <v>#REF!</v>
      </c>
      <c r="AF41" s="23" t="e">
        <f>IF(AND('Mapa final'!#REF!="Baja",'Mapa final'!#REF!="Mayor"),CONCATENATE("R6C",'Mapa final'!#REF!),"")</f>
        <v>#REF!</v>
      </c>
      <c r="AG41" s="24" t="e">
        <f>IF(AND('Mapa final'!#REF!="Baja",'Mapa final'!#REF!="Mayor"),CONCATENATE("R6C",'Mapa final'!#REF!),"")</f>
        <v>#REF!</v>
      </c>
      <c r="AH41" s="25" t="str">
        <f>IF(AND('Mapa final'!$AB$12="Baja",'Mapa final'!$AD$12="Catastrófico"),CONCATENATE("R6C",'Mapa final'!$R$12),"")</f>
        <v/>
      </c>
      <c r="AI41" s="26" t="str">
        <f>IF(AND('Mapa final'!$AB$13="Baja",'Mapa final'!$AD$13="Catastrófico"),CONCATENATE("R6C",'Mapa final'!$R$13),"")</f>
        <v/>
      </c>
      <c r="AJ41" s="26" t="e">
        <f>IF(AND('Mapa final'!#REF!="Baja",'Mapa final'!#REF!="Catastrófico"),CONCATENATE("R6C",'Mapa final'!#REF!),"")</f>
        <v>#REF!</v>
      </c>
      <c r="AK41" s="26" t="e">
        <f>IF(AND('Mapa final'!#REF!="Baja",'Mapa final'!#REF!="Catastrófico"),CONCATENATE("R6C",'Mapa final'!#REF!),"")</f>
        <v>#REF!</v>
      </c>
      <c r="AL41" s="26" t="e">
        <f>IF(AND('Mapa final'!#REF!="Baja",'Mapa final'!#REF!="Catastrófico"),CONCATENATE("R6C",'Mapa final'!#REF!),"")</f>
        <v>#REF!</v>
      </c>
      <c r="AM41" s="27" t="e">
        <f>IF(AND('Mapa final'!#REF!="Baja",'Mapa final'!#REF!="Catastrófico"),CONCATENATE("R6C",'Mapa final'!#REF!),"")</f>
        <v>#REF!</v>
      </c>
      <c r="AN41" s="53"/>
      <c r="AO41" s="603"/>
      <c r="AP41" s="604"/>
      <c r="AQ41" s="604"/>
      <c r="AR41" s="604"/>
      <c r="AS41" s="604"/>
      <c r="AT41" s="605"/>
      <c r="AU41" s="53"/>
      <c r="AV41" s="53"/>
      <c r="AW41" s="53"/>
      <c r="AX41" s="53"/>
      <c r="AY41" s="53"/>
      <c r="AZ41" s="53"/>
      <c r="BA41" s="53"/>
      <c r="BB41" s="53"/>
      <c r="BC41" s="53"/>
      <c r="BD41" s="53"/>
      <c r="BE41" s="53"/>
      <c r="BF41" s="53"/>
      <c r="BG41" s="53"/>
      <c r="BH41" s="53"/>
      <c r="BI41" s="53"/>
      <c r="BJ41" s="53"/>
      <c r="BK41" s="53"/>
      <c r="BL41" s="53"/>
      <c r="BM41" s="53"/>
      <c r="BN41" s="53"/>
      <c r="BO41" s="53"/>
      <c r="BP41" s="53"/>
      <c r="BQ41" s="53"/>
      <c r="BR41" s="53"/>
      <c r="BS41" s="53"/>
      <c r="BT41" s="53"/>
      <c r="BU41" s="53"/>
      <c r="BV41" s="53"/>
      <c r="BW41" s="53"/>
      <c r="BX41" s="53"/>
    </row>
    <row r="42" spans="1:80" ht="15" customHeight="1" x14ac:dyDescent="0.3">
      <c r="A42" s="53"/>
      <c r="B42" s="531"/>
      <c r="C42" s="531"/>
      <c r="D42" s="532"/>
      <c r="E42" s="572"/>
      <c r="F42" s="573"/>
      <c r="G42" s="573"/>
      <c r="H42" s="573"/>
      <c r="I42" s="573"/>
      <c r="J42" s="46" t="str">
        <f>IF(AND('Mapa final'!$AB$14="Baja",'Mapa final'!$AD$14="Leve"),CONCATENATE("R7C",'Mapa final'!$R$14),"")</f>
        <v/>
      </c>
      <c r="K42" s="47" t="str">
        <f>IF(AND('Mapa final'!$AB$15="Baja",'Mapa final'!$AD$15="Leve"),CONCATENATE("R7C",'Mapa final'!$R$15),"")</f>
        <v/>
      </c>
      <c r="L42" s="47" t="e">
        <f>IF(AND('Mapa final'!#REF!="Baja",'Mapa final'!#REF!="Leve"),CONCATENATE("R7C",'Mapa final'!#REF!),"")</f>
        <v>#REF!</v>
      </c>
      <c r="M42" s="47" t="e">
        <f>IF(AND('Mapa final'!#REF!="Baja",'Mapa final'!#REF!="Leve"),CONCATENATE("R7C",'Mapa final'!#REF!),"")</f>
        <v>#REF!</v>
      </c>
      <c r="N42" s="47" t="e">
        <f>IF(AND('Mapa final'!#REF!="Baja",'Mapa final'!#REF!="Leve"),CONCATENATE("R7C",'Mapa final'!#REF!),"")</f>
        <v>#REF!</v>
      </c>
      <c r="O42" s="48" t="e">
        <f>IF(AND('Mapa final'!#REF!="Baja",'Mapa final'!#REF!="Leve"),CONCATENATE("R7C",'Mapa final'!#REF!),"")</f>
        <v>#REF!</v>
      </c>
      <c r="P42" s="37" t="str">
        <f>IF(AND('Mapa final'!$AB$14="Baja",'Mapa final'!$AD$14="Menor"),CONCATENATE("R7C",'Mapa final'!$R$14),"")</f>
        <v/>
      </c>
      <c r="Q42" s="38" t="str">
        <f>IF(AND('Mapa final'!$AB$15="Baja",'Mapa final'!$AD$15="Menor"),CONCATENATE("R7C",'Mapa final'!$R$15),"")</f>
        <v/>
      </c>
      <c r="R42" s="38" t="e">
        <f>IF(AND('Mapa final'!#REF!="Baja",'Mapa final'!#REF!="Menor"),CONCATENATE("R7C",'Mapa final'!#REF!),"")</f>
        <v>#REF!</v>
      </c>
      <c r="S42" s="38" t="e">
        <f>IF(AND('Mapa final'!#REF!="Baja",'Mapa final'!#REF!="Menor"),CONCATENATE("R7C",'Mapa final'!#REF!),"")</f>
        <v>#REF!</v>
      </c>
      <c r="T42" s="38" t="e">
        <f>IF(AND('Mapa final'!#REF!="Baja",'Mapa final'!#REF!="Menor"),CONCATENATE("R7C",'Mapa final'!#REF!),"")</f>
        <v>#REF!</v>
      </c>
      <c r="U42" s="39" t="e">
        <f>IF(AND('Mapa final'!#REF!="Baja",'Mapa final'!#REF!="Menor"),CONCATENATE("R7C",'Mapa final'!#REF!),"")</f>
        <v>#REF!</v>
      </c>
      <c r="V42" s="37" t="str">
        <f>IF(AND('Mapa final'!$AB$14="Baja",'Mapa final'!$AD$14="Moderado"),CONCATENATE("R7C",'Mapa final'!$R$14),"")</f>
        <v/>
      </c>
      <c r="W42" s="38" t="str">
        <f>IF(AND('Mapa final'!$AB$15="Baja",'Mapa final'!$AD$15="Moderado"),CONCATENATE("R7C",'Mapa final'!$R$15),"")</f>
        <v/>
      </c>
      <c r="X42" s="38" t="e">
        <f>IF(AND('Mapa final'!#REF!="Baja",'Mapa final'!#REF!="Moderado"),CONCATENATE("R7C",'Mapa final'!#REF!),"")</f>
        <v>#REF!</v>
      </c>
      <c r="Y42" s="38" t="e">
        <f>IF(AND('Mapa final'!#REF!="Baja",'Mapa final'!#REF!="Moderado"),CONCATENATE("R7C",'Mapa final'!#REF!),"")</f>
        <v>#REF!</v>
      </c>
      <c r="Z42" s="38" t="e">
        <f>IF(AND('Mapa final'!#REF!="Baja",'Mapa final'!#REF!="Moderado"),CONCATENATE("R7C",'Mapa final'!#REF!),"")</f>
        <v>#REF!</v>
      </c>
      <c r="AA42" s="39" t="e">
        <f>IF(AND('Mapa final'!#REF!="Baja",'Mapa final'!#REF!="Moderado"),CONCATENATE("R7C",'Mapa final'!#REF!),"")</f>
        <v>#REF!</v>
      </c>
      <c r="AB42" s="22" t="str">
        <f>IF(AND('Mapa final'!$AB$14="Baja",'Mapa final'!$AD$14="Mayor"),CONCATENATE("R7C",'Mapa final'!$R$14),"")</f>
        <v/>
      </c>
      <c r="AC42" s="23" t="str">
        <f>IF(AND('Mapa final'!$AB$15="Baja",'Mapa final'!$AD$15="Mayor"),CONCATENATE("R7C",'Mapa final'!$R$15),"")</f>
        <v/>
      </c>
      <c r="AD42" s="23" t="e">
        <f>IF(AND('Mapa final'!#REF!="Baja",'Mapa final'!#REF!="Mayor"),CONCATENATE("R7C",'Mapa final'!#REF!),"")</f>
        <v>#REF!</v>
      </c>
      <c r="AE42" s="23" t="e">
        <f>IF(AND('Mapa final'!#REF!="Baja",'Mapa final'!#REF!="Mayor"),CONCATENATE("R7C",'Mapa final'!#REF!),"")</f>
        <v>#REF!</v>
      </c>
      <c r="AF42" s="23" t="e">
        <f>IF(AND('Mapa final'!#REF!="Baja",'Mapa final'!#REF!="Mayor"),CONCATENATE("R7C",'Mapa final'!#REF!),"")</f>
        <v>#REF!</v>
      </c>
      <c r="AG42" s="24" t="e">
        <f>IF(AND('Mapa final'!#REF!="Baja",'Mapa final'!#REF!="Mayor"),CONCATENATE("R7C",'Mapa final'!#REF!),"")</f>
        <v>#REF!</v>
      </c>
      <c r="AH42" s="25" t="str">
        <f>IF(AND('Mapa final'!$AB$14="Baja",'Mapa final'!$AD$14="Catastrófico"),CONCATENATE("R7C",'Mapa final'!$R$14),"")</f>
        <v/>
      </c>
      <c r="AI42" s="26" t="str">
        <f>IF(AND('Mapa final'!$AB$15="Baja",'Mapa final'!$AD$15="Catastrófico"),CONCATENATE("R7C",'Mapa final'!$R$15),"")</f>
        <v/>
      </c>
      <c r="AJ42" s="26" t="e">
        <f>IF(AND('Mapa final'!#REF!="Baja",'Mapa final'!#REF!="Catastrófico"),CONCATENATE("R7C",'Mapa final'!#REF!),"")</f>
        <v>#REF!</v>
      </c>
      <c r="AK42" s="26" t="e">
        <f>IF(AND('Mapa final'!#REF!="Baja",'Mapa final'!#REF!="Catastrófico"),CONCATENATE("R7C",'Mapa final'!#REF!),"")</f>
        <v>#REF!</v>
      </c>
      <c r="AL42" s="26" t="e">
        <f>IF(AND('Mapa final'!#REF!="Baja",'Mapa final'!#REF!="Catastrófico"),CONCATENATE("R7C",'Mapa final'!#REF!),"")</f>
        <v>#REF!</v>
      </c>
      <c r="AM42" s="27" t="e">
        <f>IF(AND('Mapa final'!#REF!="Baja",'Mapa final'!#REF!="Catastrófico"),CONCATENATE("R7C",'Mapa final'!#REF!),"")</f>
        <v>#REF!</v>
      </c>
      <c r="AN42" s="53"/>
      <c r="AO42" s="603"/>
      <c r="AP42" s="604"/>
      <c r="AQ42" s="604"/>
      <c r="AR42" s="604"/>
      <c r="AS42" s="604"/>
      <c r="AT42" s="605"/>
      <c r="AU42" s="53"/>
      <c r="AV42" s="53"/>
      <c r="AW42" s="53"/>
      <c r="AX42" s="53"/>
      <c r="AY42" s="53"/>
      <c r="AZ42" s="53"/>
      <c r="BA42" s="53"/>
      <c r="BB42" s="53"/>
      <c r="BC42" s="53"/>
      <c r="BD42" s="53"/>
      <c r="BE42" s="53"/>
      <c r="BF42" s="53"/>
      <c r="BG42" s="53"/>
      <c r="BH42" s="53"/>
      <c r="BI42" s="53"/>
      <c r="BJ42" s="53"/>
      <c r="BK42" s="53"/>
      <c r="BL42" s="53"/>
      <c r="BM42" s="53"/>
      <c r="BN42" s="53"/>
      <c r="BO42" s="53"/>
      <c r="BP42" s="53"/>
      <c r="BQ42" s="53"/>
      <c r="BR42" s="53"/>
      <c r="BS42" s="53"/>
      <c r="BT42" s="53"/>
      <c r="BU42" s="53"/>
      <c r="BV42" s="53"/>
      <c r="BW42" s="53"/>
      <c r="BX42" s="53"/>
    </row>
    <row r="43" spans="1:80" ht="15" customHeight="1" x14ac:dyDescent="0.3">
      <c r="A43" s="53"/>
      <c r="B43" s="531"/>
      <c r="C43" s="531"/>
      <c r="D43" s="532"/>
      <c r="E43" s="572"/>
      <c r="F43" s="573"/>
      <c r="G43" s="573"/>
      <c r="H43" s="573"/>
      <c r="I43" s="573"/>
      <c r="J43" s="46" t="e">
        <f>IF(AND('Mapa final'!#REF!="Baja",'Mapa final'!#REF!="Leve"),CONCATENATE("R8C",'Mapa final'!#REF!),"")</f>
        <v>#REF!</v>
      </c>
      <c r="K43" s="47" t="e">
        <f>IF(AND('Mapa final'!#REF!="Baja",'Mapa final'!#REF!="Leve"),CONCATENATE("R8C",'Mapa final'!#REF!),"")</f>
        <v>#REF!</v>
      </c>
      <c r="L43" s="47" t="e">
        <f>IF(AND('Mapa final'!#REF!="Baja",'Mapa final'!#REF!="Leve"),CONCATENATE("R8C",'Mapa final'!#REF!),"")</f>
        <v>#REF!</v>
      </c>
      <c r="M43" s="47" t="e">
        <f>IF(AND('Mapa final'!#REF!="Baja",'Mapa final'!#REF!="Leve"),CONCATENATE("R8C",'Mapa final'!#REF!),"")</f>
        <v>#REF!</v>
      </c>
      <c r="N43" s="47" t="e">
        <f>IF(AND('Mapa final'!#REF!="Baja",'Mapa final'!#REF!="Leve"),CONCATENATE("R8C",'Mapa final'!#REF!),"")</f>
        <v>#REF!</v>
      </c>
      <c r="O43" s="48" t="e">
        <f>IF(AND('Mapa final'!#REF!="Baja",'Mapa final'!#REF!="Leve"),CONCATENATE("R8C",'Mapa final'!#REF!),"")</f>
        <v>#REF!</v>
      </c>
      <c r="P43" s="37" t="e">
        <f>IF(AND('Mapa final'!#REF!="Baja",'Mapa final'!#REF!="Menor"),CONCATENATE("R8C",'Mapa final'!#REF!),"")</f>
        <v>#REF!</v>
      </c>
      <c r="Q43" s="38" t="e">
        <f>IF(AND('Mapa final'!#REF!="Baja",'Mapa final'!#REF!="Menor"),CONCATENATE("R8C",'Mapa final'!#REF!),"")</f>
        <v>#REF!</v>
      </c>
      <c r="R43" s="38" t="e">
        <f>IF(AND('Mapa final'!#REF!="Baja",'Mapa final'!#REF!="Menor"),CONCATENATE("R8C",'Mapa final'!#REF!),"")</f>
        <v>#REF!</v>
      </c>
      <c r="S43" s="38" t="e">
        <f>IF(AND('Mapa final'!#REF!="Baja",'Mapa final'!#REF!="Menor"),CONCATENATE("R8C",'Mapa final'!#REF!),"")</f>
        <v>#REF!</v>
      </c>
      <c r="T43" s="38" t="e">
        <f>IF(AND('Mapa final'!#REF!="Baja",'Mapa final'!#REF!="Menor"),CONCATENATE("R8C",'Mapa final'!#REF!),"")</f>
        <v>#REF!</v>
      </c>
      <c r="U43" s="39" t="e">
        <f>IF(AND('Mapa final'!#REF!="Baja",'Mapa final'!#REF!="Menor"),CONCATENATE("R8C",'Mapa final'!#REF!),"")</f>
        <v>#REF!</v>
      </c>
      <c r="V43" s="37" t="e">
        <f>IF(AND('Mapa final'!#REF!="Baja",'Mapa final'!#REF!="Moderado"),CONCATENATE("R8C",'Mapa final'!#REF!),"")</f>
        <v>#REF!</v>
      </c>
      <c r="W43" s="38" t="e">
        <f>IF(AND('Mapa final'!#REF!="Baja",'Mapa final'!#REF!="Moderado"),CONCATENATE("R8C",'Mapa final'!#REF!),"")</f>
        <v>#REF!</v>
      </c>
      <c r="X43" s="38" t="e">
        <f>IF(AND('Mapa final'!#REF!="Baja",'Mapa final'!#REF!="Moderado"),CONCATENATE("R8C",'Mapa final'!#REF!),"")</f>
        <v>#REF!</v>
      </c>
      <c r="Y43" s="38" t="e">
        <f>IF(AND('Mapa final'!#REF!="Baja",'Mapa final'!#REF!="Moderado"),CONCATENATE("R8C",'Mapa final'!#REF!),"")</f>
        <v>#REF!</v>
      </c>
      <c r="Z43" s="38" t="e">
        <f>IF(AND('Mapa final'!#REF!="Baja",'Mapa final'!#REF!="Moderado"),CONCATENATE("R8C",'Mapa final'!#REF!),"")</f>
        <v>#REF!</v>
      </c>
      <c r="AA43" s="39" t="e">
        <f>IF(AND('Mapa final'!#REF!="Baja",'Mapa final'!#REF!="Moderado"),CONCATENATE("R8C",'Mapa final'!#REF!),"")</f>
        <v>#REF!</v>
      </c>
      <c r="AB43" s="22" t="e">
        <f>IF(AND('Mapa final'!#REF!="Baja",'Mapa final'!#REF!="Mayor"),CONCATENATE("R8C",'Mapa final'!#REF!),"")</f>
        <v>#REF!</v>
      </c>
      <c r="AC43" s="23" t="e">
        <f>IF(AND('Mapa final'!#REF!="Baja",'Mapa final'!#REF!="Mayor"),CONCATENATE("R8C",'Mapa final'!#REF!),"")</f>
        <v>#REF!</v>
      </c>
      <c r="AD43" s="23" t="e">
        <f>IF(AND('Mapa final'!#REF!="Baja",'Mapa final'!#REF!="Mayor"),CONCATENATE("R8C",'Mapa final'!#REF!),"")</f>
        <v>#REF!</v>
      </c>
      <c r="AE43" s="23" t="e">
        <f>IF(AND('Mapa final'!#REF!="Baja",'Mapa final'!#REF!="Mayor"),CONCATENATE("R8C",'Mapa final'!#REF!),"")</f>
        <v>#REF!</v>
      </c>
      <c r="AF43" s="23" t="e">
        <f>IF(AND('Mapa final'!#REF!="Baja",'Mapa final'!#REF!="Mayor"),CONCATENATE("R8C",'Mapa final'!#REF!),"")</f>
        <v>#REF!</v>
      </c>
      <c r="AG43" s="24" t="e">
        <f>IF(AND('Mapa final'!#REF!="Baja",'Mapa final'!#REF!="Mayor"),CONCATENATE("R8C",'Mapa final'!#REF!),"")</f>
        <v>#REF!</v>
      </c>
      <c r="AH43" s="25" t="e">
        <f>IF(AND('Mapa final'!#REF!="Baja",'Mapa final'!#REF!="Catastrófico"),CONCATENATE("R8C",'Mapa final'!#REF!),"")</f>
        <v>#REF!</v>
      </c>
      <c r="AI43" s="26" t="e">
        <f>IF(AND('Mapa final'!#REF!="Baja",'Mapa final'!#REF!="Catastrófico"),CONCATENATE("R8C",'Mapa final'!#REF!),"")</f>
        <v>#REF!</v>
      </c>
      <c r="AJ43" s="26" t="e">
        <f>IF(AND('Mapa final'!#REF!="Baja",'Mapa final'!#REF!="Catastrófico"),CONCATENATE("R8C",'Mapa final'!#REF!),"")</f>
        <v>#REF!</v>
      </c>
      <c r="AK43" s="26" t="e">
        <f>IF(AND('Mapa final'!#REF!="Baja",'Mapa final'!#REF!="Catastrófico"),CONCATENATE("R8C",'Mapa final'!#REF!),"")</f>
        <v>#REF!</v>
      </c>
      <c r="AL43" s="26" t="e">
        <f>IF(AND('Mapa final'!#REF!="Baja",'Mapa final'!#REF!="Catastrófico"),CONCATENATE("R8C",'Mapa final'!#REF!),"")</f>
        <v>#REF!</v>
      </c>
      <c r="AM43" s="27" t="e">
        <f>IF(AND('Mapa final'!#REF!="Baja",'Mapa final'!#REF!="Catastrófico"),CONCATENATE("R8C",'Mapa final'!#REF!),"")</f>
        <v>#REF!</v>
      </c>
      <c r="AN43" s="53"/>
      <c r="AO43" s="603"/>
      <c r="AP43" s="604"/>
      <c r="AQ43" s="604"/>
      <c r="AR43" s="604"/>
      <c r="AS43" s="604"/>
      <c r="AT43" s="605"/>
      <c r="AU43" s="53"/>
      <c r="AV43" s="53"/>
      <c r="AW43" s="53"/>
      <c r="AX43" s="53"/>
      <c r="AY43" s="53"/>
      <c r="AZ43" s="53"/>
      <c r="BA43" s="53"/>
      <c r="BB43" s="53"/>
      <c r="BC43" s="53"/>
      <c r="BD43" s="53"/>
      <c r="BE43" s="53"/>
      <c r="BF43" s="53"/>
      <c r="BG43" s="53"/>
      <c r="BH43" s="53"/>
      <c r="BI43" s="53"/>
      <c r="BJ43" s="53"/>
      <c r="BK43" s="53"/>
      <c r="BL43" s="53"/>
      <c r="BM43" s="53"/>
      <c r="BN43" s="53"/>
      <c r="BO43" s="53"/>
      <c r="BP43" s="53"/>
      <c r="BQ43" s="53"/>
      <c r="BR43" s="53"/>
      <c r="BS43" s="53"/>
      <c r="BT43" s="53"/>
      <c r="BU43" s="53"/>
      <c r="BV43" s="53"/>
      <c r="BW43" s="53"/>
      <c r="BX43" s="53"/>
    </row>
    <row r="44" spans="1:80" ht="15" customHeight="1" x14ac:dyDescent="0.3">
      <c r="A44" s="53"/>
      <c r="B44" s="531"/>
      <c r="C44" s="531"/>
      <c r="D44" s="532"/>
      <c r="E44" s="572"/>
      <c r="F44" s="573"/>
      <c r="G44" s="573"/>
      <c r="H44" s="573"/>
      <c r="I44" s="573"/>
      <c r="J44" s="46" t="e">
        <f>IF(AND('Mapa final'!#REF!="Baja",'Mapa final'!#REF!="Leve"),CONCATENATE("R9C",'Mapa final'!#REF!),"")</f>
        <v>#REF!</v>
      </c>
      <c r="K44" s="47" t="e">
        <f>IF(AND('Mapa final'!#REF!="Baja",'Mapa final'!#REF!="Leve"),CONCATENATE("R9C",'Mapa final'!#REF!),"")</f>
        <v>#REF!</v>
      </c>
      <c r="L44" s="47" t="e">
        <f>IF(AND('Mapa final'!#REF!="Baja",'Mapa final'!#REF!="Leve"),CONCATENATE("R9C",'Mapa final'!#REF!),"")</f>
        <v>#REF!</v>
      </c>
      <c r="M44" s="47" t="e">
        <f>IF(AND('Mapa final'!#REF!="Baja",'Mapa final'!#REF!="Leve"),CONCATENATE("R9C",'Mapa final'!#REF!),"")</f>
        <v>#REF!</v>
      </c>
      <c r="N44" s="47" t="e">
        <f>IF(AND('Mapa final'!#REF!="Baja",'Mapa final'!#REF!="Leve"),CONCATENATE("R9C",'Mapa final'!#REF!),"")</f>
        <v>#REF!</v>
      </c>
      <c r="O44" s="48" t="e">
        <f>IF(AND('Mapa final'!#REF!="Baja",'Mapa final'!#REF!="Leve"),CONCATENATE("R9C",'Mapa final'!#REF!),"")</f>
        <v>#REF!</v>
      </c>
      <c r="P44" s="37" t="e">
        <f>IF(AND('Mapa final'!#REF!="Baja",'Mapa final'!#REF!="Menor"),CONCATENATE("R9C",'Mapa final'!#REF!),"")</f>
        <v>#REF!</v>
      </c>
      <c r="Q44" s="38" t="e">
        <f>IF(AND('Mapa final'!#REF!="Baja",'Mapa final'!#REF!="Menor"),CONCATENATE("R9C",'Mapa final'!#REF!),"")</f>
        <v>#REF!</v>
      </c>
      <c r="R44" s="38" t="e">
        <f>IF(AND('Mapa final'!#REF!="Baja",'Mapa final'!#REF!="Menor"),CONCATENATE("R9C",'Mapa final'!#REF!),"")</f>
        <v>#REF!</v>
      </c>
      <c r="S44" s="38" t="e">
        <f>IF(AND('Mapa final'!#REF!="Baja",'Mapa final'!#REF!="Menor"),CONCATENATE("R9C",'Mapa final'!#REF!),"")</f>
        <v>#REF!</v>
      </c>
      <c r="T44" s="38" t="e">
        <f>IF(AND('Mapa final'!#REF!="Baja",'Mapa final'!#REF!="Menor"),CONCATENATE("R9C",'Mapa final'!#REF!),"")</f>
        <v>#REF!</v>
      </c>
      <c r="U44" s="39" t="e">
        <f>IF(AND('Mapa final'!#REF!="Baja",'Mapa final'!#REF!="Menor"),CONCATENATE("R9C",'Mapa final'!#REF!),"")</f>
        <v>#REF!</v>
      </c>
      <c r="V44" s="37" t="e">
        <f>IF(AND('Mapa final'!#REF!="Baja",'Mapa final'!#REF!="Moderado"),CONCATENATE("R9C",'Mapa final'!#REF!),"")</f>
        <v>#REF!</v>
      </c>
      <c r="W44" s="38" t="e">
        <f>IF(AND('Mapa final'!#REF!="Baja",'Mapa final'!#REF!="Moderado"),CONCATENATE("R9C",'Mapa final'!#REF!),"")</f>
        <v>#REF!</v>
      </c>
      <c r="X44" s="38" t="e">
        <f>IF(AND('Mapa final'!#REF!="Baja",'Mapa final'!#REF!="Moderado"),CONCATENATE("R9C",'Mapa final'!#REF!),"")</f>
        <v>#REF!</v>
      </c>
      <c r="Y44" s="38" t="e">
        <f>IF(AND('Mapa final'!#REF!="Baja",'Mapa final'!#REF!="Moderado"),CONCATENATE("R9C",'Mapa final'!#REF!),"")</f>
        <v>#REF!</v>
      </c>
      <c r="Z44" s="38" t="e">
        <f>IF(AND('Mapa final'!#REF!="Baja",'Mapa final'!#REF!="Moderado"),CONCATENATE("R9C",'Mapa final'!#REF!),"")</f>
        <v>#REF!</v>
      </c>
      <c r="AA44" s="39" t="e">
        <f>IF(AND('Mapa final'!#REF!="Baja",'Mapa final'!#REF!="Moderado"),CONCATENATE("R9C",'Mapa final'!#REF!),"")</f>
        <v>#REF!</v>
      </c>
      <c r="AB44" s="22" t="e">
        <f>IF(AND('Mapa final'!#REF!="Baja",'Mapa final'!#REF!="Mayor"),CONCATENATE("R9C",'Mapa final'!#REF!),"")</f>
        <v>#REF!</v>
      </c>
      <c r="AC44" s="23" t="e">
        <f>IF(AND('Mapa final'!#REF!="Baja",'Mapa final'!#REF!="Mayor"),CONCATENATE("R9C",'Mapa final'!#REF!),"")</f>
        <v>#REF!</v>
      </c>
      <c r="AD44" s="23" t="e">
        <f>IF(AND('Mapa final'!#REF!="Baja",'Mapa final'!#REF!="Mayor"),CONCATENATE("R9C",'Mapa final'!#REF!),"")</f>
        <v>#REF!</v>
      </c>
      <c r="AE44" s="23" t="e">
        <f>IF(AND('Mapa final'!#REF!="Baja",'Mapa final'!#REF!="Mayor"),CONCATENATE("R9C",'Mapa final'!#REF!),"")</f>
        <v>#REF!</v>
      </c>
      <c r="AF44" s="23" t="e">
        <f>IF(AND('Mapa final'!#REF!="Baja",'Mapa final'!#REF!="Mayor"),CONCATENATE("R9C",'Mapa final'!#REF!),"")</f>
        <v>#REF!</v>
      </c>
      <c r="AG44" s="24" t="e">
        <f>IF(AND('Mapa final'!#REF!="Baja",'Mapa final'!#REF!="Mayor"),CONCATENATE("R9C",'Mapa final'!#REF!),"")</f>
        <v>#REF!</v>
      </c>
      <c r="AH44" s="25" t="e">
        <f>IF(AND('Mapa final'!#REF!="Baja",'Mapa final'!#REF!="Catastrófico"),CONCATENATE("R9C",'Mapa final'!#REF!),"")</f>
        <v>#REF!</v>
      </c>
      <c r="AI44" s="26" t="e">
        <f>IF(AND('Mapa final'!#REF!="Baja",'Mapa final'!#REF!="Catastrófico"),CONCATENATE("R9C",'Mapa final'!#REF!),"")</f>
        <v>#REF!</v>
      </c>
      <c r="AJ44" s="26" t="e">
        <f>IF(AND('Mapa final'!#REF!="Baja",'Mapa final'!#REF!="Catastrófico"),CONCATENATE("R9C",'Mapa final'!#REF!),"")</f>
        <v>#REF!</v>
      </c>
      <c r="AK44" s="26" t="e">
        <f>IF(AND('Mapa final'!#REF!="Baja",'Mapa final'!#REF!="Catastrófico"),CONCATENATE("R9C",'Mapa final'!#REF!),"")</f>
        <v>#REF!</v>
      </c>
      <c r="AL44" s="26" t="e">
        <f>IF(AND('Mapa final'!#REF!="Baja",'Mapa final'!#REF!="Catastrófico"),CONCATENATE("R9C",'Mapa final'!#REF!),"")</f>
        <v>#REF!</v>
      </c>
      <c r="AM44" s="27" t="e">
        <f>IF(AND('Mapa final'!#REF!="Baja",'Mapa final'!#REF!="Catastrófico"),CONCATENATE("R9C",'Mapa final'!#REF!),"")</f>
        <v>#REF!</v>
      </c>
      <c r="AN44" s="53"/>
      <c r="AO44" s="603"/>
      <c r="AP44" s="604"/>
      <c r="AQ44" s="604"/>
      <c r="AR44" s="604"/>
      <c r="AS44" s="604"/>
      <c r="AT44" s="605"/>
      <c r="AU44" s="53"/>
      <c r="AV44" s="53"/>
      <c r="AW44" s="53"/>
      <c r="AX44" s="53"/>
      <c r="AY44" s="53"/>
      <c r="AZ44" s="53"/>
      <c r="BA44" s="53"/>
      <c r="BB44" s="53"/>
      <c r="BC44" s="53"/>
      <c r="BD44" s="53"/>
      <c r="BE44" s="53"/>
      <c r="BF44" s="53"/>
      <c r="BG44" s="53"/>
      <c r="BH44" s="53"/>
      <c r="BI44" s="53"/>
      <c r="BJ44" s="53"/>
      <c r="BK44" s="53"/>
      <c r="BL44" s="53"/>
      <c r="BM44" s="53"/>
      <c r="BN44" s="53"/>
      <c r="BO44" s="53"/>
      <c r="BP44" s="53"/>
      <c r="BQ44" s="53"/>
      <c r="BR44" s="53"/>
      <c r="BS44" s="53"/>
      <c r="BT44" s="53"/>
      <c r="BU44" s="53"/>
      <c r="BV44" s="53"/>
      <c r="BW44" s="53"/>
      <c r="BX44" s="53"/>
    </row>
    <row r="45" spans="1:80" ht="15.75" customHeight="1" thickBot="1" x14ac:dyDescent="0.35">
      <c r="A45" s="53"/>
      <c r="B45" s="531"/>
      <c r="C45" s="531"/>
      <c r="D45" s="532"/>
      <c r="E45" s="575"/>
      <c r="F45" s="576"/>
      <c r="G45" s="576"/>
      <c r="H45" s="576"/>
      <c r="I45" s="576"/>
      <c r="J45" s="49" t="e">
        <f>IF(AND('Mapa final'!#REF!="Baja",'Mapa final'!#REF!="Leve"),CONCATENATE("R10C",'Mapa final'!#REF!),"")</f>
        <v>#REF!</v>
      </c>
      <c r="K45" s="50" t="e">
        <f>IF(AND('Mapa final'!#REF!="Baja",'Mapa final'!#REF!="Leve"),CONCATENATE("R10C",'Mapa final'!#REF!),"")</f>
        <v>#REF!</v>
      </c>
      <c r="L45" s="50" t="e">
        <f>IF(AND('Mapa final'!#REF!="Baja",'Mapa final'!#REF!="Leve"),CONCATENATE("R10C",'Mapa final'!#REF!),"")</f>
        <v>#REF!</v>
      </c>
      <c r="M45" s="50" t="e">
        <f>IF(AND('Mapa final'!#REF!="Baja",'Mapa final'!#REF!="Leve"),CONCATENATE("R10C",'Mapa final'!#REF!),"")</f>
        <v>#REF!</v>
      </c>
      <c r="N45" s="50" t="e">
        <f>IF(AND('Mapa final'!#REF!="Baja",'Mapa final'!#REF!="Leve"),CONCATENATE("R10C",'Mapa final'!#REF!),"")</f>
        <v>#REF!</v>
      </c>
      <c r="O45" s="51" t="e">
        <f>IF(AND('Mapa final'!#REF!="Baja",'Mapa final'!#REF!="Leve"),CONCATENATE("R10C",'Mapa final'!#REF!),"")</f>
        <v>#REF!</v>
      </c>
      <c r="P45" s="37" t="e">
        <f>IF(AND('Mapa final'!#REF!="Baja",'Mapa final'!#REF!="Menor"),CONCATENATE("R10C",'Mapa final'!#REF!),"")</f>
        <v>#REF!</v>
      </c>
      <c r="Q45" s="38" t="e">
        <f>IF(AND('Mapa final'!#REF!="Baja",'Mapa final'!#REF!="Menor"),CONCATENATE("R10C",'Mapa final'!#REF!),"")</f>
        <v>#REF!</v>
      </c>
      <c r="R45" s="38" t="e">
        <f>IF(AND('Mapa final'!#REF!="Baja",'Mapa final'!#REF!="Menor"),CONCATENATE("R10C",'Mapa final'!#REF!),"")</f>
        <v>#REF!</v>
      </c>
      <c r="S45" s="38" t="e">
        <f>IF(AND('Mapa final'!#REF!="Baja",'Mapa final'!#REF!="Menor"),CONCATENATE("R10C",'Mapa final'!#REF!),"")</f>
        <v>#REF!</v>
      </c>
      <c r="T45" s="38" t="e">
        <f>IF(AND('Mapa final'!#REF!="Baja",'Mapa final'!#REF!="Menor"),CONCATENATE("R10C",'Mapa final'!#REF!),"")</f>
        <v>#REF!</v>
      </c>
      <c r="U45" s="39" t="e">
        <f>IF(AND('Mapa final'!#REF!="Baja",'Mapa final'!#REF!="Menor"),CONCATENATE("R10C",'Mapa final'!#REF!),"")</f>
        <v>#REF!</v>
      </c>
      <c r="V45" s="40" t="e">
        <f>IF(AND('Mapa final'!#REF!="Baja",'Mapa final'!#REF!="Moderado"),CONCATENATE("R10C",'Mapa final'!#REF!),"")</f>
        <v>#REF!</v>
      </c>
      <c r="W45" s="41" t="e">
        <f>IF(AND('Mapa final'!#REF!="Baja",'Mapa final'!#REF!="Moderado"),CONCATENATE("R10C",'Mapa final'!#REF!),"")</f>
        <v>#REF!</v>
      </c>
      <c r="X45" s="41" t="e">
        <f>IF(AND('Mapa final'!#REF!="Baja",'Mapa final'!#REF!="Moderado"),CONCATENATE("R10C",'Mapa final'!#REF!),"")</f>
        <v>#REF!</v>
      </c>
      <c r="Y45" s="41" t="e">
        <f>IF(AND('Mapa final'!#REF!="Baja",'Mapa final'!#REF!="Moderado"),CONCATENATE("R10C",'Mapa final'!#REF!),"")</f>
        <v>#REF!</v>
      </c>
      <c r="Z45" s="41" t="e">
        <f>IF(AND('Mapa final'!#REF!="Baja",'Mapa final'!#REF!="Moderado"),CONCATENATE("R10C",'Mapa final'!#REF!),"")</f>
        <v>#REF!</v>
      </c>
      <c r="AA45" s="42" t="e">
        <f>IF(AND('Mapa final'!#REF!="Baja",'Mapa final'!#REF!="Moderado"),CONCATENATE("R10C",'Mapa final'!#REF!),"")</f>
        <v>#REF!</v>
      </c>
      <c r="AB45" s="28" t="e">
        <f>IF(AND('Mapa final'!#REF!="Baja",'Mapa final'!#REF!="Mayor"),CONCATENATE("R10C",'Mapa final'!#REF!),"")</f>
        <v>#REF!</v>
      </c>
      <c r="AC45" s="29" t="e">
        <f>IF(AND('Mapa final'!#REF!="Baja",'Mapa final'!#REF!="Mayor"),CONCATENATE("R10C",'Mapa final'!#REF!),"")</f>
        <v>#REF!</v>
      </c>
      <c r="AD45" s="29" t="e">
        <f>IF(AND('Mapa final'!#REF!="Baja",'Mapa final'!#REF!="Mayor"),CONCATENATE("R10C",'Mapa final'!#REF!),"")</f>
        <v>#REF!</v>
      </c>
      <c r="AE45" s="29" t="e">
        <f>IF(AND('Mapa final'!#REF!="Baja",'Mapa final'!#REF!="Mayor"),CONCATENATE("R10C",'Mapa final'!#REF!),"")</f>
        <v>#REF!</v>
      </c>
      <c r="AF45" s="29" t="e">
        <f>IF(AND('Mapa final'!#REF!="Baja",'Mapa final'!#REF!="Mayor"),CONCATENATE("R10C",'Mapa final'!#REF!),"")</f>
        <v>#REF!</v>
      </c>
      <c r="AG45" s="30" t="e">
        <f>IF(AND('Mapa final'!#REF!="Baja",'Mapa final'!#REF!="Mayor"),CONCATENATE("R10C",'Mapa final'!#REF!),"")</f>
        <v>#REF!</v>
      </c>
      <c r="AH45" s="31" t="e">
        <f>IF(AND('Mapa final'!#REF!="Baja",'Mapa final'!#REF!="Catastrófico"),CONCATENATE("R10C",'Mapa final'!#REF!),"")</f>
        <v>#REF!</v>
      </c>
      <c r="AI45" s="32" t="e">
        <f>IF(AND('Mapa final'!#REF!="Baja",'Mapa final'!#REF!="Catastrófico"),CONCATENATE("R10C",'Mapa final'!#REF!),"")</f>
        <v>#REF!</v>
      </c>
      <c r="AJ45" s="32" t="e">
        <f>IF(AND('Mapa final'!#REF!="Baja",'Mapa final'!#REF!="Catastrófico"),CONCATENATE("R10C",'Mapa final'!#REF!),"")</f>
        <v>#REF!</v>
      </c>
      <c r="AK45" s="32" t="e">
        <f>IF(AND('Mapa final'!#REF!="Baja",'Mapa final'!#REF!="Catastrófico"),CONCATENATE("R10C",'Mapa final'!#REF!),"")</f>
        <v>#REF!</v>
      </c>
      <c r="AL45" s="32" t="e">
        <f>IF(AND('Mapa final'!#REF!="Baja",'Mapa final'!#REF!="Catastrófico"),CONCATENATE("R10C",'Mapa final'!#REF!),"")</f>
        <v>#REF!</v>
      </c>
      <c r="AM45" s="33" t="e">
        <f>IF(AND('Mapa final'!#REF!="Baja",'Mapa final'!#REF!="Catastrófico"),CONCATENATE("R10C",'Mapa final'!#REF!),"")</f>
        <v>#REF!</v>
      </c>
      <c r="AN45" s="53"/>
      <c r="AO45" s="606"/>
      <c r="AP45" s="607"/>
      <c r="AQ45" s="607"/>
      <c r="AR45" s="607"/>
      <c r="AS45" s="607"/>
      <c r="AT45" s="608"/>
    </row>
    <row r="46" spans="1:80" ht="46.5" customHeight="1" x14ac:dyDescent="0.45">
      <c r="A46" s="53"/>
      <c r="B46" s="531"/>
      <c r="C46" s="531"/>
      <c r="D46" s="532"/>
      <c r="E46" s="569" t="s">
        <v>107</v>
      </c>
      <c r="F46" s="570"/>
      <c r="G46" s="570"/>
      <c r="H46" s="570"/>
      <c r="I46" s="571"/>
      <c r="J46" s="43" t="str">
        <f>IF(AND('Mapa final'!$AB$10="Muy Baja",'Mapa final'!$AD$10="Leve"),CONCATENATE("R1C",'Mapa final'!$R$10),"")</f>
        <v/>
      </c>
      <c r="K46" s="44" t="e">
        <f>IF(AND('Mapa final'!#REF!="Muy Baja",'Mapa final'!#REF!="Leve"),CONCATENATE("R1C",'Mapa final'!#REF!),"")</f>
        <v>#REF!</v>
      </c>
      <c r="L46" s="44" t="e">
        <f>IF(AND('Mapa final'!#REF!="Muy Baja",'Mapa final'!#REF!="Leve"),CONCATENATE("R1C",'Mapa final'!#REF!),"")</f>
        <v>#REF!</v>
      </c>
      <c r="M46" s="44" t="e">
        <f>IF(AND('Mapa final'!#REF!="Muy Baja",'Mapa final'!#REF!="Leve"),CONCATENATE("R1C",'Mapa final'!#REF!),"")</f>
        <v>#REF!</v>
      </c>
      <c r="N46" s="44" t="e">
        <f>IF(AND('Mapa final'!#REF!="Muy Baja",'Mapa final'!#REF!="Leve"),CONCATENATE("R1C",'Mapa final'!#REF!),"")</f>
        <v>#REF!</v>
      </c>
      <c r="O46" s="45" t="e">
        <f>IF(AND('Mapa final'!#REF!="Muy Baja",'Mapa final'!#REF!="Leve"),CONCATENATE("R1C",'Mapa final'!#REF!),"")</f>
        <v>#REF!</v>
      </c>
      <c r="P46" s="43" t="str">
        <f>IF(AND('Mapa final'!$AB$10="Muy Baja",'Mapa final'!$AD$10="Menor"),CONCATENATE("R1C",'Mapa final'!$R$10),"")</f>
        <v/>
      </c>
      <c r="Q46" s="44" t="e">
        <f>IF(AND('Mapa final'!#REF!="Muy Baja",'Mapa final'!#REF!="Menor"),CONCATENATE("R1C",'Mapa final'!#REF!),"")</f>
        <v>#REF!</v>
      </c>
      <c r="R46" s="44" t="e">
        <f>IF(AND('Mapa final'!#REF!="Muy Baja",'Mapa final'!#REF!="Menor"),CONCATENATE("R1C",'Mapa final'!#REF!),"")</f>
        <v>#REF!</v>
      </c>
      <c r="S46" s="44" t="e">
        <f>IF(AND('Mapa final'!#REF!="Muy Baja",'Mapa final'!#REF!="Menor"),CONCATENATE("R1C",'Mapa final'!#REF!),"")</f>
        <v>#REF!</v>
      </c>
      <c r="T46" s="44" t="e">
        <f>IF(AND('Mapa final'!#REF!="Muy Baja",'Mapa final'!#REF!="Menor"),CONCATENATE("R1C",'Mapa final'!#REF!),"")</f>
        <v>#REF!</v>
      </c>
      <c r="U46" s="45" t="e">
        <f>IF(AND('Mapa final'!#REF!="Muy Baja",'Mapa final'!#REF!="Menor"),CONCATENATE("R1C",'Mapa final'!#REF!),"")</f>
        <v>#REF!</v>
      </c>
      <c r="V46" s="34" t="str">
        <f>IF(AND('Mapa final'!$AB$10="Muy Baja",'Mapa final'!$AD$10="Moderado"),CONCATENATE("R1C",'Mapa final'!$R$10),"")</f>
        <v/>
      </c>
      <c r="W46" s="52" t="e">
        <f>IF(AND('Mapa final'!#REF!="Muy Baja",'Mapa final'!#REF!="Moderado"),CONCATENATE("R1C",'Mapa final'!#REF!),"")</f>
        <v>#REF!</v>
      </c>
      <c r="X46" s="35" t="e">
        <f>IF(AND('Mapa final'!#REF!="Muy Baja",'Mapa final'!#REF!="Moderado"),CONCATENATE("R1C",'Mapa final'!#REF!),"")</f>
        <v>#REF!</v>
      </c>
      <c r="Y46" s="35" t="e">
        <f>IF(AND('Mapa final'!#REF!="Muy Baja",'Mapa final'!#REF!="Moderado"),CONCATENATE("R1C",'Mapa final'!#REF!),"")</f>
        <v>#REF!</v>
      </c>
      <c r="Z46" s="35" t="e">
        <f>IF(AND('Mapa final'!#REF!="Muy Baja",'Mapa final'!#REF!="Moderado"),CONCATENATE("R1C",'Mapa final'!#REF!),"")</f>
        <v>#REF!</v>
      </c>
      <c r="AA46" s="36" t="e">
        <f>IF(AND('Mapa final'!#REF!="Muy Baja",'Mapa final'!#REF!="Moderado"),CONCATENATE("R1C",'Mapa final'!#REF!),"")</f>
        <v>#REF!</v>
      </c>
      <c r="AB46" s="16" t="str">
        <f>IF(AND('Mapa final'!$AB$10="Muy Baja",'Mapa final'!$AD$10="Mayor"),CONCATENATE("R1C",'Mapa final'!$R$10),"")</f>
        <v/>
      </c>
      <c r="AC46" s="17" t="e">
        <f>IF(AND('Mapa final'!#REF!="Muy Baja",'Mapa final'!#REF!="Mayor"),CONCATENATE("R1C",'Mapa final'!#REF!),"")</f>
        <v>#REF!</v>
      </c>
      <c r="AD46" s="17" t="e">
        <f>IF(AND('Mapa final'!#REF!="Muy Baja",'Mapa final'!#REF!="Mayor"),CONCATENATE("R1C",'Mapa final'!#REF!),"")</f>
        <v>#REF!</v>
      </c>
      <c r="AE46" s="17" t="e">
        <f>IF(AND('Mapa final'!#REF!="Muy Baja",'Mapa final'!#REF!="Mayor"),CONCATENATE("R1C",'Mapa final'!#REF!),"")</f>
        <v>#REF!</v>
      </c>
      <c r="AF46" s="17" t="e">
        <f>IF(AND('Mapa final'!#REF!="Muy Baja",'Mapa final'!#REF!="Mayor"),CONCATENATE("R1C",'Mapa final'!#REF!),"")</f>
        <v>#REF!</v>
      </c>
      <c r="AG46" s="18" t="e">
        <f>IF(AND('Mapa final'!#REF!="Muy Baja",'Mapa final'!#REF!="Mayor"),CONCATENATE("R1C",'Mapa final'!#REF!),"")</f>
        <v>#REF!</v>
      </c>
      <c r="AH46" s="19" t="str">
        <f>IF(AND('Mapa final'!$AB$10="Muy Baja",'Mapa final'!$AD$10="Catastrófico"),CONCATENATE("R1C",'Mapa final'!$R$10),"")</f>
        <v/>
      </c>
      <c r="AI46" s="20" t="e">
        <f>IF(AND('Mapa final'!#REF!="Muy Baja",'Mapa final'!#REF!="Catastrófico"),CONCATENATE("R1C",'Mapa final'!#REF!),"")</f>
        <v>#REF!</v>
      </c>
      <c r="AJ46" s="20" t="e">
        <f>IF(AND('Mapa final'!#REF!="Muy Baja",'Mapa final'!#REF!="Catastrófico"),CONCATENATE("R1C",'Mapa final'!#REF!),"")</f>
        <v>#REF!</v>
      </c>
      <c r="AK46" s="20" t="e">
        <f>IF(AND('Mapa final'!#REF!="Muy Baja",'Mapa final'!#REF!="Catastrófico"),CONCATENATE("R1C",'Mapa final'!#REF!),"")</f>
        <v>#REF!</v>
      </c>
      <c r="AL46" s="20" t="e">
        <f>IF(AND('Mapa final'!#REF!="Muy Baja",'Mapa final'!#REF!="Catastrófico"),CONCATENATE("R1C",'Mapa final'!#REF!),"")</f>
        <v>#REF!</v>
      </c>
      <c r="AM46" s="21" t="e">
        <f>IF(AND('Mapa final'!#REF!="Muy Baja",'Mapa final'!#REF!="Catastrófico"),CONCATENATE("R1C",'Mapa final'!#REF!),"")</f>
        <v>#REF!</v>
      </c>
      <c r="AN46" s="53"/>
      <c r="AO46" s="53"/>
      <c r="AP46" s="53"/>
      <c r="AQ46" s="53"/>
      <c r="AR46" s="53"/>
      <c r="AS46" s="53"/>
      <c r="AT46" s="53"/>
      <c r="AU46" s="53"/>
      <c r="AV46" s="53"/>
      <c r="AW46" s="53"/>
      <c r="AX46" s="53"/>
      <c r="AY46" s="53"/>
      <c r="AZ46" s="53"/>
      <c r="BA46" s="53"/>
      <c r="BB46" s="53"/>
      <c r="BC46" s="53"/>
      <c r="BD46" s="53"/>
      <c r="BE46" s="53"/>
      <c r="BF46" s="53"/>
      <c r="BG46" s="53"/>
      <c r="BH46" s="53"/>
      <c r="BI46" s="53"/>
      <c r="BJ46" s="53"/>
      <c r="BK46" s="53"/>
      <c r="BL46" s="53"/>
      <c r="BM46" s="53"/>
      <c r="BN46" s="53"/>
      <c r="BO46" s="53"/>
      <c r="BP46" s="53"/>
      <c r="BQ46" s="53"/>
      <c r="BR46" s="53"/>
      <c r="BS46" s="53"/>
      <c r="BT46" s="53"/>
      <c r="BU46" s="53"/>
      <c r="BV46" s="53"/>
      <c r="BW46" s="53"/>
      <c r="BX46" s="53"/>
      <c r="BY46" s="53"/>
      <c r="BZ46" s="53"/>
      <c r="CA46" s="53"/>
      <c r="CB46" s="53"/>
    </row>
    <row r="47" spans="1:80" ht="46.5" customHeight="1" x14ac:dyDescent="0.3">
      <c r="A47" s="53"/>
      <c r="B47" s="531"/>
      <c r="C47" s="531"/>
      <c r="D47" s="532"/>
      <c r="E47" s="588"/>
      <c r="F47" s="573"/>
      <c r="G47" s="573"/>
      <c r="H47" s="573"/>
      <c r="I47" s="574"/>
      <c r="J47" s="46" t="e">
        <f>IF(AND('Mapa final'!#REF!="Muy Baja",'Mapa final'!#REF!="Leve"),CONCATENATE("R2C",'Mapa final'!#REF!),"")</f>
        <v>#REF!</v>
      </c>
      <c r="K47" s="47" t="e">
        <f>IF(AND('Mapa final'!#REF!="Muy Baja",'Mapa final'!#REF!="Leve"),CONCATENATE("R2C",'Mapa final'!#REF!),"")</f>
        <v>#REF!</v>
      </c>
      <c r="L47" s="47" t="e">
        <f>IF(AND('Mapa final'!#REF!="Muy Baja",'Mapa final'!#REF!="Leve"),CONCATENATE("R2C",'Mapa final'!#REF!),"")</f>
        <v>#REF!</v>
      </c>
      <c r="M47" s="47" t="e">
        <f>IF(AND('Mapa final'!#REF!="Muy Baja",'Mapa final'!#REF!="Leve"),CONCATENATE("R2C",'Mapa final'!#REF!),"")</f>
        <v>#REF!</v>
      </c>
      <c r="N47" s="47" t="e">
        <f>IF(AND('Mapa final'!#REF!="Muy Baja",'Mapa final'!#REF!="Leve"),CONCATENATE("R2C",'Mapa final'!#REF!),"")</f>
        <v>#REF!</v>
      </c>
      <c r="O47" s="48" t="e">
        <f>IF(AND('Mapa final'!#REF!="Muy Baja",'Mapa final'!#REF!="Leve"),CONCATENATE("R2C",'Mapa final'!#REF!),"")</f>
        <v>#REF!</v>
      </c>
      <c r="P47" s="46" t="e">
        <f>IF(AND('Mapa final'!#REF!="Muy Baja",'Mapa final'!#REF!="Menor"),CONCATENATE("R2C",'Mapa final'!#REF!),"")</f>
        <v>#REF!</v>
      </c>
      <c r="Q47" s="47" t="e">
        <f>IF(AND('Mapa final'!#REF!="Muy Baja",'Mapa final'!#REF!="Menor"),CONCATENATE("R2C",'Mapa final'!#REF!),"")</f>
        <v>#REF!</v>
      </c>
      <c r="R47" s="47" t="e">
        <f>IF(AND('Mapa final'!#REF!="Muy Baja",'Mapa final'!#REF!="Menor"),CONCATENATE("R2C",'Mapa final'!#REF!),"")</f>
        <v>#REF!</v>
      </c>
      <c r="S47" s="47" t="e">
        <f>IF(AND('Mapa final'!#REF!="Muy Baja",'Mapa final'!#REF!="Menor"),CONCATENATE("R2C",'Mapa final'!#REF!),"")</f>
        <v>#REF!</v>
      </c>
      <c r="T47" s="47" t="e">
        <f>IF(AND('Mapa final'!#REF!="Muy Baja",'Mapa final'!#REF!="Menor"),CONCATENATE("R2C",'Mapa final'!#REF!),"")</f>
        <v>#REF!</v>
      </c>
      <c r="U47" s="48" t="e">
        <f>IF(AND('Mapa final'!#REF!="Muy Baja",'Mapa final'!#REF!="Menor"),CONCATENATE("R2C",'Mapa final'!#REF!),"")</f>
        <v>#REF!</v>
      </c>
      <c r="V47" s="37" t="e">
        <f>IF(AND('Mapa final'!#REF!="Muy Baja",'Mapa final'!#REF!="Moderado"),CONCATENATE("R2C",'Mapa final'!#REF!),"")</f>
        <v>#REF!</v>
      </c>
      <c r="W47" s="38" t="e">
        <f>IF(AND('Mapa final'!#REF!="Muy Baja",'Mapa final'!#REF!="Moderado"),CONCATENATE("R2C",'Mapa final'!#REF!),"")</f>
        <v>#REF!</v>
      </c>
      <c r="X47" s="38" t="e">
        <f>IF(AND('Mapa final'!#REF!="Muy Baja",'Mapa final'!#REF!="Moderado"),CONCATENATE("R2C",'Mapa final'!#REF!),"")</f>
        <v>#REF!</v>
      </c>
      <c r="Y47" s="38" t="e">
        <f>IF(AND('Mapa final'!#REF!="Muy Baja",'Mapa final'!#REF!="Moderado"),CONCATENATE("R2C",'Mapa final'!#REF!),"")</f>
        <v>#REF!</v>
      </c>
      <c r="Z47" s="38" t="e">
        <f>IF(AND('Mapa final'!#REF!="Muy Baja",'Mapa final'!#REF!="Moderado"),CONCATENATE("R2C",'Mapa final'!#REF!),"")</f>
        <v>#REF!</v>
      </c>
      <c r="AA47" s="39" t="e">
        <f>IF(AND('Mapa final'!#REF!="Muy Baja",'Mapa final'!#REF!="Moderado"),CONCATENATE("R2C",'Mapa final'!#REF!),"")</f>
        <v>#REF!</v>
      </c>
      <c r="AB47" s="22" t="e">
        <f>IF(AND('Mapa final'!#REF!="Muy Baja",'Mapa final'!#REF!="Mayor"),CONCATENATE("R2C",'Mapa final'!#REF!),"")</f>
        <v>#REF!</v>
      </c>
      <c r="AC47" s="23" t="e">
        <f>IF(AND('Mapa final'!#REF!="Muy Baja",'Mapa final'!#REF!="Mayor"),CONCATENATE("R2C",'Mapa final'!#REF!),"")</f>
        <v>#REF!</v>
      </c>
      <c r="AD47" s="23" t="e">
        <f>IF(AND('Mapa final'!#REF!="Muy Baja",'Mapa final'!#REF!="Mayor"),CONCATENATE("R2C",'Mapa final'!#REF!),"")</f>
        <v>#REF!</v>
      </c>
      <c r="AE47" s="23" t="e">
        <f>IF(AND('Mapa final'!#REF!="Muy Baja",'Mapa final'!#REF!="Mayor"),CONCATENATE("R2C",'Mapa final'!#REF!),"")</f>
        <v>#REF!</v>
      </c>
      <c r="AF47" s="23" t="e">
        <f>IF(AND('Mapa final'!#REF!="Muy Baja",'Mapa final'!#REF!="Mayor"),CONCATENATE("R2C",'Mapa final'!#REF!),"")</f>
        <v>#REF!</v>
      </c>
      <c r="AG47" s="24" t="e">
        <f>IF(AND('Mapa final'!#REF!="Muy Baja",'Mapa final'!#REF!="Mayor"),CONCATENATE("R2C",'Mapa final'!#REF!),"")</f>
        <v>#REF!</v>
      </c>
      <c r="AH47" s="25" t="e">
        <f>IF(AND('Mapa final'!#REF!="Muy Baja",'Mapa final'!#REF!="Catastrófico"),CONCATENATE("R2C",'Mapa final'!#REF!),"")</f>
        <v>#REF!</v>
      </c>
      <c r="AI47" s="26" t="e">
        <f>IF(AND('Mapa final'!#REF!="Muy Baja",'Mapa final'!#REF!="Catastrófico"),CONCATENATE("R2C",'Mapa final'!#REF!),"")</f>
        <v>#REF!</v>
      </c>
      <c r="AJ47" s="26" t="e">
        <f>IF(AND('Mapa final'!#REF!="Muy Baja",'Mapa final'!#REF!="Catastrófico"),CONCATENATE("R2C",'Mapa final'!#REF!),"")</f>
        <v>#REF!</v>
      </c>
      <c r="AK47" s="26" t="e">
        <f>IF(AND('Mapa final'!#REF!="Muy Baja",'Mapa final'!#REF!="Catastrófico"),CONCATENATE("R2C",'Mapa final'!#REF!),"")</f>
        <v>#REF!</v>
      </c>
      <c r="AL47" s="26" t="e">
        <f>IF(AND('Mapa final'!#REF!="Muy Baja",'Mapa final'!#REF!="Catastrófico"),CONCATENATE("R2C",'Mapa final'!#REF!),"")</f>
        <v>#REF!</v>
      </c>
      <c r="AM47" s="27" t="e">
        <f>IF(AND('Mapa final'!#REF!="Muy Baja",'Mapa final'!#REF!="Catastrófico"),CONCATENATE("R2C",'Mapa final'!#REF!),"")</f>
        <v>#REF!</v>
      </c>
      <c r="AN47" s="53"/>
      <c r="AO47" s="53"/>
      <c r="AP47" s="53"/>
      <c r="AQ47" s="53"/>
      <c r="AR47" s="53"/>
      <c r="AS47" s="53"/>
      <c r="AT47" s="53"/>
      <c r="AU47" s="53"/>
      <c r="AV47" s="53"/>
      <c r="AW47" s="53"/>
      <c r="AX47" s="53"/>
      <c r="AY47" s="53"/>
      <c r="AZ47" s="53"/>
      <c r="BA47" s="53"/>
      <c r="BB47" s="53"/>
      <c r="BC47" s="53"/>
      <c r="BD47" s="53"/>
      <c r="BE47" s="53"/>
      <c r="BF47" s="53"/>
      <c r="BG47" s="53"/>
      <c r="BH47" s="53"/>
      <c r="BI47" s="53"/>
      <c r="BJ47" s="53"/>
      <c r="BK47" s="53"/>
      <c r="BL47" s="53"/>
      <c r="BM47" s="53"/>
      <c r="BN47" s="53"/>
      <c r="BO47" s="53"/>
      <c r="BP47" s="53"/>
      <c r="BQ47" s="53"/>
      <c r="BR47" s="53"/>
      <c r="BS47" s="53"/>
      <c r="BT47" s="53"/>
      <c r="BU47" s="53"/>
      <c r="BV47" s="53"/>
      <c r="BW47" s="53"/>
      <c r="BX47" s="53"/>
      <c r="BY47" s="53"/>
      <c r="BZ47" s="53"/>
      <c r="CA47" s="53"/>
      <c r="CB47" s="53"/>
    </row>
    <row r="48" spans="1:80" ht="15" customHeight="1" x14ac:dyDescent="0.3">
      <c r="A48" s="53"/>
      <c r="B48" s="531"/>
      <c r="C48" s="531"/>
      <c r="D48" s="532"/>
      <c r="E48" s="588"/>
      <c r="F48" s="573"/>
      <c r="G48" s="573"/>
      <c r="H48" s="573"/>
      <c r="I48" s="574"/>
      <c r="J48" s="46" t="e">
        <f>IF(AND('Mapa final'!#REF!="Muy Baja",'Mapa final'!#REF!="Leve"),CONCATENATE("R3C",'Mapa final'!#REF!),"")</f>
        <v>#REF!</v>
      </c>
      <c r="K48" s="47" t="e">
        <f>IF(AND('Mapa final'!#REF!="Muy Baja",'Mapa final'!#REF!="Leve"),CONCATENATE("R3C",'Mapa final'!#REF!),"")</f>
        <v>#REF!</v>
      </c>
      <c r="L48" s="47" t="e">
        <f>IF(AND('Mapa final'!#REF!="Muy Baja",'Mapa final'!#REF!="Leve"),CONCATENATE("R3C",'Mapa final'!#REF!),"")</f>
        <v>#REF!</v>
      </c>
      <c r="M48" s="47" t="e">
        <f>IF(AND('Mapa final'!#REF!="Muy Baja",'Mapa final'!#REF!="Leve"),CONCATENATE("R3C",'Mapa final'!#REF!),"")</f>
        <v>#REF!</v>
      </c>
      <c r="N48" s="47" t="e">
        <f>IF(AND('Mapa final'!#REF!="Muy Baja",'Mapa final'!#REF!="Leve"),CONCATENATE("R3C",'Mapa final'!#REF!),"")</f>
        <v>#REF!</v>
      </c>
      <c r="O48" s="48" t="e">
        <f>IF(AND('Mapa final'!#REF!="Muy Baja",'Mapa final'!#REF!="Leve"),CONCATENATE("R3C",'Mapa final'!#REF!),"")</f>
        <v>#REF!</v>
      </c>
      <c r="P48" s="46" t="e">
        <f>IF(AND('Mapa final'!#REF!="Muy Baja",'Mapa final'!#REF!="Menor"),CONCATENATE("R3C",'Mapa final'!#REF!),"")</f>
        <v>#REF!</v>
      </c>
      <c r="Q48" s="47" t="e">
        <f>IF(AND('Mapa final'!#REF!="Muy Baja",'Mapa final'!#REF!="Menor"),CONCATENATE("R3C",'Mapa final'!#REF!),"")</f>
        <v>#REF!</v>
      </c>
      <c r="R48" s="47" t="e">
        <f>IF(AND('Mapa final'!#REF!="Muy Baja",'Mapa final'!#REF!="Menor"),CONCATENATE("R3C",'Mapa final'!#REF!),"")</f>
        <v>#REF!</v>
      </c>
      <c r="S48" s="47" t="e">
        <f>IF(AND('Mapa final'!#REF!="Muy Baja",'Mapa final'!#REF!="Menor"),CONCATENATE("R3C",'Mapa final'!#REF!),"")</f>
        <v>#REF!</v>
      </c>
      <c r="T48" s="47" t="e">
        <f>IF(AND('Mapa final'!#REF!="Muy Baja",'Mapa final'!#REF!="Menor"),CONCATENATE("R3C",'Mapa final'!#REF!),"")</f>
        <v>#REF!</v>
      </c>
      <c r="U48" s="48" t="e">
        <f>IF(AND('Mapa final'!#REF!="Muy Baja",'Mapa final'!#REF!="Menor"),CONCATENATE("R3C",'Mapa final'!#REF!),"")</f>
        <v>#REF!</v>
      </c>
      <c r="V48" s="37" t="e">
        <f>IF(AND('Mapa final'!#REF!="Muy Baja",'Mapa final'!#REF!="Moderado"),CONCATENATE("R3C",'Mapa final'!#REF!),"")</f>
        <v>#REF!</v>
      </c>
      <c r="W48" s="38" t="e">
        <f>IF(AND('Mapa final'!#REF!="Muy Baja",'Mapa final'!#REF!="Moderado"),CONCATENATE("R3C",'Mapa final'!#REF!),"")</f>
        <v>#REF!</v>
      </c>
      <c r="X48" s="38" t="e">
        <f>IF(AND('Mapa final'!#REF!="Muy Baja",'Mapa final'!#REF!="Moderado"),CONCATENATE("R3C",'Mapa final'!#REF!),"")</f>
        <v>#REF!</v>
      </c>
      <c r="Y48" s="38" t="e">
        <f>IF(AND('Mapa final'!#REF!="Muy Baja",'Mapa final'!#REF!="Moderado"),CONCATENATE("R3C",'Mapa final'!#REF!),"")</f>
        <v>#REF!</v>
      </c>
      <c r="Z48" s="38" t="e">
        <f>IF(AND('Mapa final'!#REF!="Muy Baja",'Mapa final'!#REF!="Moderado"),CONCATENATE("R3C",'Mapa final'!#REF!),"")</f>
        <v>#REF!</v>
      </c>
      <c r="AA48" s="39" t="e">
        <f>IF(AND('Mapa final'!#REF!="Muy Baja",'Mapa final'!#REF!="Moderado"),CONCATENATE("R3C",'Mapa final'!#REF!),"")</f>
        <v>#REF!</v>
      </c>
      <c r="AB48" s="22" t="e">
        <f>IF(AND('Mapa final'!#REF!="Muy Baja",'Mapa final'!#REF!="Mayor"),CONCATENATE("R3C",'Mapa final'!#REF!),"")</f>
        <v>#REF!</v>
      </c>
      <c r="AC48" s="23" t="e">
        <f>IF(AND('Mapa final'!#REF!="Muy Baja",'Mapa final'!#REF!="Mayor"),CONCATENATE("R3C",'Mapa final'!#REF!),"")</f>
        <v>#REF!</v>
      </c>
      <c r="AD48" s="23" t="e">
        <f>IF(AND('Mapa final'!#REF!="Muy Baja",'Mapa final'!#REF!="Mayor"),CONCATENATE("R3C",'Mapa final'!#REF!),"")</f>
        <v>#REF!</v>
      </c>
      <c r="AE48" s="23" t="e">
        <f>IF(AND('Mapa final'!#REF!="Muy Baja",'Mapa final'!#REF!="Mayor"),CONCATENATE("R3C",'Mapa final'!#REF!),"")</f>
        <v>#REF!</v>
      </c>
      <c r="AF48" s="23" t="e">
        <f>IF(AND('Mapa final'!#REF!="Muy Baja",'Mapa final'!#REF!="Mayor"),CONCATENATE("R3C",'Mapa final'!#REF!),"")</f>
        <v>#REF!</v>
      </c>
      <c r="AG48" s="24" t="e">
        <f>IF(AND('Mapa final'!#REF!="Muy Baja",'Mapa final'!#REF!="Mayor"),CONCATENATE("R3C",'Mapa final'!#REF!),"")</f>
        <v>#REF!</v>
      </c>
      <c r="AH48" s="25" t="e">
        <f>IF(AND('Mapa final'!#REF!="Muy Baja",'Mapa final'!#REF!="Catastrófico"),CONCATENATE("R3C",'Mapa final'!#REF!),"")</f>
        <v>#REF!</v>
      </c>
      <c r="AI48" s="26" t="e">
        <f>IF(AND('Mapa final'!#REF!="Muy Baja",'Mapa final'!#REF!="Catastrófico"),CONCATENATE("R3C",'Mapa final'!#REF!),"")</f>
        <v>#REF!</v>
      </c>
      <c r="AJ48" s="26" t="e">
        <f>IF(AND('Mapa final'!#REF!="Muy Baja",'Mapa final'!#REF!="Catastrófico"),CONCATENATE("R3C",'Mapa final'!#REF!),"")</f>
        <v>#REF!</v>
      </c>
      <c r="AK48" s="26" t="e">
        <f>IF(AND('Mapa final'!#REF!="Muy Baja",'Mapa final'!#REF!="Catastrófico"),CONCATENATE("R3C",'Mapa final'!#REF!),"")</f>
        <v>#REF!</v>
      </c>
      <c r="AL48" s="26" t="e">
        <f>IF(AND('Mapa final'!#REF!="Muy Baja",'Mapa final'!#REF!="Catastrófico"),CONCATENATE("R3C",'Mapa final'!#REF!),"")</f>
        <v>#REF!</v>
      </c>
      <c r="AM48" s="27" t="e">
        <f>IF(AND('Mapa final'!#REF!="Muy Baja",'Mapa final'!#REF!="Catastrófico"),CONCATENATE("R3C",'Mapa final'!#REF!),"")</f>
        <v>#REF!</v>
      </c>
      <c r="AN48" s="53"/>
      <c r="AO48" s="53"/>
      <c r="AP48" s="53"/>
      <c r="AQ48" s="53"/>
      <c r="AR48" s="53"/>
      <c r="AS48" s="53"/>
      <c r="AT48" s="53"/>
      <c r="AU48" s="53"/>
      <c r="AV48" s="53"/>
      <c r="AW48" s="53"/>
      <c r="AX48" s="53"/>
      <c r="AY48" s="53"/>
      <c r="AZ48" s="53"/>
      <c r="BA48" s="53"/>
      <c r="BB48" s="53"/>
      <c r="BC48" s="53"/>
      <c r="BD48" s="53"/>
      <c r="BE48" s="53"/>
      <c r="BF48" s="53"/>
      <c r="BG48" s="53"/>
      <c r="BH48" s="53"/>
      <c r="BI48" s="53"/>
      <c r="BJ48" s="53"/>
      <c r="BK48" s="53"/>
      <c r="BL48" s="53"/>
      <c r="BM48" s="53"/>
      <c r="BN48" s="53"/>
      <c r="BO48" s="53"/>
      <c r="BP48" s="53"/>
      <c r="BQ48" s="53"/>
      <c r="BR48" s="53"/>
      <c r="BS48" s="53"/>
      <c r="BT48" s="53"/>
      <c r="BU48" s="53"/>
      <c r="BV48" s="53"/>
      <c r="BW48" s="53"/>
      <c r="BX48" s="53"/>
      <c r="BY48" s="53"/>
      <c r="BZ48" s="53"/>
      <c r="CA48" s="53"/>
      <c r="CB48" s="53"/>
    </row>
    <row r="49" spans="1:80" ht="15" customHeight="1" x14ac:dyDescent="0.3">
      <c r="A49" s="53"/>
      <c r="B49" s="531"/>
      <c r="C49" s="531"/>
      <c r="D49" s="532"/>
      <c r="E49" s="572"/>
      <c r="F49" s="573"/>
      <c r="G49" s="573"/>
      <c r="H49" s="573"/>
      <c r="I49" s="574"/>
      <c r="J49" s="46" t="e">
        <f>IF(AND('Mapa final'!#REF!="Muy Baja",'Mapa final'!#REF!="Leve"),CONCATENATE("R4C",'Mapa final'!#REF!),"")</f>
        <v>#REF!</v>
      </c>
      <c r="K49" s="47" t="e">
        <f>IF(AND('Mapa final'!#REF!="Muy Baja",'Mapa final'!#REF!="Leve"),CONCATENATE("R4C",'Mapa final'!#REF!),"")</f>
        <v>#REF!</v>
      </c>
      <c r="L49" s="47" t="e">
        <f>IF(AND('Mapa final'!#REF!="Muy Baja",'Mapa final'!#REF!="Leve"),CONCATENATE("R4C",'Mapa final'!#REF!),"")</f>
        <v>#REF!</v>
      </c>
      <c r="M49" s="47" t="e">
        <f>IF(AND('Mapa final'!#REF!="Muy Baja",'Mapa final'!#REF!="Leve"),CONCATENATE("R4C",'Mapa final'!#REF!),"")</f>
        <v>#REF!</v>
      </c>
      <c r="N49" s="47" t="e">
        <f>IF(AND('Mapa final'!#REF!="Muy Baja",'Mapa final'!#REF!="Leve"),CONCATENATE("R4C",'Mapa final'!#REF!),"")</f>
        <v>#REF!</v>
      </c>
      <c r="O49" s="48" t="e">
        <f>IF(AND('Mapa final'!#REF!="Muy Baja",'Mapa final'!#REF!="Leve"),CONCATENATE("R4C",'Mapa final'!#REF!),"")</f>
        <v>#REF!</v>
      </c>
      <c r="P49" s="46" t="e">
        <f>IF(AND('Mapa final'!#REF!="Muy Baja",'Mapa final'!#REF!="Menor"),CONCATENATE("R4C",'Mapa final'!#REF!),"")</f>
        <v>#REF!</v>
      </c>
      <c r="Q49" s="47" t="e">
        <f>IF(AND('Mapa final'!#REF!="Muy Baja",'Mapa final'!#REF!="Menor"),CONCATENATE("R4C",'Mapa final'!#REF!),"")</f>
        <v>#REF!</v>
      </c>
      <c r="R49" s="47" t="e">
        <f>IF(AND('Mapa final'!#REF!="Muy Baja",'Mapa final'!#REF!="Menor"),CONCATENATE("R4C",'Mapa final'!#REF!),"")</f>
        <v>#REF!</v>
      </c>
      <c r="S49" s="47" t="e">
        <f>IF(AND('Mapa final'!#REF!="Muy Baja",'Mapa final'!#REF!="Menor"),CONCATENATE("R4C",'Mapa final'!#REF!),"")</f>
        <v>#REF!</v>
      </c>
      <c r="T49" s="47" t="e">
        <f>IF(AND('Mapa final'!#REF!="Muy Baja",'Mapa final'!#REF!="Menor"),CONCATENATE("R4C",'Mapa final'!#REF!),"")</f>
        <v>#REF!</v>
      </c>
      <c r="U49" s="48" t="e">
        <f>IF(AND('Mapa final'!#REF!="Muy Baja",'Mapa final'!#REF!="Menor"),CONCATENATE("R4C",'Mapa final'!#REF!),"")</f>
        <v>#REF!</v>
      </c>
      <c r="V49" s="37" t="e">
        <f>IF(AND('Mapa final'!#REF!="Muy Baja",'Mapa final'!#REF!="Moderado"),CONCATENATE("R4C",'Mapa final'!#REF!),"")</f>
        <v>#REF!</v>
      </c>
      <c r="W49" s="38" t="e">
        <f>IF(AND('Mapa final'!#REF!="Muy Baja",'Mapa final'!#REF!="Moderado"),CONCATENATE("R4C",'Mapa final'!#REF!),"")</f>
        <v>#REF!</v>
      </c>
      <c r="X49" s="38" t="e">
        <f>IF(AND('Mapa final'!#REF!="Muy Baja",'Mapa final'!#REF!="Moderado"),CONCATENATE("R4C",'Mapa final'!#REF!),"")</f>
        <v>#REF!</v>
      </c>
      <c r="Y49" s="38" t="e">
        <f>IF(AND('Mapa final'!#REF!="Muy Baja",'Mapa final'!#REF!="Moderado"),CONCATENATE("R4C",'Mapa final'!#REF!),"")</f>
        <v>#REF!</v>
      </c>
      <c r="Z49" s="38" t="e">
        <f>IF(AND('Mapa final'!#REF!="Muy Baja",'Mapa final'!#REF!="Moderado"),CONCATENATE("R4C",'Mapa final'!#REF!),"")</f>
        <v>#REF!</v>
      </c>
      <c r="AA49" s="39" t="e">
        <f>IF(AND('Mapa final'!#REF!="Muy Baja",'Mapa final'!#REF!="Moderado"),CONCATENATE("R4C",'Mapa final'!#REF!),"")</f>
        <v>#REF!</v>
      </c>
      <c r="AB49" s="22" t="e">
        <f>IF(AND('Mapa final'!#REF!="Muy Baja",'Mapa final'!#REF!="Mayor"),CONCATENATE("R4C",'Mapa final'!#REF!),"")</f>
        <v>#REF!</v>
      </c>
      <c r="AC49" s="23" t="e">
        <f>IF(AND('Mapa final'!#REF!="Muy Baja",'Mapa final'!#REF!="Mayor"),CONCATENATE("R4C",'Mapa final'!#REF!),"")</f>
        <v>#REF!</v>
      </c>
      <c r="AD49" s="23" t="e">
        <f>IF(AND('Mapa final'!#REF!="Muy Baja",'Mapa final'!#REF!="Mayor"),CONCATENATE("R4C",'Mapa final'!#REF!),"")</f>
        <v>#REF!</v>
      </c>
      <c r="AE49" s="23" t="e">
        <f>IF(AND('Mapa final'!#REF!="Muy Baja",'Mapa final'!#REF!="Mayor"),CONCATENATE("R4C",'Mapa final'!#REF!),"")</f>
        <v>#REF!</v>
      </c>
      <c r="AF49" s="23" t="e">
        <f>IF(AND('Mapa final'!#REF!="Muy Baja",'Mapa final'!#REF!="Mayor"),CONCATENATE("R4C",'Mapa final'!#REF!),"")</f>
        <v>#REF!</v>
      </c>
      <c r="AG49" s="24" t="e">
        <f>IF(AND('Mapa final'!#REF!="Muy Baja",'Mapa final'!#REF!="Mayor"),CONCATENATE("R4C",'Mapa final'!#REF!),"")</f>
        <v>#REF!</v>
      </c>
      <c r="AH49" s="25" t="e">
        <f>IF(AND('Mapa final'!#REF!="Muy Baja",'Mapa final'!#REF!="Catastrófico"),CONCATENATE("R4C",'Mapa final'!#REF!),"")</f>
        <v>#REF!</v>
      </c>
      <c r="AI49" s="26" t="e">
        <f>IF(AND('Mapa final'!#REF!="Muy Baja",'Mapa final'!#REF!="Catastrófico"),CONCATENATE("R4C",'Mapa final'!#REF!),"")</f>
        <v>#REF!</v>
      </c>
      <c r="AJ49" s="26" t="e">
        <f>IF(AND('Mapa final'!#REF!="Muy Baja",'Mapa final'!#REF!="Catastrófico"),CONCATENATE("R4C",'Mapa final'!#REF!),"")</f>
        <v>#REF!</v>
      </c>
      <c r="AK49" s="26" t="e">
        <f>IF(AND('Mapa final'!#REF!="Muy Baja",'Mapa final'!#REF!="Catastrófico"),CONCATENATE("R4C",'Mapa final'!#REF!),"")</f>
        <v>#REF!</v>
      </c>
      <c r="AL49" s="26" t="e">
        <f>IF(AND('Mapa final'!#REF!="Muy Baja",'Mapa final'!#REF!="Catastrófico"),CONCATENATE("R4C",'Mapa final'!#REF!),"")</f>
        <v>#REF!</v>
      </c>
      <c r="AM49" s="27" t="e">
        <f>IF(AND('Mapa final'!#REF!="Muy Baja",'Mapa final'!#REF!="Catastrófico"),CONCATENATE("R4C",'Mapa final'!#REF!),"")</f>
        <v>#REF!</v>
      </c>
      <c r="AN49" s="53"/>
      <c r="AO49" s="53"/>
      <c r="AP49" s="53"/>
      <c r="AQ49" s="53"/>
      <c r="AR49" s="53"/>
      <c r="AS49" s="53"/>
      <c r="AT49" s="53"/>
      <c r="AU49" s="53"/>
      <c r="AV49" s="53"/>
      <c r="AW49" s="53"/>
      <c r="AX49" s="53"/>
      <c r="AY49" s="53"/>
      <c r="AZ49" s="53"/>
      <c r="BA49" s="53"/>
      <c r="BB49" s="53"/>
      <c r="BC49" s="53"/>
      <c r="BD49" s="53"/>
      <c r="BE49" s="53"/>
      <c r="BF49" s="53"/>
      <c r="BG49" s="53"/>
      <c r="BH49" s="53"/>
      <c r="BI49" s="53"/>
      <c r="BJ49" s="53"/>
      <c r="BK49" s="53"/>
      <c r="BL49" s="53"/>
      <c r="BM49" s="53"/>
      <c r="BN49" s="53"/>
      <c r="BO49" s="53"/>
      <c r="BP49" s="53"/>
      <c r="BQ49" s="53"/>
      <c r="BR49" s="53"/>
      <c r="BS49" s="53"/>
      <c r="BT49" s="53"/>
      <c r="BU49" s="53"/>
      <c r="BV49" s="53"/>
      <c r="BW49" s="53"/>
      <c r="BX49" s="53"/>
      <c r="BY49" s="53"/>
      <c r="BZ49" s="53"/>
      <c r="CA49" s="53"/>
      <c r="CB49" s="53"/>
    </row>
    <row r="50" spans="1:80" ht="15" customHeight="1" x14ac:dyDescent="0.3">
      <c r="A50" s="53"/>
      <c r="B50" s="531"/>
      <c r="C50" s="531"/>
      <c r="D50" s="532"/>
      <c r="E50" s="572"/>
      <c r="F50" s="573"/>
      <c r="G50" s="573"/>
      <c r="H50" s="573"/>
      <c r="I50" s="574"/>
      <c r="J50" s="46" t="e">
        <f>IF(AND('Mapa final'!#REF!="Muy Baja",'Mapa final'!#REF!="Leve"),CONCATENATE("R5C",'Mapa final'!#REF!),"")</f>
        <v>#REF!</v>
      </c>
      <c r="K50" s="47" t="e">
        <f>IF(AND('Mapa final'!#REF!="Muy Baja",'Mapa final'!#REF!="Leve"),CONCATENATE("R5C",'Mapa final'!#REF!),"")</f>
        <v>#REF!</v>
      </c>
      <c r="L50" s="47" t="e">
        <f>IF(AND('Mapa final'!#REF!="Muy Baja",'Mapa final'!#REF!="Leve"),CONCATENATE("R5C",'Mapa final'!#REF!),"")</f>
        <v>#REF!</v>
      </c>
      <c r="M50" s="47" t="e">
        <f>IF(AND('Mapa final'!#REF!="Muy Baja",'Mapa final'!#REF!="Leve"),CONCATENATE("R5C",'Mapa final'!#REF!),"")</f>
        <v>#REF!</v>
      </c>
      <c r="N50" s="47" t="e">
        <f>IF(AND('Mapa final'!#REF!="Muy Baja",'Mapa final'!#REF!="Leve"),CONCATENATE("R5C",'Mapa final'!#REF!),"")</f>
        <v>#REF!</v>
      </c>
      <c r="O50" s="48" t="e">
        <f>IF(AND('Mapa final'!#REF!="Muy Baja",'Mapa final'!#REF!="Leve"),CONCATENATE("R5C",'Mapa final'!#REF!),"")</f>
        <v>#REF!</v>
      </c>
      <c r="P50" s="46" t="e">
        <f>IF(AND('Mapa final'!#REF!="Muy Baja",'Mapa final'!#REF!="Menor"),CONCATENATE("R5C",'Mapa final'!#REF!),"")</f>
        <v>#REF!</v>
      </c>
      <c r="Q50" s="47" t="e">
        <f>IF(AND('Mapa final'!#REF!="Muy Baja",'Mapa final'!#REF!="Menor"),CONCATENATE("R5C",'Mapa final'!#REF!),"")</f>
        <v>#REF!</v>
      </c>
      <c r="R50" s="47" t="e">
        <f>IF(AND('Mapa final'!#REF!="Muy Baja",'Mapa final'!#REF!="Menor"),CONCATENATE("R5C",'Mapa final'!#REF!),"")</f>
        <v>#REF!</v>
      </c>
      <c r="S50" s="47" t="e">
        <f>IF(AND('Mapa final'!#REF!="Muy Baja",'Mapa final'!#REF!="Menor"),CONCATENATE("R5C",'Mapa final'!#REF!),"")</f>
        <v>#REF!</v>
      </c>
      <c r="T50" s="47" t="e">
        <f>IF(AND('Mapa final'!#REF!="Muy Baja",'Mapa final'!#REF!="Menor"),CONCATENATE("R5C",'Mapa final'!#REF!),"")</f>
        <v>#REF!</v>
      </c>
      <c r="U50" s="48" t="e">
        <f>IF(AND('Mapa final'!#REF!="Muy Baja",'Mapa final'!#REF!="Menor"),CONCATENATE("R5C",'Mapa final'!#REF!),"")</f>
        <v>#REF!</v>
      </c>
      <c r="V50" s="37" t="e">
        <f>IF(AND('Mapa final'!#REF!="Muy Baja",'Mapa final'!#REF!="Moderado"),CONCATENATE("R5C",'Mapa final'!#REF!),"")</f>
        <v>#REF!</v>
      </c>
      <c r="W50" s="38" t="e">
        <f>IF(AND('Mapa final'!#REF!="Muy Baja",'Mapa final'!#REF!="Moderado"),CONCATENATE("R5C",'Mapa final'!#REF!),"")</f>
        <v>#REF!</v>
      </c>
      <c r="X50" s="38" t="e">
        <f>IF(AND('Mapa final'!#REF!="Muy Baja",'Mapa final'!#REF!="Moderado"),CONCATENATE("R5C",'Mapa final'!#REF!),"")</f>
        <v>#REF!</v>
      </c>
      <c r="Y50" s="38" t="e">
        <f>IF(AND('Mapa final'!#REF!="Muy Baja",'Mapa final'!#REF!="Moderado"),CONCATENATE("R5C",'Mapa final'!#REF!),"")</f>
        <v>#REF!</v>
      </c>
      <c r="Z50" s="38" t="e">
        <f>IF(AND('Mapa final'!#REF!="Muy Baja",'Mapa final'!#REF!="Moderado"),CONCATENATE("R5C",'Mapa final'!#REF!),"")</f>
        <v>#REF!</v>
      </c>
      <c r="AA50" s="39" t="e">
        <f>IF(AND('Mapa final'!#REF!="Muy Baja",'Mapa final'!#REF!="Moderado"),CONCATENATE("R5C",'Mapa final'!#REF!),"")</f>
        <v>#REF!</v>
      </c>
      <c r="AB50" s="22" t="e">
        <f>IF(AND('Mapa final'!#REF!="Muy Baja",'Mapa final'!#REF!="Mayor"),CONCATENATE("R5C",'Mapa final'!#REF!),"")</f>
        <v>#REF!</v>
      </c>
      <c r="AC50" s="23" t="e">
        <f>IF(AND('Mapa final'!#REF!="Muy Baja",'Mapa final'!#REF!="Mayor"),CONCATENATE("R5C",'Mapa final'!#REF!),"")</f>
        <v>#REF!</v>
      </c>
      <c r="AD50" s="23" t="e">
        <f>IF(AND('Mapa final'!#REF!="Muy Baja",'Mapa final'!#REF!="Mayor"),CONCATENATE("R5C",'Mapa final'!#REF!),"")</f>
        <v>#REF!</v>
      </c>
      <c r="AE50" s="23" t="e">
        <f>IF(AND('Mapa final'!#REF!="Muy Baja",'Mapa final'!#REF!="Mayor"),CONCATENATE("R5C",'Mapa final'!#REF!),"")</f>
        <v>#REF!</v>
      </c>
      <c r="AF50" s="23" t="e">
        <f>IF(AND('Mapa final'!#REF!="Muy Baja",'Mapa final'!#REF!="Mayor"),CONCATENATE("R5C",'Mapa final'!#REF!),"")</f>
        <v>#REF!</v>
      </c>
      <c r="AG50" s="24" t="e">
        <f>IF(AND('Mapa final'!#REF!="Muy Baja",'Mapa final'!#REF!="Mayor"),CONCATENATE("R5C",'Mapa final'!#REF!),"")</f>
        <v>#REF!</v>
      </c>
      <c r="AH50" s="25" t="e">
        <f>IF(AND('Mapa final'!#REF!="Muy Baja",'Mapa final'!#REF!="Catastrófico"),CONCATENATE("R5C",'Mapa final'!#REF!),"")</f>
        <v>#REF!</v>
      </c>
      <c r="AI50" s="26" t="e">
        <f>IF(AND('Mapa final'!#REF!="Muy Baja",'Mapa final'!#REF!="Catastrófico"),CONCATENATE("R5C",'Mapa final'!#REF!),"")</f>
        <v>#REF!</v>
      </c>
      <c r="AJ50" s="26" t="e">
        <f>IF(AND('Mapa final'!#REF!="Muy Baja",'Mapa final'!#REF!="Catastrófico"),CONCATENATE("R5C",'Mapa final'!#REF!),"")</f>
        <v>#REF!</v>
      </c>
      <c r="AK50" s="26" t="e">
        <f>IF(AND('Mapa final'!#REF!="Muy Baja",'Mapa final'!#REF!="Catastrófico"),CONCATENATE("R5C",'Mapa final'!#REF!),"")</f>
        <v>#REF!</v>
      </c>
      <c r="AL50" s="26" t="e">
        <f>IF(AND('Mapa final'!#REF!="Muy Baja",'Mapa final'!#REF!="Catastrófico"),CONCATENATE("R5C",'Mapa final'!#REF!),"")</f>
        <v>#REF!</v>
      </c>
      <c r="AM50" s="27" t="e">
        <f>IF(AND('Mapa final'!#REF!="Muy Baja",'Mapa final'!#REF!="Catastrófico"),CONCATENATE("R5C",'Mapa final'!#REF!),"")</f>
        <v>#REF!</v>
      </c>
      <c r="AN50" s="53"/>
      <c r="AO50" s="53"/>
      <c r="AP50" s="53"/>
      <c r="AQ50" s="53"/>
      <c r="AR50" s="53"/>
      <c r="AS50" s="53"/>
      <c r="AT50" s="53"/>
      <c r="AU50" s="53"/>
      <c r="AV50" s="53"/>
      <c r="AW50" s="53"/>
      <c r="AX50" s="53"/>
      <c r="AY50" s="53"/>
      <c r="AZ50" s="53"/>
      <c r="BA50" s="53"/>
      <c r="BB50" s="53"/>
      <c r="BC50" s="53"/>
      <c r="BD50" s="53"/>
      <c r="BE50" s="53"/>
      <c r="BF50" s="53"/>
      <c r="BG50" s="53"/>
      <c r="BH50" s="53"/>
      <c r="BI50" s="53"/>
      <c r="BJ50" s="53"/>
      <c r="BK50" s="53"/>
      <c r="BL50" s="53"/>
      <c r="BM50" s="53"/>
      <c r="BN50" s="53"/>
      <c r="BO50" s="53"/>
      <c r="BP50" s="53"/>
      <c r="BQ50" s="53"/>
      <c r="BR50" s="53"/>
      <c r="BS50" s="53"/>
      <c r="BT50" s="53"/>
      <c r="BU50" s="53"/>
      <c r="BV50" s="53"/>
      <c r="BW50" s="53"/>
      <c r="BX50" s="53"/>
      <c r="BY50" s="53"/>
      <c r="BZ50" s="53"/>
      <c r="CA50" s="53"/>
      <c r="CB50" s="53"/>
    </row>
    <row r="51" spans="1:80" ht="15" customHeight="1" x14ac:dyDescent="0.3">
      <c r="A51" s="53"/>
      <c r="B51" s="531"/>
      <c r="C51" s="531"/>
      <c r="D51" s="532"/>
      <c r="E51" s="572"/>
      <c r="F51" s="573"/>
      <c r="G51" s="573"/>
      <c r="H51" s="573"/>
      <c r="I51" s="574"/>
      <c r="J51" s="46" t="str">
        <f>IF(AND('Mapa final'!$AB$12="Muy Baja",'Mapa final'!$AD$12="Leve"),CONCATENATE("R6C",'Mapa final'!$R$12),"")</f>
        <v/>
      </c>
      <c r="K51" s="47" t="str">
        <f>IF(AND('Mapa final'!$AB$13="Muy Baja",'Mapa final'!$AD$13="Leve"),CONCATENATE("R6C",'Mapa final'!$R$13),"")</f>
        <v/>
      </c>
      <c r="L51" s="47" t="e">
        <f>IF(AND('Mapa final'!#REF!="Muy Baja",'Mapa final'!#REF!="Leve"),CONCATENATE("R6C",'Mapa final'!#REF!),"")</f>
        <v>#REF!</v>
      </c>
      <c r="M51" s="47" t="e">
        <f>IF(AND('Mapa final'!#REF!="Muy Baja",'Mapa final'!#REF!="Leve"),CONCATENATE("R6C",'Mapa final'!#REF!),"")</f>
        <v>#REF!</v>
      </c>
      <c r="N51" s="47" t="e">
        <f>IF(AND('Mapa final'!#REF!="Muy Baja",'Mapa final'!#REF!="Leve"),CONCATENATE("R6C",'Mapa final'!#REF!),"")</f>
        <v>#REF!</v>
      </c>
      <c r="O51" s="48" t="e">
        <f>IF(AND('Mapa final'!#REF!="Muy Baja",'Mapa final'!#REF!="Leve"),CONCATENATE("R6C",'Mapa final'!#REF!),"")</f>
        <v>#REF!</v>
      </c>
      <c r="P51" s="46" t="str">
        <f>IF(AND('Mapa final'!$AB$12="Muy Baja",'Mapa final'!$AD$12="Menor"),CONCATENATE("R6C",'Mapa final'!$R$12),"")</f>
        <v/>
      </c>
      <c r="Q51" s="47" t="str">
        <f>IF(AND('Mapa final'!$AB$13="Muy Baja",'Mapa final'!$AD$13="Menor"),CONCATENATE("R6C",'Mapa final'!$R$13),"")</f>
        <v/>
      </c>
      <c r="R51" s="47" t="e">
        <f>IF(AND('Mapa final'!#REF!="Muy Baja",'Mapa final'!#REF!="Menor"),CONCATENATE("R6C",'Mapa final'!#REF!),"")</f>
        <v>#REF!</v>
      </c>
      <c r="S51" s="47" t="e">
        <f>IF(AND('Mapa final'!#REF!="Muy Baja",'Mapa final'!#REF!="Menor"),CONCATENATE("R6C",'Mapa final'!#REF!),"")</f>
        <v>#REF!</v>
      </c>
      <c r="T51" s="47" t="e">
        <f>IF(AND('Mapa final'!#REF!="Muy Baja",'Mapa final'!#REF!="Menor"),CONCATENATE("R6C",'Mapa final'!#REF!),"")</f>
        <v>#REF!</v>
      </c>
      <c r="U51" s="48" t="e">
        <f>IF(AND('Mapa final'!#REF!="Muy Baja",'Mapa final'!#REF!="Menor"),CONCATENATE("R6C",'Mapa final'!#REF!),"")</f>
        <v>#REF!</v>
      </c>
      <c r="V51" s="37" t="str">
        <f>IF(AND('Mapa final'!$AB$12="Muy Baja",'Mapa final'!$AD$12="Moderado"),CONCATENATE("R6C",'Mapa final'!$R$12),"")</f>
        <v/>
      </c>
      <c r="W51" s="38" t="str">
        <f>IF(AND('Mapa final'!$AB$13="Muy Baja",'Mapa final'!$AD$13="Moderado"),CONCATENATE("R6C",'Mapa final'!$R$13),"")</f>
        <v/>
      </c>
      <c r="X51" s="38" t="e">
        <f>IF(AND('Mapa final'!#REF!="Muy Baja",'Mapa final'!#REF!="Moderado"),CONCATENATE("R6C",'Mapa final'!#REF!),"")</f>
        <v>#REF!</v>
      </c>
      <c r="Y51" s="38" t="e">
        <f>IF(AND('Mapa final'!#REF!="Muy Baja",'Mapa final'!#REF!="Moderado"),CONCATENATE("R6C",'Mapa final'!#REF!),"")</f>
        <v>#REF!</v>
      </c>
      <c r="Z51" s="38" t="e">
        <f>IF(AND('Mapa final'!#REF!="Muy Baja",'Mapa final'!#REF!="Moderado"),CONCATENATE("R6C",'Mapa final'!#REF!),"")</f>
        <v>#REF!</v>
      </c>
      <c r="AA51" s="39" t="e">
        <f>IF(AND('Mapa final'!#REF!="Muy Baja",'Mapa final'!#REF!="Moderado"),CONCATENATE("R6C",'Mapa final'!#REF!),"")</f>
        <v>#REF!</v>
      </c>
      <c r="AB51" s="22" t="str">
        <f>IF(AND('Mapa final'!$AB$12="Muy Baja",'Mapa final'!$AD$12="Mayor"),CONCATENATE("R6C",'Mapa final'!$R$12),"")</f>
        <v/>
      </c>
      <c r="AC51" s="23" t="str">
        <f>IF(AND('Mapa final'!$AB$13="Muy Baja",'Mapa final'!$AD$13="Mayor"),CONCATENATE("R6C",'Mapa final'!$R$13),"")</f>
        <v/>
      </c>
      <c r="AD51" s="23" t="e">
        <f>IF(AND('Mapa final'!#REF!="Muy Baja",'Mapa final'!#REF!="Mayor"),CONCATENATE("R6C",'Mapa final'!#REF!),"")</f>
        <v>#REF!</v>
      </c>
      <c r="AE51" s="23" t="e">
        <f>IF(AND('Mapa final'!#REF!="Muy Baja",'Mapa final'!#REF!="Mayor"),CONCATENATE("R6C",'Mapa final'!#REF!),"")</f>
        <v>#REF!</v>
      </c>
      <c r="AF51" s="23" t="e">
        <f>IF(AND('Mapa final'!#REF!="Muy Baja",'Mapa final'!#REF!="Mayor"),CONCATENATE("R6C",'Mapa final'!#REF!),"")</f>
        <v>#REF!</v>
      </c>
      <c r="AG51" s="24" t="e">
        <f>IF(AND('Mapa final'!#REF!="Muy Baja",'Mapa final'!#REF!="Mayor"),CONCATENATE("R6C",'Mapa final'!#REF!),"")</f>
        <v>#REF!</v>
      </c>
      <c r="AH51" s="25" t="str">
        <f>IF(AND('Mapa final'!$AB$12="Muy Baja",'Mapa final'!$AD$12="Catastrófico"),CONCATENATE("R6C",'Mapa final'!$R$12),"")</f>
        <v/>
      </c>
      <c r="AI51" s="26" t="str">
        <f>IF(AND('Mapa final'!$AB$13="Muy Baja",'Mapa final'!$AD$13="Catastrófico"),CONCATENATE("R6C",'Mapa final'!$R$13),"")</f>
        <v/>
      </c>
      <c r="AJ51" s="26" t="e">
        <f>IF(AND('Mapa final'!#REF!="Muy Baja",'Mapa final'!#REF!="Catastrófico"),CONCATENATE("R6C",'Mapa final'!#REF!),"")</f>
        <v>#REF!</v>
      </c>
      <c r="AK51" s="26" t="e">
        <f>IF(AND('Mapa final'!#REF!="Muy Baja",'Mapa final'!#REF!="Catastrófico"),CONCATENATE("R6C",'Mapa final'!#REF!),"")</f>
        <v>#REF!</v>
      </c>
      <c r="AL51" s="26" t="e">
        <f>IF(AND('Mapa final'!#REF!="Muy Baja",'Mapa final'!#REF!="Catastrófico"),CONCATENATE("R6C",'Mapa final'!#REF!),"")</f>
        <v>#REF!</v>
      </c>
      <c r="AM51" s="27" t="e">
        <f>IF(AND('Mapa final'!#REF!="Muy Baja",'Mapa final'!#REF!="Catastrófico"),CONCATENATE("R6C",'Mapa final'!#REF!),"")</f>
        <v>#REF!</v>
      </c>
      <c r="AN51" s="53"/>
      <c r="AO51" s="53"/>
      <c r="AP51" s="53"/>
      <c r="AQ51" s="53"/>
      <c r="AR51" s="53"/>
      <c r="AS51" s="53"/>
      <c r="AT51" s="53"/>
      <c r="AU51" s="53"/>
      <c r="AV51" s="53"/>
      <c r="AW51" s="53"/>
      <c r="AX51" s="53"/>
      <c r="AY51" s="53"/>
      <c r="AZ51" s="53"/>
      <c r="BA51" s="53"/>
      <c r="BB51" s="53"/>
      <c r="BC51" s="53"/>
      <c r="BD51" s="53"/>
      <c r="BE51" s="53"/>
      <c r="BF51" s="53"/>
      <c r="BG51" s="53"/>
      <c r="BH51" s="53"/>
      <c r="BI51" s="53"/>
      <c r="BJ51" s="53"/>
      <c r="BK51" s="53"/>
      <c r="BL51" s="53"/>
      <c r="BM51" s="53"/>
      <c r="BN51" s="53"/>
      <c r="BO51" s="53"/>
      <c r="BP51" s="53"/>
      <c r="BQ51" s="53"/>
      <c r="BR51" s="53"/>
      <c r="BS51" s="53"/>
      <c r="BT51" s="53"/>
      <c r="BU51" s="53"/>
      <c r="BV51" s="53"/>
      <c r="BW51" s="53"/>
      <c r="BX51" s="53"/>
      <c r="BY51" s="53"/>
      <c r="BZ51" s="53"/>
      <c r="CA51" s="53"/>
      <c r="CB51" s="53"/>
    </row>
    <row r="52" spans="1:80" ht="15" customHeight="1" x14ac:dyDescent="0.3">
      <c r="A52" s="53"/>
      <c r="B52" s="531"/>
      <c r="C52" s="531"/>
      <c r="D52" s="532"/>
      <c r="E52" s="572"/>
      <c r="F52" s="573"/>
      <c r="G52" s="573"/>
      <c r="H52" s="573"/>
      <c r="I52" s="574"/>
      <c r="J52" s="46" t="str">
        <f>IF(AND('Mapa final'!$AB$14="Muy Baja",'Mapa final'!$AD$14="Leve"),CONCATENATE("R7C",'Mapa final'!$R$14),"")</f>
        <v/>
      </c>
      <c r="K52" s="47" t="str">
        <f>IF(AND('Mapa final'!$AB$15="Muy Baja",'Mapa final'!$AD$15="Leve"),CONCATENATE("R7C",'Mapa final'!$R$15),"")</f>
        <v/>
      </c>
      <c r="L52" s="47" t="e">
        <f>IF(AND('Mapa final'!#REF!="Muy Baja",'Mapa final'!#REF!="Leve"),CONCATENATE("R7C",'Mapa final'!#REF!),"")</f>
        <v>#REF!</v>
      </c>
      <c r="M52" s="47" t="e">
        <f>IF(AND('Mapa final'!#REF!="Muy Baja",'Mapa final'!#REF!="Leve"),CONCATENATE("R7C",'Mapa final'!#REF!),"")</f>
        <v>#REF!</v>
      </c>
      <c r="N52" s="47" t="e">
        <f>IF(AND('Mapa final'!#REF!="Muy Baja",'Mapa final'!#REF!="Leve"),CONCATENATE("R7C",'Mapa final'!#REF!),"")</f>
        <v>#REF!</v>
      </c>
      <c r="O52" s="48" t="e">
        <f>IF(AND('Mapa final'!#REF!="Muy Baja",'Mapa final'!#REF!="Leve"),CONCATENATE("R7C",'Mapa final'!#REF!),"")</f>
        <v>#REF!</v>
      </c>
      <c r="P52" s="46" t="str">
        <f>IF(AND('Mapa final'!$AB$14="Muy Baja",'Mapa final'!$AD$14="Menor"),CONCATENATE("R7C",'Mapa final'!$R$14),"")</f>
        <v/>
      </c>
      <c r="Q52" s="47" t="str">
        <f>IF(AND('Mapa final'!$AB$15="Muy Baja",'Mapa final'!$AD$15="Menor"),CONCATENATE("R7C",'Mapa final'!$R$15),"")</f>
        <v/>
      </c>
      <c r="R52" s="47" t="e">
        <f>IF(AND('Mapa final'!#REF!="Muy Baja",'Mapa final'!#REF!="Menor"),CONCATENATE("R7C",'Mapa final'!#REF!),"")</f>
        <v>#REF!</v>
      </c>
      <c r="S52" s="47" t="e">
        <f>IF(AND('Mapa final'!#REF!="Muy Baja",'Mapa final'!#REF!="Menor"),CONCATENATE("R7C",'Mapa final'!#REF!),"")</f>
        <v>#REF!</v>
      </c>
      <c r="T52" s="47" t="e">
        <f>IF(AND('Mapa final'!#REF!="Muy Baja",'Mapa final'!#REF!="Menor"),CONCATENATE("R7C",'Mapa final'!#REF!),"")</f>
        <v>#REF!</v>
      </c>
      <c r="U52" s="48" t="e">
        <f>IF(AND('Mapa final'!#REF!="Muy Baja",'Mapa final'!#REF!="Menor"),CONCATENATE("R7C",'Mapa final'!#REF!),"")</f>
        <v>#REF!</v>
      </c>
      <c r="V52" s="37" t="str">
        <f>IF(AND('Mapa final'!$AB$14="Muy Baja",'Mapa final'!$AD$14="Moderado"),CONCATENATE("R7C",'Mapa final'!$R$14),"")</f>
        <v/>
      </c>
      <c r="W52" s="38" t="str">
        <f>IF(AND('Mapa final'!$AB$15="Muy Baja",'Mapa final'!$AD$15="Moderado"),CONCATENATE("R7C",'Mapa final'!$R$15),"")</f>
        <v/>
      </c>
      <c r="X52" s="38" t="e">
        <f>IF(AND('Mapa final'!#REF!="Muy Baja",'Mapa final'!#REF!="Moderado"),CONCATENATE("R7C",'Mapa final'!#REF!),"")</f>
        <v>#REF!</v>
      </c>
      <c r="Y52" s="38" t="e">
        <f>IF(AND('Mapa final'!#REF!="Muy Baja",'Mapa final'!#REF!="Moderado"),CONCATENATE("R7C",'Mapa final'!#REF!),"")</f>
        <v>#REF!</v>
      </c>
      <c r="Z52" s="38" t="e">
        <f>IF(AND('Mapa final'!#REF!="Muy Baja",'Mapa final'!#REF!="Moderado"),CONCATENATE("R7C",'Mapa final'!#REF!),"")</f>
        <v>#REF!</v>
      </c>
      <c r="AA52" s="39" t="e">
        <f>IF(AND('Mapa final'!#REF!="Muy Baja",'Mapa final'!#REF!="Moderado"),CONCATENATE("R7C",'Mapa final'!#REF!),"")</f>
        <v>#REF!</v>
      </c>
      <c r="AB52" s="22" t="str">
        <f>IF(AND('Mapa final'!$AB$14="Muy Baja",'Mapa final'!$AD$14="Mayor"),CONCATENATE("R7C",'Mapa final'!$R$14),"")</f>
        <v>R7C1</v>
      </c>
      <c r="AC52" s="23" t="str">
        <f>IF(AND('Mapa final'!$AB$15="Muy Baja",'Mapa final'!$AD$15="Mayor"),CONCATENATE("R7C",'Mapa final'!$R$15),"")</f>
        <v/>
      </c>
      <c r="AD52" s="23" t="e">
        <f>IF(AND('Mapa final'!#REF!="Muy Baja",'Mapa final'!#REF!="Mayor"),CONCATENATE("R7C",'Mapa final'!#REF!),"")</f>
        <v>#REF!</v>
      </c>
      <c r="AE52" s="23" t="e">
        <f>IF(AND('Mapa final'!#REF!="Muy Baja",'Mapa final'!#REF!="Mayor"),CONCATENATE("R7C",'Mapa final'!#REF!),"")</f>
        <v>#REF!</v>
      </c>
      <c r="AF52" s="23" t="e">
        <f>IF(AND('Mapa final'!#REF!="Muy Baja",'Mapa final'!#REF!="Mayor"),CONCATENATE("R7C",'Mapa final'!#REF!),"")</f>
        <v>#REF!</v>
      </c>
      <c r="AG52" s="24" t="e">
        <f>IF(AND('Mapa final'!#REF!="Muy Baja",'Mapa final'!#REF!="Mayor"),CONCATENATE("R7C",'Mapa final'!#REF!),"")</f>
        <v>#REF!</v>
      </c>
      <c r="AH52" s="25" t="str">
        <f>IF(AND('Mapa final'!$AB$14="Muy Baja",'Mapa final'!$AD$14="Catastrófico"),CONCATENATE("R7C",'Mapa final'!$R$14),"")</f>
        <v/>
      </c>
      <c r="AI52" s="26" t="str">
        <f>IF(AND('Mapa final'!$AB$15="Muy Baja",'Mapa final'!$AD$15="Catastrófico"),CONCATENATE("R7C",'Mapa final'!$R$15),"")</f>
        <v/>
      </c>
      <c r="AJ52" s="26" t="e">
        <f>IF(AND('Mapa final'!#REF!="Muy Baja",'Mapa final'!#REF!="Catastrófico"),CONCATENATE("R7C",'Mapa final'!#REF!),"")</f>
        <v>#REF!</v>
      </c>
      <c r="AK52" s="26" t="e">
        <f>IF(AND('Mapa final'!#REF!="Muy Baja",'Mapa final'!#REF!="Catastrófico"),CONCATENATE("R7C",'Mapa final'!#REF!),"")</f>
        <v>#REF!</v>
      </c>
      <c r="AL52" s="26" t="e">
        <f>IF(AND('Mapa final'!#REF!="Muy Baja",'Mapa final'!#REF!="Catastrófico"),CONCATENATE("R7C",'Mapa final'!#REF!),"")</f>
        <v>#REF!</v>
      </c>
      <c r="AM52" s="27" t="e">
        <f>IF(AND('Mapa final'!#REF!="Muy Baja",'Mapa final'!#REF!="Catastrófico"),CONCATENATE("R7C",'Mapa final'!#REF!),"")</f>
        <v>#REF!</v>
      </c>
      <c r="AN52" s="53"/>
      <c r="AO52" s="53"/>
      <c r="AP52" s="53"/>
      <c r="AQ52" s="53"/>
      <c r="AR52" s="53"/>
      <c r="AS52" s="53"/>
      <c r="AT52" s="53"/>
      <c r="AU52" s="53"/>
      <c r="AV52" s="53"/>
      <c r="AW52" s="53"/>
      <c r="AX52" s="53"/>
      <c r="AY52" s="53"/>
      <c r="AZ52" s="53"/>
      <c r="BA52" s="53"/>
      <c r="BB52" s="53"/>
      <c r="BC52" s="53"/>
      <c r="BD52" s="53"/>
      <c r="BE52" s="53"/>
      <c r="BF52" s="53"/>
      <c r="BG52" s="53"/>
      <c r="BH52" s="53"/>
      <c r="BI52" s="53"/>
      <c r="BJ52" s="53"/>
      <c r="BK52" s="53"/>
      <c r="BL52" s="53"/>
      <c r="BM52" s="53"/>
      <c r="BN52" s="53"/>
      <c r="BO52" s="53"/>
      <c r="BP52" s="53"/>
      <c r="BQ52" s="53"/>
      <c r="BR52" s="53"/>
      <c r="BS52" s="53"/>
      <c r="BT52" s="53"/>
      <c r="BU52" s="53"/>
      <c r="BV52" s="53"/>
      <c r="BW52" s="53"/>
      <c r="BX52" s="53"/>
      <c r="BY52" s="53"/>
      <c r="BZ52" s="53"/>
      <c r="CA52" s="53"/>
      <c r="CB52" s="53"/>
    </row>
    <row r="53" spans="1:80" ht="15" customHeight="1" x14ac:dyDescent="0.3">
      <c r="A53" s="53"/>
      <c r="B53" s="531"/>
      <c r="C53" s="531"/>
      <c r="D53" s="532"/>
      <c r="E53" s="572"/>
      <c r="F53" s="573"/>
      <c r="G53" s="573"/>
      <c r="H53" s="573"/>
      <c r="I53" s="574"/>
      <c r="J53" s="46" t="e">
        <f>IF(AND('Mapa final'!#REF!="Muy Baja",'Mapa final'!#REF!="Leve"),CONCATENATE("R8C",'Mapa final'!#REF!),"")</f>
        <v>#REF!</v>
      </c>
      <c r="K53" s="47" t="e">
        <f>IF(AND('Mapa final'!#REF!="Muy Baja",'Mapa final'!#REF!="Leve"),CONCATENATE("R8C",'Mapa final'!#REF!),"")</f>
        <v>#REF!</v>
      </c>
      <c r="L53" s="47" t="e">
        <f>IF(AND('Mapa final'!#REF!="Muy Baja",'Mapa final'!#REF!="Leve"),CONCATENATE("R8C",'Mapa final'!#REF!),"")</f>
        <v>#REF!</v>
      </c>
      <c r="M53" s="47" t="e">
        <f>IF(AND('Mapa final'!#REF!="Muy Baja",'Mapa final'!#REF!="Leve"),CONCATENATE("R8C",'Mapa final'!#REF!),"")</f>
        <v>#REF!</v>
      </c>
      <c r="N53" s="47" t="e">
        <f>IF(AND('Mapa final'!#REF!="Muy Baja",'Mapa final'!#REF!="Leve"),CONCATENATE("R8C",'Mapa final'!#REF!),"")</f>
        <v>#REF!</v>
      </c>
      <c r="O53" s="48" t="e">
        <f>IF(AND('Mapa final'!#REF!="Muy Baja",'Mapa final'!#REF!="Leve"),CONCATENATE("R8C",'Mapa final'!#REF!),"")</f>
        <v>#REF!</v>
      </c>
      <c r="P53" s="46" t="e">
        <f>IF(AND('Mapa final'!#REF!="Muy Baja",'Mapa final'!#REF!="Menor"),CONCATENATE("R8C",'Mapa final'!#REF!),"")</f>
        <v>#REF!</v>
      </c>
      <c r="Q53" s="47" t="e">
        <f>IF(AND('Mapa final'!#REF!="Muy Baja",'Mapa final'!#REF!="Menor"),CONCATENATE("R8C",'Mapa final'!#REF!),"")</f>
        <v>#REF!</v>
      </c>
      <c r="R53" s="47" t="e">
        <f>IF(AND('Mapa final'!#REF!="Muy Baja",'Mapa final'!#REF!="Menor"),CONCATENATE("R8C",'Mapa final'!#REF!),"")</f>
        <v>#REF!</v>
      </c>
      <c r="S53" s="47" t="e">
        <f>IF(AND('Mapa final'!#REF!="Muy Baja",'Mapa final'!#REF!="Menor"),CONCATENATE("R8C",'Mapa final'!#REF!),"")</f>
        <v>#REF!</v>
      </c>
      <c r="T53" s="47" t="e">
        <f>IF(AND('Mapa final'!#REF!="Muy Baja",'Mapa final'!#REF!="Menor"),CONCATENATE("R8C",'Mapa final'!#REF!),"")</f>
        <v>#REF!</v>
      </c>
      <c r="U53" s="48" t="e">
        <f>IF(AND('Mapa final'!#REF!="Muy Baja",'Mapa final'!#REF!="Menor"),CONCATENATE("R8C",'Mapa final'!#REF!),"")</f>
        <v>#REF!</v>
      </c>
      <c r="V53" s="37" t="e">
        <f>IF(AND('Mapa final'!#REF!="Muy Baja",'Mapa final'!#REF!="Moderado"),CONCATENATE("R8C",'Mapa final'!#REF!),"")</f>
        <v>#REF!</v>
      </c>
      <c r="W53" s="38" t="e">
        <f>IF(AND('Mapa final'!#REF!="Muy Baja",'Mapa final'!#REF!="Moderado"),CONCATENATE("R8C",'Mapa final'!#REF!),"")</f>
        <v>#REF!</v>
      </c>
      <c r="X53" s="38" t="e">
        <f>IF(AND('Mapa final'!#REF!="Muy Baja",'Mapa final'!#REF!="Moderado"),CONCATENATE("R8C",'Mapa final'!#REF!),"")</f>
        <v>#REF!</v>
      </c>
      <c r="Y53" s="38" t="e">
        <f>IF(AND('Mapa final'!#REF!="Muy Baja",'Mapa final'!#REF!="Moderado"),CONCATENATE("R8C",'Mapa final'!#REF!),"")</f>
        <v>#REF!</v>
      </c>
      <c r="Z53" s="38" t="e">
        <f>IF(AND('Mapa final'!#REF!="Muy Baja",'Mapa final'!#REF!="Moderado"),CONCATENATE("R8C",'Mapa final'!#REF!),"")</f>
        <v>#REF!</v>
      </c>
      <c r="AA53" s="39" t="e">
        <f>IF(AND('Mapa final'!#REF!="Muy Baja",'Mapa final'!#REF!="Moderado"),CONCATENATE("R8C",'Mapa final'!#REF!),"")</f>
        <v>#REF!</v>
      </c>
      <c r="AB53" s="22" t="e">
        <f>IF(AND('Mapa final'!#REF!="Muy Baja",'Mapa final'!#REF!="Mayor"),CONCATENATE("R8C",'Mapa final'!#REF!),"")</f>
        <v>#REF!</v>
      </c>
      <c r="AC53" s="23" t="e">
        <f>IF(AND('Mapa final'!#REF!="Muy Baja",'Mapa final'!#REF!="Mayor"),CONCATENATE("R8C",'Mapa final'!#REF!),"")</f>
        <v>#REF!</v>
      </c>
      <c r="AD53" s="23" t="e">
        <f>IF(AND('Mapa final'!#REF!="Muy Baja",'Mapa final'!#REF!="Mayor"),CONCATENATE("R8C",'Mapa final'!#REF!),"")</f>
        <v>#REF!</v>
      </c>
      <c r="AE53" s="23" t="e">
        <f>IF(AND('Mapa final'!#REF!="Muy Baja",'Mapa final'!#REF!="Mayor"),CONCATENATE("R8C",'Mapa final'!#REF!),"")</f>
        <v>#REF!</v>
      </c>
      <c r="AF53" s="23" t="e">
        <f>IF(AND('Mapa final'!#REF!="Muy Baja",'Mapa final'!#REF!="Mayor"),CONCATENATE("R8C",'Mapa final'!#REF!),"")</f>
        <v>#REF!</v>
      </c>
      <c r="AG53" s="24" t="e">
        <f>IF(AND('Mapa final'!#REF!="Muy Baja",'Mapa final'!#REF!="Mayor"),CONCATENATE("R8C",'Mapa final'!#REF!),"")</f>
        <v>#REF!</v>
      </c>
      <c r="AH53" s="25" t="e">
        <f>IF(AND('Mapa final'!#REF!="Muy Baja",'Mapa final'!#REF!="Catastrófico"),CONCATENATE("R8C",'Mapa final'!#REF!),"")</f>
        <v>#REF!</v>
      </c>
      <c r="AI53" s="26" t="e">
        <f>IF(AND('Mapa final'!#REF!="Muy Baja",'Mapa final'!#REF!="Catastrófico"),CONCATENATE("R8C",'Mapa final'!#REF!),"")</f>
        <v>#REF!</v>
      </c>
      <c r="AJ53" s="26" t="e">
        <f>IF(AND('Mapa final'!#REF!="Muy Baja",'Mapa final'!#REF!="Catastrófico"),CONCATENATE("R8C",'Mapa final'!#REF!),"")</f>
        <v>#REF!</v>
      </c>
      <c r="AK53" s="26" t="e">
        <f>IF(AND('Mapa final'!#REF!="Muy Baja",'Mapa final'!#REF!="Catastrófico"),CONCATENATE("R8C",'Mapa final'!#REF!),"")</f>
        <v>#REF!</v>
      </c>
      <c r="AL53" s="26" t="e">
        <f>IF(AND('Mapa final'!#REF!="Muy Baja",'Mapa final'!#REF!="Catastrófico"),CONCATENATE("R8C",'Mapa final'!#REF!),"")</f>
        <v>#REF!</v>
      </c>
      <c r="AM53" s="27" t="e">
        <f>IF(AND('Mapa final'!#REF!="Muy Baja",'Mapa final'!#REF!="Catastrófico"),CONCATENATE("R8C",'Mapa final'!#REF!),"")</f>
        <v>#REF!</v>
      </c>
      <c r="AN53" s="53"/>
      <c r="AO53" s="53"/>
      <c r="AP53" s="53"/>
      <c r="AQ53" s="53"/>
      <c r="AR53" s="53"/>
      <c r="AS53" s="53"/>
      <c r="AT53" s="53"/>
      <c r="AU53" s="53"/>
      <c r="AV53" s="53"/>
      <c r="AW53" s="53"/>
      <c r="AX53" s="53"/>
      <c r="AY53" s="53"/>
      <c r="AZ53" s="53"/>
      <c r="BA53" s="53"/>
      <c r="BB53" s="53"/>
      <c r="BC53" s="53"/>
      <c r="BD53" s="53"/>
      <c r="BE53" s="53"/>
      <c r="BF53" s="53"/>
      <c r="BG53" s="53"/>
      <c r="BH53" s="53"/>
      <c r="BI53" s="53"/>
      <c r="BJ53" s="53"/>
      <c r="BK53" s="53"/>
      <c r="BL53" s="53"/>
      <c r="BM53" s="53"/>
      <c r="BN53" s="53"/>
      <c r="BO53" s="53"/>
      <c r="BP53" s="53"/>
      <c r="BQ53" s="53"/>
      <c r="BR53" s="53"/>
      <c r="BS53" s="53"/>
      <c r="BT53" s="53"/>
      <c r="BU53" s="53"/>
      <c r="BV53" s="53"/>
      <c r="BW53" s="53"/>
      <c r="BX53" s="53"/>
      <c r="BY53" s="53"/>
      <c r="BZ53" s="53"/>
      <c r="CA53" s="53"/>
      <c r="CB53" s="53"/>
    </row>
    <row r="54" spans="1:80" ht="15" customHeight="1" x14ac:dyDescent="0.3">
      <c r="A54" s="53"/>
      <c r="B54" s="531"/>
      <c r="C54" s="531"/>
      <c r="D54" s="532"/>
      <c r="E54" s="572"/>
      <c r="F54" s="573"/>
      <c r="G54" s="573"/>
      <c r="H54" s="573"/>
      <c r="I54" s="574"/>
      <c r="J54" s="46" t="e">
        <f>IF(AND('Mapa final'!#REF!="Muy Baja",'Mapa final'!#REF!="Leve"),CONCATENATE("R9C",'Mapa final'!#REF!),"")</f>
        <v>#REF!</v>
      </c>
      <c r="K54" s="47" t="e">
        <f>IF(AND('Mapa final'!#REF!="Muy Baja",'Mapa final'!#REF!="Leve"),CONCATENATE("R9C",'Mapa final'!#REF!),"")</f>
        <v>#REF!</v>
      </c>
      <c r="L54" s="47" t="e">
        <f>IF(AND('Mapa final'!#REF!="Muy Baja",'Mapa final'!#REF!="Leve"),CONCATENATE("R9C",'Mapa final'!#REF!),"")</f>
        <v>#REF!</v>
      </c>
      <c r="M54" s="47" t="e">
        <f>IF(AND('Mapa final'!#REF!="Muy Baja",'Mapa final'!#REF!="Leve"),CONCATENATE("R9C",'Mapa final'!#REF!),"")</f>
        <v>#REF!</v>
      </c>
      <c r="N54" s="47" t="e">
        <f>IF(AND('Mapa final'!#REF!="Muy Baja",'Mapa final'!#REF!="Leve"),CONCATENATE("R9C",'Mapa final'!#REF!),"")</f>
        <v>#REF!</v>
      </c>
      <c r="O54" s="48" t="e">
        <f>IF(AND('Mapa final'!#REF!="Muy Baja",'Mapa final'!#REF!="Leve"),CONCATENATE("R9C",'Mapa final'!#REF!),"")</f>
        <v>#REF!</v>
      </c>
      <c r="P54" s="46" t="e">
        <f>IF(AND('Mapa final'!#REF!="Muy Baja",'Mapa final'!#REF!="Menor"),CONCATENATE("R9C",'Mapa final'!#REF!),"")</f>
        <v>#REF!</v>
      </c>
      <c r="Q54" s="47" t="e">
        <f>IF(AND('Mapa final'!#REF!="Muy Baja",'Mapa final'!#REF!="Menor"),CONCATENATE("R9C",'Mapa final'!#REF!),"")</f>
        <v>#REF!</v>
      </c>
      <c r="R54" s="47" t="e">
        <f>IF(AND('Mapa final'!#REF!="Muy Baja",'Mapa final'!#REF!="Menor"),CONCATENATE("R9C",'Mapa final'!#REF!),"")</f>
        <v>#REF!</v>
      </c>
      <c r="S54" s="47" t="e">
        <f>IF(AND('Mapa final'!#REF!="Muy Baja",'Mapa final'!#REF!="Menor"),CONCATENATE("R9C",'Mapa final'!#REF!),"")</f>
        <v>#REF!</v>
      </c>
      <c r="T54" s="47" t="e">
        <f>IF(AND('Mapa final'!#REF!="Muy Baja",'Mapa final'!#REF!="Menor"),CONCATENATE("R9C",'Mapa final'!#REF!),"")</f>
        <v>#REF!</v>
      </c>
      <c r="U54" s="48" t="e">
        <f>IF(AND('Mapa final'!#REF!="Muy Baja",'Mapa final'!#REF!="Menor"),CONCATENATE("R9C",'Mapa final'!#REF!),"")</f>
        <v>#REF!</v>
      </c>
      <c r="V54" s="37" t="e">
        <f>IF(AND('Mapa final'!#REF!="Muy Baja",'Mapa final'!#REF!="Moderado"),CONCATENATE("R9C",'Mapa final'!#REF!),"")</f>
        <v>#REF!</v>
      </c>
      <c r="W54" s="38" t="e">
        <f>IF(AND('Mapa final'!#REF!="Muy Baja",'Mapa final'!#REF!="Moderado"),CONCATENATE("R9C",'Mapa final'!#REF!),"")</f>
        <v>#REF!</v>
      </c>
      <c r="X54" s="38" t="e">
        <f>IF(AND('Mapa final'!#REF!="Muy Baja",'Mapa final'!#REF!="Moderado"),CONCATENATE("R9C",'Mapa final'!#REF!),"")</f>
        <v>#REF!</v>
      </c>
      <c r="Y54" s="38" t="e">
        <f>IF(AND('Mapa final'!#REF!="Muy Baja",'Mapa final'!#REF!="Moderado"),CONCATENATE("R9C",'Mapa final'!#REF!),"")</f>
        <v>#REF!</v>
      </c>
      <c r="Z54" s="38" t="e">
        <f>IF(AND('Mapa final'!#REF!="Muy Baja",'Mapa final'!#REF!="Moderado"),CONCATENATE("R9C",'Mapa final'!#REF!),"")</f>
        <v>#REF!</v>
      </c>
      <c r="AA54" s="39" t="e">
        <f>IF(AND('Mapa final'!#REF!="Muy Baja",'Mapa final'!#REF!="Moderado"),CONCATENATE("R9C",'Mapa final'!#REF!),"")</f>
        <v>#REF!</v>
      </c>
      <c r="AB54" s="22" t="e">
        <f>IF(AND('Mapa final'!#REF!="Muy Baja",'Mapa final'!#REF!="Mayor"),CONCATENATE("R9C",'Mapa final'!#REF!),"")</f>
        <v>#REF!</v>
      </c>
      <c r="AC54" s="23" t="e">
        <f>IF(AND('Mapa final'!#REF!="Muy Baja",'Mapa final'!#REF!="Mayor"),CONCATENATE("R9C",'Mapa final'!#REF!),"")</f>
        <v>#REF!</v>
      </c>
      <c r="AD54" s="23" t="e">
        <f>IF(AND('Mapa final'!#REF!="Muy Baja",'Mapa final'!#REF!="Mayor"),CONCATENATE("R9C",'Mapa final'!#REF!),"")</f>
        <v>#REF!</v>
      </c>
      <c r="AE54" s="23" t="e">
        <f>IF(AND('Mapa final'!#REF!="Muy Baja",'Mapa final'!#REF!="Mayor"),CONCATENATE("R9C",'Mapa final'!#REF!),"")</f>
        <v>#REF!</v>
      </c>
      <c r="AF54" s="23" t="e">
        <f>IF(AND('Mapa final'!#REF!="Muy Baja",'Mapa final'!#REF!="Mayor"),CONCATENATE("R9C",'Mapa final'!#REF!),"")</f>
        <v>#REF!</v>
      </c>
      <c r="AG54" s="24" t="e">
        <f>IF(AND('Mapa final'!#REF!="Muy Baja",'Mapa final'!#REF!="Mayor"),CONCATENATE("R9C",'Mapa final'!#REF!),"")</f>
        <v>#REF!</v>
      </c>
      <c r="AH54" s="25" t="e">
        <f>IF(AND('Mapa final'!#REF!="Muy Baja",'Mapa final'!#REF!="Catastrófico"),CONCATENATE("R9C",'Mapa final'!#REF!),"")</f>
        <v>#REF!</v>
      </c>
      <c r="AI54" s="26" t="e">
        <f>IF(AND('Mapa final'!#REF!="Muy Baja",'Mapa final'!#REF!="Catastrófico"),CONCATENATE("R9C",'Mapa final'!#REF!),"")</f>
        <v>#REF!</v>
      </c>
      <c r="AJ54" s="26" t="e">
        <f>IF(AND('Mapa final'!#REF!="Muy Baja",'Mapa final'!#REF!="Catastrófico"),CONCATENATE("R9C",'Mapa final'!#REF!),"")</f>
        <v>#REF!</v>
      </c>
      <c r="AK54" s="26" t="e">
        <f>IF(AND('Mapa final'!#REF!="Muy Baja",'Mapa final'!#REF!="Catastrófico"),CONCATENATE("R9C",'Mapa final'!#REF!),"")</f>
        <v>#REF!</v>
      </c>
      <c r="AL54" s="26" t="e">
        <f>IF(AND('Mapa final'!#REF!="Muy Baja",'Mapa final'!#REF!="Catastrófico"),CONCATENATE("R9C",'Mapa final'!#REF!),"")</f>
        <v>#REF!</v>
      </c>
      <c r="AM54" s="27" t="e">
        <f>IF(AND('Mapa final'!#REF!="Muy Baja",'Mapa final'!#REF!="Catastrófico"),CONCATENATE("R9C",'Mapa final'!#REF!),"")</f>
        <v>#REF!</v>
      </c>
      <c r="AN54" s="53"/>
      <c r="AO54" s="53"/>
      <c r="AP54" s="53"/>
      <c r="AQ54" s="53"/>
      <c r="AR54" s="53"/>
      <c r="AS54" s="53"/>
      <c r="AT54" s="53"/>
      <c r="AU54" s="53"/>
      <c r="AV54" s="53"/>
      <c r="AW54" s="53"/>
      <c r="AX54" s="53"/>
      <c r="AY54" s="53"/>
      <c r="AZ54" s="53"/>
      <c r="BA54" s="53"/>
      <c r="BB54" s="53"/>
      <c r="BC54" s="53"/>
      <c r="BD54" s="53"/>
      <c r="BE54" s="53"/>
      <c r="BF54" s="53"/>
      <c r="BG54" s="53"/>
      <c r="BH54" s="53"/>
      <c r="BI54" s="53"/>
      <c r="BJ54" s="53"/>
      <c r="BK54" s="53"/>
      <c r="BL54" s="53"/>
      <c r="BM54" s="53"/>
      <c r="BN54" s="53"/>
      <c r="BO54" s="53"/>
      <c r="BP54" s="53"/>
      <c r="BQ54" s="53"/>
      <c r="BR54" s="53"/>
      <c r="BS54" s="53"/>
      <c r="BT54" s="53"/>
      <c r="BU54" s="53"/>
      <c r="BV54" s="53"/>
      <c r="BW54" s="53"/>
      <c r="BX54" s="53"/>
      <c r="BY54" s="53"/>
      <c r="BZ54" s="53"/>
      <c r="CA54" s="53"/>
      <c r="CB54" s="53"/>
    </row>
    <row r="55" spans="1:80" ht="15.75" customHeight="1" thickBot="1" x14ac:dyDescent="0.35">
      <c r="A55" s="53"/>
      <c r="B55" s="531"/>
      <c r="C55" s="531"/>
      <c r="D55" s="532"/>
      <c r="E55" s="575"/>
      <c r="F55" s="576"/>
      <c r="G55" s="576"/>
      <c r="H55" s="576"/>
      <c r="I55" s="577"/>
      <c r="J55" s="49" t="e">
        <f>IF(AND('Mapa final'!#REF!="Muy Baja",'Mapa final'!#REF!="Leve"),CONCATENATE("R10C",'Mapa final'!#REF!),"")</f>
        <v>#REF!</v>
      </c>
      <c r="K55" s="50" t="e">
        <f>IF(AND('Mapa final'!#REF!="Muy Baja",'Mapa final'!#REF!="Leve"),CONCATENATE("R10C",'Mapa final'!#REF!),"")</f>
        <v>#REF!</v>
      </c>
      <c r="L55" s="50" t="e">
        <f>IF(AND('Mapa final'!#REF!="Muy Baja",'Mapa final'!#REF!="Leve"),CONCATENATE("R10C",'Mapa final'!#REF!),"")</f>
        <v>#REF!</v>
      </c>
      <c r="M55" s="50" t="e">
        <f>IF(AND('Mapa final'!#REF!="Muy Baja",'Mapa final'!#REF!="Leve"),CONCATENATE("R10C",'Mapa final'!#REF!),"")</f>
        <v>#REF!</v>
      </c>
      <c r="N55" s="50" t="e">
        <f>IF(AND('Mapa final'!#REF!="Muy Baja",'Mapa final'!#REF!="Leve"),CONCATENATE("R10C",'Mapa final'!#REF!),"")</f>
        <v>#REF!</v>
      </c>
      <c r="O55" s="51" t="e">
        <f>IF(AND('Mapa final'!#REF!="Muy Baja",'Mapa final'!#REF!="Leve"),CONCATENATE("R10C",'Mapa final'!#REF!),"")</f>
        <v>#REF!</v>
      </c>
      <c r="P55" s="49" t="e">
        <f>IF(AND('Mapa final'!#REF!="Muy Baja",'Mapa final'!#REF!="Menor"),CONCATENATE("R10C",'Mapa final'!#REF!),"")</f>
        <v>#REF!</v>
      </c>
      <c r="Q55" s="50" t="e">
        <f>IF(AND('Mapa final'!#REF!="Muy Baja",'Mapa final'!#REF!="Menor"),CONCATENATE("R10C",'Mapa final'!#REF!),"")</f>
        <v>#REF!</v>
      </c>
      <c r="R55" s="50" t="e">
        <f>IF(AND('Mapa final'!#REF!="Muy Baja",'Mapa final'!#REF!="Menor"),CONCATENATE("R10C",'Mapa final'!#REF!),"")</f>
        <v>#REF!</v>
      </c>
      <c r="S55" s="50" t="e">
        <f>IF(AND('Mapa final'!#REF!="Muy Baja",'Mapa final'!#REF!="Menor"),CONCATENATE("R10C",'Mapa final'!#REF!),"")</f>
        <v>#REF!</v>
      </c>
      <c r="T55" s="50" t="e">
        <f>IF(AND('Mapa final'!#REF!="Muy Baja",'Mapa final'!#REF!="Menor"),CONCATENATE("R10C",'Mapa final'!#REF!),"")</f>
        <v>#REF!</v>
      </c>
      <c r="U55" s="51" t="e">
        <f>IF(AND('Mapa final'!#REF!="Muy Baja",'Mapa final'!#REF!="Menor"),CONCATENATE("R10C",'Mapa final'!#REF!),"")</f>
        <v>#REF!</v>
      </c>
      <c r="V55" s="40" t="e">
        <f>IF(AND('Mapa final'!#REF!="Muy Baja",'Mapa final'!#REF!="Moderado"),CONCATENATE("R10C",'Mapa final'!#REF!),"")</f>
        <v>#REF!</v>
      </c>
      <c r="W55" s="41" t="e">
        <f>IF(AND('Mapa final'!#REF!="Muy Baja",'Mapa final'!#REF!="Moderado"),CONCATENATE("R10C",'Mapa final'!#REF!),"")</f>
        <v>#REF!</v>
      </c>
      <c r="X55" s="41" t="e">
        <f>IF(AND('Mapa final'!#REF!="Muy Baja",'Mapa final'!#REF!="Moderado"),CONCATENATE("R10C",'Mapa final'!#REF!),"")</f>
        <v>#REF!</v>
      </c>
      <c r="Y55" s="41" t="e">
        <f>IF(AND('Mapa final'!#REF!="Muy Baja",'Mapa final'!#REF!="Moderado"),CONCATENATE("R10C",'Mapa final'!#REF!),"")</f>
        <v>#REF!</v>
      </c>
      <c r="Z55" s="41" t="e">
        <f>IF(AND('Mapa final'!#REF!="Muy Baja",'Mapa final'!#REF!="Moderado"),CONCATENATE("R10C",'Mapa final'!#REF!),"")</f>
        <v>#REF!</v>
      </c>
      <c r="AA55" s="42" t="e">
        <f>IF(AND('Mapa final'!#REF!="Muy Baja",'Mapa final'!#REF!="Moderado"),CONCATENATE("R10C",'Mapa final'!#REF!),"")</f>
        <v>#REF!</v>
      </c>
      <c r="AB55" s="28" t="e">
        <f>IF(AND('Mapa final'!#REF!="Muy Baja",'Mapa final'!#REF!="Mayor"),CONCATENATE("R10C",'Mapa final'!#REF!),"")</f>
        <v>#REF!</v>
      </c>
      <c r="AC55" s="29" t="e">
        <f>IF(AND('Mapa final'!#REF!="Muy Baja",'Mapa final'!#REF!="Mayor"),CONCATENATE("R10C",'Mapa final'!#REF!),"")</f>
        <v>#REF!</v>
      </c>
      <c r="AD55" s="29" t="e">
        <f>IF(AND('Mapa final'!#REF!="Muy Baja",'Mapa final'!#REF!="Mayor"),CONCATENATE("R10C",'Mapa final'!#REF!),"")</f>
        <v>#REF!</v>
      </c>
      <c r="AE55" s="29" t="e">
        <f>IF(AND('Mapa final'!#REF!="Muy Baja",'Mapa final'!#REF!="Mayor"),CONCATENATE("R10C",'Mapa final'!#REF!),"")</f>
        <v>#REF!</v>
      </c>
      <c r="AF55" s="29" t="e">
        <f>IF(AND('Mapa final'!#REF!="Muy Baja",'Mapa final'!#REF!="Mayor"),CONCATENATE("R10C",'Mapa final'!#REF!),"")</f>
        <v>#REF!</v>
      </c>
      <c r="AG55" s="30" t="e">
        <f>IF(AND('Mapa final'!#REF!="Muy Baja",'Mapa final'!#REF!="Mayor"),CONCATENATE("R10C",'Mapa final'!#REF!),"")</f>
        <v>#REF!</v>
      </c>
      <c r="AH55" s="31" t="e">
        <f>IF(AND('Mapa final'!#REF!="Muy Baja",'Mapa final'!#REF!="Catastrófico"),CONCATENATE("R10C",'Mapa final'!#REF!),"")</f>
        <v>#REF!</v>
      </c>
      <c r="AI55" s="32" t="e">
        <f>IF(AND('Mapa final'!#REF!="Muy Baja",'Mapa final'!#REF!="Catastrófico"),CONCATENATE("R10C",'Mapa final'!#REF!),"")</f>
        <v>#REF!</v>
      </c>
      <c r="AJ55" s="32" t="e">
        <f>IF(AND('Mapa final'!#REF!="Muy Baja",'Mapa final'!#REF!="Catastrófico"),CONCATENATE("R10C",'Mapa final'!#REF!),"")</f>
        <v>#REF!</v>
      </c>
      <c r="AK55" s="32" t="e">
        <f>IF(AND('Mapa final'!#REF!="Muy Baja",'Mapa final'!#REF!="Catastrófico"),CONCATENATE("R10C",'Mapa final'!#REF!),"")</f>
        <v>#REF!</v>
      </c>
      <c r="AL55" s="32" t="e">
        <f>IF(AND('Mapa final'!#REF!="Muy Baja",'Mapa final'!#REF!="Catastrófico"),CONCATENATE("R10C",'Mapa final'!#REF!),"")</f>
        <v>#REF!</v>
      </c>
      <c r="AM55" s="33" t="e">
        <f>IF(AND('Mapa final'!#REF!="Muy Baja",'Mapa final'!#REF!="Catastrófico"),CONCATENATE("R10C",'Mapa final'!#REF!),"")</f>
        <v>#REF!</v>
      </c>
      <c r="AN55" s="53"/>
      <c r="AO55" s="53"/>
      <c r="AP55" s="53"/>
      <c r="AQ55" s="53"/>
      <c r="AR55" s="53"/>
      <c r="AS55" s="53"/>
      <c r="AT55" s="53"/>
      <c r="AU55" s="53"/>
      <c r="AV55" s="53"/>
      <c r="AW55" s="53"/>
      <c r="AX55" s="53"/>
      <c r="AY55" s="53"/>
      <c r="AZ55" s="53"/>
      <c r="BA55" s="53"/>
      <c r="BB55" s="53"/>
      <c r="BC55" s="53"/>
      <c r="BD55" s="53"/>
      <c r="BE55" s="53"/>
      <c r="BF55" s="53"/>
      <c r="BG55" s="53"/>
      <c r="BH55" s="53"/>
      <c r="BI55" s="53"/>
      <c r="BJ55" s="53"/>
      <c r="BK55" s="53"/>
      <c r="BL55" s="53"/>
      <c r="BM55" s="53"/>
      <c r="BN55" s="53"/>
      <c r="BO55" s="53"/>
      <c r="BP55" s="53"/>
      <c r="BQ55" s="53"/>
      <c r="BR55" s="53"/>
      <c r="BS55" s="53"/>
      <c r="BT55" s="53"/>
      <c r="BU55" s="53"/>
      <c r="BV55" s="53"/>
      <c r="BW55" s="53"/>
      <c r="BX55" s="53"/>
      <c r="BY55" s="53"/>
      <c r="BZ55" s="53"/>
      <c r="CA55" s="53"/>
      <c r="CB55" s="53"/>
    </row>
    <row r="56" spans="1:80" x14ac:dyDescent="0.3">
      <c r="A56" s="53"/>
      <c r="B56" s="53"/>
      <c r="C56" s="53"/>
      <c r="D56" s="53"/>
      <c r="E56" s="53"/>
      <c r="F56" s="53"/>
      <c r="G56" s="53"/>
      <c r="H56" s="53"/>
      <c r="I56" s="53"/>
      <c r="J56" s="569" t="s">
        <v>106</v>
      </c>
      <c r="K56" s="570"/>
      <c r="L56" s="570"/>
      <c r="M56" s="570"/>
      <c r="N56" s="570"/>
      <c r="O56" s="571"/>
      <c r="P56" s="569" t="s">
        <v>105</v>
      </c>
      <c r="Q56" s="570"/>
      <c r="R56" s="570"/>
      <c r="S56" s="570"/>
      <c r="T56" s="570"/>
      <c r="U56" s="571"/>
      <c r="V56" s="569" t="s">
        <v>104</v>
      </c>
      <c r="W56" s="570"/>
      <c r="X56" s="570"/>
      <c r="Y56" s="570"/>
      <c r="Z56" s="570"/>
      <c r="AA56" s="571"/>
      <c r="AB56" s="569" t="s">
        <v>103</v>
      </c>
      <c r="AC56" s="578"/>
      <c r="AD56" s="570"/>
      <c r="AE56" s="570"/>
      <c r="AF56" s="570"/>
      <c r="AG56" s="571"/>
      <c r="AH56" s="569" t="s">
        <v>102</v>
      </c>
      <c r="AI56" s="570"/>
      <c r="AJ56" s="570"/>
      <c r="AK56" s="570"/>
      <c r="AL56" s="570"/>
      <c r="AM56" s="571"/>
      <c r="AN56" s="53"/>
      <c r="AO56" s="53"/>
      <c r="AP56" s="53"/>
      <c r="AQ56" s="53"/>
      <c r="AR56" s="53"/>
      <c r="AS56" s="53"/>
      <c r="AT56" s="53"/>
      <c r="AU56" s="53"/>
      <c r="AV56" s="53"/>
      <c r="AW56" s="53"/>
      <c r="AX56" s="53"/>
      <c r="AY56" s="53"/>
      <c r="AZ56" s="53"/>
      <c r="BA56" s="53"/>
      <c r="BB56" s="53"/>
      <c r="BC56" s="53"/>
      <c r="BD56" s="53"/>
      <c r="BE56" s="53"/>
      <c r="BF56" s="53"/>
      <c r="BG56" s="53"/>
      <c r="BH56" s="53"/>
      <c r="BI56" s="53"/>
      <c r="BJ56" s="53"/>
      <c r="BK56" s="53"/>
      <c r="BL56" s="53"/>
      <c r="BM56" s="53"/>
      <c r="BN56" s="53"/>
      <c r="BO56" s="53"/>
      <c r="BP56" s="53"/>
      <c r="BQ56" s="53"/>
      <c r="BR56" s="53"/>
      <c r="BS56" s="53"/>
      <c r="BT56" s="53"/>
      <c r="BU56" s="53"/>
      <c r="BV56" s="53"/>
      <c r="BW56" s="53"/>
      <c r="BX56" s="53"/>
      <c r="BY56" s="53"/>
      <c r="BZ56" s="53"/>
      <c r="CA56" s="53"/>
      <c r="CB56" s="53"/>
    </row>
    <row r="57" spans="1:80" x14ac:dyDescent="0.3">
      <c r="A57" s="53"/>
      <c r="B57" s="53"/>
      <c r="C57" s="53"/>
      <c r="D57" s="53"/>
      <c r="E57" s="53"/>
      <c r="F57" s="53"/>
      <c r="G57" s="53"/>
      <c r="H57" s="53"/>
      <c r="I57" s="53"/>
      <c r="J57" s="572"/>
      <c r="K57" s="573"/>
      <c r="L57" s="573"/>
      <c r="M57" s="573"/>
      <c r="N57" s="573"/>
      <c r="O57" s="574"/>
      <c r="P57" s="572"/>
      <c r="Q57" s="573"/>
      <c r="R57" s="573"/>
      <c r="S57" s="573"/>
      <c r="T57" s="573"/>
      <c r="U57" s="574"/>
      <c r="V57" s="572"/>
      <c r="W57" s="573"/>
      <c r="X57" s="573"/>
      <c r="Y57" s="573"/>
      <c r="Z57" s="573"/>
      <c r="AA57" s="574"/>
      <c r="AB57" s="572"/>
      <c r="AC57" s="573"/>
      <c r="AD57" s="573"/>
      <c r="AE57" s="573"/>
      <c r="AF57" s="573"/>
      <c r="AG57" s="574"/>
      <c r="AH57" s="572"/>
      <c r="AI57" s="573"/>
      <c r="AJ57" s="573"/>
      <c r="AK57" s="573"/>
      <c r="AL57" s="573"/>
      <c r="AM57" s="574"/>
      <c r="AN57" s="53"/>
      <c r="AO57" s="53"/>
      <c r="AP57" s="53"/>
      <c r="AQ57" s="53"/>
      <c r="AR57" s="53"/>
      <c r="AS57" s="53"/>
      <c r="AT57" s="53"/>
      <c r="AU57" s="53"/>
      <c r="AV57" s="53"/>
      <c r="AW57" s="53"/>
      <c r="AX57" s="53"/>
      <c r="AY57" s="53"/>
      <c r="AZ57" s="53"/>
      <c r="BA57" s="53"/>
      <c r="BB57" s="53"/>
      <c r="BC57" s="53"/>
      <c r="BD57" s="53"/>
      <c r="BE57" s="53"/>
      <c r="BF57" s="53"/>
      <c r="BG57" s="53"/>
      <c r="BH57" s="53"/>
      <c r="BI57" s="53"/>
      <c r="BJ57" s="53"/>
      <c r="BK57" s="53"/>
      <c r="BL57" s="53"/>
      <c r="BM57" s="53"/>
      <c r="BN57" s="53"/>
      <c r="BO57" s="53"/>
      <c r="BP57" s="53"/>
      <c r="BQ57" s="53"/>
      <c r="BR57" s="53"/>
      <c r="BS57" s="53"/>
      <c r="BT57" s="53"/>
      <c r="BU57" s="53"/>
      <c r="BV57" s="53"/>
      <c r="BW57" s="53"/>
      <c r="BX57" s="53"/>
      <c r="BY57" s="53"/>
      <c r="BZ57" s="53"/>
      <c r="CA57" s="53"/>
      <c r="CB57" s="53"/>
    </row>
    <row r="58" spans="1:80" x14ac:dyDescent="0.3">
      <c r="A58" s="53"/>
      <c r="B58" s="53"/>
      <c r="C58" s="53"/>
      <c r="D58" s="53"/>
      <c r="E58" s="53"/>
      <c r="F58" s="53"/>
      <c r="G58" s="53"/>
      <c r="H58" s="53"/>
      <c r="I58" s="53"/>
      <c r="J58" s="572"/>
      <c r="K58" s="573"/>
      <c r="L58" s="573"/>
      <c r="M58" s="573"/>
      <c r="N58" s="573"/>
      <c r="O58" s="574"/>
      <c r="P58" s="572"/>
      <c r="Q58" s="573"/>
      <c r="R58" s="573"/>
      <c r="S58" s="573"/>
      <c r="T58" s="573"/>
      <c r="U58" s="574"/>
      <c r="V58" s="572"/>
      <c r="W58" s="573"/>
      <c r="X58" s="573"/>
      <c r="Y58" s="573"/>
      <c r="Z58" s="573"/>
      <c r="AA58" s="574"/>
      <c r="AB58" s="572"/>
      <c r="AC58" s="573"/>
      <c r="AD58" s="573"/>
      <c r="AE58" s="573"/>
      <c r="AF58" s="573"/>
      <c r="AG58" s="574"/>
      <c r="AH58" s="572"/>
      <c r="AI58" s="573"/>
      <c r="AJ58" s="573"/>
      <c r="AK58" s="573"/>
      <c r="AL58" s="573"/>
      <c r="AM58" s="574"/>
      <c r="AN58" s="53"/>
      <c r="AO58" s="53"/>
      <c r="AP58" s="53"/>
      <c r="AQ58" s="53"/>
      <c r="AR58" s="53"/>
      <c r="AS58" s="53"/>
      <c r="AT58" s="53"/>
      <c r="AU58" s="53"/>
      <c r="AV58" s="53"/>
      <c r="AW58" s="53"/>
      <c r="AX58" s="53"/>
      <c r="AY58" s="53"/>
      <c r="AZ58" s="53"/>
      <c r="BA58" s="53"/>
      <c r="BB58" s="53"/>
      <c r="BC58" s="53"/>
      <c r="BD58" s="53"/>
      <c r="BE58" s="53"/>
      <c r="BF58" s="53"/>
      <c r="BG58" s="53"/>
      <c r="BH58" s="53"/>
      <c r="BI58" s="53"/>
      <c r="BJ58" s="53"/>
      <c r="BK58" s="53"/>
      <c r="BL58" s="53"/>
      <c r="BM58" s="53"/>
      <c r="BN58" s="53"/>
      <c r="BO58" s="53"/>
      <c r="BP58" s="53"/>
      <c r="BQ58" s="53"/>
      <c r="BR58" s="53"/>
      <c r="BS58" s="53"/>
      <c r="BT58" s="53"/>
      <c r="BU58" s="53"/>
      <c r="BV58" s="53"/>
      <c r="BW58" s="53"/>
      <c r="BX58" s="53"/>
      <c r="BY58" s="53"/>
      <c r="BZ58" s="53"/>
      <c r="CA58" s="53"/>
      <c r="CB58" s="53"/>
    </row>
    <row r="59" spans="1:80" x14ac:dyDescent="0.3">
      <c r="A59" s="53"/>
      <c r="B59" s="53"/>
      <c r="C59" s="53"/>
      <c r="D59" s="53"/>
      <c r="E59" s="53"/>
      <c r="F59" s="53"/>
      <c r="G59" s="53"/>
      <c r="H59" s="53"/>
      <c r="I59" s="53"/>
      <c r="J59" s="572"/>
      <c r="K59" s="573"/>
      <c r="L59" s="573"/>
      <c r="M59" s="573"/>
      <c r="N59" s="573"/>
      <c r="O59" s="574"/>
      <c r="P59" s="572"/>
      <c r="Q59" s="573"/>
      <c r="R59" s="573"/>
      <c r="S59" s="573"/>
      <c r="T59" s="573"/>
      <c r="U59" s="574"/>
      <c r="V59" s="572"/>
      <c r="W59" s="573"/>
      <c r="X59" s="573"/>
      <c r="Y59" s="573"/>
      <c r="Z59" s="573"/>
      <c r="AA59" s="574"/>
      <c r="AB59" s="572"/>
      <c r="AC59" s="573"/>
      <c r="AD59" s="573"/>
      <c r="AE59" s="573"/>
      <c r="AF59" s="573"/>
      <c r="AG59" s="574"/>
      <c r="AH59" s="572"/>
      <c r="AI59" s="573"/>
      <c r="AJ59" s="573"/>
      <c r="AK59" s="573"/>
      <c r="AL59" s="573"/>
      <c r="AM59" s="574"/>
      <c r="AN59" s="53"/>
      <c r="AO59" s="53"/>
      <c r="AP59" s="53"/>
      <c r="AQ59" s="53"/>
      <c r="AR59" s="53"/>
      <c r="AS59" s="53"/>
      <c r="AT59" s="53"/>
      <c r="AU59" s="53"/>
      <c r="AV59" s="53"/>
      <c r="AW59" s="53"/>
      <c r="AX59" s="53"/>
      <c r="AY59" s="53"/>
      <c r="AZ59" s="53"/>
      <c r="BA59" s="53"/>
      <c r="BB59" s="53"/>
      <c r="BC59" s="53"/>
      <c r="BD59" s="53"/>
      <c r="BE59" s="53"/>
      <c r="BF59" s="53"/>
      <c r="BG59" s="53"/>
      <c r="BH59" s="53"/>
      <c r="BI59" s="53"/>
      <c r="BJ59" s="53"/>
      <c r="BK59" s="53"/>
      <c r="BL59" s="53"/>
      <c r="BM59" s="53"/>
      <c r="BN59" s="53"/>
      <c r="BO59" s="53"/>
      <c r="BP59" s="53"/>
      <c r="BQ59" s="53"/>
      <c r="BR59" s="53"/>
      <c r="BS59" s="53"/>
      <c r="BT59" s="53"/>
      <c r="BU59" s="53"/>
      <c r="BV59" s="53"/>
      <c r="BW59" s="53"/>
      <c r="BX59" s="53"/>
      <c r="BY59" s="53"/>
      <c r="BZ59" s="53"/>
      <c r="CA59" s="53"/>
      <c r="CB59" s="53"/>
    </row>
    <row r="60" spans="1:80" x14ac:dyDescent="0.3">
      <c r="A60" s="53"/>
      <c r="B60" s="53"/>
      <c r="C60" s="53"/>
      <c r="D60" s="53"/>
      <c r="E60" s="53"/>
      <c r="F60" s="53"/>
      <c r="G60" s="53"/>
      <c r="H60" s="53"/>
      <c r="I60" s="53"/>
      <c r="J60" s="572"/>
      <c r="K60" s="573"/>
      <c r="L60" s="573"/>
      <c r="M60" s="573"/>
      <c r="N60" s="573"/>
      <c r="O60" s="574"/>
      <c r="P60" s="572"/>
      <c r="Q60" s="573"/>
      <c r="R60" s="573"/>
      <c r="S60" s="573"/>
      <c r="T60" s="573"/>
      <c r="U60" s="574"/>
      <c r="V60" s="572"/>
      <c r="W60" s="573"/>
      <c r="X60" s="573"/>
      <c r="Y60" s="573"/>
      <c r="Z60" s="573"/>
      <c r="AA60" s="574"/>
      <c r="AB60" s="572"/>
      <c r="AC60" s="573"/>
      <c r="AD60" s="573"/>
      <c r="AE60" s="573"/>
      <c r="AF60" s="573"/>
      <c r="AG60" s="574"/>
      <c r="AH60" s="572"/>
      <c r="AI60" s="573"/>
      <c r="AJ60" s="573"/>
      <c r="AK60" s="573"/>
      <c r="AL60" s="573"/>
      <c r="AM60" s="574"/>
      <c r="AN60" s="53"/>
      <c r="AO60" s="53"/>
      <c r="AP60" s="53"/>
      <c r="AQ60" s="53"/>
      <c r="AR60" s="53"/>
      <c r="AS60" s="53"/>
      <c r="AT60" s="53"/>
      <c r="AU60" s="53"/>
      <c r="AV60" s="53"/>
      <c r="AW60" s="53"/>
      <c r="AX60" s="53"/>
      <c r="AY60" s="53"/>
      <c r="AZ60" s="53"/>
      <c r="BA60" s="53"/>
      <c r="BB60" s="53"/>
      <c r="BC60" s="53"/>
      <c r="BD60" s="53"/>
      <c r="BE60" s="53"/>
      <c r="BF60" s="53"/>
      <c r="BG60" s="53"/>
      <c r="BH60" s="53"/>
      <c r="BI60" s="53"/>
      <c r="BJ60" s="53"/>
      <c r="BK60" s="53"/>
      <c r="BL60" s="53"/>
      <c r="BM60" s="53"/>
      <c r="BN60" s="53"/>
      <c r="BO60" s="53"/>
      <c r="BP60" s="53"/>
      <c r="BQ60" s="53"/>
      <c r="BR60" s="53"/>
      <c r="BS60" s="53"/>
      <c r="BT60" s="53"/>
      <c r="BU60" s="53"/>
      <c r="BV60" s="53"/>
      <c r="BW60" s="53"/>
      <c r="BX60" s="53"/>
      <c r="BY60" s="53"/>
      <c r="BZ60" s="53"/>
      <c r="CA60" s="53"/>
      <c r="CB60" s="53"/>
    </row>
    <row r="61" spans="1:80" ht="15" thickBot="1" x14ac:dyDescent="0.35">
      <c r="A61" s="53"/>
      <c r="B61" s="53"/>
      <c r="C61" s="53"/>
      <c r="D61" s="53"/>
      <c r="E61" s="53"/>
      <c r="F61" s="53"/>
      <c r="G61" s="53"/>
      <c r="H61" s="53"/>
      <c r="I61" s="53"/>
      <c r="J61" s="575"/>
      <c r="K61" s="576"/>
      <c r="L61" s="576"/>
      <c r="M61" s="576"/>
      <c r="N61" s="576"/>
      <c r="O61" s="577"/>
      <c r="P61" s="575"/>
      <c r="Q61" s="576"/>
      <c r="R61" s="576"/>
      <c r="S61" s="576"/>
      <c r="T61" s="576"/>
      <c r="U61" s="577"/>
      <c r="V61" s="575"/>
      <c r="W61" s="576"/>
      <c r="X61" s="576"/>
      <c r="Y61" s="576"/>
      <c r="Z61" s="576"/>
      <c r="AA61" s="577"/>
      <c r="AB61" s="575"/>
      <c r="AC61" s="576"/>
      <c r="AD61" s="576"/>
      <c r="AE61" s="576"/>
      <c r="AF61" s="576"/>
      <c r="AG61" s="577"/>
      <c r="AH61" s="575"/>
      <c r="AI61" s="576"/>
      <c r="AJ61" s="576"/>
      <c r="AK61" s="576"/>
      <c r="AL61" s="576"/>
      <c r="AM61" s="577"/>
      <c r="AN61" s="53"/>
      <c r="AO61" s="53"/>
      <c r="AP61" s="53"/>
      <c r="AQ61" s="53"/>
      <c r="AR61" s="53"/>
      <c r="AS61" s="53"/>
      <c r="AT61" s="53"/>
      <c r="AU61" s="53"/>
      <c r="AV61" s="53"/>
      <c r="AW61" s="53"/>
      <c r="AX61" s="53"/>
      <c r="AY61" s="53"/>
      <c r="AZ61" s="53"/>
      <c r="BA61" s="53"/>
      <c r="BB61" s="53"/>
      <c r="BC61" s="53"/>
      <c r="BD61" s="53"/>
      <c r="BE61" s="53"/>
      <c r="BF61" s="53"/>
      <c r="BG61" s="53"/>
      <c r="BH61" s="53"/>
      <c r="BI61" s="53"/>
      <c r="BJ61" s="53"/>
      <c r="BK61" s="53"/>
      <c r="BL61" s="53"/>
      <c r="BM61" s="53"/>
      <c r="BN61" s="53"/>
      <c r="BO61" s="53"/>
      <c r="BP61" s="53"/>
      <c r="BQ61" s="53"/>
      <c r="BR61" s="53"/>
      <c r="BS61" s="53"/>
      <c r="BT61" s="53"/>
      <c r="BU61" s="53"/>
      <c r="BV61" s="53"/>
      <c r="BW61" s="53"/>
      <c r="BX61" s="53"/>
      <c r="BY61" s="53"/>
      <c r="BZ61" s="53"/>
      <c r="CA61" s="53"/>
      <c r="CB61" s="53"/>
    </row>
    <row r="62" spans="1:80" x14ac:dyDescent="0.3">
      <c r="A62" s="53"/>
      <c r="B62" s="53"/>
      <c r="C62" s="53"/>
      <c r="D62" s="53"/>
      <c r="E62" s="53"/>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c r="AH62" s="53"/>
      <c r="AI62" s="53"/>
      <c r="AJ62" s="53"/>
      <c r="AK62" s="53"/>
      <c r="AL62" s="53"/>
      <c r="AM62" s="53"/>
      <c r="AN62" s="53"/>
      <c r="AO62" s="53"/>
      <c r="AP62" s="53"/>
      <c r="AQ62" s="53"/>
      <c r="AR62" s="53"/>
      <c r="AS62" s="53"/>
      <c r="AT62" s="53"/>
      <c r="AU62" s="53"/>
      <c r="AV62" s="53"/>
      <c r="AW62" s="53"/>
      <c r="AX62" s="53"/>
      <c r="AY62" s="53"/>
      <c r="AZ62" s="53"/>
      <c r="BA62" s="53"/>
      <c r="BB62" s="53"/>
      <c r="BC62" s="53"/>
      <c r="BD62" s="53"/>
      <c r="BE62" s="53"/>
      <c r="BF62" s="53"/>
      <c r="BG62" s="53"/>
      <c r="BH62" s="53"/>
    </row>
    <row r="63" spans="1:80" ht="15" customHeight="1" x14ac:dyDescent="0.3">
      <c r="A63" s="53"/>
      <c r="B63" s="57"/>
      <c r="C63" s="57"/>
      <c r="D63" s="57"/>
      <c r="E63" s="57"/>
      <c r="F63" s="57"/>
      <c r="G63" s="57"/>
      <c r="H63" s="57"/>
      <c r="I63" s="57"/>
      <c r="J63" s="57"/>
      <c r="K63" s="57"/>
      <c r="L63" s="57"/>
      <c r="M63" s="57"/>
      <c r="N63" s="57"/>
      <c r="O63" s="57"/>
      <c r="P63" s="57"/>
      <c r="Q63" s="57"/>
      <c r="R63" s="57"/>
      <c r="S63" s="57"/>
      <c r="T63" s="57"/>
      <c r="U63" s="57"/>
      <c r="V63" s="57"/>
      <c r="W63" s="57"/>
      <c r="X63" s="57"/>
      <c r="Y63" s="57"/>
      <c r="Z63" s="57"/>
      <c r="AA63" s="57"/>
      <c r="AB63" s="57"/>
      <c r="AC63" s="57"/>
      <c r="AD63" s="57"/>
      <c r="AE63" s="57"/>
      <c r="AF63" s="57"/>
      <c r="AG63" s="57"/>
      <c r="AH63" s="57"/>
      <c r="AI63" s="57"/>
      <c r="AJ63" s="57"/>
      <c r="AK63" s="57"/>
      <c r="AL63" s="57"/>
      <c r="AM63" s="57"/>
      <c r="AN63" s="57"/>
      <c r="AO63" s="57"/>
      <c r="AP63" s="57"/>
      <c r="AQ63" s="57"/>
      <c r="AR63" s="57"/>
      <c r="AS63" s="57"/>
      <c r="AT63" s="57"/>
      <c r="AU63" s="53"/>
      <c r="AV63" s="53"/>
      <c r="AW63" s="53"/>
      <c r="AX63" s="53"/>
      <c r="AY63" s="53"/>
      <c r="AZ63" s="53"/>
      <c r="BA63" s="53"/>
      <c r="BB63" s="53"/>
      <c r="BC63" s="53"/>
      <c r="BD63" s="53"/>
      <c r="BE63" s="53"/>
      <c r="BF63" s="53"/>
      <c r="BG63" s="53"/>
      <c r="BH63" s="53"/>
    </row>
    <row r="64" spans="1:80" ht="15" customHeight="1" x14ac:dyDescent="0.3">
      <c r="A64" s="53"/>
      <c r="B64" s="57"/>
      <c r="C64" s="57"/>
      <c r="D64" s="57"/>
      <c r="E64" s="57"/>
      <c r="F64" s="57"/>
      <c r="G64" s="57"/>
      <c r="H64" s="57"/>
      <c r="I64" s="57"/>
      <c r="J64" s="57"/>
      <c r="K64" s="57"/>
      <c r="L64" s="57"/>
      <c r="M64" s="57"/>
      <c r="N64" s="57"/>
      <c r="O64" s="57"/>
      <c r="P64" s="57"/>
      <c r="Q64" s="57"/>
      <c r="R64" s="57"/>
      <c r="S64" s="57"/>
      <c r="T64" s="57"/>
      <c r="U64" s="57"/>
      <c r="V64" s="57"/>
      <c r="W64" s="57"/>
      <c r="X64" s="57"/>
      <c r="Y64" s="57"/>
      <c r="Z64" s="57"/>
      <c r="AA64" s="57"/>
      <c r="AB64" s="57"/>
      <c r="AC64" s="57"/>
      <c r="AD64" s="57"/>
      <c r="AE64" s="57"/>
      <c r="AF64" s="57"/>
      <c r="AG64" s="57"/>
      <c r="AH64" s="57"/>
      <c r="AI64" s="57"/>
      <c r="AJ64" s="57"/>
      <c r="AK64" s="57"/>
      <c r="AL64" s="57"/>
      <c r="AM64" s="57"/>
      <c r="AN64" s="57"/>
      <c r="AO64" s="57"/>
      <c r="AP64" s="57"/>
      <c r="AQ64" s="57"/>
      <c r="AR64" s="57"/>
      <c r="AS64" s="57"/>
      <c r="AT64" s="57"/>
      <c r="AU64" s="53"/>
      <c r="AV64" s="53"/>
      <c r="AW64" s="53"/>
      <c r="AX64" s="53"/>
      <c r="AY64" s="53"/>
      <c r="AZ64" s="53"/>
      <c r="BA64" s="53"/>
      <c r="BB64" s="53"/>
      <c r="BC64" s="53"/>
      <c r="BD64" s="53"/>
      <c r="BE64" s="53"/>
      <c r="BF64" s="53"/>
      <c r="BG64" s="53"/>
      <c r="BH64" s="53"/>
    </row>
    <row r="65" spans="1:60" x14ac:dyDescent="0.3">
      <c r="A65" s="53"/>
      <c r="B65" s="53"/>
      <c r="C65" s="53"/>
      <c r="D65" s="53"/>
      <c r="E65" s="53"/>
      <c r="F65" s="53"/>
      <c r="G65" s="53"/>
      <c r="H65" s="53"/>
      <c r="I65" s="53"/>
      <c r="J65" s="53"/>
      <c r="K65" s="53"/>
      <c r="L65" s="53"/>
      <c r="M65" s="53"/>
      <c r="N65" s="53"/>
      <c r="O65" s="53"/>
      <c r="P65" s="53"/>
      <c r="Q65" s="53"/>
      <c r="R65" s="53"/>
      <c r="S65" s="53"/>
      <c r="T65" s="53"/>
      <c r="U65" s="53"/>
      <c r="V65" s="53"/>
      <c r="W65" s="53"/>
      <c r="X65" s="53"/>
      <c r="Y65" s="53"/>
      <c r="Z65" s="53"/>
      <c r="AA65" s="53"/>
      <c r="AB65" s="53"/>
      <c r="AC65" s="53"/>
      <c r="AD65" s="53"/>
      <c r="AE65" s="53"/>
      <c r="AF65" s="53"/>
      <c r="AG65" s="53"/>
      <c r="AH65" s="53"/>
      <c r="AI65" s="53"/>
      <c r="AJ65" s="53"/>
      <c r="AK65" s="53"/>
      <c r="AL65" s="53"/>
      <c r="AM65" s="53"/>
      <c r="AN65" s="53"/>
      <c r="AO65" s="53"/>
      <c r="AP65" s="53"/>
      <c r="AQ65" s="53"/>
      <c r="AR65" s="53"/>
      <c r="AS65" s="53"/>
      <c r="AT65" s="53"/>
      <c r="AU65" s="53"/>
      <c r="AV65" s="53"/>
      <c r="AW65" s="53"/>
      <c r="AX65" s="53"/>
      <c r="AY65" s="53"/>
      <c r="AZ65" s="53"/>
      <c r="BA65" s="53"/>
      <c r="BB65" s="53"/>
      <c r="BC65" s="53"/>
      <c r="BD65" s="53"/>
      <c r="BE65" s="53"/>
      <c r="BF65" s="53"/>
      <c r="BG65" s="53"/>
      <c r="BH65" s="53"/>
    </row>
    <row r="66" spans="1:60" x14ac:dyDescent="0.3">
      <c r="A66" s="53"/>
      <c r="B66" s="53"/>
      <c r="C66" s="53"/>
      <c r="D66" s="53"/>
      <c r="E66" s="53"/>
      <c r="F66" s="53"/>
      <c r="G66" s="53"/>
      <c r="H66" s="53"/>
      <c r="I66" s="53"/>
      <c r="J66" s="53"/>
      <c r="K66" s="53"/>
      <c r="L66" s="53"/>
      <c r="M66" s="53"/>
      <c r="N66" s="53"/>
      <c r="O66" s="53"/>
      <c r="P66" s="53"/>
      <c r="Q66" s="53"/>
      <c r="R66" s="53"/>
      <c r="S66" s="53"/>
      <c r="T66" s="53"/>
      <c r="U66" s="53"/>
      <c r="V66" s="53"/>
      <c r="W66" s="53"/>
      <c r="X66" s="53"/>
      <c r="Y66" s="53"/>
      <c r="Z66" s="53"/>
      <c r="AA66" s="53"/>
      <c r="AB66" s="53"/>
      <c r="AC66" s="53"/>
      <c r="AD66" s="53"/>
      <c r="AE66" s="53"/>
      <c r="AF66" s="53"/>
      <c r="AG66" s="53"/>
      <c r="AH66" s="53"/>
      <c r="AI66" s="53"/>
      <c r="AJ66" s="53"/>
      <c r="AK66" s="53"/>
      <c r="AL66" s="53"/>
      <c r="AM66" s="53"/>
      <c r="AN66" s="53"/>
      <c r="AO66" s="53"/>
      <c r="AP66" s="53"/>
      <c r="AQ66" s="53"/>
      <c r="AR66" s="53"/>
      <c r="AS66" s="53"/>
      <c r="AT66" s="53"/>
      <c r="AU66" s="53"/>
      <c r="AV66" s="53"/>
      <c r="AW66" s="53"/>
      <c r="AX66" s="53"/>
      <c r="AY66" s="53"/>
      <c r="AZ66" s="53"/>
      <c r="BA66" s="53"/>
      <c r="BB66" s="53"/>
      <c r="BC66" s="53"/>
      <c r="BD66" s="53"/>
      <c r="BE66" s="53"/>
      <c r="BF66" s="53"/>
      <c r="BG66" s="53"/>
      <c r="BH66" s="53"/>
    </row>
    <row r="67" spans="1:60" x14ac:dyDescent="0.3">
      <c r="A67" s="53"/>
      <c r="B67" s="53"/>
      <c r="C67" s="53"/>
      <c r="D67" s="53"/>
      <c r="E67" s="53"/>
      <c r="F67" s="53"/>
      <c r="G67" s="53"/>
      <c r="H67" s="53"/>
      <c r="I67" s="53"/>
      <c r="J67" s="53"/>
      <c r="K67" s="53"/>
      <c r="L67" s="53"/>
      <c r="M67" s="53"/>
      <c r="N67" s="53"/>
      <c r="O67" s="53"/>
      <c r="P67" s="53"/>
      <c r="Q67" s="53"/>
      <c r="R67" s="53"/>
      <c r="S67" s="53"/>
      <c r="T67" s="53"/>
      <c r="U67" s="53"/>
      <c r="V67" s="53"/>
      <c r="W67" s="53"/>
      <c r="X67" s="53"/>
      <c r="Y67" s="53"/>
      <c r="Z67" s="53"/>
      <c r="AA67" s="53"/>
      <c r="AB67" s="53"/>
      <c r="AC67" s="53"/>
      <c r="AD67" s="53"/>
      <c r="AE67" s="53"/>
      <c r="AF67" s="53"/>
      <c r="AG67" s="53"/>
      <c r="AH67" s="53"/>
      <c r="AI67" s="53"/>
      <c r="AJ67" s="53"/>
      <c r="AK67" s="53"/>
      <c r="AL67" s="53"/>
      <c r="AM67" s="53"/>
      <c r="AN67" s="53"/>
      <c r="AO67" s="53"/>
      <c r="AP67" s="53"/>
      <c r="AQ67" s="53"/>
      <c r="AR67" s="53"/>
      <c r="AS67" s="53"/>
      <c r="AT67" s="53"/>
      <c r="AU67" s="53"/>
      <c r="AV67" s="53"/>
      <c r="AW67" s="53"/>
      <c r="AX67" s="53"/>
      <c r="AY67" s="53"/>
      <c r="AZ67" s="53"/>
      <c r="BA67" s="53"/>
      <c r="BB67" s="53"/>
      <c r="BC67" s="53"/>
      <c r="BD67" s="53"/>
      <c r="BE67" s="53"/>
      <c r="BF67" s="53"/>
      <c r="BG67" s="53"/>
      <c r="BH67" s="53"/>
    </row>
    <row r="68" spans="1:60" x14ac:dyDescent="0.3">
      <c r="A68" s="53"/>
      <c r="B68" s="53"/>
      <c r="C68" s="53"/>
      <c r="D68" s="53"/>
      <c r="E68" s="53"/>
      <c r="F68" s="53"/>
      <c r="G68" s="53"/>
      <c r="H68" s="53"/>
      <c r="I68" s="53"/>
      <c r="J68" s="53"/>
      <c r="K68" s="53"/>
      <c r="L68" s="53"/>
      <c r="M68" s="53"/>
      <c r="N68" s="53"/>
      <c r="O68" s="53"/>
      <c r="P68" s="53"/>
      <c r="Q68" s="53"/>
      <c r="R68" s="53"/>
      <c r="S68" s="53"/>
      <c r="T68" s="53"/>
      <c r="U68" s="53"/>
      <c r="V68" s="53"/>
      <c r="W68" s="53"/>
      <c r="X68" s="53"/>
      <c r="Y68" s="53"/>
      <c r="Z68" s="53"/>
      <c r="AA68" s="53"/>
      <c r="AB68" s="53"/>
      <c r="AC68" s="53"/>
      <c r="AD68" s="53"/>
      <c r="AE68" s="53"/>
      <c r="AF68" s="53"/>
      <c r="AG68" s="53"/>
      <c r="AH68" s="53"/>
      <c r="AI68" s="53"/>
      <c r="AJ68" s="53"/>
      <c r="AK68" s="53"/>
      <c r="AL68" s="53"/>
      <c r="AM68" s="53"/>
      <c r="AN68" s="53"/>
      <c r="AO68" s="53"/>
      <c r="AP68" s="53"/>
      <c r="AQ68" s="53"/>
      <c r="AR68" s="53"/>
      <c r="AS68" s="53"/>
      <c r="AT68" s="53"/>
      <c r="AU68" s="53"/>
      <c r="AV68" s="53"/>
      <c r="AW68" s="53"/>
      <c r="AX68" s="53"/>
      <c r="AY68" s="53"/>
      <c r="AZ68" s="53"/>
      <c r="BA68" s="53"/>
      <c r="BB68" s="53"/>
      <c r="BC68" s="53"/>
      <c r="BD68" s="53"/>
      <c r="BE68" s="53"/>
      <c r="BF68" s="53"/>
      <c r="BG68" s="53"/>
      <c r="BH68" s="53"/>
    </row>
    <row r="69" spans="1:60" x14ac:dyDescent="0.3">
      <c r="A69" s="53"/>
      <c r="B69" s="53"/>
      <c r="C69" s="53"/>
      <c r="D69" s="53"/>
      <c r="E69" s="53"/>
      <c r="F69" s="53"/>
      <c r="G69" s="53"/>
      <c r="H69" s="53"/>
      <c r="I69" s="53"/>
      <c r="J69" s="53"/>
      <c r="K69" s="53"/>
      <c r="L69" s="53"/>
      <c r="M69" s="53"/>
      <c r="N69" s="53"/>
      <c r="O69" s="53"/>
      <c r="P69" s="53"/>
      <c r="Q69" s="53"/>
      <c r="R69" s="53"/>
      <c r="S69" s="53"/>
      <c r="T69" s="53"/>
      <c r="U69" s="53"/>
      <c r="V69" s="53"/>
      <c r="W69" s="53"/>
      <c r="X69" s="53"/>
      <c r="Y69" s="53"/>
      <c r="Z69" s="53"/>
      <c r="AA69" s="53"/>
      <c r="AB69" s="53"/>
      <c r="AC69" s="53"/>
      <c r="AD69" s="53"/>
      <c r="AE69" s="53"/>
      <c r="AF69" s="53"/>
      <c r="AG69" s="53"/>
      <c r="AH69" s="53"/>
      <c r="AI69" s="53"/>
      <c r="AJ69" s="53"/>
      <c r="AK69" s="53"/>
      <c r="AL69" s="53"/>
      <c r="AM69" s="53"/>
      <c r="AN69" s="53"/>
      <c r="AO69" s="53"/>
      <c r="AP69" s="53"/>
      <c r="AQ69" s="53"/>
      <c r="AR69" s="53"/>
      <c r="AS69" s="53"/>
      <c r="AT69" s="53"/>
      <c r="AU69" s="53"/>
      <c r="AV69" s="53"/>
      <c r="AW69" s="53"/>
      <c r="AX69" s="53"/>
      <c r="AY69" s="53"/>
      <c r="AZ69" s="53"/>
      <c r="BA69" s="53"/>
      <c r="BB69" s="53"/>
      <c r="BC69" s="53"/>
      <c r="BD69" s="53"/>
      <c r="BE69" s="53"/>
      <c r="BF69" s="53"/>
      <c r="BG69" s="53"/>
      <c r="BH69" s="53"/>
    </row>
    <row r="70" spans="1:60" x14ac:dyDescent="0.3">
      <c r="A70" s="53"/>
      <c r="B70" s="53"/>
      <c r="C70" s="53"/>
      <c r="D70" s="53"/>
      <c r="E70" s="53"/>
      <c r="F70" s="53"/>
      <c r="G70" s="53"/>
      <c r="H70" s="53"/>
      <c r="I70" s="53"/>
      <c r="J70" s="53"/>
      <c r="K70" s="53"/>
      <c r="L70" s="53"/>
      <c r="M70" s="53"/>
      <c r="N70" s="53"/>
      <c r="O70" s="53"/>
      <c r="P70" s="53"/>
      <c r="Q70" s="53"/>
      <c r="R70" s="53"/>
      <c r="S70" s="53"/>
      <c r="T70" s="53"/>
      <c r="U70" s="53"/>
      <c r="V70" s="53"/>
      <c r="W70" s="53"/>
      <c r="X70" s="53"/>
      <c r="Y70" s="53"/>
      <c r="Z70" s="53"/>
      <c r="AA70" s="53"/>
      <c r="AB70" s="53"/>
      <c r="AC70" s="53"/>
      <c r="AD70" s="53"/>
      <c r="AE70" s="53"/>
      <c r="AF70" s="53"/>
      <c r="AG70" s="53"/>
      <c r="AH70" s="53"/>
      <c r="AI70" s="53"/>
      <c r="AJ70" s="53"/>
      <c r="AK70" s="53"/>
      <c r="AL70" s="53"/>
      <c r="AM70" s="53"/>
      <c r="AN70" s="53"/>
      <c r="AO70" s="53"/>
      <c r="AP70" s="53"/>
      <c r="AQ70" s="53"/>
      <c r="AR70" s="53"/>
      <c r="AS70" s="53"/>
      <c r="AT70" s="53"/>
      <c r="AU70" s="53"/>
      <c r="AV70" s="53"/>
      <c r="AW70" s="53"/>
      <c r="AX70" s="53"/>
      <c r="AY70" s="53"/>
      <c r="AZ70" s="53"/>
      <c r="BA70" s="53"/>
      <c r="BB70" s="53"/>
      <c r="BC70" s="53"/>
      <c r="BD70" s="53"/>
      <c r="BE70" s="53"/>
      <c r="BF70" s="53"/>
      <c r="BG70" s="53"/>
      <c r="BH70" s="53"/>
    </row>
    <row r="71" spans="1:60" x14ac:dyDescent="0.3">
      <c r="A71" s="53"/>
      <c r="B71" s="53"/>
      <c r="C71" s="53"/>
      <c r="D71" s="53"/>
      <c r="E71" s="53"/>
      <c r="F71" s="53"/>
      <c r="G71" s="53"/>
      <c r="H71" s="53"/>
      <c r="I71" s="53"/>
      <c r="J71" s="53"/>
      <c r="K71" s="53"/>
      <c r="L71" s="53"/>
      <c r="M71" s="53"/>
      <c r="N71" s="53"/>
      <c r="O71" s="53"/>
      <c r="P71" s="53"/>
      <c r="Q71" s="53"/>
      <c r="R71" s="53"/>
      <c r="S71" s="53"/>
      <c r="T71" s="53"/>
      <c r="U71" s="53"/>
      <c r="V71" s="53"/>
      <c r="W71" s="53"/>
      <c r="X71" s="53"/>
      <c r="Y71" s="53"/>
      <c r="Z71" s="53"/>
      <c r="AA71" s="53"/>
      <c r="AB71" s="53"/>
      <c r="AC71" s="53"/>
      <c r="AD71" s="53"/>
      <c r="AE71" s="53"/>
      <c r="AF71" s="53"/>
      <c r="AG71" s="53"/>
      <c r="AH71" s="53"/>
      <c r="AI71" s="53"/>
      <c r="AJ71" s="53"/>
      <c r="AK71" s="53"/>
      <c r="AL71" s="53"/>
      <c r="AM71" s="53"/>
      <c r="AN71" s="53"/>
      <c r="AO71" s="53"/>
      <c r="AP71" s="53"/>
      <c r="AQ71" s="53"/>
      <c r="AR71" s="53"/>
      <c r="AS71" s="53"/>
      <c r="AT71" s="53"/>
      <c r="AU71" s="53"/>
      <c r="AV71" s="53"/>
      <c r="AW71" s="53"/>
      <c r="AX71" s="53"/>
      <c r="AY71" s="53"/>
      <c r="AZ71" s="53"/>
      <c r="BA71" s="53"/>
      <c r="BB71" s="53"/>
      <c r="BC71" s="53"/>
      <c r="BD71" s="53"/>
      <c r="BE71" s="53"/>
      <c r="BF71" s="53"/>
      <c r="BG71" s="53"/>
      <c r="BH71" s="53"/>
    </row>
    <row r="72" spans="1:60" x14ac:dyDescent="0.3">
      <c r="A72" s="53"/>
      <c r="B72" s="53"/>
      <c r="C72" s="53"/>
      <c r="D72" s="53"/>
      <c r="E72" s="53"/>
      <c r="F72" s="53"/>
      <c r="G72" s="53"/>
      <c r="H72" s="53"/>
      <c r="I72" s="53"/>
      <c r="J72" s="53"/>
      <c r="K72" s="53"/>
      <c r="L72" s="53"/>
      <c r="M72" s="53"/>
      <c r="N72" s="53"/>
      <c r="O72" s="53"/>
      <c r="P72" s="53"/>
      <c r="Q72" s="53"/>
      <c r="R72" s="53"/>
      <c r="S72" s="53"/>
      <c r="T72" s="53"/>
      <c r="U72" s="53"/>
      <c r="V72" s="53"/>
      <c r="W72" s="53"/>
      <c r="X72" s="53"/>
      <c r="Y72" s="53"/>
      <c r="Z72" s="53"/>
      <c r="AA72" s="53"/>
      <c r="AB72" s="53"/>
      <c r="AC72" s="53"/>
      <c r="AD72" s="53"/>
      <c r="AE72" s="53"/>
      <c r="AF72" s="53"/>
      <c r="AG72" s="53"/>
      <c r="AH72" s="53"/>
      <c r="AI72" s="53"/>
      <c r="AJ72" s="53"/>
      <c r="AK72" s="53"/>
      <c r="AL72" s="53"/>
      <c r="AM72" s="53"/>
      <c r="AN72" s="53"/>
      <c r="AO72" s="53"/>
      <c r="AP72" s="53"/>
      <c r="AQ72" s="53"/>
      <c r="AR72" s="53"/>
      <c r="AS72" s="53"/>
      <c r="AT72" s="53"/>
      <c r="AU72" s="53"/>
      <c r="AV72" s="53"/>
      <c r="AW72" s="53"/>
      <c r="AX72" s="53"/>
      <c r="AY72" s="53"/>
      <c r="AZ72" s="53"/>
      <c r="BA72" s="53"/>
      <c r="BB72" s="53"/>
      <c r="BC72" s="53"/>
      <c r="BD72" s="53"/>
      <c r="BE72" s="53"/>
      <c r="BF72" s="53"/>
      <c r="BG72" s="53"/>
      <c r="BH72" s="53"/>
    </row>
    <row r="73" spans="1:60" x14ac:dyDescent="0.3">
      <c r="A73" s="53"/>
      <c r="B73" s="53"/>
      <c r="C73" s="53"/>
      <c r="D73" s="53"/>
      <c r="E73" s="53"/>
      <c r="F73" s="53"/>
      <c r="G73" s="53"/>
      <c r="H73" s="53"/>
      <c r="I73" s="53"/>
      <c r="J73" s="53"/>
      <c r="K73" s="53"/>
      <c r="L73" s="53"/>
      <c r="M73" s="53"/>
      <c r="N73" s="53"/>
      <c r="O73" s="53"/>
      <c r="P73" s="53"/>
      <c r="Q73" s="53"/>
      <c r="R73" s="53"/>
      <c r="S73" s="53"/>
      <c r="T73" s="53"/>
      <c r="U73" s="53"/>
      <c r="V73" s="53"/>
      <c r="W73" s="53"/>
      <c r="X73" s="53"/>
      <c r="Y73" s="53"/>
      <c r="Z73" s="53"/>
      <c r="AA73" s="53"/>
      <c r="AB73" s="53"/>
      <c r="AC73" s="53"/>
      <c r="AD73" s="53"/>
      <c r="AE73" s="53"/>
      <c r="AF73" s="53"/>
      <c r="AG73" s="53"/>
      <c r="AH73" s="53"/>
      <c r="AI73" s="53"/>
      <c r="AJ73" s="53"/>
      <c r="AK73" s="53"/>
      <c r="AL73" s="53"/>
      <c r="AM73" s="53"/>
      <c r="AN73" s="53"/>
      <c r="AO73" s="53"/>
      <c r="AP73" s="53"/>
      <c r="AQ73" s="53"/>
      <c r="AR73" s="53"/>
      <c r="AS73" s="53"/>
      <c r="AT73" s="53"/>
      <c r="AU73" s="53"/>
      <c r="AV73" s="53"/>
      <c r="AW73" s="53"/>
      <c r="AX73" s="53"/>
      <c r="AY73" s="53"/>
      <c r="AZ73" s="53"/>
      <c r="BA73" s="53"/>
      <c r="BB73" s="53"/>
      <c r="BC73" s="53"/>
      <c r="BD73" s="53"/>
      <c r="BE73" s="53"/>
      <c r="BF73" s="53"/>
      <c r="BG73" s="53"/>
      <c r="BH73" s="53"/>
    </row>
    <row r="74" spans="1:60" x14ac:dyDescent="0.3">
      <c r="A74" s="53"/>
      <c r="B74" s="53"/>
      <c r="C74" s="53"/>
      <c r="D74" s="53"/>
      <c r="E74" s="53"/>
      <c r="F74" s="53"/>
      <c r="G74" s="53"/>
      <c r="H74" s="53"/>
      <c r="I74" s="53"/>
      <c r="J74" s="53"/>
      <c r="K74" s="53"/>
      <c r="L74" s="53"/>
      <c r="M74" s="53"/>
      <c r="N74" s="53"/>
      <c r="O74" s="53"/>
      <c r="P74" s="53"/>
      <c r="Q74" s="53"/>
      <c r="R74" s="53"/>
      <c r="S74" s="53"/>
      <c r="T74" s="53"/>
      <c r="U74" s="53"/>
      <c r="V74" s="53"/>
      <c r="W74" s="53"/>
      <c r="X74" s="53"/>
      <c r="Y74" s="53"/>
      <c r="Z74" s="53"/>
      <c r="AA74" s="53"/>
      <c r="AB74" s="53"/>
      <c r="AC74" s="53"/>
      <c r="AD74" s="53"/>
      <c r="AE74" s="53"/>
      <c r="AF74" s="53"/>
      <c r="AG74" s="53"/>
      <c r="AH74" s="53"/>
      <c r="AI74" s="53"/>
      <c r="AJ74" s="53"/>
      <c r="AK74" s="53"/>
      <c r="AL74" s="53"/>
      <c r="AM74" s="53"/>
      <c r="AN74" s="53"/>
      <c r="AO74" s="53"/>
      <c r="AP74" s="53"/>
      <c r="AQ74" s="53"/>
      <c r="AR74" s="53"/>
      <c r="AS74" s="53"/>
      <c r="AT74" s="53"/>
      <c r="AU74" s="53"/>
      <c r="AV74" s="53"/>
      <c r="AW74" s="53"/>
      <c r="AX74" s="53"/>
      <c r="AY74" s="53"/>
      <c r="AZ74" s="53"/>
      <c r="BA74" s="53"/>
      <c r="BB74" s="53"/>
      <c r="BC74" s="53"/>
      <c r="BD74" s="53"/>
      <c r="BE74" s="53"/>
      <c r="BF74" s="53"/>
      <c r="BG74" s="53"/>
      <c r="BH74" s="53"/>
    </row>
    <row r="75" spans="1:60" x14ac:dyDescent="0.3">
      <c r="A75" s="53"/>
      <c r="B75" s="53"/>
      <c r="C75" s="53"/>
      <c r="D75" s="53"/>
      <c r="E75" s="53"/>
      <c r="F75" s="53"/>
      <c r="G75" s="53"/>
      <c r="H75" s="53"/>
      <c r="I75" s="53"/>
      <c r="J75" s="53"/>
      <c r="K75" s="53"/>
      <c r="L75" s="53"/>
      <c r="M75" s="53"/>
      <c r="N75" s="53"/>
      <c r="O75" s="53"/>
      <c r="P75" s="53"/>
      <c r="Q75" s="53"/>
      <c r="R75" s="53"/>
      <c r="S75" s="53"/>
      <c r="T75" s="53"/>
      <c r="U75" s="53"/>
      <c r="V75" s="53"/>
      <c r="W75" s="53"/>
      <c r="X75" s="53"/>
      <c r="Y75" s="53"/>
      <c r="Z75" s="53"/>
      <c r="AA75" s="53"/>
      <c r="AB75" s="53"/>
      <c r="AC75" s="53"/>
      <c r="AD75" s="53"/>
      <c r="AE75" s="53"/>
      <c r="AF75" s="53"/>
      <c r="AG75" s="53"/>
      <c r="AH75" s="53"/>
      <c r="AI75" s="53"/>
      <c r="AJ75" s="53"/>
      <c r="AK75" s="53"/>
      <c r="AL75" s="53"/>
      <c r="AM75" s="53"/>
      <c r="AN75" s="53"/>
      <c r="AO75" s="53"/>
      <c r="AP75" s="53"/>
      <c r="AQ75" s="53"/>
      <c r="AR75" s="53"/>
      <c r="AS75" s="53"/>
      <c r="AT75" s="53"/>
      <c r="AU75" s="53"/>
      <c r="AV75" s="53"/>
      <c r="AW75" s="53"/>
      <c r="AX75" s="53"/>
      <c r="AY75" s="53"/>
      <c r="AZ75" s="53"/>
      <c r="BA75" s="53"/>
      <c r="BB75" s="53"/>
      <c r="BC75" s="53"/>
      <c r="BD75" s="53"/>
      <c r="BE75" s="53"/>
      <c r="BF75" s="53"/>
      <c r="BG75" s="53"/>
      <c r="BH75" s="53"/>
    </row>
    <row r="76" spans="1:60" x14ac:dyDescent="0.3">
      <c r="A76" s="53"/>
      <c r="B76" s="53"/>
      <c r="C76" s="53"/>
      <c r="D76" s="53"/>
      <c r="E76" s="53"/>
      <c r="F76" s="53"/>
      <c r="G76" s="53"/>
      <c r="H76" s="53"/>
      <c r="I76" s="53"/>
      <c r="J76" s="53"/>
      <c r="K76" s="53"/>
      <c r="L76" s="53"/>
      <c r="M76" s="53"/>
      <c r="N76" s="53"/>
      <c r="O76" s="53"/>
      <c r="P76" s="53"/>
      <c r="Q76" s="53"/>
      <c r="R76" s="53"/>
      <c r="S76" s="53"/>
      <c r="T76" s="53"/>
      <c r="U76" s="53"/>
      <c r="V76" s="53"/>
      <c r="W76" s="53"/>
      <c r="X76" s="53"/>
      <c r="Y76" s="53"/>
      <c r="Z76" s="53"/>
      <c r="AA76" s="53"/>
      <c r="AB76" s="53"/>
      <c r="AC76" s="53"/>
      <c r="AD76" s="53"/>
      <c r="AE76" s="53"/>
      <c r="AF76" s="53"/>
      <c r="AG76" s="53"/>
      <c r="AH76" s="53"/>
      <c r="AI76" s="53"/>
      <c r="AJ76" s="53"/>
      <c r="AK76" s="53"/>
      <c r="AL76" s="53"/>
      <c r="AM76" s="53"/>
      <c r="AN76" s="53"/>
      <c r="AO76" s="53"/>
      <c r="AP76" s="53"/>
      <c r="AQ76" s="53"/>
      <c r="AR76" s="53"/>
      <c r="AS76" s="53"/>
      <c r="AT76" s="53"/>
      <c r="AU76" s="53"/>
      <c r="AV76" s="53"/>
      <c r="AW76" s="53"/>
      <c r="AX76" s="53"/>
      <c r="AY76" s="53"/>
      <c r="AZ76" s="53"/>
      <c r="BA76" s="53"/>
      <c r="BB76" s="53"/>
      <c r="BC76" s="53"/>
      <c r="BD76" s="53"/>
      <c r="BE76" s="53"/>
      <c r="BF76" s="53"/>
      <c r="BG76" s="53"/>
      <c r="BH76" s="53"/>
    </row>
    <row r="77" spans="1:60" x14ac:dyDescent="0.3">
      <c r="A77" s="53"/>
      <c r="B77" s="53"/>
      <c r="C77" s="53"/>
      <c r="D77" s="53"/>
      <c r="E77" s="53"/>
      <c r="F77" s="53"/>
      <c r="G77" s="53"/>
      <c r="H77" s="53"/>
      <c r="I77" s="53"/>
      <c r="J77" s="53"/>
      <c r="K77" s="53"/>
      <c r="L77" s="53"/>
      <c r="M77" s="53"/>
      <c r="N77" s="53"/>
      <c r="O77" s="53"/>
      <c r="P77" s="53"/>
      <c r="Q77" s="53"/>
      <c r="R77" s="53"/>
      <c r="S77" s="53"/>
      <c r="T77" s="53"/>
      <c r="U77" s="53"/>
      <c r="V77" s="53"/>
      <c r="W77" s="53"/>
      <c r="X77" s="53"/>
      <c r="Y77" s="53"/>
      <c r="Z77" s="53"/>
      <c r="AA77" s="53"/>
      <c r="AB77" s="53"/>
      <c r="AC77" s="53"/>
      <c r="AD77" s="53"/>
      <c r="AE77" s="53"/>
      <c r="AF77" s="53"/>
      <c r="AG77" s="53"/>
      <c r="AH77" s="53"/>
      <c r="AI77" s="53"/>
      <c r="AJ77" s="53"/>
      <c r="AK77" s="53"/>
      <c r="AL77" s="53"/>
      <c r="AM77" s="53"/>
      <c r="AN77" s="53"/>
      <c r="AO77" s="53"/>
      <c r="AP77" s="53"/>
      <c r="AQ77" s="53"/>
      <c r="AR77" s="53"/>
      <c r="AS77" s="53"/>
      <c r="AT77" s="53"/>
      <c r="AU77" s="53"/>
      <c r="AV77" s="53"/>
      <c r="AW77" s="53"/>
      <c r="AX77" s="53"/>
      <c r="AY77" s="53"/>
      <c r="AZ77" s="53"/>
      <c r="BA77" s="53"/>
      <c r="BB77" s="53"/>
      <c r="BC77" s="53"/>
      <c r="BD77" s="53"/>
      <c r="BE77" s="53"/>
      <c r="BF77" s="53"/>
      <c r="BG77" s="53"/>
      <c r="BH77" s="53"/>
    </row>
    <row r="78" spans="1:60" x14ac:dyDescent="0.3">
      <c r="A78" s="53"/>
      <c r="B78" s="53"/>
      <c r="C78" s="53"/>
      <c r="D78" s="53"/>
      <c r="E78" s="53"/>
      <c r="F78" s="53"/>
      <c r="G78" s="53"/>
      <c r="H78" s="53"/>
      <c r="I78" s="53"/>
      <c r="J78" s="53"/>
      <c r="K78" s="53"/>
      <c r="L78" s="53"/>
      <c r="M78" s="53"/>
      <c r="N78" s="53"/>
      <c r="O78" s="53"/>
      <c r="P78" s="53"/>
      <c r="Q78" s="53"/>
      <c r="R78" s="53"/>
      <c r="S78" s="53"/>
      <c r="T78" s="53"/>
      <c r="U78" s="53"/>
      <c r="V78" s="53"/>
      <c r="W78" s="53"/>
      <c r="X78" s="53"/>
      <c r="Y78" s="53"/>
      <c r="Z78" s="53"/>
      <c r="AA78" s="53"/>
      <c r="AB78" s="53"/>
      <c r="AC78" s="53"/>
      <c r="AD78" s="53"/>
      <c r="AE78" s="53"/>
      <c r="AF78" s="53"/>
      <c r="AG78" s="53"/>
      <c r="AH78" s="53"/>
      <c r="AI78" s="53"/>
      <c r="AJ78" s="53"/>
      <c r="AK78" s="53"/>
      <c r="AL78" s="53"/>
      <c r="AM78" s="53"/>
      <c r="AN78" s="53"/>
      <c r="AO78" s="53"/>
      <c r="AP78" s="53"/>
      <c r="AQ78" s="53"/>
      <c r="AR78" s="53"/>
      <c r="AS78" s="53"/>
      <c r="AT78" s="53"/>
      <c r="AU78" s="53"/>
      <c r="AV78" s="53"/>
      <c r="AW78" s="53"/>
      <c r="AX78" s="53"/>
      <c r="AY78" s="53"/>
      <c r="AZ78" s="53"/>
      <c r="BA78" s="53"/>
      <c r="BB78" s="53"/>
      <c r="BC78" s="53"/>
      <c r="BD78" s="53"/>
      <c r="BE78" s="53"/>
      <c r="BF78" s="53"/>
      <c r="BG78" s="53"/>
      <c r="BH78" s="53"/>
    </row>
    <row r="79" spans="1:60" x14ac:dyDescent="0.3">
      <c r="A79" s="53"/>
      <c r="B79" s="53"/>
      <c r="C79" s="53"/>
      <c r="D79" s="53"/>
      <c r="E79" s="53"/>
      <c r="F79" s="53"/>
      <c r="G79" s="53"/>
      <c r="H79" s="53"/>
      <c r="I79" s="53"/>
      <c r="J79" s="53"/>
      <c r="K79" s="53"/>
      <c r="L79" s="53"/>
      <c r="M79" s="53"/>
      <c r="N79" s="53"/>
      <c r="O79" s="53"/>
      <c r="P79" s="53"/>
      <c r="Q79" s="53"/>
      <c r="R79" s="53"/>
      <c r="S79" s="53"/>
      <c r="T79" s="53"/>
      <c r="U79" s="53"/>
      <c r="V79" s="53"/>
      <c r="W79" s="53"/>
      <c r="X79" s="53"/>
      <c r="Y79" s="53"/>
      <c r="Z79" s="53"/>
      <c r="AA79" s="53"/>
      <c r="AB79" s="53"/>
      <c r="AC79" s="53"/>
      <c r="AD79" s="53"/>
      <c r="AE79" s="53"/>
      <c r="AF79" s="53"/>
      <c r="AG79" s="53"/>
      <c r="AH79" s="53"/>
      <c r="AI79" s="53"/>
      <c r="AJ79" s="53"/>
      <c r="AK79" s="53"/>
      <c r="AL79" s="53"/>
      <c r="AM79" s="53"/>
      <c r="AN79" s="53"/>
      <c r="AO79" s="53"/>
      <c r="AP79" s="53"/>
      <c r="AQ79" s="53"/>
      <c r="AR79" s="53"/>
      <c r="AS79" s="53"/>
      <c r="AT79" s="53"/>
      <c r="AU79" s="53"/>
      <c r="AV79" s="53"/>
      <c r="AW79" s="53"/>
      <c r="AX79" s="53"/>
      <c r="AY79" s="53"/>
      <c r="AZ79" s="53"/>
      <c r="BA79" s="53"/>
      <c r="BB79" s="53"/>
      <c r="BC79" s="53"/>
      <c r="BD79" s="53"/>
      <c r="BE79" s="53"/>
      <c r="BF79" s="53"/>
      <c r="BG79" s="53"/>
      <c r="BH79" s="53"/>
    </row>
    <row r="80" spans="1:60" x14ac:dyDescent="0.3">
      <c r="A80" s="53"/>
      <c r="B80" s="53"/>
      <c r="C80" s="53"/>
      <c r="D80" s="53"/>
      <c r="E80" s="53"/>
      <c r="F80" s="53"/>
      <c r="G80" s="53"/>
      <c r="H80" s="53"/>
      <c r="I80" s="53"/>
      <c r="J80" s="53"/>
      <c r="K80" s="53"/>
      <c r="L80" s="53"/>
      <c r="M80" s="53"/>
      <c r="N80" s="53"/>
      <c r="O80" s="53"/>
      <c r="P80" s="53"/>
      <c r="Q80" s="53"/>
      <c r="R80" s="53"/>
      <c r="S80" s="53"/>
      <c r="T80" s="53"/>
      <c r="U80" s="53"/>
      <c r="V80" s="53"/>
      <c r="W80" s="53"/>
      <c r="X80" s="53"/>
      <c r="Y80" s="53"/>
      <c r="Z80" s="53"/>
      <c r="AA80" s="53"/>
      <c r="AB80" s="53"/>
      <c r="AC80" s="53"/>
      <c r="AD80" s="53"/>
      <c r="AE80" s="53"/>
      <c r="AF80" s="53"/>
      <c r="AG80" s="53"/>
      <c r="AH80" s="53"/>
      <c r="AI80" s="53"/>
      <c r="AJ80" s="53"/>
      <c r="AK80" s="53"/>
      <c r="AL80" s="53"/>
      <c r="AM80" s="53"/>
      <c r="AN80" s="53"/>
      <c r="AO80" s="53"/>
      <c r="AP80" s="53"/>
      <c r="AQ80" s="53"/>
      <c r="AR80" s="53"/>
      <c r="AS80" s="53"/>
      <c r="AT80" s="53"/>
      <c r="AU80" s="53"/>
      <c r="AV80" s="53"/>
      <c r="AW80" s="53"/>
      <c r="AX80" s="53"/>
      <c r="AY80" s="53"/>
      <c r="AZ80" s="53"/>
      <c r="BA80" s="53"/>
      <c r="BB80" s="53"/>
      <c r="BC80" s="53"/>
      <c r="BD80" s="53"/>
      <c r="BE80" s="53"/>
      <c r="BF80" s="53"/>
      <c r="BG80" s="53"/>
      <c r="BH80" s="53"/>
    </row>
    <row r="81" spans="1:60" x14ac:dyDescent="0.3">
      <c r="A81" s="53"/>
      <c r="B81" s="53"/>
      <c r="C81" s="53"/>
      <c r="D81" s="53"/>
      <c r="E81" s="53"/>
      <c r="F81" s="53"/>
      <c r="G81" s="53"/>
      <c r="H81" s="53"/>
      <c r="I81" s="53"/>
      <c r="J81" s="53"/>
      <c r="K81" s="53"/>
      <c r="L81" s="53"/>
      <c r="M81" s="53"/>
      <c r="N81" s="53"/>
      <c r="O81" s="53"/>
      <c r="P81" s="53"/>
      <c r="Q81" s="53"/>
      <c r="R81" s="53"/>
      <c r="S81" s="53"/>
      <c r="T81" s="53"/>
      <c r="U81" s="53"/>
      <c r="V81" s="53"/>
      <c r="W81" s="53"/>
      <c r="X81" s="53"/>
      <c r="Y81" s="53"/>
      <c r="Z81" s="53"/>
      <c r="AA81" s="53"/>
      <c r="AB81" s="53"/>
      <c r="AC81" s="53"/>
      <c r="AD81" s="53"/>
      <c r="AE81" s="53"/>
      <c r="AF81" s="53"/>
      <c r="AG81" s="53"/>
      <c r="AH81" s="53"/>
      <c r="AI81" s="53"/>
      <c r="AJ81" s="53"/>
      <c r="AK81" s="53"/>
      <c r="AL81" s="53"/>
      <c r="AM81" s="53"/>
      <c r="AN81" s="53"/>
      <c r="AO81" s="53"/>
      <c r="AP81" s="53"/>
      <c r="AQ81" s="53"/>
      <c r="AR81" s="53"/>
      <c r="AS81" s="53"/>
      <c r="AT81" s="53"/>
      <c r="AU81" s="53"/>
      <c r="AV81" s="53"/>
      <c r="AW81" s="53"/>
      <c r="AX81" s="53"/>
      <c r="AY81" s="53"/>
      <c r="AZ81" s="53"/>
      <c r="BA81" s="53"/>
      <c r="BB81" s="53"/>
      <c r="BC81" s="53"/>
      <c r="BD81" s="53"/>
      <c r="BE81" s="53"/>
      <c r="BF81" s="53"/>
      <c r="BG81" s="53"/>
      <c r="BH81" s="53"/>
    </row>
    <row r="82" spans="1:60" x14ac:dyDescent="0.3">
      <c r="A82" s="53"/>
      <c r="B82" s="53"/>
      <c r="C82" s="53"/>
      <c r="D82" s="53"/>
      <c r="E82" s="53"/>
      <c r="F82" s="53"/>
      <c r="G82" s="53"/>
      <c r="H82" s="53"/>
      <c r="I82" s="53"/>
      <c r="J82" s="53"/>
      <c r="K82" s="53"/>
      <c r="L82" s="53"/>
      <c r="M82" s="53"/>
      <c r="N82" s="53"/>
      <c r="O82" s="53"/>
      <c r="P82" s="53"/>
      <c r="Q82" s="53"/>
      <c r="R82" s="53"/>
      <c r="S82" s="53"/>
      <c r="T82" s="53"/>
      <c r="U82" s="53"/>
      <c r="V82" s="53"/>
      <c r="W82" s="53"/>
      <c r="X82" s="53"/>
      <c r="Y82" s="53"/>
      <c r="Z82" s="53"/>
      <c r="AA82" s="53"/>
      <c r="AB82" s="53"/>
      <c r="AC82" s="53"/>
      <c r="AD82" s="53"/>
      <c r="AE82" s="53"/>
      <c r="AF82" s="53"/>
      <c r="AG82" s="53"/>
      <c r="AH82" s="53"/>
      <c r="AI82" s="53"/>
      <c r="AJ82" s="53"/>
      <c r="AK82" s="53"/>
      <c r="AL82" s="53"/>
      <c r="AM82" s="53"/>
      <c r="AN82" s="53"/>
      <c r="AO82" s="53"/>
      <c r="AP82" s="53"/>
      <c r="AQ82" s="53"/>
      <c r="AR82" s="53"/>
      <c r="AS82" s="53"/>
      <c r="AT82" s="53"/>
      <c r="AU82" s="53"/>
      <c r="AV82" s="53"/>
      <c r="AW82" s="53"/>
      <c r="AX82" s="53"/>
      <c r="AY82" s="53"/>
      <c r="AZ82" s="53"/>
      <c r="BA82" s="53"/>
      <c r="BB82" s="53"/>
      <c r="BC82" s="53"/>
      <c r="BD82" s="53"/>
      <c r="BE82" s="53"/>
      <c r="BF82" s="53"/>
      <c r="BG82" s="53"/>
      <c r="BH82" s="53"/>
    </row>
    <row r="83" spans="1:60" x14ac:dyDescent="0.3">
      <c r="A83" s="53"/>
      <c r="B83" s="53"/>
      <c r="C83" s="53"/>
      <c r="D83" s="53"/>
      <c r="E83" s="53"/>
      <c r="F83" s="53"/>
      <c r="G83" s="53"/>
      <c r="H83" s="53"/>
      <c r="I83" s="53"/>
      <c r="J83" s="53"/>
      <c r="K83" s="53"/>
      <c r="L83" s="53"/>
      <c r="M83" s="53"/>
      <c r="N83" s="53"/>
      <c r="O83" s="53"/>
      <c r="P83" s="53"/>
      <c r="Q83" s="53"/>
      <c r="R83" s="53"/>
      <c r="S83" s="53"/>
      <c r="T83" s="53"/>
      <c r="U83" s="53"/>
      <c r="V83" s="53"/>
      <c r="W83" s="53"/>
      <c r="X83" s="53"/>
      <c r="Y83" s="53"/>
      <c r="Z83" s="53"/>
      <c r="AA83" s="53"/>
      <c r="AB83" s="53"/>
      <c r="AC83" s="53"/>
      <c r="AD83" s="53"/>
      <c r="AE83" s="53"/>
      <c r="AF83" s="53"/>
      <c r="AG83" s="53"/>
      <c r="AH83" s="53"/>
      <c r="AI83" s="53"/>
      <c r="AJ83" s="53"/>
      <c r="AK83" s="53"/>
      <c r="AL83" s="53"/>
      <c r="AM83" s="53"/>
      <c r="AN83" s="53"/>
      <c r="AO83" s="53"/>
      <c r="AP83" s="53"/>
      <c r="AQ83" s="53"/>
      <c r="AR83" s="53"/>
      <c r="AS83" s="53"/>
      <c r="AT83" s="53"/>
      <c r="AU83" s="53"/>
      <c r="AV83" s="53"/>
      <c r="AW83" s="53"/>
      <c r="AX83" s="53"/>
      <c r="AY83" s="53"/>
      <c r="AZ83" s="53"/>
      <c r="BA83" s="53"/>
      <c r="BB83" s="53"/>
      <c r="BC83" s="53"/>
      <c r="BD83" s="53"/>
      <c r="BE83" s="53"/>
      <c r="BF83" s="53"/>
      <c r="BG83" s="53"/>
      <c r="BH83" s="53"/>
    </row>
    <row r="84" spans="1:60" x14ac:dyDescent="0.3">
      <c r="A84" s="53"/>
      <c r="B84" s="53"/>
      <c r="C84" s="53"/>
      <c r="D84" s="53"/>
      <c r="E84" s="53"/>
      <c r="F84" s="53"/>
      <c r="G84" s="53"/>
      <c r="H84" s="53"/>
      <c r="I84" s="53"/>
      <c r="J84" s="53"/>
      <c r="K84" s="53"/>
      <c r="L84" s="53"/>
      <c r="M84" s="53"/>
      <c r="N84" s="53"/>
      <c r="O84" s="53"/>
      <c r="P84" s="53"/>
      <c r="Q84" s="53"/>
      <c r="R84" s="53"/>
      <c r="S84" s="53"/>
      <c r="T84" s="53"/>
      <c r="U84" s="53"/>
      <c r="V84" s="53"/>
      <c r="W84" s="53"/>
      <c r="X84" s="53"/>
      <c r="Y84" s="53"/>
      <c r="Z84" s="53"/>
      <c r="AA84" s="53"/>
      <c r="AB84" s="53"/>
      <c r="AC84" s="53"/>
      <c r="AD84" s="53"/>
      <c r="AE84" s="53"/>
      <c r="AF84" s="53"/>
      <c r="AG84" s="53"/>
      <c r="AH84" s="53"/>
      <c r="AI84" s="53"/>
      <c r="AJ84" s="53"/>
      <c r="AK84" s="53"/>
      <c r="AL84" s="53"/>
      <c r="AM84" s="53"/>
      <c r="AN84" s="53"/>
      <c r="AO84" s="53"/>
      <c r="AP84" s="53"/>
      <c r="AQ84" s="53"/>
      <c r="AR84" s="53"/>
      <c r="AS84" s="53"/>
      <c r="AT84" s="53"/>
      <c r="AU84" s="53"/>
      <c r="AV84" s="53"/>
      <c r="AW84" s="53"/>
      <c r="AX84" s="53"/>
      <c r="AY84" s="53"/>
      <c r="AZ84" s="53"/>
      <c r="BA84" s="53"/>
      <c r="BB84" s="53"/>
      <c r="BC84" s="53"/>
      <c r="BD84" s="53"/>
      <c r="BE84" s="53"/>
      <c r="BF84" s="53"/>
      <c r="BG84" s="53"/>
      <c r="BH84" s="53"/>
    </row>
    <row r="85" spans="1:60" x14ac:dyDescent="0.3">
      <c r="A85" s="53"/>
      <c r="B85" s="53"/>
      <c r="C85" s="53"/>
      <c r="D85" s="53"/>
      <c r="E85" s="53"/>
      <c r="F85" s="53"/>
      <c r="G85" s="53"/>
      <c r="H85" s="53"/>
      <c r="I85" s="53"/>
      <c r="J85" s="53"/>
      <c r="K85" s="53"/>
      <c r="L85" s="53"/>
      <c r="M85" s="53"/>
      <c r="N85" s="53"/>
      <c r="O85" s="53"/>
      <c r="P85" s="53"/>
      <c r="Q85" s="53"/>
      <c r="R85" s="53"/>
      <c r="S85" s="53"/>
      <c r="T85" s="53"/>
      <c r="U85" s="53"/>
      <c r="V85" s="53"/>
      <c r="W85" s="53"/>
      <c r="X85" s="53"/>
      <c r="Y85" s="53"/>
      <c r="Z85" s="53"/>
      <c r="AA85" s="53"/>
      <c r="AB85" s="53"/>
      <c r="AC85" s="53"/>
      <c r="AD85" s="53"/>
      <c r="AE85" s="53"/>
      <c r="AF85" s="53"/>
      <c r="AG85" s="53"/>
      <c r="AH85" s="53"/>
      <c r="AI85" s="53"/>
      <c r="AJ85" s="53"/>
      <c r="AK85" s="53"/>
      <c r="AL85" s="53"/>
      <c r="AM85" s="53"/>
      <c r="AN85" s="53"/>
      <c r="AO85" s="53"/>
      <c r="AP85" s="53"/>
      <c r="AQ85" s="53"/>
      <c r="AR85" s="53"/>
      <c r="AS85" s="53"/>
      <c r="AT85" s="53"/>
      <c r="AU85" s="53"/>
      <c r="AV85" s="53"/>
      <c r="AW85" s="53"/>
      <c r="AX85" s="53"/>
      <c r="AY85" s="53"/>
      <c r="AZ85" s="53"/>
      <c r="BA85" s="53"/>
      <c r="BB85" s="53"/>
      <c r="BC85" s="53"/>
      <c r="BD85" s="53"/>
      <c r="BE85" s="53"/>
      <c r="BF85" s="53"/>
      <c r="BG85" s="53"/>
      <c r="BH85" s="53"/>
    </row>
    <row r="86" spans="1:60" x14ac:dyDescent="0.3">
      <c r="A86" s="53"/>
      <c r="B86" s="53"/>
      <c r="C86" s="53"/>
      <c r="D86" s="53"/>
      <c r="E86" s="53"/>
      <c r="F86" s="53"/>
      <c r="G86" s="53"/>
      <c r="H86" s="53"/>
      <c r="I86" s="53"/>
      <c r="J86" s="53"/>
      <c r="K86" s="53"/>
      <c r="L86" s="53"/>
      <c r="M86" s="53"/>
      <c r="N86" s="53"/>
      <c r="O86" s="53"/>
      <c r="P86" s="53"/>
      <c r="Q86" s="53"/>
      <c r="R86" s="53"/>
      <c r="S86" s="53"/>
      <c r="T86" s="53"/>
      <c r="U86" s="53"/>
      <c r="V86" s="53"/>
      <c r="W86" s="53"/>
      <c r="X86" s="53"/>
      <c r="Y86" s="53"/>
      <c r="Z86" s="53"/>
      <c r="AA86" s="53"/>
      <c r="AB86" s="53"/>
      <c r="AC86" s="53"/>
      <c r="AD86" s="53"/>
      <c r="AE86" s="53"/>
      <c r="AF86" s="53"/>
      <c r="AG86" s="53"/>
      <c r="AH86" s="53"/>
      <c r="AI86" s="53"/>
      <c r="AJ86" s="53"/>
      <c r="AK86" s="53"/>
      <c r="AL86" s="53"/>
      <c r="AM86" s="53"/>
      <c r="AN86" s="53"/>
      <c r="AO86" s="53"/>
      <c r="AP86" s="53"/>
      <c r="AQ86" s="53"/>
      <c r="AR86" s="53"/>
      <c r="AS86" s="53"/>
      <c r="AT86" s="53"/>
      <c r="AU86" s="53"/>
      <c r="AV86" s="53"/>
      <c r="AW86" s="53"/>
      <c r="AX86" s="53"/>
      <c r="AY86" s="53"/>
      <c r="AZ86" s="53"/>
      <c r="BA86" s="53"/>
      <c r="BB86" s="53"/>
      <c r="BC86" s="53"/>
      <c r="BD86" s="53"/>
      <c r="BE86" s="53"/>
      <c r="BF86" s="53"/>
      <c r="BG86" s="53"/>
      <c r="BH86" s="53"/>
    </row>
    <row r="87" spans="1:60" x14ac:dyDescent="0.3">
      <c r="A87" s="53"/>
      <c r="B87" s="53"/>
      <c r="C87" s="53"/>
      <c r="D87" s="53"/>
      <c r="E87" s="53"/>
      <c r="F87" s="53"/>
      <c r="G87" s="53"/>
      <c r="H87" s="53"/>
      <c r="I87" s="53"/>
      <c r="J87" s="53"/>
      <c r="K87" s="53"/>
      <c r="L87" s="53"/>
      <c r="M87" s="53"/>
      <c r="N87" s="53"/>
      <c r="O87" s="53"/>
      <c r="P87" s="53"/>
      <c r="Q87" s="53"/>
      <c r="R87" s="53"/>
      <c r="S87" s="53"/>
      <c r="T87" s="53"/>
      <c r="U87" s="53"/>
      <c r="V87" s="53"/>
      <c r="W87" s="53"/>
      <c r="X87" s="53"/>
      <c r="Y87" s="53"/>
      <c r="Z87" s="53"/>
      <c r="AA87" s="53"/>
      <c r="AB87" s="53"/>
      <c r="AC87" s="53"/>
      <c r="AD87" s="53"/>
      <c r="AE87" s="53"/>
      <c r="AF87" s="53"/>
      <c r="AG87" s="53"/>
      <c r="AH87" s="53"/>
      <c r="AI87" s="53"/>
      <c r="AJ87" s="53"/>
      <c r="AK87" s="53"/>
      <c r="AL87" s="53"/>
      <c r="AM87" s="53"/>
      <c r="AN87" s="53"/>
      <c r="AO87" s="53"/>
      <c r="AP87" s="53"/>
      <c r="AQ87" s="53"/>
      <c r="AR87" s="53"/>
      <c r="AS87" s="53"/>
      <c r="AT87" s="53"/>
      <c r="AU87" s="53"/>
      <c r="AV87" s="53"/>
      <c r="AW87" s="53"/>
      <c r="AX87" s="53"/>
      <c r="AY87" s="53"/>
      <c r="AZ87" s="53"/>
      <c r="BA87" s="53"/>
      <c r="BB87" s="53"/>
      <c r="BC87" s="53"/>
      <c r="BD87" s="53"/>
      <c r="BE87" s="53"/>
      <c r="BF87" s="53"/>
      <c r="BG87" s="53"/>
      <c r="BH87" s="53"/>
    </row>
    <row r="88" spans="1:60" x14ac:dyDescent="0.3">
      <c r="A88" s="53"/>
      <c r="B88" s="53"/>
      <c r="C88" s="53"/>
      <c r="D88" s="53"/>
      <c r="E88" s="53"/>
      <c r="F88" s="53"/>
      <c r="G88" s="53"/>
      <c r="H88" s="53"/>
      <c r="I88" s="53"/>
      <c r="J88" s="53"/>
      <c r="K88" s="53"/>
      <c r="L88" s="53"/>
      <c r="M88" s="53"/>
      <c r="N88" s="53"/>
      <c r="O88" s="53"/>
      <c r="P88" s="53"/>
      <c r="Q88" s="53"/>
      <c r="R88" s="53"/>
      <c r="S88" s="53"/>
      <c r="T88" s="53"/>
      <c r="U88" s="53"/>
      <c r="V88" s="53"/>
      <c r="W88" s="53"/>
      <c r="X88" s="53"/>
      <c r="Y88" s="53"/>
      <c r="Z88" s="53"/>
      <c r="AA88" s="53"/>
      <c r="AB88" s="53"/>
      <c r="AC88" s="53"/>
      <c r="AD88" s="53"/>
      <c r="AE88" s="53"/>
      <c r="AF88" s="53"/>
      <c r="AG88" s="53"/>
      <c r="AH88" s="53"/>
      <c r="AI88" s="53"/>
      <c r="AJ88" s="53"/>
      <c r="AK88" s="53"/>
      <c r="AL88" s="53"/>
      <c r="AM88" s="53"/>
      <c r="AN88" s="53"/>
      <c r="AO88" s="53"/>
      <c r="AP88" s="53"/>
      <c r="AQ88" s="53"/>
      <c r="AR88" s="53"/>
      <c r="AS88" s="53"/>
      <c r="AT88" s="53"/>
      <c r="AU88" s="53"/>
      <c r="AV88" s="53"/>
      <c r="AW88" s="53"/>
      <c r="AX88" s="53"/>
      <c r="AY88" s="53"/>
      <c r="AZ88" s="53"/>
      <c r="BA88" s="53"/>
      <c r="BB88" s="53"/>
      <c r="BC88" s="53"/>
      <c r="BD88" s="53"/>
      <c r="BE88" s="53"/>
      <c r="BF88" s="53"/>
      <c r="BG88" s="53"/>
      <c r="BH88" s="53"/>
    </row>
    <row r="89" spans="1:60" x14ac:dyDescent="0.3">
      <c r="A89" s="53"/>
      <c r="B89" s="53"/>
      <c r="C89" s="53"/>
      <c r="D89" s="53"/>
      <c r="E89" s="53"/>
      <c r="F89" s="53"/>
      <c r="G89" s="53"/>
      <c r="H89" s="53"/>
      <c r="I89" s="53"/>
      <c r="J89" s="53"/>
      <c r="K89" s="53"/>
      <c r="L89" s="53"/>
      <c r="M89" s="53"/>
      <c r="N89" s="53"/>
      <c r="O89" s="53"/>
      <c r="P89" s="53"/>
      <c r="Q89" s="53"/>
      <c r="R89" s="53"/>
      <c r="S89" s="53"/>
      <c r="T89" s="53"/>
      <c r="U89" s="53"/>
      <c r="V89" s="53"/>
      <c r="W89" s="53"/>
      <c r="X89" s="53"/>
      <c r="Y89" s="53"/>
      <c r="Z89" s="53"/>
      <c r="AA89" s="53"/>
      <c r="AB89" s="53"/>
      <c r="AC89" s="53"/>
      <c r="AD89" s="53"/>
      <c r="AE89" s="53"/>
      <c r="AF89" s="53"/>
      <c r="AG89" s="53"/>
      <c r="AH89" s="53"/>
      <c r="AI89" s="53"/>
      <c r="AJ89" s="53"/>
      <c r="AK89" s="53"/>
      <c r="AL89" s="53"/>
      <c r="AM89" s="53"/>
      <c r="AN89" s="53"/>
      <c r="AO89" s="53"/>
      <c r="AP89" s="53"/>
      <c r="AQ89" s="53"/>
      <c r="AR89" s="53"/>
      <c r="AS89" s="53"/>
      <c r="AT89" s="53"/>
      <c r="AU89" s="53"/>
      <c r="AV89" s="53"/>
      <c r="AW89" s="53"/>
      <c r="AX89" s="53"/>
      <c r="AY89" s="53"/>
      <c r="AZ89" s="53"/>
      <c r="BA89" s="53"/>
      <c r="BB89" s="53"/>
      <c r="BC89" s="53"/>
      <c r="BD89" s="53"/>
      <c r="BE89" s="53"/>
      <c r="BF89" s="53"/>
      <c r="BG89" s="53"/>
      <c r="BH89" s="53"/>
    </row>
    <row r="90" spans="1:60" x14ac:dyDescent="0.3">
      <c r="A90" s="53"/>
      <c r="B90" s="53"/>
      <c r="C90" s="53"/>
      <c r="D90" s="53"/>
      <c r="E90" s="53"/>
      <c r="F90" s="53"/>
      <c r="G90" s="53"/>
      <c r="H90" s="53"/>
      <c r="I90" s="53"/>
      <c r="J90" s="53"/>
      <c r="K90" s="53"/>
      <c r="L90" s="53"/>
      <c r="M90" s="53"/>
      <c r="N90" s="53"/>
      <c r="O90" s="53"/>
      <c r="P90" s="53"/>
      <c r="Q90" s="53"/>
      <c r="R90" s="53"/>
      <c r="S90" s="53"/>
      <c r="T90" s="53"/>
      <c r="U90" s="53"/>
      <c r="V90" s="53"/>
      <c r="W90" s="53"/>
      <c r="X90" s="53"/>
      <c r="Y90" s="53"/>
      <c r="Z90" s="53"/>
      <c r="AA90" s="53"/>
      <c r="AB90" s="53"/>
      <c r="AC90" s="53"/>
      <c r="AD90" s="53"/>
      <c r="AE90" s="53"/>
      <c r="AF90" s="53"/>
      <c r="AG90" s="53"/>
      <c r="AH90" s="53"/>
      <c r="AI90" s="53"/>
      <c r="AJ90" s="53"/>
      <c r="AK90" s="53"/>
      <c r="AL90" s="53"/>
      <c r="AM90" s="53"/>
      <c r="AN90" s="53"/>
      <c r="AO90" s="53"/>
      <c r="AP90" s="53"/>
      <c r="AQ90" s="53"/>
      <c r="AR90" s="53"/>
      <c r="AS90" s="53"/>
      <c r="AT90" s="53"/>
      <c r="AU90" s="53"/>
      <c r="AV90" s="53"/>
      <c r="AW90" s="53"/>
      <c r="AX90" s="53"/>
      <c r="AY90" s="53"/>
      <c r="AZ90" s="53"/>
      <c r="BA90" s="53"/>
      <c r="BB90" s="53"/>
      <c r="BC90" s="53"/>
      <c r="BD90" s="53"/>
      <c r="BE90" s="53"/>
      <c r="BF90" s="53"/>
      <c r="BG90" s="53"/>
      <c r="BH90" s="53"/>
    </row>
    <row r="91" spans="1:60" x14ac:dyDescent="0.3">
      <c r="A91" s="53"/>
      <c r="B91" s="53"/>
      <c r="C91" s="53"/>
      <c r="D91" s="53"/>
      <c r="E91" s="53"/>
      <c r="F91" s="53"/>
      <c r="G91" s="53"/>
      <c r="H91" s="53"/>
      <c r="I91" s="53"/>
      <c r="J91" s="53"/>
      <c r="K91" s="53"/>
      <c r="L91" s="53"/>
      <c r="M91" s="53"/>
      <c r="N91" s="53"/>
      <c r="O91" s="53"/>
      <c r="P91" s="53"/>
      <c r="Q91" s="53"/>
      <c r="R91" s="53"/>
      <c r="S91" s="53"/>
      <c r="T91" s="53"/>
      <c r="U91" s="53"/>
      <c r="V91" s="53"/>
      <c r="W91" s="53"/>
      <c r="X91" s="53"/>
      <c r="Y91" s="53"/>
      <c r="Z91" s="53"/>
      <c r="AA91" s="53"/>
      <c r="AB91" s="53"/>
      <c r="AC91" s="53"/>
      <c r="AD91" s="53"/>
      <c r="AE91" s="53"/>
      <c r="AF91" s="53"/>
      <c r="AG91" s="53"/>
      <c r="AH91" s="53"/>
      <c r="AI91" s="53"/>
      <c r="AJ91" s="53"/>
      <c r="AK91" s="53"/>
      <c r="AL91" s="53"/>
      <c r="AM91" s="53"/>
      <c r="AN91" s="53"/>
      <c r="AO91" s="53"/>
      <c r="AP91" s="53"/>
      <c r="AQ91" s="53"/>
      <c r="AR91" s="53"/>
      <c r="AS91" s="53"/>
      <c r="AT91" s="53"/>
      <c r="AU91" s="53"/>
      <c r="AV91" s="53"/>
      <c r="AW91" s="53"/>
      <c r="AX91" s="53"/>
      <c r="AY91" s="53"/>
      <c r="AZ91" s="53"/>
      <c r="BA91" s="53"/>
      <c r="BB91" s="53"/>
      <c r="BC91" s="53"/>
      <c r="BD91" s="53"/>
      <c r="BE91" s="53"/>
      <c r="BF91" s="53"/>
      <c r="BG91" s="53"/>
      <c r="BH91" s="53"/>
    </row>
    <row r="92" spans="1:60" x14ac:dyDescent="0.3">
      <c r="A92" s="53"/>
      <c r="B92" s="53"/>
      <c r="C92" s="53"/>
      <c r="D92" s="53"/>
      <c r="E92" s="53"/>
      <c r="F92" s="53"/>
      <c r="G92" s="53"/>
      <c r="H92" s="53"/>
      <c r="I92" s="53"/>
      <c r="J92" s="53"/>
      <c r="K92" s="53"/>
      <c r="L92" s="53"/>
      <c r="M92" s="53"/>
      <c r="N92" s="53"/>
      <c r="O92" s="53"/>
      <c r="P92" s="53"/>
      <c r="Q92" s="53"/>
      <c r="R92" s="53"/>
      <c r="S92" s="53"/>
      <c r="T92" s="53"/>
      <c r="U92" s="53"/>
      <c r="V92" s="53"/>
      <c r="W92" s="53"/>
      <c r="X92" s="53"/>
      <c r="Y92" s="53"/>
      <c r="Z92" s="53"/>
      <c r="AA92" s="53"/>
      <c r="AB92" s="53"/>
      <c r="AC92" s="53"/>
      <c r="AD92" s="53"/>
      <c r="AE92" s="53"/>
      <c r="AF92" s="53"/>
      <c r="AG92" s="53"/>
      <c r="AH92" s="53"/>
      <c r="AI92" s="53"/>
      <c r="AJ92" s="53"/>
      <c r="AK92" s="53"/>
      <c r="AL92" s="53"/>
      <c r="AM92" s="53"/>
      <c r="AN92" s="53"/>
      <c r="AO92" s="53"/>
      <c r="AP92" s="53"/>
      <c r="AQ92" s="53"/>
      <c r="AR92" s="53"/>
      <c r="AS92" s="53"/>
      <c r="AT92" s="53"/>
      <c r="AU92" s="53"/>
      <c r="AV92" s="53"/>
      <c r="AW92" s="53"/>
      <c r="AX92" s="53"/>
      <c r="AY92" s="53"/>
      <c r="AZ92" s="53"/>
      <c r="BA92" s="53"/>
      <c r="BB92" s="53"/>
      <c r="BC92" s="53"/>
      <c r="BD92" s="53"/>
      <c r="BE92" s="53"/>
      <c r="BF92" s="53"/>
      <c r="BG92" s="53"/>
      <c r="BH92" s="53"/>
    </row>
    <row r="93" spans="1:60" x14ac:dyDescent="0.3">
      <c r="A93" s="53"/>
      <c r="B93" s="53"/>
      <c r="C93" s="53"/>
      <c r="D93" s="53"/>
      <c r="E93" s="53"/>
      <c r="F93" s="53"/>
      <c r="G93" s="53"/>
      <c r="H93" s="53"/>
      <c r="I93" s="53"/>
      <c r="J93" s="53"/>
      <c r="K93" s="53"/>
      <c r="L93" s="53"/>
      <c r="M93" s="53"/>
      <c r="N93" s="53"/>
      <c r="O93" s="53"/>
      <c r="P93" s="53"/>
      <c r="Q93" s="53"/>
      <c r="R93" s="53"/>
      <c r="S93" s="53"/>
      <c r="T93" s="53"/>
      <c r="U93" s="53"/>
      <c r="V93" s="53"/>
      <c r="W93" s="53"/>
      <c r="X93" s="53"/>
      <c r="Y93" s="53"/>
      <c r="Z93" s="53"/>
      <c r="AA93" s="53"/>
      <c r="AB93" s="53"/>
      <c r="AC93" s="53"/>
      <c r="AD93" s="53"/>
      <c r="AE93" s="53"/>
      <c r="AF93" s="53"/>
      <c r="AG93" s="53"/>
      <c r="AH93" s="53"/>
      <c r="AI93" s="53"/>
      <c r="AJ93" s="53"/>
      <c r="AK93" s="53"/>
      <c r="AL93" s="53"/>
      <c r="AM93" s="53"/>
      <c r="AN93" s="53"/>
      <c r="AO93" s="53"/>
      <c r="AP93" s="53"/>
      <c r="AQ93" s="53"/>
      <c r="AR93" s="53"/>
      <c r="AS93" s="53"/>
      <c r="AT93" s="53"/>
      <c r="AU93" s="53"/>
      <c r="AV93" s="53"/>
      <c r="AW93" s="53"/>
      <c r="AX93" s="53"/>
      <c r="AY93" s="53"/>
      <c r="AZ93" s="53"/>
      <c r="BA93" s="53"/>
      <c r="BB93" s="53"/>
      <c r="BC93" s="53"/>
      <c r="BD93" s="53"/>
      <c r="BE93" s="53"/>
      <c r="BF93" s="53"/>
      <c r="BG93" s="53"/>
      <c r="BH93" s="53"/>
    </row>
    <row r="94" spans="1:60" x14ac:dyDescent="0.3">
      <c r="A94" s="53"/>
      <c r="B94" s="53"/>
      <c r="C94" s="53"/>
      <c r="D94" s="53"/>
      <c r="E94" s="53"/>
      <c r="F94" s="53"/>
      <c r="G94" s="53"/>
      <c r="H94" s="53"/>
      <c r="I94" s="53"/>
      <c r="J94" s="53"/>
      <c r="K94" s="53"/>
      <c r="L94" s="53"/>
      <c r="M94" s="53"/>
      <c r="N94" s="53"/>
      <c r="O94" s="53"/>
      <c r="P94" s="53"/>
      <c r="Q94" s="53"/>
      <c r="R94" s="53"/>
      <c r="S94" s="53"/>
      <c r="T94" s="53"/>
      <c r="U94" s="53"/>
      <c r="V94" s="53"/>
      <c r="W94" s="53"/>
      <c r="X94" s="53"/>
      <c r="Y94" s="53"/>
      <c r="Z94" s="53"/>
      <c r="AA94" s="53"/>
      <c r="AB94" s="53"/>
      <c r="AC94" s="53"/>
      <c r="AD94" s="53"/>
      <c r="AE94" s="53"/>
      <c r="AF94" s="53"/>
      <c r="AG94" s="53"/>
      <c r="AH94" s="53"/>
      <c r="AI94" s="53"/>
      <c r="AJ94" s="53"/>
      <c r="AK94" s="53"/>
      <c r="AL94" s="53"/>
      <c r="AM94" s="53"/>
      <c r="AN94" s="53"/>
      <c r="AO94" s="53"/>
      <c r="AP94" s="53"/>
      <c r="AQ94" s="53"/>
      <c r="AR94" s="53"/>
      <c r="AS94" s="53"/>
      <c r="AT94" s="53"/>
      <c r="AU94" s="53"/>
      <c r="AV94" s="53"/>
      <c r="AW94" s="53"/>
      <c r="AX94" s="53"/>
      <c r="AY94" s="53"/>
      <c r="AZ94" s="53"/>
      <c r="BA94" s="53"/>
      <c r="BB94" s="53"/>
      <c r="BC94" s="53"/>
      <c r="BD94" s="53"/>
      <c r="BE94" s="53"/>
      <c r="BF94" s="53"/>
      <c r="BG94" s="53"/>
      <c r="BH94" s="53"/>
    </row>
    <row r="95" spans="1:60" x14ac:dyDescent="0.3">
      <c r="A95" s="53"/>
      <c r="B95" s="53"/>
      <c r="C95" s="53"/>
      <c r="D95" s="53"/>
      <c r="E95" s="53"/>
      <c r="F95" s="53"/>
      <c r="G95" s="53"/>
      <c r="H95" s="53"/>
      <c r="I95" s="53"/>
      <c r="J95" s="53"/>
      <c r="K95" s="53"/>
      <c r="L95" s="53"/>
      <c r="M95" s="53"/>
      <c r="N95" s="53"/>
      <c r="O95" s="53"/>
      <c r="P95" s="53"/>
      <c r="Q95" s="53"/>
      <c r="R95" s="53"/>
      <c r="S95" s="53"/>
      <c r="T95" s="53"/>
      <c r="U95" s="53"/>
      <c r="V95" s="53"/>
      <c r="W95" s="53"/>
      <c r="X95" s="53"/>
      <c r="Y95" s="53"/>
      <c r="Z95" s="53"/>
      <c r="AA95" s="53"/>
      <c r="AB95" s="53"/>
      <c r="AC95" s="53"/>
      <c r="AD95" s="53"/>
      <c r="AE95" s="53"/>
      <c r="AF95" s="53"/>
      <c r="AG95" s="53"/>
      <c r="AH95" s="53"/>
      <c r="AI95" s="53"/>
      <c r="AJ95" s="53"/>
      <c r="AK95" s="53"/>
      <c r="AL95" s="53"/>
      <c r="AM95" s="53"/>
      <c r="AN95" s="53"/>
      <c r="AO95" s="53"/>
      <c r="AP95" s="53"/>
      <c r="AQ95" s="53"/>
      <c r="AR95" s="53"/>
      <c r="AS95" s="53"/>
      <c r="AT95" s="53"/>
      <c r="AU95" s="53"/>
      <c r="AV95" s="53"/>
      <c r="AW95" s="53"/>
      <c r="AX95" s="53"/>
      <c r="AY95" s="53"/>
      <c r="AZ95" s="53"/>
      <c r="BA95" s="53"/>
      <c r="BB95" s="53"/>
      <c r="BC95" s="53"/>
      <c r="BD95" s="53"/>
      <c r="BE95" s="53"/>
      <c r="BF95" s="53"/>
      <c r="BG95" s="53"/>
      <c r="BH95" s="53"/>
    </row>
    <row r="96" spans="1:60" x14ac:dyDescent="0.3">
      <c r="A96" s="53"/>
      <c r="B96" s="53"/>
      <c r="C96" s="53"/>
      <c r="D96" s="53"/>
      <c r="E96" s="53"/>
      <c r="F96" s="53"/>
      <c r="G96" s="53"/>
      <c r="H96" s="53"/>
      <c r="I96" s="53"/>
      <c r="J96" s="53"/>
      <c r="K96" s="53"/>
      <c r="L96" s="53"/>
      <c r="M96" s="53"/>
      <c r="N96" s="53"/>
      <c r="O96" s="53"/>
      <c r="P96" s="53"/>
      <c r="Q96" s="53"/>
      <c r="R96" s="53"/>
      <c r="S96" s="53"/>
      <c r="T96" s="53"/>
      <c r="U96" s="53"/>
      <c r="V96" s="53"/>
      <c r="W96" s="53"/>
      <c r="X96" s="53"/>
      <c r="Y96" s="53"/>
      <c r="Z96" s="53"/>
      <c r="AA96" s="53"/>
      <c r="AB96" s="53"/>
      <c r="AC96" s="53"/>
      <c r="AD96" s="53"/>
      <c r="AE96" s="53"/>
      <c r="AF96" s="53"/>
      <c r="AG96" s="53"/>
      <c r="AH96" s="53"/>
      <c r="AI96" s="53"/>
      <c r="AJ96" s="53"/>
      <c r="AK96" s="53"/>
      <c r="AL96" s="53"/>
      <c r="AM96" s="53"/>
      <c r="AN96" s="53"/>
      <c r="AO96" s="53"/>
      <c r="AP96" s="53"/>
      <c r="AQ96" s="53"/>
      <c r="AR96" s="53"/>
      <c r="AS96" s="53"/>
      <c r="AT96" s="53"/>
      <c r="AU96" s="53"/>
      <c r="AV96" s="53"/>
      <c r="AW96" s="53"/>
      <c r="AX96" s="53"/>
      <c r="AY96" s="53"/>
      <c r="AZ96" s="53"/>
      <c r="BA96" s="53"/>
      <c r="BB96" s="53"/>
      <c r="BC96" s="53"/>
      <c r="BD96" s="53"/>
      <c r="BE96" s="53"/>
      <c r="BF96" s="53"/>
      <c r="BG96" s="53"/>
      <c r="BH96" s="53"/>
    </row>
    <row r="97" spans="1:60" x14ac:dyDescent="0.3">
      <c r="A97" s="53"/>
      <c r="B97" s="53"/>
      <c r="C97" s="53"/>
      <c r="D97" s="53"/>
      <c r="E97" s="53"/>
      <c r="F97" s="53"/>
      <c r="G97" s="53"/>
      <c r="H97" s="53"/>
      <c r="I97" s="53"/>
      <c r="J97" s="53"/>
      <c r="K97" s="53"/>
      <c r="L97" s="53"/>
      <c r="M97" s="53"/>
      <c r="N97" s="53"/>
      <c r="O97" s="53"/>
      <c r="P97" s="53"/>
      <c r="Q97" s="53"/>
      <c r="R97" s="53"/>
      <c r="S97" s="53"/>
      <c r="T97" s="53"/>
      <c r="U97" s="53"/>
      <c r="V97" s="53"/>
      <c r="W97" s="53"/>
      <c r="X97" s="53"/>
      <c r="Y97" s="53"/>
      <c r="Z97" s="53"/>
      <c r="AA97" s="53"/>
      <c r="AB97" s="53"/>
      <c r="AC97" s="53"/>
      <c r="AD97" s="53"/>
      <c r="AE97" s="53"/>
      <c r="AF97" s="53"/>
      <c r="AG97" s="53"/>
      <c r="AH97" s="53"/>
      <c r="AI97" s="53"/>
      <c r="AJ97" s="53"/>
      <c r="AK97" s="53"/>
      <c r="AL97" s="53"/>
      <c r="AM97" s="53"/>
      <c r="AN97" s="53"/>
      <c r="AO97" s="53"/>
      <c r="AP97" s="53"/>
      <c r="AQ97" s="53"/>
      <c r="AR97" s="53"/>
      <c r="AS97" s="53"/>
      <c r="AT97" s="53"/>
      <c r="AU97" s="53"/>
      <c r="AV97" s="53"/>
      <c r="AW97" s="53"/>
      <c r="AX97" s="53"/>
      <c r="AY97" s="53"/>
      <c r="AZ97" s="53"/>
      <c r="BA97" s="53"/>
      <c r="BB97" s="53"/>
      <c r="BC97" s="53"/>
      <c r="BD97" s="53"/>
      <c r="BE97" s="53"/>
      <c r="BF97" s="53"/>
      <c r="BG97" s="53"/>
      <c r="BH97" s="53"/>
    </row>
    <row r="98" spans="1:60" x14ac:dyDescent="0.3">
      <c r="A98" s="53"/>
      <c r="B98" s="53"/>
      <c r="C98" s="53"/>
      <c r="D98" s="53"/>
      <c r="E98" s="53"/>
      <c r="F98" s="53"/>
      <c r="G98" s="53"/>
      <c r="H98" s="53"/>
      <c r="I98" s="53"/>
      <c r="J98" s="53"/>
      <c r="K98" s="53"/>
      <c r="L98" s="53"/>
      <c r="M98" s="53"/>
      <c r="N98" s="53"/>
      <c r="O98" s="53"/>
      <c r="P98" s="53"/>
      <c r="Q98" s="53"/>
      <c r="R98" s="53"/>
      <c r="S98" s="53"/>
      <c r="T98" s="53"/>
      <c r="U98" s="53"/>
      <c r="V98" s="53"/>
      <c r="W98" s="53"/>
      <c r="X98" s="53"/>
      <c r="Y98" s="53"/>
      <c r="Z98" s="53"/>
      <c r="AA98" s="53"/>
      <c r="AB98" s="53"/>
      <c r="AC98" s="53"/>
      <c r="AD98" s="53"/>
      <c r="AE98" s="53"/>
      <c r="AF98" s="53"/>
      <c r="AG98" s="53"/>
      <c r="AH98" s="53"/>
      <c r="AI98" s="53"/>
      <c r="AJ98" s="53"/>
      <c r="AK98" s="53"/>
      <c r="AL98" s="53"/>
      <c r="AM98" s="53"/>
      <c r="AN98" s="53"/>
      <c r="AO98" s="53"/>
      <c r="AP98" s="53"/>
      <c r="AQ98" s="53"/>
      <c r="AR98" s="53"/>
      <c r="AS98" s="53"/>
      <c r="AT98" s="53"/>
      <c r="AU98" s="53"/>
      <c r="AV98" s="53"/>
      <c r="AW98" s="53"/>
      <c r="AX98" s="53"/>
      <c r="AY98" s="53"/>
      <c r="AZ98" s="53"/>
      <c r="BA98" s="53"/>
      <c r="BB98" s="53"/>
      <c r="BC98" s="53"/>
      <c r="BD98" s="53"/>
      <c r="BE98" s="53"/>
      <c r="BF98" s="53"/>
      <c r="BG98" s="53"/>
      <c r="BH98" s="53"/>
    </row>
    <row r="99" spans="1:60" x14ac:dyDescent="0.3">
      <c r="A99" s="53"/>
      <c r="B99" s="53"/>
      <c r="C99" s="53"/>
      <c r="D99" s="53"/>
      <c r="E99" s="53"/>
      <c r="F99" s="53"/>
      <c r="G99" s="53"/>
      <c r="H99" s="53"/>
      <c r="I99" s="53"/>
      <c r="J99" s="53"/>
      <c r="K99" s="53"/>
      <c r="L99" s="53"/>
      <c r="M99" s="53"/>
      <c r="N99" s="53"/>
      <c r="O99" s="53"/>
      <c r="P99" s="53"/>
      <c r="Q99" s="53"/>
      <c r="R99" s="53"/>
      <c r="S99" s="53"/>
      <c r="T99" s="53"/>
      <c r="U99" s="53"/>
      <c r="V99" s="53"/>
      <c r="W99" s="53"/>
      <c r="X99" s="53"/>
      <c r="Y99" s="53"/>
      <c r="Z99" s="53"/>
      <c r="AA99" s="53"/>
      <c r="AB99" s="53"/>
      <c r="AC99" s="53"/>
      <c r="AD99" s="53"/>
      <c r="AE99" s="53"/>
      <c r="AF99" s="53"/>
      <c r="AG99" s="53"/>
      <c r="AH99" s="53"/>
      <c r="AI99" s="53"/>
      <c r="AJ99" s="53"/>
      <c r="AK99" s="53"/>
      <c r="AL99" s="53"/>
      <c r="AM99" s="53"/>
      <c r="AN99" s="53"/>
      <c r="AO99" s="53"/>
      <c r="AP99" s="53"/>
      <c r="AQ99" s="53"/>
      <c r="AR99" s="53"/>
      <c r="AS99" s="53"/>
      <c r="AT99" s="53"/>
      <c r="AU99" s="53"/>
      <c r="AV99" s="53"/>
      <c r="AW99" s="53"/>
      <c r="AX99" s="53"/>
      <c r="AY99" s="53"/>
      <c r="AZ99" s="53"/>
      <c r="BA99" s="53"/>
      <c r="BB99" s="53"/>
      <c r="BC99" s="53"/>
      <c r="BD99" s="53"/>
      <c r="BE99" s="53"/>
      <c r="BF99" s="53"/>
      <c r="BG99" s="53"/>
      <c r="BH99" s="53"/>
    </row>
    <row r="100" spans="1:60" x14ac:dyDescent="0.3">
      <c r="A100" s="53"/>
      <c r="B100" s="53"/>
      <c r="C100" s="53"/>
      <c r="D100" s="53"/>
      <c r="E100" s="53"/>
      <c r="F100" s="53"/>
      <c r="G100" s="53"/>
      <c r="H100" s="53"/>
      <c r="I100" s="53"/>
      <c r="J100" s="53"/>
      <c r="K100" s="53"/>
      <c r="L100" s="53"/>
      <c r="M100" s="53"/>
      <c r="N100" s="53"/>
      <c r="O100" s="53"/>
      <c r="P100" s="53"/>
      <c r="Q100" s="53"/>
      <c r="R100" s="53"/>
      <c r="S100" s="53"/>
      <c r="T100" s="53"/>
      <c r="U100" s="53"/>
      <c r="V100" s="53"/>
      <c r="W100" s="53"/>
      <c r="X100" s="53"/>
      <c r="Y100" s="53"/>
      <c r="Z100" s="53"/>
      <c r="AA100" s="53"/>
      <c r="AB100" s="53"/>
      <c r="AC100" s="53"/>
      <c r="AD100" s="53"/>
      <c r="AE100" s="53"/>
      <c r="AF100" s="53"/>
      <c r="AG100" s="53"/>
      <c r="AH100" s="53"/>
      <c r="AI100" s="53"/>
      <c r="AJ100" s="53"/>
      <c r="AK100" s="53"/>
      <c r="AL100" s="53"/>
      <c r="AM100" s="53"/>
      <c r="AN100" s="53"/>
      <c r="AO100" s="53"/>
      <c r="AP100" s="53"/>
      <c r="AQ100" s="53"/>
      <c r="AR100" s="53"/>
      <c r="AS100" s="53"/>
      <c r="AT100" s="53"/>
      <c r="AU100" s="53"/>
      <c r="AV100" s="53"/>
      <c r="AW100" s="53"/>
      <c r="AX100" s="53"/>
      <c r="AY100" s="53"/>
      <c r="AZ100" s="53"/>
      <c r="BA100" s="53"/>
      <c r="BB100" s="53"/>
      <c r="BC100" s="53"/>
      <c r="BD100" s="53"/>
      <c r="BE100" s="53"/>
      <c r="BF100" s="53"/>
      <c r="BG100" s="53"/>
      <c r="BH100" s="53"/>
    </row>
    <row r="101" spans="1:60" x14ac:dyDescent="0.3">
      <c r="A101" s="53"/>
      <c r="B101" s="53"/>
      <c r="C101" s="53"/>
      <c r="D101" s="53"/>
      <c r="E101" s="53"/>
      <c r="F101" s="53"/>
      <c r="G101" s="53"/>
      <c r="H101" s="53"/>
      <c r="I101" s="53"/>
      <c r="J101" s="53"/>
      <c r="K101" s="53"/>
      <c r="L101" s="53"/>
      <c r="M101" s="53"/>
      <c r="N101" s="53"/>
      <c r="O101" s="53"/>
      <c r="P101" s="53"/>
      <c r="Q101" s="53"/>
      <c r="R101" s="53"/>
      <c r="S101" s="53"/>
      <c r="T101" s="53"/>
      <c r="U101" s="53"/>
      <c r="V101" s="53"/>
      <c r="W101" s="53"/>
      <c r="X101" s="53"/>
      <c r="Y101" s="53"/>
      <c r="Z101" s="53"/>
      <c r="AA101" s="53"/>
      <c r="AB101" s="53"/>
      <c r="AC101" s="53"/>
      <c r="AD101" s="53"/>
      <c r="AE101" s="53"/>
      <c r="AF101" s="53"/>
      <c r="AG101" s="53"/>
      <c r="AH101" s="53"/>
      <c r="AI101" s="53"/>
      <c r="AJ101" s="53"/>
      <c r="AK101" s="53"/>
      <c r="AL101" s="53"/>
      <c r="AM101" s="53"/>
      <c r="AN101" s="53"/>
      <c r="AO101" s="53"/>
      <c r="AP101" s="53"/>
      <c r="AQ101" s="53"/>
      <c r="AR101" s="53"/>
      <c r="AS101" s="53"/>
      <c r="AT101" s="53"/>
      <c r="AU101" s="53"/>
      <c r="AV101" s="53"/>
      <c r="AW101" s="53"/>
      <c r="AX101" s="53"/>
      <c r="AY101" s="53"/>
      <c r="AZ101" s="53"/>
      <c r="BA101" s="53"/>
      <c r="BB101" s="53"/>
      <c r="BC101" s="53"/>
      <c r="BD101" s="53"/>
      <c r="BE101" s="53"/>
      <c r="BF101" s="53"/>
      <c r="BG101" s="53"/>
      <c r="BH101" s="53"/>
    </row>
    <row r="102" spans="1:60" x14ac:dyDescent="0.3">
      <c r="A102" s="53"/>
      <c r="B102" s="53"/>
      <c r="C102" s="53"/>
      <c r="D102" s="53"/>
      <c r="E102" s="53"/>
      <c r="F102" s="53"/>
      <c r="G102" s="53"/>
      <c r="H102" s="53"/>
      <c r="I102" s="53"/>
      <c r="J102" s="53"/>
      <c r="K102" s="53"/>
      <c r="L102" s="53"/>
      <c r="M102" s="53"/>
      <c r="N102" s="53"/>
      <c r="O102" s="53"/>
      <c r="P102" s="53"/>
      <c r="Q102" s="53"/>
      <c r="R102" s="53"/>
      <c r="S102" s="53"/>
      <c r="T102" s="53"/>
      <c r="U102" s="53"/>
      <c r="V102" s="53"/>
      <c r="W102" s="53"/>
      <c r="X102" s="53"/>
      <c r="Y102" s="53"/>
      <c r="Z102" s="53"/>
      <c r="AA102" s="53"/>
      <c r="AB102" s="53"/>
      <c r="AC102" s="53"/>
      <c r="AD102" s="53"/>
      <c r="AE102" s="53"/>
      <c r="AF102" s="53"/>
      <c r="AG102" s="53"/>
      <c r="AH102" s="53"/>
      <c r="AI102" s="53"/>
      <c r="AJ102" s="53"/>
      <c r="AK102" s="53"/>
      <c r="AL102" s="53"/>
      <c r="AM102" s="53"/>
      <c r="AN102" s="53"/>
      <c r="AO102" s="53"/>
      <c r="AP102" s="53"/>
      <c r="AQ102" s="53"/>
      <c r="AR102" s="53"/>
      <c r="AS102" s="53"/>
      <c r="AT102" s="53"/>
      <c r="AU102" s="53"/>
      <c r="AV102" s="53"/>
      <c r="AW102" s="53"/>
      <c r="AX102" s="53"/>
      <c r="AY102" s="53"/>
      <c r="AZ102" s="53"/>
      <c r="BA102" s="53"/>
      <c r="BB102" s="53"/>
      <c r="BC102" s="53"/>
      <c r="BD102" s="53"/>
      <c r="BE102" s="53"/>
      <c r="BF102" s="53"/>
      <c r="BG102" s="53"/>
      <c r="BH102" s="53"/>
    </row>
    <row r="103" spans="1:60" x14ac:dyDescent="0.3">
      <c r="A103" s="53"/>
      <c r="B103" s="53"/>
      <c r="C103" s="53"/>
      <c r="D103" s="53"/>
      <c r="E103" s="53"/>
      <c r="F103" s="53"/>
      <c r="G103" s="53"/>
      <c r="H103" s="53"/>
      <c r="I103" s="53"/>
      <c r="J103" s="53"/>
      <c r="K103" s="53"/>
      <c r="L103" s="53"/>
      <c r="M103" s="53"/>
      <c r="N103" s="53"/>
      <c r="O103" s="53"/>
      <c r="P103" s="53"/>
      <c r="Q103" s="53"/>
      <c r="R103" s="53"/>
      <c r="S103" s="53"/>
      <c r="T103" s="53"/>
      <c r="U103" s="53"/>
      <c r="V103" s="53"/>
      <c r="W103" s="53"/>
      <c r="X103" s="53"/>
      <c r="Y103" s="53"/>
      <c r="Z103" s="53"/>
      <c r="AA103" s="53"/>
      <c r="AB103" s="53"/>
      <c r="AC103" s="53"/>
      <c r="AD103" s="53"/>
      <c r="AE103" s="53"/>
      <c r="AF103" s="53"/>
      <c r="AG103" s="53"/>
      <c r="AH103" s="53"/>
      <c r="AI103" s="53"/>
      <c r="AJ103" s="53"/>
      <c r="AK103" s="53"/>
      <c r="AL103" s="53"/>
      <c r="AM103" s="53"/>
      <c r="AN103" s="53"/>
      <c r="AO103" s="53"/>
      <c r="AP103" s="53"/>
      <c r="AQ103" s="53"/>
      <c r="AR103" s="53"/>
      <c r="AS103" s="53"/>
      <c r="AT103" s="53"/>
      <c r="AU103" s="53"/>
      <c r="AV103" s="53"/>
      <c r="AW103" s="53"/>
      <c r="AX103" s="53"/>
      <c r="AY103" s="53"/>
      <c r="AZ103" s="53"/>
      <c r="BA103" s="53"/>
      <c r="BB103" s="53"/>
      <c r="BC103" s="53"/>
      <c r="BD103" s="53"/>
      <c r="BE103" s="53"/>
      <c r="BF103" s="53"/>
      <c r="BG103" s="53"/>
      <c r="BH103" s="53"/>
    </row>
    <row r="104" spans="1:60" x14ac:dyDescent="0.3">
      <c r="A104" s="53"/>
      <c r="B104" s="53"/>
      <c r="C104" s="53"/>
      <c r="D104" s="53"/>
      <c r="E104" s="53"/>
      <c r="F104" s="53"/>
      <c r="G104" s="53"/>
      <c r="H104" s="53"/>
      <c r="I104" s="53"/>
      <c r="J104" s="53"/>
      <c r="K104" s="53"/>
      <c r="L104" s="53"/>
      <c r="M104" s="53"/>
      <c r="N104" s="53"/>
      <c r="O104" s="53"/>
      <c r="P104" s="53"/>
      <c r="Q104" s="53"/>
      <c r="R104" s="53"/>
      <c r="S104" s="53"/>
      <c r="T104" s="53"/>
      <c r="U104" s="53"/>
      <c r="V104" s="53"/>
      <c r="W104" s="53"/>
      <c r="X104" s="53"/>
      <c r="Y104" s="53"/>
      <c r="Z104" s="53"/>
      <c r="AA104" s="53"/>
      <c r="AB104" s="53"/>
      <c r="AC104" s="53"/>
      <c r="AD104" s="53"/>
      <c r="AE104" s="53"/>
      <c r="AF104" s="53"/>
      <c r="AG104" s="53"/>
      <c r="AH104" s="53"/>
      <c r="AI104" s="53"/>
      <c r="AJ104" s="53"/>
      <c r="AK104" s="53"/>
      <c r="AL104" s="53"/>
      <c r="AM104" s="53"/>
      <c r="AN104" s="53"/>
      <c r="AO104" s="53"/>
      <c r="AP104" s="53"/>
      <c r="AQ104" s="53"/>
      <c r="AR104" s="53"/>
      <c r="AS104" s="53"/>
      <c r="AT104" s="53"/>
      <c r="AU104" s="53"/>
      <c r="AV104" s="53"/>
      <c r="AW104" s="53"/>
      <c r="AX104" s="53"/>
      <c r="AY104" s="53"/>
      <c r="AZ104" s="53"/>
      <c r="BA104" s="53"/>
      <c r="BB104" s="53"/>
      <c r="BC104" s="53"/>
      <c r="BD104" s="53"/>
      <c r="BE104" s="53"/>
      <c r="BF104" s="53"/>
      <c r="BG104" s="53"/>
      <c r="BH104" s="53"/>
    </row>
    <row r="105" spans="1:60" x14ac:dyDescent="0.3">
      <c r="A105" s="53"/>
      <c r="B105" s="53"/>
      <c r="C105" s="53"/>
      <c r="D105" s="53"/>
      <c r="E105" s="53"/>
      <c r="F105" s="53"/>
      <c r="G105" s="53"/>
      <c r="H105" s="53"/>
      <c r="I105" s="53"/>
      <c r="J105" s="53"/>
      <c r="K105" s="53"/>
      <c r="L105" s="53"/>
      <c r="M105" s="53"/>
      <c r="N105" s="53"/>
      <c r="O105" s="53"/>
      <c r="P105" s="53"/>
      <c r="Q105" s="53"/>
      <c r="R105" s="53"/>
      <c r="S105" s="53"/>
      <c r="T105" s="53"/>
      <c r="U105" s="53"/>
      <c r="V105" s="53"/>
      <c r="W105" s="53"/>
      <c r="X105" s="53"/>
      <c r="Y105" s="53"/>
      <c r="Z105" s="53"/>
      <c r="AA105" s="53"/>
      <c r="AB105" s="53"/>
      <c r="AC105" s="53"/>
      <c r="AD105" s="53"/>
      <c r="AE105" s="53"/>
      <c r="AF105" s="53"/>
      <c r="AG105" s="53"/>
      <c r="AH105" s="53"/>
      <c r="AI105" s="53"/>
      <c r="AJ105" s="53"/>
      <c r="AK105" s="53"/>
      <c r="AL105" s="53"/>
      <c r="AM105" s="53"/>
      <c r="AN105" s="53"/>
      <c r="AO105" s="53"/>
      <c r="AP105" s="53"/>
      <c r="AQ105" s="53"/>
      <c r="AR105" s="53"/>
      <c r="AS105" s="53"/>
      <c r="AT105" s="53"/>
      <c r="AU105" s="53"/>
      <c r="AV105" s="53"/>
      <c r="AW105" s="53"/>
      <c r="AX105" s="53"/>
      <c r="AY105" s="53"/>
      <c r="AZ105" s="53"/>
      <c r="BA105" s="53"/>
      <c r="BB105" s="53"/>
      <c r="BC105" s="53"/>
      <c r="BD105" s="53"/>
      <c r="BE105" s="53"/>
      <c r="BF105" s="53"/>
      <c r="BG105" s="53"/>
      <c r="BH105" s="53"/>
    </row>
    <row r="106" spans="1:60" x14ac:dyDescent="0.3">
      <c r="A106" s="53"/>
      <c r="B106" s="53"/>
      <c r="C106" s="53"/>
      <c r="D106" s="53"/>
      <c r="E106" s="53"/>
      <c r="F106" s="53"/>
      <c r="G106" s="53"/>
      <c r="H106" s="53"/>
      <c r="I106" s="53"/>
      <c r="J106" s="53"/>
      <c r="K106" s="53"/>
      <c r="L106" s="53"/>
      <c r="M106" s="53"/>
      <c r="N106" s="53"/>
      <c r="O106" s="53"/>
      <c r="P106" s="53"/>
      <c r="Q106" s="53"/>
      <c r="R106" s="53"/>
      <c r="S106" s="53"/>
      <c r="T106" s="53"/>
      <c r="U106" s="53"/>
      <c r="V106" s="53"/>
      <c r="W106" s="53"/>
      <c r="X106" s="53"/>
      <c r="Y106" s="53"/>
      <c r="Z106" s="53"/>
      <c r="AA106" s="53"/>
      <c r="AB106" s="53"/>
      <c r="AC106" s="53"/>
      <c r="AD106" s="53"/>
      <c r="AE106" s="53"/>
      <c r="AF106" s="53"/>
      <c r="AG106" s="53"/>
      <c r="AH106" s="53"/>
      <c r="AI106" s="53"/>
      <c r="AJ106" s="53"/>
      <c r="AK106" s="53"/>
      <c r="AL106" s="53"/>
      <c r="AM106" s="53"/>
      <c r="AN106" s="53"/>
      <c r="AO106" s="53"/>
      <c r="AP106" s="53"/>
      <c r="AQ106" s="53"/>
      <c r="AR106" s="53"/>
      <c r="AS106" s="53"/>
      <c r="AT106" s="53"/>
      <c r="AU106" s="53"/>
      <c r="AV106" s="53"/>
      <c r="AW106" s="53"/>
      <c r="AX106" s="53"/>
      <c r="AY106" s="53"/>
      <c r="AZ106" s="53"/>
      <c r="BA106" s="53"/>
      <c r="BB106" s="53"/>
      <c r="BC106" s="53"/>
      <c r="BD106" s="53"/>
      <c r="BE106" s="53"/>
      <c r="BF106" s="53"/>
      <c r="BG106" s="53"/>
      <c r="BH106" s="53"/>
    </row>
    <row r="107" spans="1:60" x14ac:dyDescent="0.3">
      <c r="A107" s="53"/>
      <c r="B107" s="53"/>
      <c r="C107" s="53"/>
      <c r="D107" s="53"/>
      <c r="E107" s="53"/>
      <c r="F107" s="53"/>
      <c r="G107" s="53"/>
      <c r="H107" s="53"/>
      <c r="I107" s="53"/>
      <c r="J107" s="53"/>
      <c r="K107" s="53"/>
      <c r="L107" s="53"/>
      <c r="M107" s="53"/>
      <c r="N107" s="53"/>
      <c r="O107" s="53"/>
      <c r="P107" s="53"/>
      <c r="Q107" s="53"/>
      <c r="R107" s="53"/>
      <c r="S107" s="53"/>
      <c r="T107" s="53"/>
      <c r="U107" s="53"/>
      <c r="V107" s="53"/>
      <c r="W107" s="53"/>
      <c r="X107" s="53"/>
      <c r="Y107" s="53"/>
      <c r="Z107" s="53"/>
      <c r="AA107" s="53"/>
      <c r="AB107" s="53"/>
      <c r="AC107" s="53"/>
      <c r="AD107" s="53"/>
      <c r="AE107" s="53"/>
      <c r="AF107" s="53"/>
      <c r="AG107" s="53"/>
      <c r="AH107" s="53"/>
      <c r="AI107" s="53"/>
      <c r="AJ107" s="53"/>
      <c r="AK107" s="53"/>
      <c r="AL107" s="53"/>
      <c r="AM107" s="53"/>
      <c r="AN107" s="53"/>
      <c r="AO107" s="53"/>
      <c r="AP107" s="53"/>
      <c r="AQ107" s="53"/>
      <c r="AR107" s="53"/>
      <c r="AS107" s="53"/>
      <c r="AT107" s="53"/>
      <c r="AU107" s="53"/>
      <c r="AV107" s="53"/>
      <c r="AW107" s="53"/>
      <c r="AX107" s="53"/>
      <c r="AY107" s="53"/>
      <c r="AZ107" s="53"/>
      <c r="BA107" s="53"/>
      <c r="BB107" s="53"/>
      <c r="BC107" s="53"/>
      <c r="BD107" s="53"/>
      <c r="BE107" s="53"/>
      <c r="BF107" s="53"/>
      <c r="BG107" s="53"/>
      <c r="BH107" s="53"/>
    </row>
    <row r="108" spans="1:60" x14ac:dyDescent="0.3">
      <c r="A108" s="53"/>
      <c r="B108" s="53"/>
      <c r="C108" s="53"/>
      <c r="D108" s="53"/>
      <c r="E108" s="53"/>
      <c r="F108" s="53"/>
      <c r="G108" s="53"/>
      <c r="H108" s="53"/>
      <c r="I108" s="53"/>
      <c r="J108" s="53"/>
      <c r="K108" s="53"/>
      <c r="L108" s="53"/>
      <c r="M108" s="53"/>
      <c r="N108" s="53"/>
      <c r="O108" s="53"/>
      <c r="P108" s="53"/>
      <c r="Q108" s="53"/>
      <c r="R108" s="53"/>
      <c r="S108" s="53"/>
      <c r="T108" s="53"/>
      <c r="U108" s="53"/>
      <c r="V108" s="53"/>
      <c r="W108" s="53"/>
      <c r="X108" s="53"/>
      <c r="Y108" s="53"/>
      <c r="Z108" s="53"/>
      <c r="AA108" s="53"/>
      <c r="AB108" s="53"/>
      <c r="AC108" s="53"/>
      <c r="AD108" s="53"/>
      <c r="AE108" s="53"/>
      <c r="AF108" s="53"/>
      <c r="AG108" s="53"/>
      <c r="AH108" s="53"/>
      <c r="AI108" s="53"/>
      <c r="AJ108" s="53"/>
      <c r="AK108" s="53"/>
      <c r="AL108" s="53"/>
      <c r="AM108" s="53"/>
      <c r="AN108" s="53"/>
      <c r="AO108" s="53"/>
      <c r="AP108" s="53"/>
      <c r="AQ108" s="53"/>
      <c r="AR108" s="53"/>
      <c r="AS108" s="53"/>
      <c r="AT108" s="53"/>
      <c r="AU108" s="53"/>
      <c r="AV108" s="53"/>
      <c r="AW108" s="53"/>
      <c r="AX108" s="53"/>
      <c r="AY108" s="53"/>
      <c r="AZ108" s="53"/>
      <c r="BA108" s="53"/>
      <c r="BB108" s="53"/>
      <c r="BC108" s="53"/>
      <c r="BD108" s="53"/>
      <c r="BE108" s="53"/>
      <c r="BF108" s="53"/>
      <c r="BG108" s="53"/>
      <c r="BH108" s="53"/>
    </row>
    <row r="109" spans="1:60" x14ac:dyDescent="0.3">
      <c r="A109" s="53"/>
      <c r="B109" s="53"/>
      <c r="C109" s="53"/>
      <c r="D109" s="53"/>
      <c r="E109" s="53"/>
      <c r="F109" s="53"/>
      <c r="G109" s="53"/>
      <c r="H109" s="53"/>
      <c r="I109" s="53"/>
      <c r="J109" s="53"/>
      <c r="K109" s="53"/>
      <c r="L109" s="53"/>
      <c r="M109" s="53"/>
      <c r="N109" s="53"/>
      <c r="O109" s="53"/>
      <c r="P109" s="53"/>
      <c r="Q109" s="53"/>
      <c r="R109" s="53"/>
      <c r="S109" s="53"/>
      <c r="T109" s="53"/>
      <c r="U109" s="53"/>
      <c r="V109" s="53"/>
      <c r="W109" s="53"/>
      <c r="X109" s="53"/>
      <c r="Y109" s="53"/>
      <c r="Z109" s="53"/>
      <c r="AA109" s="53"/>
      <c r="AB109" s="53"/>
      <c r="AC109" s="53"/>
      <c r="AD109" s="53"/>
      <c r="AE109" s="53"/>
      <c r="AF109" s="53"/>
      <c r="AG109" s="53"/>
      <c r="AH109" s="53"/>
      <c r="AI109" s="53"/>
      <c r="AJ109" s="53"/>
      <c r="AK109" s="53"/>
      <c r="AL109" s="53"/>
      <c r="AM109" s="53"/>
      <c r="AN109" s="53"/>
      <c r="AO109" s="53"/>
      <c r="AP109" s="53"/>
      <c r="AQ109" s="53"/>
      <c r="AR109" s="53"/>
      <c r="AS109" s="53"/>
      <c r="AT109" s="53"/>
      <c r="AU109" s="53"/>
      <c r="AV109" s="53"/>
      <c r="AW109" s="53"/>
      <c r="AX109" s="53"/>
      <c r="AY109" s="53"/>
      <c r="AZ109" s="53"/>
      <c r="BA109" s="53"/>
      <c r="BB109" s="53"/>
      <c r="BC109" s="53"/>
      <c r="BD109" s="53"/>
      <c r="BE109" s="53"/>
      <c r="BF109" s="53"/>
      <c r="BG109" s="53"/>
      <c r="BH109" s="53"/>
    </row>
    <row r="110" spans="1:60" x14ac:dyDescent="0.3">
      <c r="A110" s="53"/>
      <c r="B110" s="53"/>
      <c r="C110" s="53"/>
      <c r="D110" s="53"/>
      <c r="E110" s="53"/>
      <c r="F110" s="53"/>
      <c r="G110" s="53"/>
      <c r="H110" s="53"/>
      <c r="I110" s="53"/>
      <c r="J110" s="53"/>
      <c r="K110" s="53"/>
      <c r="L110" s="53"/>
      <c r="M110" s="53"/>
      <c r="N110" s="53"/>
      <c r="O110" s="53"/>
      <c r="P110" s="53"/>
      <c r="Q110" s="53"/>
      <c r="R110" s="53"/>
      <c r="S110" s="53"/>
      <c r="T110" s="53"/>
      <c r="U110" s="53"/>
      <c r="V110" s="53"/>
      <c r="W110" s="53"/>
      <c r="X110" s="53"/>
      <c r="Y110" s="53"/>
      <c r="Z110" s="53"/>
      <c r="AA110" s="53"/>
      <c r="AB110" s="53"/>
      <c r="AC110" s="53"/>
      <c r="AD110" s="53"/>
      <c r="AE110" s="53"/>
      <c r="AF110" s="53"/>
      <c r="AG110" s="53"/>
      <c r="AH110" s="53"/>
      <c r="AI110" s="53"/>
      <c r="AJ110" s="53"/>
      <c r="AK110" s="53"/>
      <c r="AL110" s="53"/>
      <c r="AM110" s="53"/>
      <c r="AN110" s="53"/>
      <c r="AO110" s="53"/>
      <c r="AP110" s="53"/>
      <c r="AQ110" s="53"/>
      <c r="AR110" s="53"/>
      <c r="AS110" s="53"/>
      <c r="AT110" s="53"/>
      <c r="AU110" s="53"/>
      <c r="AV110" s="53"/>
      <c r="AW110" s="53"/>
      <c r="AX110" s="53"/>
      <c r="AY110" s="53"/>
      <c r="AZ110" s="53"/>
      <c r="BA110" s="53"/>
      <c r="BB110" s="53"/>
      <c r="BC110" s="53"/>
      <c r="BD110" s="53"/>
      <c r="BE110" s="53"/>
      <c r="BF110" s="53"/>
      <c r="BG110" s="53"/>
      <c r="BH110" s="53"/>
    </row>
    <row r="111" spans="1:60" x14ac:dyDescent="0.3">
      <c r="A111" s="53"/>
      <c r="B111" s="53"/>
      <c r="C111" s="53"/>
      <c r="D111" s="53"/>
      <c r="E111" s="53"/>
      <c r="F111" s="53"/>
      <c r="G111" s="53"/>
      <c r="H111" s="53"/>
      <c r="I111" s="53"/>
      <c r="J111" s="53"/>
      <c r="K111" s="53"/>
      <c r="L111" s="53"/>
      <c r="M111" s="53"/>
      <c r="N111" s="53"/>
      <c r="O111" s="53"/>
      <c r="P111" s="53"/>
      <c r="Q111" s="53"/>
      <c r="R111" s="53"/>
      <c r="S111" s="53"/>
      <c r="T111" s="53"/>
      <c r="U111" s="53"/>
      <c r="V111" s="53"/>
      <c r="W111" s="53"/>
      <c r="X111" s="53"/>
      <c r="Y111" s="53"/>
      <c r="Z111" s="53"/>
      <c r="AA111" s="53"/>
      <c r="AB111" s="53"/>
      <c r="AC111" s="53"/>
      <c r="AD111" s="53"/>
      <c r="AE111" s="53"/>
      <c r="AF111" s="53"/>
      <c r="AG111" s="53"/>
      <c r="AH111" s="53"/>
      <c r="AI111" s="53"/>
      <c r="AJ111" s="53"/>
      <c r="AK111" s="53"/>
      <c r="AL111" s="53"/>
      <c r="AM111" s="53"/>
      <c r="AN111" s="53"/>
      <c r="AO111" s="53"/>
      <c r="AP111" s="53"/>
      <c r="AQ111" s="53"/>
      <c r="AR111" s="53"/>
      <c r="AS111" s="53"/>
      <c r="AT111" s="53"/>
      <c r="AU111" s="53"/>
      <c r="AV111" s="53"/>
      <c r="AW111" s="53"/>
      <c r="AX111" s="53"/>
      <c r="AY111" s="53"/>
      <c r="AZ111" s="53"/>
      <c r="BA111" s="53"/>
      <c r="BB111" s="53"/>
      <c r="BC111" s="53"/>
      <c r="BD111" s="53"/>
      <c r="BE111" s="53"/>
      <c r="BF111" s="53"/>
      <c r="BG111" s="53"/>
      <c r="BH111" s="53"/>
    </row>
    <row r="112" spans="1:60" x14ac:dyDescent="0.3">
      <c r="A112" s="53"/>
      <c r="B112" s="53"/>
      <c r="C112" s="53"/>
      <c r="D112" s="53"/>
      <c r="E112" s="53"/>
      <c r="F112" s="53"/>
      <c r="G112" s="53"/>
      <c r="H112" s="53"/>
      <c r="I112" s="53"/>
      <c r="J112" s="53"/>
      <c r="K112" s="53"/>
      <c r="L112" s="53"/>
      <c r="M112" s="53"/>
      <c r="N112" s="53"/>
      <c r="O112" s="53"/>
      <c r="P112" s="53"/>
      <c r="Q112" s="53"/>
      <c r="R112" s="53"/>
      <c r="S112" s="53"/>
      <c r="T112" s="53"/>
      <c r="U112" s="53"/>
      <c r="V112" s="53"/>
      <c r="W112" s="53"/>
      <c r="X112" s="53"/>
      <c r="Y112" s="53"/>
      <c r="Z112" s="53"/>
      <c r="AA112" s="53"/>
      <c r="AB112" s="53"/>
      <c r="AC112" s="53"/>
      <c r="AD112" s="53"/>
      <c r="AE112" s="53"/>
      <c r="AF112" s="53"/>
      <c r="AG112" s="53"/>
      <c r="AH112" s="53"/>
      <c r="AI112" s="53"/>
      <c r="AJ112" s="53"/>
      <c r="AK112" s="53"/>
      <c r="AL112" s="53"/>
      <c r="AM112" s="53"/>
      <c r="AN112" s="53"/>
      <c r="AO112" s="53"/>
      <c r="AP112" s="53"/>
      <c r="AQ112" s="53"/>
      <c r="AR112" s="53"/>
      <c r="AS112" s="53"/>
      <c r="AT112" s="53"/>
      <c r="AU112" s="53"/>
      <c r="AV112" s="53"/>
      <c r="AW112" s="53"/>
      <c r="AX112" s="53"/>
      <c r="AY112" s="53"/>
      <c r="AZ112" s="53"/>
      <c r="BA112" s="53"/>
      <c r="BB112" s="53"/>
      <c r="BC112" s="53"/>
      <c r="BD112" s="53"/>
      <c r="BE112" s="53"/>
      <c r="BF112" s="53"/>
      <c r="BG112" s="53"/>
      <c r="BH112" s="53"/>
    </row>
    <row r="113" spans="1:60" x14ac:dyDescent="0.3">
      <c r="A113" s="53"/>
      <c r="B113" s="53"/>
      <c r="C113" s="53"/>
      <c r="D113" s="53"/>
      <c r="E113" s="53"/>
      <c r="F113" s="53"/>
      <c r="G113" s="53"/>
      <c r="H113" s="53"/>
      <c r="I113" s="53"/>
      <c r="J113" s="53"/>
      <c r="K113" s="53"/>
      <c r="L113" s="53"/>
      <c r="M113" s="53"/>
      <c r="N113" s="53"/>
      <c r="O113" s="53"/>
      <c r="P113" s="53"/>
      <c r="Q113" s="53"/>
      <c r="R113" s="53"/>
      <c r="S113" s="53"/>
      <c r="T113" s="53"/>
      <c r="U113" s="53"/>
      <c r="V113" s="53"/>
      <c r="W113" s="53"/>
      <c r="X113" s="53"/>
      <c r="Y113" s="53"/>
      <c r="Z113" s="53"/>
      <c r="AA113" s="53"/>
      <c r="AB113" s="53"/>
      <c r="AC113" s="53"/>
      <c r="AD113" s="53"/>
      <c r="AE113" s="53"/>
      <c r="AF113" s="53"/>
      <c r="AG113" s="53"/>
      <c r="AH113" s="53"/>
      <c r="AI113" s="53"/>
      <c r="AJ113" s="53"/>
      <c r="AK113" s="53"/>
      <c r="AL113" s="53"/>
      <c r="AM113" s="53"/>
      <c r="AN113" s="53"/>
      <c r="AO113" s="53"/>
      <c r="AP113" s="53"/>
      <c r="AQ113" s="53"/>
      <c r="AR113" s="53"/>
      <c r="AS113" s="53"/>
      <c r="AT113" s="53"/>
      <c r="AU113" s="53"/>
      <c r="AV113" s="53"/>
      <c r="AW113" s="53"/>
      <c r="AX113" s="53"/>
      <c r="AY113" s="53"/>
      <c r="AZ113" s="53"/>
      <c r="BA113" s="53"/>
      <c r="BB113" s="53"/>
      <c r="BC113" s="53"/>
      <c r="BD113" s="53"/>
      <c r="BE113" s="53"/>
      <c r="BF113" s="53"/>
      <c r="BG113" s="53"/>
      <c r="BH113" s="53"/>
    </row>
    <row r="114" spans="1:60" x14ac:dyDescent="0.3">
      <c r="A114" s="53"/>
      <c r="B114" s="53"/>
      <c r="C114" s="53"/>
      <c r="D114" s="53"/>
      <c r="E114" s="53"/>
      <c r="F114" s="53"/>
      <c r="G114" s="53"/>
      <c r="H114" s="53"/>
      <c r="I114" s="53"/>
      <c r="J114" s="53"/>
      <c r="K114" s="53"/>
      <c r="L114" s="53"/>
      <c r="M114" s="53"/>
      <c r="N114" s="53"/>
      <c r="O114" s="53"/>
      <c r="P114" s="53"/>
      <c r="Q114" s="53"/>
      <c r="R114" s="53"/>
      <c r="S114" s="53"/>
      <c r="T114" s="53"/>
      <c r="U114" s="53"/>
      <c r="V114" s="53"/>
      <c r="W114" s="53"/>
      <c r="X114" s="53"/>
      <c r="Y114" s="53"/>
      <c r="Z114" s="53"/>
      <c r="AA114" s="53"/>
      <c r="AB114" s="53"/>
      <c r="AC114" s="53"/>
      <c r="AD114" s="53"/>
      <c r="AE114" s="53"/>
      <c r="AF114" s="53"/>
      <c r="AG114" s="53"/>
      <c r="AH114" s="53"/>
      <c r="AI114" s="53"/>
      <c r="AJ114" s="53"/>
      <c r="AK114" s="53"/>
      <c r="AL114" s="53"/>
      <c r="AM114" s="53"/>
      <c r="AN114" s="53"/>
      <c r="AO114" s="53"/>
      <c r="AP114" s="53"/>
      <c r="AQ114" s="53"/>
      <c r="AR114" s="53"/>
      <c r="AS114" s="53"/>
      <c r="AT114" s="53"/>
      <c r="AU114" s="53"/>
      <c r="AV114" s="53"/>
      <c r="AW114" s="53"/>
      <c r="AX114" s="53"/>
      <c r="AY114" s="53"/>
      <c r="AZ114" s="53"/>
      <c r="BA114" s="53"/>
      <c r="BB114" s="53"/>
      <c r="BC114" s="53"/>
      <c r="BD114" s="53"/>
      <c r="BE114" s="53"/>
      <c r="BF114" s="53"/>
      <c r="BG114" s="53"/>
      <c r="BH114" s="53"/>
    </row>
    <row r="115" spans="1:60" x14ac:dyDescent="0.3">
      <c r="A115" s="53"/>
      <c r="B115" s="53"/>
      <c r="C115" s="53"/>
      <c r="D115" s="53"/>
      <c r="E115" s="53"/>
      <c r="F115" s="53"/>
      <c r="G115" s="53"/>
      <c r="H115" s="53"/>
      <c r="I115" s="53"/>
      <c r="J115" s="53"/>
      <c r="K115" s="53"/>
      <c r="L115" s="53"/>
      <c r="M115" s="53"/>
      <c r="N115" s="53"/>
      <c r="O115" s="53"/>
      <c r="P115" s="53"/>
      <c r="Q115" s="53"/>
      <c r="R115" s="53"/>
      <c r="S115" s="53"/>
      <c r="T115" s="53"/>
      <c r="U115" s="53"/>
      <c r="V115" s="53"/>
      <c r="W115" s="53"/>
      <c r="X115" s="53"/>
      <c r="Y115" s="53"/>
      <c r="Z115" s="53"/>
      <c r="AA115" s="53"/>
      <c r="AB115" s="53"/>
      <c r="AC115" s="53"/>
      <c r="AD115" s="53"/>
      <c r="AE115" s="53"/>
      <c r="AF115" s="53"/>
      <c r="AG115" s="53"/>
      <c r="AH115" s="53"/>
      <c r="AI115" s="53"/>
      <c r="AJ115" s="53"/>
      <c r="AK115" s="53"/>
      <c r="AL115" s="53"/>
      <c r="AM115" s="53"/>
      <c r="AN115" s="53"/>
      <c r="AO115" s="53"/>
      <c r="AP115" s="53"/>
      <c r="AQ115" s="53"/>
      <c r="AR115" s="53"/>
      <c r="AS115" s="53"/>
      <c r="AT115" s="53"/>
      <c r="AU115" s="53"/>
      <c r="AV115" s="53"/>
      <c r="AW115" s="53"/>
      <c r="AX115" s="53"/>
      <c r="AY115" s="53"/>
      <c r="AZ115" s="53"/>
      <c r="BA115" s="53"/>
      <c r="BB115" s="53"/>
      <c r="BC115" s="53"/>
      <c r="BD115" s="53"/>
      <c r="BE115" s="53"/>
      <c r="BF115" s="53"/>
      <c r="BG115" s="53"/>
      <c r="BH115" s="53"/>
    </row>
    <row r="116" spans="1:60" x14ac:dyDescent="0.3">
      <c r="A116" s="53"/>
      <c r="B116" s="53"/>
      <c r="C116" s="53"/>
      <c r="D116" s="53"/>
      <c r="E116" s="53"/>
      <c r="F116" s="53"/>
      <c r="G116" s="53"/>
      <c r="H116" s="53"/>
      <c r="I116" s="53"/>
      <c r="J116" s="53"/>
      <c r="K116" s="53"/>
      <c r="L116" s="53"/>
      <c r="M116" s="53"/>
      <c r="N116" s="53"/>
      <c r="O116" s="53"/>
      <c r="P116" s="53"/>
      <c r="Q116" s="53"/>
      <c r="R116" s="53"/>
      <c r="S116" s="53"/>
      <c r="T116" s="53"/>
      <c r="U116" s="53"/>
      <c r="V116" s="53"/>
      <c r="W116" s="53"/>
      <c r="X116" s="53"/>
      <c r="Y116" s="53"/>
      <c r="Z116" s="53"/>
      <c r="AA116" s="53"/>
      <c r="AB116" s="53"/>
      <c r="AC116" s="53"/>
      <c r="AD116" s="53"/>
      <c r="AE116" s="53"/>
      <c r="AF116" s="53"/>
      <c r="AG116" s="53"/>
      <c r="AH116" s="53"/>
      <c r="AI116" s="53"/>
      <c r="AJ116" s="53"/>
      <c r="AK116" s="53"/>
      <c r="AL116" s="53"/>
      <c r="AM116" s="53"/>
      <c r="AN116" s="53"/>
      <c r="AO116" s="53"/>
      <c r="AP116" s="53"/>
      <c r="AQ116" s="53"/>
      <c r="AR116" s="53"/>
      <c r="AS116" s="53"/>
      <c r="AT116" s="53"/>
      <c r="AU116" s="53"/>
      <c r="AV116" s="53"/>
      <c r="AW116" s="53"/>
      <c r="AX116" s="53"/>
      <c r="AY116" s="53"/>
      <c r="AZ116" s="53"/>
      <c r="BA116" s="53"/>
      <c r="BB116" s="53"/>
      <c r="BC116" s="53"/>
      <c r="BD116" s="53"/>
      <c r="BE116" s="53"/>
      <c r="BF116" s="53"/>
      <c r="BG116" s="53"/>
      <c r="BH116" s="53"/>
    </row>
    <row r="117" spans="1:60" x14ac:dyDescent="0.3">
      <c r="A117" s="53"/>
      <c r="B117" s="53"/>
      <c r="C117" s="53"/>
      <c r="D117" s="53"/>
      <c r="E117" s="53"/>
      <c r="F117" s="53"/>
      <c r="G117" s="53"/>
      <c r="H117" s="53"/>
      <c r="I117" s="53"/>
      <c r="J117" s="53"/>
      <c r="K117" s="53"/>
      <c r="L117" s="53"/>
      <c r="M117" s="53"/>
      <c r="N117" s="53"/>
      <c r="O117" s="53"/>
      <c r="P117" s="53"/>
      <c r="Q117" s="53"/>
      <c r="R117" s="53"/>
      <c r="S117" s="53"/>
      <c r="T117" s="53"/>
      <c r="U117" s="53"/>
      <c r="V117" s="53"/>
      <c r="W117" s="53"/>
      <c r="X117" s="53"/>
      <c r="Y117" s="53"/>
      <c r="Z117" s="53"/>
      <c r="AA117" s="53"/>
      <c r="AB117" s="53"/>
      <c r="AC117" s="53"/>
      <c r="AD117" s="53"/>
      <c r="AE117" s="53"/>
      <c r="AF117" s="53"/>
      <c r="AG117" s="53"/>
      <c r="AH117" s="53"/>
      <c r="AI117" s="53"/>
      <c r="AJ117" s="53"/>
      <c r="AK117" s="53"/>
      <c r="AL117" s="53"/>
      <c r="AM117" s="53"/>
      <c r="AN117" s="53"/>
      <c r="AO117" s="53"/>
      <c r="AP117" s="53"/>
      <c r="AQ117" s="53"/>
      <c r="AR117" s="53"/>
      <c r="AS117" s="53"/>
      <c r="AT117" s="53"/>
      <c r="AU117" s="53"/>
      <c r="AV117" s="53"/>
      <c r="AW117" s="53"/>
      <c r="AX117" s="53"/>
      <c r="AY117" s="53"/>
      <c r="AZ117" s="53"/>
      <c r="BA117" s="53"/>
      <c r="BB117" s="53"/>
      <c r="BC117" s="53"/>
      <c r="BD117" s="53"/>
      <c r="BE117" s="53"/>
      <c r="BF117" s="53"/>
      <c r="BG117" s="53"/>
      <c r="BH117" s="53"/>
    </row>
    <row r="118" spans="1:60" x14ac:dyDescent="0.3">
      <c r="A118" s="53"/>
      <c r="B118" s="53"/>
      <c r="C118" s="53"/>
      <c r="D118" s="53"/>
      <c r="E118" s="53"/>
      <c r="F118" s="53"/>
      <c r="G118" s="53"/>
      <c r="H118" s="53"/>
      <c r="I118" s="53"/>
      <c r="J118" s="53"/>
      <c r="K118" s="53"/>
      <c r="L118" s="53"/>
      <c r="M118" s="53"/>
      <c r="N118" s="53"/>
      <c r="O118" s="53"/>
      <c r="P118" s="53"/>
      <c r="Q118" s="53"/>
      <c r="R118" s="53"/>
      <c r="S118" s="53"/>
      <c r="T118" s="53"/>
      <c r="U118" s="53"/>
      <c r="V118" s="53"/>
      <c r="W118" s="53"/>
      <c r="X118" s="53"/>
      <c r="Y118" s="53"/>
      <c r="Z118" s="53"/>
      <c r="AA118" s="53"/>
      <c r="AB118" s="53"/>
      <c r="AC118" s="53"/>
      <c r="AD118" s="53"/>
      <c r="AE118" s="53"/>
      <c r="AF118" s="53"/>
      <c r="AG118" s="53"/>
      <c r="AH118" s="53"/>
      <c r="AI118" s="53"/>
      <c r="AJ118" s="53"/>
      <c r="AK118" s="53"/>
      <c r="AL118" s="53"/>
      <c r="AM118" s="53"/>
      <c r="AN118" s="53"/>
      <c r="AO118" s="53"/>
      <c r="AP118" s="53"/>
      <c r="AQ118" s="53"/>
      <c r="AR118" s="53"/>
      <c r="AS118" s="53"/>
      <c r="AT118" s="53"/>
      <c r="AU118" s="53"/>
      <c r="AV118" s="53"/>
      <c r="AW118" s="53"/>
      <c r="AX118" s="53"/>
      <c r="AY118" s="53"/>
      <c r="AZ118" s="53"/>
      <c r="BA118" s="53"/>
      <c r="BB118" s="53"/>
      <c r="BC118" s="53"/>
      <c r="BD118" s="53"/>
      <c r="BE118" s="53"/>
      <c r="BF118" s="53"/>
      <c r="BG118" s="53"/>
      <c r="BH118" s="53"/>
    </row>
    <row r="119" spans="1:60" x14ac:dyDescent="0.3">
      <c r="A119" s="53"/>
      <c r="B119" s="53"/>
      <c r="C119" s="53"/>
      <c r="D119" s="53"/>
      <c r="E119" s="53"/>
      <c r="F119" s="53"/>
      <c r="G119" s="53"/>
      <c r="H119" s="53"/>
      <c r="I119" s="53"/>
      <c r="J119" s="53"/>
      <c r="K119" s="53"/>
      <c r="L119" s="53"/>
      <c r="M119" s="53"/>
      <c r="N119" s="53"/>
      <c r="O119" s="53"/>
      <c r="P119" s="53"/>
      <c r="Q119" s="53"/>
      <c r="R119" s="53"/>
      <c r="S119" s="53"/>
      <c r="T119" s="53"/>
      <c r="U119" s="53"/>
      <c r="V119" s="53"/>
      <c r="W119" s="53"/>
      <c r="X119" s="53"/>
      <c r="Y119" s="53"/>
      <c r="Z119" s="53"/>
      <c r="AA119" s="53"/>
      <c r="AB119" s="53"/>
      <c r="AC119" s="53"/>
      <c r="AD119" s="53"/>
      <c r="AE119" s="53"/>
      <c r="AF119" s="53"/>
      <c r="AG119" s="53"/>
      <c r="AH119" s="53"/>
      <c r="AI119" s="53"/>
      <c r="AJ119" s="53"/>
      <c r="AK119" s="53"/>
      <c r="AL119" s="53"/>
      <c r="AM119" s="53"/>
      <c r="AN119" s="53"/>
      <c r="AO119" s="53"/>
      <c r="AP119" s="53"/>
      <c r="AQ119" s="53"/>
      <c r="AR119" s="53"/>
      <c r="AS119" s="53"/>
      <c r="AT119" s="53"/>
      <c r="AU119" s="53"/>
      <c r="AV119" s="53"/>
      <c r="AW119" s="53"/>
      <c r="AX119" s="53"/>
      <c r="AY119" s="53"/>
      <c r="AZ119" s="53"/>
      <c r="BA119" s="53"/>
      <c r="BB119" s="53"/>
      <c r="BC119" s="53"/>
      <c r="BD119" s="53"/>
      <c r="BE119" s="53"/>
      <c r="BF119" s="53"/>
      <c r="BG119" s="53"/>
      <c r="BH119" s="53"/>
    </row>
    <row r="120" spans="1:60" x14ac:dyDescent="0.3">
      <c r="A120" s="53"/>
      <c r="B120" s="53"/>
      <c r="C120" s="53"/>
      <c r="D120" s="53"/>
      <c r="E120" s="53"/>
      <c r="F120" s="53"/>
      <c r="G120" s="53"/>
      <c r="H120" s="53"/>
      <c r="I120" s="53"/>
      <c r="J120" s="53"/>
      <c r="K120" s="53"/>
      <c r="L120" s="53"/>
      <c r="M120" s="53"/>
      <c r="N120" s="53"/>
      <c r="O120" s="53"/>
      <c r="P120" s="53"/>
      <c r="Q120" s="53"/>
      <c r="R120" s="53"/>
      <c r="S120" s="53"/>
      <c r="T120" s="53"/>
      <c r="U120" s="53"/>
      <c r="V120" s="53"/>
      <c r="W120" s="53"/>
      <c r="X120" s="53"/>
      <c r="Y120" s="53"/>
      <c r="Z120" s="53"/>
      <c r="AA120" s="53"/>
      <c r="AB120" s="53"/>
      <c r="AC120" s="53"/>
      <c r="AD120" s="53"/>
      <c r="AE120" s="53"/>
      <c r="AF120" s="53"/>
      <c r="AG120" s="53"/>
      <c r="AH120" s="53"/>
      <c r="AI120" s="53"/>
      <c r="AJ120" s="53"/>
      <c r="AK120" s="53"/>
      <c r="AL120" s="53"/>
      <c r="AM120" s="53"/>
      <c r="AN120" s="53"/>
      <c r="AO120" s="53"/>
      <c r="AP120" s="53"/>
      <c r="AQ120" s="53"/>
      <c r="AR120" s="53"/>
      <c r="AS120" s="53"/>
      <c r="AT120" s="53"/>
      <c r="AU120" s="53"/>
      <c r="AV120" s="53"/>
      <c r="AW120" s="53"/>
      <c r="AX120" s="53"/>
      <c r="AY120" s="53"/>
      <c r="AZ120" s="53"/>
      <c r="BA120" s="53"/>
      <c r="BB120" s="53"/>
      <c r="BC120" s="53"/>
      <c r="BD120" s="53"/>
      <c r="BE120" s="53"/>
      <c r="BF120" s="53"/>
      <c r="BG120" s="53"/>
      <c r="BH120" s="53"/>
    </row>
    <row r="121" spans="1:60" x14ac:dyDescent="0.3">
      <c r="A121" s="53"/>
      <c r="B121" s="53"/>
      <c r="C121" s="53"/>
      <c r="D121" s="53"/>
      <c r="E121" s="53"/>
      <c r="F121" s="53"/>
      <c r="G121" s="53"/>
      <c r="H121" s="53"/>
      <c r="I121" s="53"/>
      <c r="J121" s="53"/>
      <c r="K121" s="53"/>
      <c r="L121" s="53"/>
      <c r="M121" s="53"/>
      <c r="N121" s="53"/>
      <c r="O121" s="53"/>
      <c r="P121" s="53"/>
      <c r="Q121" s="53"/>
      <c r="R121" s="53"/>
      <c r="S121" s="53"/>
      <c r="T121" s="53"/>
      <c r="U121" s="53"/>
      <c r="V121" s="53"/>
      <c r="W121" s="53"/>
      <c r="X121" s="53"/>
      <c r="Y121" s="53"/>
      <c r="Z121" s="53"/>
      <c r="AA121" s="53"/>
      <c r="AB121" s="53"/>
      <c r="AC121" s="53"/>
      <c r="AD121" s="53"/>
      <c r="AE121" s="53"/>
      <c r="AF121" s="53"/>
      <c r="AG121" s="53"/>
      <c r="AH121" s="53"/>
      <c r="AI121" s="53"/>
      <c r="AJ121" s="53"/>
      <c r="AK121" s="53"/>
      <c r="AL121" s="53"/>
      <c r="AM121" s="53"/>
      <c r="AN121" s="53"/>
      <c r="AO121" s="53"/>
      <c r="AP121" s="53"/>
      <c r="AQ121" s="53"/>
      <c r="AR121" s="53"/>
      <c r="AS121" s="53"/>
      <c r="AT121" s="53"/>
      <c r="AU121" s="53"/>
      <c r="AV121" s="53"/>
      <c r="AW121" s="53"/>
      <c r="AX121" s="53"/>
      <c r="AY121" s="53"/>
      <c r="AZ121" s="53"/>
      <c r="BA121" s="53"/>
      <c r="BB121" s="53"/>
      <c r="BC121" s="53"/>
      <c r="BD121" s="53"/>
      <c r="BE121" s="53"/>
      <c r="BF121" s="53"/>
      <c r="BG121" s="53"/>
      <c r="BH121" s="53"/>
    </row>
    <row r="122" spans="1:60" x14ac:dyDescent="0.3">
      <c r="A122" s="53"/>
      <c r="B122" s="53"/>
      <c r="C122" s="53"/>
      <c r="D122" s="53"/>
      <c r="E122" s="53"/>
      <c r="F122" s="53"/>
      <c r="G122" s="53"/>
      <c r="H122" s="53"/>
      <c r="I122" s="53"/>
      <c r="J122" s="53"/>
      <c r="K122" s="53"/>
      <c r="L122" s="53"/>
      <c r="M122" s="53"/>
      <c r="N122" s="53"/>
      <c r="O122" s="53"/>
      <c r="P122" s="53"/>
      <c r="Q122" s="53"/>
      <c r="R122" s="53"/>
      <c r="S122" s="53"/>
      <c r="T122" s="53"/>
      <c r="U122" s="53"/>
      <c r="V122" s="53"/>
      <c r="W122" s="53"/>
      <c r="X122" s="53"/>
      <c r="Y122" s="53"/>
      <c r="Z122" s="53"/>
      <c r="AA122" s="53"/>
      <c r="AB122" s="53"/>
      <c r="AC122" s="53"/>
      <c r="AD122" s="53"/>
      <c r="AE122" s="53"/>
      <c r="AF122" s="53"/>
      <c r="AG122" s="53"/>
      <c r="AH122" s="53"/>
      <c r="AI122" s="53"/>
      <c r="AJ122" s="53"/>
      <c r="AK122" s="53"/>
      <c r="AL122" s="53"/>
      <c r="AM122" s="53"/>
      <c r="AN122" s="53"/>
      <c r="AO122" s="53"/>
      <c r="AP122" s="53"/>
      <c r="AQ122" s="53"/>
      <c r="AR122" s="53"/>
      <c r="AS122" s="53"/>
      <c r="AT122" s="53"/>
      <c r="AU122" s="53"/>
      <c r="AV122" s="53"/>
      <c r="AW122" s="53"/>
      <c r="AX122" s="53"/>
      <c r="AY122" s="53"/>
      <c r="AZ122" s="53"/>
      <c r="BA122" s="53"/>
      <c r="BB122" s="53"/>
      <c r="BC122" s="53"/>
      <c r="BD122" s="53"/>
      <c r="BE122" s="53"/>
      <c r="BF122" s="53"/>
      <c r="BG122" s="53"/>
      <c r="BH122" s="53"/>
    </row>
    <row r="123" spans="1:60" x14ac:dyDescent="0.3">
      <c r="A123" s="53"/>
      <c r="B123" s="53"/>
      <c r="C123" s="53"/>
      <c r="D123" s="53"/>
      <c r="E123" s="53"/>
      <c r="F123" s="53"/>
      <c r="G123" s="53"/>
      <c r="H123" s="53"/>
      <c r="I123" s="53"/>
      <c r="J123" s="53"/>
      <c r="K123" s="53"/>
      <c r="L123" s="53"/>
      <c r="M123" s="53"/>
      <c r="N123" s="53"/>
      <c r="O123" s="53"/>
      <c r="P123" s="53"/>
      <c r="Q123" s="53"/>
      <c r="R123" s="53"/>
      <c r="S123" s="53"/>
      <c r="T123" s="53"/>
      <c r="U123" s="53"/>
      <c r="V123" s="53"/>
      <c r="W123" s="53"/>
      <c r="X123" s="53"/>
      <c r="Y123" s="53"/>
      <c r="Z123" s="53"/>
      <c r="AA123" s="53"/>
      <c r="AB123" s="53"/>
      <c r="AC123" s="53"/>
      <c r="AD123" s="53"/>
      <c r="AE123" s="53"/>
      <c r="AF123" s="53"/>
      <c r="AG123" s="53"/>
      <c r="AH123" s="53"/>
      <c r="AI123" s="53"/>
      <c r="AJ123" s="53"/>
      <c r="AK123" s="53"/>
      <c r="AL123" s="53"/>
      <c r="AM123" s="53"/>
      <c r="AN123" s="53"/>
      <c r="AO123" s="53"/>
      <c r="AP123" s="53"/>
      <c r="AQ123" s="53"/>
      <c r="AR123" s="53"/>
      <c r="AS123" s="53"/>
      <c r="AT123" s="53"/>
      <c r="AU123" s="53"/>
      <c r="AV123" s="53"/>
      <c r="AW123" s="53"/>
      <c r="AX123" s="53"/>
      <c r="AY123" s="53"/>
      <c r="AZ123" s="53"/>
      <c r="BA123" s="53"/>
      <c r="BB123" s="53"/>
      <c r="BC123" s="53"/>
      <c r="BD123" s="53"/>
      <c r="BE123" s="53"/>
      <c r="BF123" s="53"/>
      <c r="BG123" s="53"/>
      <c r="BH123" s="53"/>
    </row>
    <row r="124" spans="1:60" x14ac:dyDescent="0.3">
      <c r="A124" s="53"/>
      <c r="B124" s="53"/>
      <c r="C124" s="53"/>
      <c r="D124" s="53"/>
      <c r="E124" s="53"/>
      <c r="F124" s="53"/>
      <c r="G124" s="53"/>
      <c r="H124" s="53"/>
      <c r="I124" s="53"/>
      <c r="J124" s="53"/>
      <c r="K124" s="53"/>
      <c r="L124" s="53"/>
      <c r="M124" s="53"/>
      <c r="N124" s="53"/>
      <c r="O124" s="53"/>
      <c r="P124" s="53"/>
      <c r="Q124" s="53"/>
      <c r="R124" s="53"/>
      <c r="S124" s="53"/>
      <c r="T124" s="53"/>
      <c r="U124" s="53"/>
      <c r="V124" s="53"/>
      <c r="W124" s="53"/>
      <c r="X124" s="53"/>
      <c r="Y124" s="53"/>
      <c r="Z124" s="53"/>
      <c r="AA124" s="53"/>
      <c r="AB124" s="53"/>
      <c r="AC124" s="53"/>
      <c r="AD124" s="53"/>
      <c r="AE124" s="53"/>
      <c r="AF124" s="53"/>
      <c r="AG124" s="53"/>
      <c r="AH124" s="53"/>
      <c r="AI124" s="53"/>
      <c r="AJ124" s="53"/>
      <c r="AK124" s="53"/>
      <c r="AL124" s="53"/>
      <c r="AM124" s="53"/>
      <c r="AN124" s="53"/>
      <c r="AO124" s="53"/>
      <c r="AP124" s="53"/>
      <c r="AQ124" s="53"/>
      <c r="AR124" s="53"/>
      <c r="AS124" s="53"/>
      <c r="AT124" s="53"/>
      <c r="AU124" s="53"/>
      <c r="AV124" s="53"/>
      <c r="AW124" s="53"/>
      <c r="AX124" s="53"/>
      <c r="AY124" s="53"/>
      <c r="AZ124" s="53"/>
      <c r="BA124" s="53"/>
      <c r="BB124" s="53"/>
      <c r="BC124" s="53"/>
      <c r="BD124" s="53"/>
      <c r="BE124" s="53"/>
      <c r="BF124" s="53"/>
      <c r="BG124" s="53"/>
      <c r="BH124" s="53"/>
    </row>
    <row r="125" spans="1:60" x14ac:dyDescent="0.3">
      <c r="A125" s="53"/>
      <c r="B125" s="53"/>
      <c r="C125" s="53"/>
      <c r="D125" s="53"/>
      <c r="E125" s="53"/>
      <c r="F125" s="53"/>
      <c r="G125" s="53"/>
      <c r="H125" s="53"/>
      <c r="I125" s="53"/>
      <c r="J125" s="53"/>
      <c r="K125" s="53"/>
      <c r="L125" s="53"/>
      <c r="M125" s="53"/>
      <c r="N125" s="53"/>
      <c r="O125" s="53"/>
      <c r="P125" s="53"/>
      <c r="Q125" s="53"/>
      <c r="R125" s="53"/>
      <c r="S125" s="53"/>
      <c r="T125" s="53"/>
      <c r="U125" s="53"/>
      <c r="V125" s="53"/>
      <c r="W125" s="53"/>
      <c r="X125" s="53"/>
      <c r="Y125" s="53"/>
      <c r="Z125" s="53"/>
      <c r="AA125" s="53"/>
      <c r="AB125" s="53"/>
      <c r="AC125" s="53"/>
      <c r="AD125" s="53"/>
      <c r="AE125" s="53"/>
      <c r="AF125" s="53"/>
      <c r="AG125" s="53"/>
      <c r="AH125" s="53"/>
      <c r="AI125" s="53"/>
      <c r="AJ125" s="53"/>
      <c r="AK125" s="53"/>
      <c r="AL125" s="53"/>
      <c r="AM125" s="53"/>
      <c r="AN125" s="53"/>
      <c r="AO125" s="53"/>
      <c r="AP125" s="53"/>
      <c r="AQ125" s="53"/>
      <c r="AR125" s="53"/>
      <c r="AS125" s="53"/>
      <c r="AT125" s="53"/>
      <c r="AU125" s="53"/>
      <c r="AV125" s="53"/>
      <c r="AW125" s="53"/>
      <c r="AX125" s="53"/>
      <c r="AY125" s="53"/>
      <c r="AZ125" s="53"/>
      <c r="BA125" s="53"/>
      <c r="BB125" s="53"/>
      <c r="BC125" s="53"/>
      <c r="BD125" s="53"/>
      <c r="BE125" s="53"/>
      <c r="BF125" s="53"/>
      <c r="BG125" s="53"/>
      <c r="BH125" s="53"/>
    </row>
    <row r="126" spans="1:60" x14ac:dyDescent="0.3">
      <c r="A126" s="53"/>
      <c r="B126" s="53"/>
      <c r="C126" s="53"/>
      <c r="D126" s="53"/>
      <c r="E126" s="53"/>
      <c r="F126" s="53"/>
      <c r="G126" s="53"/>
      <c r="H126" s="53"/>
      <c r="I126" s="53"/>
      <c r="J126" s="53"/>
      <c r="K126" s="53"/>
      <c r="L126" s="53"/>
      <c r="M126" s="53"/>
      <c r="N126" s="53"/>
      <c r="O126" s="53"/>
      <c r="P126" s="53"/>
      <c r="Q126" s="53"/>
      <c r="R126" s="53"/>
      <c r="S126" s="53"/>
      <c r="T126" s="53"/>
      <c r="U126" s="53"/>
      <c r="V126" s="53"/>
      <c r="W126" s="53"/>
      <c r="X126" s="53"/>
      <c r="Y126" s="53"/>
      <c r="Z126" s="53"/>
      <c r="AA126" s="53"/>
      <c r="AB126" s="53"/>
      <c r="AC126" s="53"/>
      <c r="AD126" s="53"/>
      <c r="AE126" s="53"/>
      <c r="AF126" s="53"/>
      <c r="AG126" s="53"/>
      <c r="AH126" s="53"/>
      <c r="AI126" s="53"/>
      <c r="AJ126" s="53"/>
      <c r="AK126" s="53"/>
      <c r="AL126" s="53"/>
      <c r="AM126" s="53"/>
      <c r="AN126" s="53"/>
      <c r="AO126" s="53"/>
      <c r="AP126" s="53"/>
      <c r="AQ126" s="53"/>
      <c r="AR126" s="53"/>
      <c r="AS126" s="53"/>
      <c r="AT126" s="53"/>
      <c r="AU126" s="53"/>
      <c r="AV126" s="53"/>
      <c r="AW126" s="53"/>
      <c r="AX126" s="53"/>
      <c r="AY126" s="53"/>
      <c r="AZ126" s="53"/>
      <c r="BA126" s="53"/>
      <c r="BB126" s="53"/>
      <c r="BC126" s="53"/>
      <c r="BD126" s="53"/>
      <c r="BE126" s="53"/>
      <c r="BF126" s="53"/>
      <c r="BG126" s="53"/>
      <c r="BH126" s="53"/>
    </row>
    <row r="127" spans="1:60" x14ac:dyDescent="0.3">
      <c r="A127" s="53"/>
      <c r="B127" s="53"/>
      <c r="C127" s="53"/>
      <c r="D127" s="53"/>
      <c r="E127" s="53"/>
      <c r="F127" s="53"/>
      <c r="G127" s="53"/>
      <c r="H127" s="53"/>
      <c r="I127" s="53"/>
      <c r="J127" s="53"/>
      <c r="K127" s="53"/>
      <c r="L127" s="53"/>
      <c r="M127" s="53"/>
      <c r="N127" s="53"/>
      <c r="O127" s="53"/>
      <c r="P127" s="53"/>
      <c r="Q127" s="53"/>
      <c r="R127" s="53"/>
      <c r="S127" s="53"/>
      <c r="T127" s="53"/>
      <c r="U127" s="53"/>
      <c r="V127" s="53"/>
      <c r="W127" s="53"/>
      <c r="X127" s="53"/>
      <c r="Y127" s="53"/>
      <c r="Z127" s="53"/>
      <c r="AA127" s="53"/>
      <c r="AB127" s="53"/>
      <c r="AC127" s="53"/>
      <c r="AD127" s="53"/>
      <c r="AE127" s="53"/>
      <c r="AF127" s="53"/>
      <c r="AG127" s="53"/>
      <c r="AH127" s="53"/>
      <c r="AI127" s="53"/>
      <c r="AJ127" s="53"/>
      <c r="AK127" s="53"/>
      <c r="AL127" s="53"/>
      <c r="AM127" s="53"/>
      <c r="AN127" s="53"/>
      <c r="AO127" s="53"/>
      <c r="AP127" s="53"/>
      <c r="AQ127" s="53"/>
      <c r="AR127" s="53"/>
      <c r="AS127" s="53"/>
      <c r="AT127" s="53"/>
      <c r="AU127" s="53"/>
      <c r="AV127" s="53"/>
      <c r="AW127" s="53"/>
      <c r="AX127" s="53"/>
      <c r="AY127" s="53"/>
      <c r="AZ127" s="53"/>
      <c r="BA127" s="53"/>
      <c r="BB127" s="53"/>
      <c r="BC127" s="53"/>
      <c r="BD127" s="53"/>
      <c r="BE127" s="53"/>
      <c r="BF127" s="53"/>
      <c r="BG127" s="53"/>
      <c r="BH127" s="53"/>
    </row>
    <row r="128" spans="1:60" x14ac:dyDescent="0.3">
      <c r="A128" s="53"/>
      <c r="B128" s="53"/>
      <c r="C128" s="53"/>
      <c r="D128" s="53"/>
      <c r="E128" s="53"/>
      <c r="F128" s="53"/>
      <c r="G128" s="53"/>
      <c r="H128" s="53"/>
      <c r="I128" s="53"/>
      <c r="J128" s="53"/>
      <c r="K128" s="53"/>
      <c r="L128" s="53"/>
      <c r="M128" s="53"/>
      <c r="N128" s="53"/>
      <c r="O128" s="53"/>
      <c r="P128" s="53"/>
      <c r="Q128" s="53"/>
      <c r="R128" s="53"/>
      <c r="S128" s="53"/>
      <c r="T128" s="53"/>
      <c r="U128" s="53"/>
      <c r="V128" s="53"/>
      <c r="W128" s="53"/>
      <c r="X128" s="53"/>
      <c r="Y128" s="53"/>
      <c r="Z128" s="53"/>
      <c r="AA128" s="53"/>
      <c r="AB128" s="53"/>
      <c r="AC128" s="53"/>
      <c r="AD128" s="53"/>
      <c r="AE128" s="53"/>
      <c r="AF128" s="53"/>
      <c r="AG128" s="53"/>
      <c r="AH128" s="53"/>
      <c r="AI128" s="53"/>
      <c r="AJ128" s="53"/>
      <c r="AK128" s="53"/>
      <c r="AL128" s="53"/>
      <c r="AM128" s="53"/>
      <c r="AN128" s="53"/>
      <c r="AO128" s="53"/>
      <c r="AP128" s="53"/>
      <c r="AQ128" s="53"/>
      <c r="AR128" s="53"/>
      <c r="AS128" s="53"/>
      <c r="AT128" s="53"/>
      <c r="AU128" s="53"/>
      <c r="AV128" s="53"/>
      <c r="AW128" s="53"/>
      <c r="AX128" s="53"/>
      <c r="AY128" s="53"/>
      <c r="AZ128" s="53"/>
      <c r="BA128" s="53"/>
      <c r="BB128" s="53"/>
      <c r="BC128" s="53"/>
      <c r="BD128" s="53"/>
      <c r="BE128" s="53"/>
      <c r="BF128" s="53"/>
      <c r="BG128" s="53"/>
      <c r="BH128" s="53"/>
    </row>
    <row r="129" spans="1:60" x14ac:dyDescent="0.3">
      <c r="A129" s="53"/>
      <c r="B129" s="53"/>
      <c r="C129" s="53"/>
      <c r="D129" s="53"/>
      <c r="E129" s="53"/>
      <c r="F129" s="53"/>
      <c r="G129" s="53"/>
      <c r="H129" s="53"/>
      <c r="I129" s="53"/>
      <c r="J129" s="53"/>
      <c r="K129" s="53"/>
      <c r="L129" s="53"/>
      <c r="M129" s="53"/>
      <c r="N129" s="53"/>
      <c r="O129" s="53"/>
      <c r="P129" s="53"/>
      <c r="Q129" s="53"/>
      <c r="R129" s="53"/>
      <c r="S129" s="53"/>
      <c r="T129" s="53"/>
      <c r="U129" s="53"/>
      <c r="V129" s="53"/>
      <c r="W129" s="53"/>
      <c r="X129" s="53"/>
      <c r="Y129" s="53"/>
      <c r="Z129" s="53"/>
      <c r="AA129" s="53"/>
      <c r="AB129" s="53"/>
      <c r="AC129" s="53"/>
      <c r="AD129" s="53"/>
      <c r="AE129" s="53"/>
      <c r="AF129" s="53"/>
      <c r="AG129" s="53"/>
      <c r="AH129" s="53"/>
      <c r="AI129" s="53"/>
      <c r="AJ129" s="53"/>
      <c r="AK129" s="53"/>
      <c r="AL129" s="53"/>
      <c r="AM129" s="53"/>
      <c r="AN129" s="53"/>
      <c r="AO129" s="53"/>
      <c r="AP129" s="53"/>
      <c r="AQ129" s="53"/>
      <c r="AR129" s="53"/>
      <c r="AS129" s="53"/>
      <c r="AT129" s="53"/>
      <c r="AU129" s="53"/>
      <c r="AV129" s="53"/>
      <c r="AW129" s="53"/>
      <c r="AX129" s="53"/>
      <c r="AY129" s="53"/>
      <c r="AZ129" s="53"/>
      <c r="BA129" s="53"/>
      <c r="BB129" s="53"/>
      <c r="BC129" s="53"/>
      <c r="BD129" s="53"/>
      <c r="BE129" s="53"/>
      <c r="BF129" s="53"/>
      <c r="BG129" s="53"/>
      <c r="BH129" s="53"/>
    </row>
    <row r="130" spans="1:60" x14ac:dyDescent="0.3">
      <c r="A130" s="53"/>
      <c r="B130" s="53"/>
      <c r="C130" s="53"/>
      <c r="D130" s="53"/>
      <c r="E130" s="53"/>
      <c r="F130" s="53"/>
      <c r="G130" s="53"/>
      <c r="H130" s="53"/>
      <c r="I130" s="53"/>
      <c r="J130" s="53"/>
      <c r="K130" s="53"/>
      <c r="L130" s="53"/>
      <c r="M130" s="53"/>
      <c r="N130" s="53"/>
      <c r="O130" s="53"/>
      <c r="P130" s="53"/>
      <c r="Q130" s="53"/>
      <c r="R130" s="53"/>
      <c r="S130" s="53"/>
      <c r="T130" s="53"/>
      <c r="U130" s="53"/>
      <c r="V130" s="53"/>
      <c r="W130" s="53"/>
      <c r="X130" s="53"/>
      <c r="Y130" s="53"/>
      <c r="Z130" s="53"/>
      <c r="AA130" s="53"/>
      <c r="AB130" s="53"/>
      <c r="AC130" s="53"/>
      <c r="AD130" s="53"/>
      <c r="AE130" s="53"/>
      <c r="AF130" s="53"/>
      <c r="AG130" s="53"/>
      <c r="AH130" s="53"/>
      <c r="AI130" s="53"/>
      <c r="AJ130" s="53"/>
      <c r="AK130" s="53"/>
      <c r="AL130" s="53"/>
      <c r="AM130" s="53"/>
      <c r="AN130" s="53"/>
      <c r="AO130" s="53"/>
      <c r="AP130" s="53"/>
      <c r="AQ130" s="53"/>
      <c r="AR130" s="53"/>
      <c r="AS130" s="53"/>
      <c r="AT130" s="53"/>
      <c r="AU130" s="53"/>
      <c r="AV130" s="53"/>
      <c r="AW130" s="53"/>
      <c r="AX130" s="53"/>
      <c r="AY130" s="53"/>
      <c r="AZ130" s="53"/>
      <c r="BA130" s="53"/>
      <c r="BB130" s="53"/>
      <c r="BC130" s="53"/>
      <c r="BD130" s="53"/>
      <c r="BE130" s="53"/>
      <c r="BF130" s="53"/>
      <c r="BG130" s="53"/>
      <c r="BH130" s="53"/>
    </row>
    <row r="131" spans="1:60" x14ac:dyDescent="0.3">
      <c r="A131" s="53"/>
      <c r="B131" s="53"/>
      <c r="C131" s="53"/>
      <c r="D131" s="53"/>
      <c r="E131" s="53"/>
      <c r="F131" s="53"/>
      <c r="G131" s="53"/>
      <c r="H131" s="53"/>
      <c r="I131" s="53"/>
      <c r="J131" s="53"/>
      <c r="K131" s="53"/>
      <c r="L131" s="53"/>
      <c r="M131" s="53"/>
      <c r="N131" s="53"/>
      <c r="O131" s="53"/>
      <c r="P131" s="53"/>
      <c r="Q131" s="53"/>
      <c r="R131" s="53"/>
      <c r="S131" s="53"/>
      <c r="T131" s="53"/>
      <c r="U131" s="53"/>
      <c r="V131" s="53"/>
      <c r="W131" s="53"/>
      <c r="X131" s="53"/>
      <c r="Y131" s="53"/>
      <c r="Z131" s="53"/>
      <c r="AA131" s="53"/>
      <c r="AB131" s="53"/>
      <c r="AC131" s="53"/>
      <c r="AD131" s="53"/>
      <c r="AE131" s="53"/>
      <c r="AF131" s="53"/>
      <c r="AG131" s="53"/>
      <c r="AH131" s="53"/>
      <c r="AI131" s="53"/>
      <c r="AJ131" s="53"/>
      <c r="AK131" s="53"/>
      <c r="AL131" s="53"/>
      <c r="AM131" s="53"/>
      <c r="AN131" s="53"/>
      <c r="AO131" s="53"/>
      <c r="AP131" s="53"/>
      <c r="AQ131" s="53"/>
      <c r="AR131" s="53"/>
      <c r="AS131" s="53"/>
      <c r="AT131" s="53"/>
      <c r="AU131" s="53"/>
      <c r="AV131" s="53"/>
      <c r="AW131" s="53"/>
      <c r="AX131" s="53"/>
      <c r="AY131" s="53"/>
      <c r="AZ131" s="53"/>
      <c r="BA131" s="53"/>
      <c r="BB131" s="53"/>
      <c r="BC131" s="53"/>
      <c r="BD131" s="53"/>
      <c r="BE131" s="53"/>
      <c r="BF131" s="53"/>
      <c r="BG131" s="53"/>
      <c r="BH131" s="53"/>
    </row>
    <row r="132" spans="1:60" x14ac:dyDescent="0.3">
      <c r="A132" s="53"/>
      <c r="B132" s="53"/>
      <c r="C132" s="53"/>
      <c r="D132" s="53"/>
      <c r="E132" s="53"/>
      <c r="F132" s="53"/>
      <c r="G132" s="53"/>
      <c r="H132" s="53"/>
      <c r="I132" s="53"/>
      <c r="J132" s="53"/>
      <c r="K132" s="53"/>
      <c r="L132" s="53"/>
      <c r="M132" s="53"/>
      <c r="N132" s="53"/>
      <c r="O132" s="53"/>
      <c r="P132" s="53"/>
      <c r="Q132" s="53"/>
      <c r="R132" s="53"/>
      <c r="S132" s="53"/>
      <c r="T132" s="53"/>
      <c r="U132" s="53"/>
      <c r="V132" s="53"/>
      <c r="W132" s="53"/>
      <c r="X132" s="53"/>
      <c r="Y132" s="53"/>
      <c r="Z132" s="53"/>
      <c r="AA132" s="53"/>
      <c r="AB132" s="53"/>
      <c r="AC132" s="53"/>
      <c r="AD132" s="53"/>
      <c r="AE132" s="53"/>
      <c r="AF132" s="53"/>
      <c r="AG132" s="53"/>
      <c r="AH132" s="53"/>
      <c r="AI132" s="53"/>
      <c r="AJ132" s="53"/>
      <c r="AK132" s="53"/>
      <c r="AL132" s="53"/>
      <c r="AM132" s="53"/>
      <c r="AN132" s="53"/>
      <c r="AO132" s="53"/>
      <c r="AP132" s="53"/>
      <c r="AQ132" s="53"/>
      <c r="AR132" s="53"/>
      <c r="AS132" s="53"/>
      <c r="AT132" s="53"/>
      <c r="AU132" s="53"/>
      <c r="AV132" s="53"/>
      <c r="AW132" s="53"/>
      <c r="AX132" s="53"/>
      <c r="AY132" s="53"/>
      <c r="AZ132" s="53"/>
      <c r="BA132" s="53"/>
      <c r="BB132" s="53"/>
      <c r="BC132" s="53"/>
      <c r="BD132" s="53"/>
      <c r="BE132" s="53"/>
      <c r="BF132" s="53"/>
      <c r="BG132" s="53"/>
      <c r="BH132" s="53"/>
    </row>
    <row r="133" spans="1:60" x14ac:dyDescent="0.3">
      <c r="A133" s="53"/>
      <c r="B133" s="53"/>
      <c r="C133" s="53"/>
      <c r="D133" s="53"/>
      <c r="E133" s="53"/>
      <c r="F133" s="53"/>
      <c r="G133" s="53"/>
      <c r="H133" s="53"/>
      <c r="I133" s="53"/>
      <c r="J133" s="53"/>
      <c r="K133" s="53"/>
      <c r="L133" s="53"/>
      <c r="M133" s="53"/>
      <c r="N133" s="53"/>
      <c r="O133" s="53"/>
      <c r="P133" s="53"/>
      <c r="Q133" s="53"/>
      <c r="R133" s="53"/>
      <c r="S133" s="53"/>
      <c r="T133" s="53"/>
      <c r="U133" s="53"/>
      <c r="V133" s="53"/>
      <c r="W133" s="53"/>
      <c r="X133" s="53"/>
      <c r="Y133" s="53"/>
      <c r="Z133" s="53"/>
      <c r="AA133" s="53"/>
      <c r="AB133" s="53"/>
      <c r="AC133" s="53"/>
      <c r="AD133" s="53"/>
      <c r="AE133" s="53"/>
      <c r="AF133" s="53"/>
      <c r="AG133" s="53"/>
      <c r="AH133" s="53"/>
      <c r="AI133" s="53"/>
      <c r="AJ133" s="53"/>
      <c r="AK133" s="53"/>
      <c r="AL133" s="53"/>
      <c r="AM133" s="53"/>
      <c r="AN133" s="53"/>
      <c r="AO133" s="53"/>
      <c r="AP133" s="53"/>
      <c r="AQ133" s="53"/>
      <c r="AR133" s="53"/>
      <c r="AS133" s="53"/>
      <c r="AT133" s="53"/>
      <c r="AU133" s="53"/>
      <c r="AV133" s="53"/>
      <c r="AW133" s="53"/>
      <c r="AX133" s="53"/>
      <c r="AY133" s="53"/>
      <c r="AZ133" s="53"/>
      <c r="BA133" s="53"/>
      <c r="BB133" s="53"/>
      <c r="BC133" s="53"/>
      <c r="BD133" s="53"/>
      <c r="BE133" s="53"/>
      <c r="BF133" s="53"/>
      <c r="BG133" s="53"/>
      <c r="BH133" s="53"/>
    </row>
    <row r="134" spans="1:60" x14ac:dyDescent="0.3">
      <c r="A134" s="53"/>
      <c r="B134" s="53"/>
      <c r="C134" s="53"/>
      <c r="D134" s="53"/>
      <c r="E134" s="53"/>
      <c r="F134" s="53"/>
      <c r="G134" s="53"/>
      <c r="H134" s="53"/>
      <c r="I134" s="53"/>
      <c r="J134" s="53"/>
      <c r="K134" s="53"/>
      <c r="L134" s="53"/>
      <c r="M134" s="53"/>
      <c r="N134" s="53"/>
      <c r="O134" s="53"/>
      <c r="P134" s="53"/>
      <c r="Q134" s="53"/>
      <c r="R134" s="53"/>
      <c r="S134" s="53"/>
      <c r="T134" s="53"/>
      <c r="U134" s="53"/>
      <c r="V134" s="53"/>
      <c r="W134" s="53"/>
      <c r="X134" s="53"/>
      <c r="Y134" s="53"/>
      <c r="Z134" s="53"/>
      <c r="AA134" s="53"/>
      <c r="AB134" s="53"/>
      <c r="AC134" s="53"/>
      <c r="AD134" s="53"/>
      <c r="AE134" s="53"/>
      <c r="AF134" s="53"/>
      <c r="AG134" s="53"/>
      <c r="AH134" s="53"/>
      <c r="AI134" s="53"/>
      <c r="AJ134" s="53"/>
      <c r="AK134" s="53"/>
      <c r="AL134" s="53"/>
      <c r="AM134" s="53"/>
      <c r="AN134" s="53"/>
      <c r="AO134" s="53"/>
      <c r="AP134" s="53"/>
      <c r="AQ134" s="53"/>
      <c r="AR134" s="53"/>
      <c r="AS134" s="53"/>
      <c r="AT134" s="53"/>
      <c r="AU134" s="53"/>
      <c r="AV134" s="53"/>
      <c r="AW134" s="53"/>
      <c r="AX134" s="53"/>
      <c r="AY134" s="53"/>
      <c r="AZ134" s="53"/>
      <c r="BA134" s="53"/>
      <c r="BB134" s="53"/>
      <c r="BC134" s="53"/>
      <c r="BD134" s="53"/>
      <c r="BE134" s="53"/>
      <c r="BF134" s="53"/>
      <c r="BG134" s="53"/>
      <c r="BH134" s="53"/>
    </row>
    <row r="135" spans="1:60" x14ac:dyDescent="0.3">
      <c r="A135" s="53"/>
      <c r="B135" s="53"/>
      <c r="C135" s="53"/>
      <c r="D135" s="53"/>
      <c r="E135" s="53"/>
      <c r="F135" s="53"/>
      <c r="G135" s="53"/>
      <c r="H135" s="53"/>
      <c r="I135" s="53"/>
      <c r="J135" s="53"/>
      <c r="K135" s="53"/>
      <c r="L135" s="53"/>
      <c r="M135" s="53"/>
      <c r="N135" s="53"/>
      <c r="O135" s="53"/>
      <c r="P135" s="53"/>
      <c r="Q135" s="53"/>
      <c r="R135" s="53"/>
      <c r="S135" s="53"/>
      <c r="T135" s="53"/>
      <c r="U135" s="53"/>
      <c r="V135" s="53"/>
      <c r="W135" s="53"/>
      <c r="X135" s="53"/>
      <c r="Y135" s="53"/>
      <c r="Z135" s="53"/>
      <c r="AA135" s="53"/>
      <c r="AB135" s="53"/>
      <c r="AC135" s="53"/>
      <c r="AD135" s="53"/>
      <c r="AE135" s="53"/>
      <c r="AF135" s="53"/>
      <c r="AG135" s="53"/>
      <c r="AH135" s="53"/>
      <c r="AI135" s="53"/>
      <c r="AJ135" s="53"/>
      <c r="AK135" s="53"/>
      <c r="AL135" s="53"/>
      <c r="AM135" s="53"/>
      <c r="AN135" s="53"/>
      <c r="AO135" s="53"/>
      <c r="AP135" s="53"/>
      <c r="AQ135" s="53"/>
      <c r="AR135" s="53"/>
      <c r="AS135" s="53"/>
      <c r="AT135" s="53"/>
      <c r="AU135" s="53"/>
      <c r="AV135" s="53"/>
      <c r="AW135" s="53"/>
      <c r="AX135" s="53"/>
      <c r="AY135" s="53"/>
      <c r="AZ135" s="53"/>
      <c r="BA135" s="53"/>
      <c r="BB135" s="53"/>
      <c r="BC135" s="53"/>
      <c r="BD135" s="53"/>
      <c r="BE135" s="53"/>
      <c r="BF135" s="53"/>
      <c r="BG135" s="53"/>
      <c r="BH135" s="53"/>
    </row>
    <row r="136" spans="1:60" x14ac:dyDescent="0.3">
      <c r="A136" s="53"/>
      <c r="B136" s="53"/>
      <c r="C136" s="53"/>
      <c r="D136" s="53"/>
      <c r="E136" s="53"/>
      <c r="F136" s="53"/>
      <c r="G136" s="53"/>
      <c r="H136" s="53"/>
      <c r="I136" s="53"/>
      <c r="J136" s="53"/>
      <c r="K136" s="53"/>
      <c r="L136" s="53"/>
      <c r="M136" s="53"/>
      <c r="N136" s="53"/>
      <c r="O136" s="53"/>
      <c r="P136" s="53"/>
      <c r="Q136" s="53"/>
      <c r="R136" s="53"/>
      <c r="S136" s="53"/>
      <c r="T136" s="53"/>
      <c r="U136" s="53"/>
      <c r="V136" s="53"/>
      <c r="W136" s="53"/>
      <c r="X136" s="53"/>
      <c r="Y136" s="53"/>
      <c r="Z136" s="53"/>
      <c r="AA136" s="53"/>
      <c r="AB136" s="53"/>
      <c r="AC136" s="53"/>
      <c r="AD136" s="53"/>
      <c r="AE136" s="53"/>
      <c r="AF136" s="53"/>
      <c r="AG136" s="53"/>
      <c r="AH136" s="53"/>
      <c r="AI136" s="53"/>
      <c r="AJ136" s="53"/>
      <c r="AK136" s="53"/>
      <c r="AL136" s="53"/>
      <c r="AM136" s="53"/>
      <c r="AN136" s="53"/>
      <c r="AO136" s="53"/>
      <c r="AP136" s="53"/>
      <c r="AQ136" s="53"/>
      <c r="AR136" s="53"/>
      <c r="AS136" s="53"/>
      <c r="AT136" s="53"/>
      <c r="AU136" s="53"/>
      <c r="AV136" s="53"/>
      <c r="AW136" s="53"/>
      <c r="AX136" s="53"/>
      <c r="AY136" s="53"/>
      <c r="AZ136" s="53"/>
      <c r="BA136" s="53"/>
      <c r="BB136" s="53"/>
      <c r="BC136" s="53"/>
      <c r="BD136" s="53"/>
      <c r="BE136" s="53"/>
      <c r="BF136" s="53"/>
      <c r="BG136" s="53"/>
      <c r="BH136" s="53"/>
    </row>
    <row r="137" spans="1:60" x14ac:dyDescent="0.3">
      <c r="A137" s="53"/>
      <c r="B137" s="53"/>
      <c r="C137" s="53"/>
      <c r="D137" s="53"/>
      <c r="E137" s="53"/>
      <c r="F137" s="53"/>
      <c r="G137" s="53"/>
      <c r="H137" s="53"/>
      <c r="I137" s="53"/>
      <c r="J137" s="53"/>
      <c r="K137" s="53"/>
      <c r="L137" s="53"/>
      <c r="M137" s="53"/>
      <c r="N137" s="53"/>
      <c r="O137" s="53"/>
      <c r="P137" s="53"/>
      <c r="Q137" s="53"/>
      <c r="R137" s="53"/>
      <c r="S137" s="53"/>
      <c r="T137" s="53"/>
      <c r="U137" s="53"/>
      <c r="V137" s="53"/>
      <c r="W137" s="53"/>
      <c r="X137" s="53"/>
      <c r="Y137" s="53"/>
      <c r="Z137" s="53"/>
      <c r="AA137" s="53"/>
      <c r="AB137" s="53"/>
      <c r="AC137" s="53"/>
      <c r="AD137" s="53"/>
      <c r="AE137" s="53"/>
      <c r="AF137" s="53"/>
      <c r="AG137" s="53"/>
      <c r="AH137" s="53"/>
      <c r="AI137" s="53"/>
      <c r="AJ137" s="53"/>
      <c r="AK137" s="53"/>
      <c r="AL137" s="53"/>
      <c r="AM137" s="53"/>
      <c r="AN137" s="53"/>
      <c r="AO137" s="53"/>
      <c r="AP137" s="53"/>
      <c r="AQ137" s="53"/>
      <c r="AR137" s="53"/>
      <c r="AS137" s="53"/>
      <c r="AT137" s="53"/>
      <c r="AU137" s="53"/>
      <c r="AV137" s="53"/>
      <c r="AW137" s="53"/>
      <c r="AX137" s="53"/>
      <c r="AY137" s="53"/>
      <c r="AZ137" s="53"/>
      <c r="BA137" s="53"/>
      <c r="BB137" s="53"/>
      <c r="BC137" s="53"/>
      <c r="BD137" s="53"/>
      <c r="BE137" s="53"/>
      <c r="BF137" s="53"/>
      <c r="BG137" s="53"/>
      <c r="BH137" s="53"/>
    </row>
    <row r="138" spans="1:60" x14ac:dyDescent="0.3">
      <c r="A138" s="53"/>
      <c r="B138" s="53"/>
      <c r="C138" s="53"/>
      <c r="D138" s="53"/>
      <c r="E138" s="53"/>
      <c r="F138" s="53"/>
      <c r="G138" s="53"/>
      <c r="H138" s="53"/>
      <c r="I138" s="53"/>
      <c r="J138" s="53"/>
      <c r="K138" s="53"/>
      <c r="L138" s="53"/>
      <c r="M138" s="53"/>
      <c r="N138" s="53"/>
      <c r="O138" s="53"/>
      <c r="P138" s="53"/>
      <c r="Q138" s="53"/>
      <c r="R138" s="53"/>
      <c r="S138" s="53"/>
      <c r="T138" s="53"/>
      <c r="U138" s="53"/>
      <c r="V138" s="53"/>
      <c r="W138" s="53"/>
      <c r="X138" s="53"/>
      <c r="Y138" s="53"/>
      <c r="Z138" s="53"/>
      <c r="AA138" s="53"/>
      <c r="AB138" s="53"/>
      <c r="AC138" s="53"/>
      <c r="AD138" s="53"/>
      <c r="AE138" s="53"/>
      <c r="AF138" s="53"/>
      <c r="AG138" s="53"/>
      <c r="AH138" s="53"/>
      <c r="AI138" s="53"/>
      <c r="AJ138" s="53"/>
      <c r="AK138" s="53"/>
      <c r="AL138" s="53"/>
      <c r="AM138" s="53"/>
      <c r="AN138" s="53"/>
      <c r="AO138" s="53"/>
      <c r="AP138" s="53"/>
      <c r="AQ138" s="53"/>
      <c r="AR138" s="53"/>
      <c r="AS138" s="53"/>
      <c r="AT138" s="53"/>
      <c r="AU138" s="53"/>
      <c r="AV138" s="53"/>
      <c r="AW138" s="53"/>
      <c r="AX138" s="53"/>
      <c r="AY138" s="53"/>
      <c r="AZ138" s="53"/>
      <c r="BA138" s="53"/>
      <c r="BB138" s="53"/>
      <c r="BC138" s="53"/>
      <c r="BD138" s="53"/>
      <c r="BE138" s="53"/>
      <c r="BF138" s="53"/>
      <c r="BG138" s="53"/>
      <c r="BH138" s="53"/>
    </row>
    <row r="139" spans="1:60" x14ac:dyDescent="0.3">
      <c r="A139" s="53"/>
      <c r="B139" s="53"/>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c r="AB139" s="53"/>
      <c r="AC139" s="53"/>
      <c r="AD139" s="53"/>
      <c r="AE139" s="53"/>
      <c r="AF139" s="53"/>
      <c r="AG139" s="53"/>
      <c r="AH139" s="53"/>
      <c r="AI139" s="53"/>
      <c r="AJ139" s="53"/>
      <c r="AK139" s="53"/>
      <c r="AL139" s="53"/>
      <c r="AM139" s="53"/>
      <c r="AN139" s="53"/>
      <c r="AO139" s="53"/>
      <c r="AP139" s="53"/>
      <c r="AQ139" s="53"/>
      <c r="AR139" s="53"/>
      <c r="AS139" s="53"/>
      <c r="AT139" s="53"/>
      <c r="AU139" s="53"/>
      <c r="AV139" s="53"/>
      <c r="AW139" s="53"/>
      <c r="AX139" s="53"/>
      <c r="AY139" s="53"/>
      <c r="AZ139" s="53"/>
      <c r="BA139" s="53"/>
      <c r="BB139" s="53"/>
      <c r="BC139" s="53"/>
      <c r="BD139" s="53"/>
      <c r="BE139" s="53"/>
      <c r="BF139" s="53"/>
      <c r="BG139" s="53"/>
      <c r="BH139" s="53"/>
    </row>
    <row r="140" spans="1:60" x14ac:dyDescent="0.3">
      <c r="A140" s="53"/>
      <c r="B140" s="53"/>
      <c r="C140" s="53"/>
      <c r="D140" s="53"/>
      <c r="E140" s="53"/>
      <c r="F140" s="53"/>
      <c r="G140" s="53"/>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3"/>
      <c r="AY140" s="53"/>
      <c r="AZ140" s="53"/>
      <c r="BA140" s="53"/>
      <c r="BB140" s="53"/>
      <c r="BC140" s="53"/>
      <c r="BD140" s="53"/>
      <c r="BE140" s="53"/>
      <c r="BF140" s="53"/>
      <c r="BG140" s="53"/>
      <c r="BH140" s="53"/>
    </row>
    <row r="141" spans="1:60" x14ac:dyDescent="0.3">
      <c r="A141" s="53"/>
      <c r="B141" s="53"/>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3"/>
      <c r="AY141" s="53"/>
      <c r="AZ141" s="53"/>
      <c r="BA141" s="53"/>
      <c r="BB141" s="53"/>
      <c r="BC141" s="53"/>
      <c r="BD141" s="53"/>
      <c r="BE141" s="53"/>
      <c r="BF141" s="53"/>
      <c r="BG141" s="53"/>
      <c r="BH141" s="53"/>
    </row>
    <row r="142" spans="1:60" x14ac:dyDescent="0.3">
      <c r="A142" s="53"/>
      <c r="B142" s="53"/>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3"/>
      <c r="AY142" s="53"/>
      <c r="AZ142" s="53"/>
      <c r="BA142" s="53"/>
      <c r="BB142" s="53"/>
      <c r="BC142" s="53"/>
      <c r="BD142" s="53"/>
      <c r="BE142" s="53"/>
      <c r="BF142" s="53"/>
      <c r="BG142" s="53"/>
      <c r="BH142" s="53"/>
    </row>
    <row r="143" spans="1:60" x14ac:dyDescent="0.3">
      <c r="A143" s="53"/>
      <c r="B143" s="53"/>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3"/>
      <c r="AY143" s="53"/>
      <c r="AZ143" s="53"/>
      <c r="BA143" s="53"/>
      <c r="BB143" s="53"/>
      <c r="BC143" s="53"/>
      <c r="BD143" s="53"/>
      <c r="BE143" s="53"/>
      <c r="BF143" s="53"/>
      <c r="BG143" s="53"/>
      <c r="BH143" s="53"/>
    </row>
    <row r="144" spans="1:60" x14ac:dyDescent="0.3">
      <c r="A144" s="53"/>
      <c r="B144" s="53"/>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3"/>
      <c r="AY144" s="53"/>
      <c r="AZ144" s="53"/>
      <c r="BA144" s="53"/>
      <c r="BB144" s="53"/>
      <c r="BC144" s="53"/>
      <c r="BD144" s="53"/>
      <c r="BE144" s="53"/>
      <c r="BF144" s="53"/>
      <c r="BG144" s="53"/>
      <c r="BH144" s="53"/>
    </row>
    <row r="145" spans="1:60" x14ac:dyDescent="0.3">
      <c r="A145" s="53"/>
      <c r="B145" s="53"/>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3"/>
      <c r="AY145" s="53"/>
      <c r="AZ145" s="53"/>
      <c r="BA145" s="53"/>
      <c r="BB145" s="53"/>
      <c r="BC145" s="53"/>
      <c r="BD145" s="53"/>
      <c r="BE145" s="53"/>
      <c r="BF145" s="53"/>
      <c r="BG145" s="53"/>
      <c r="BH145" s="53"/>
    </row>
    <row r="146" spans="1:60" x14ac:dyDescent="0.3">
      <c r="A146" s="53"/>
      <c r="B146" s="53"/>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3"/>
      <c r="AY146" s="53"/>
      <c r="AZ146" s="53"/>
      <c r="BA146" s="53"/>
      <c r="BB146" s="53"/>
      <c r="BC146" s="53"/>
      <c r="BD146" s="53"/>
      <c r="BE146" s="53"/>
      <c r="BF146" s="53"/>
      <c r="BG146" s="53"/>
      <c r="BH146" s="53"/>
    </row>
    <row r="147" spans="1:60" x14ac:dyDescent="0.3">
      <c r="A147" s="53"/>
      <c r="B147" s="53"/>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3"/>
      <c r="AY147" s="53"/>
      <c r="AZ147" s="53"/>
      <c r="BA147" s="53"/>
      <c r="BB147" s="53"/>
      <c r="BC147" s="53"/>
      <c r="BD147" s="53"/>
      <c r="BE147" s="53"/>
      <c r="BF147" s="53"/>
      <c r="BG147" s="53"/>
      <c r="BH147" s="53"/>
    </row>
    <row r="148" spans="1:60" x14ac:dyDescent="0.3">
      <c r="A148" s="53"/>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3"/>
      <c r="AY148" s="53"/>
      <c r="AZ148" s="53"/>
      <c r="BA148" s="53"/>
      <c r="BB148" s="53"/>
      <c r="BC148" s="53"/>
      <c r="BD148" s="53"/>
      <c r="BE148" s="53"/>
      <c r="BF148" s="53"/>
      <c r="BG148" s="53"/>
      <c r="BH148" s="53"/>
    </row>
    <row r="149" spans="1:60" x14ac:dyDescent="0.3">
      <c r="A149" s="53"/>
      <c r="B149" s="53"/>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3"/>
      <c r="AY149" s="53"/>
      <c r="AZ149" s="53"/>
      <c r="BA149" s="53"/>
      <c r="BB149" s="53"/>
      <c r="BC149" s="53"/>
      <c r="BD149" s="53"/>
      <c r="BE149" s="53"/>
      <c r="BF149" s="53"/>
      <c r="BG149" s="53"/>
      <c r="BH149" s="53"/>
    </row>
    <row r="150" spans="1:60" x14ac:dyDescent="0.3">
      <c r="A150" s="53"/>
      <c r="B150" s="53"/>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3"/>
      <c r="AY150" s="53"/>
      <c r="AZ150" s="53"/>
      <c r="BA150" s="53"/>
      <c r="BB150" s="53"/>
      <c r="BC150" s="53"/>
      <c r="BD150" s="53"/>
      <c r="BE150" s="53"/>
      <c r="BF150" s="53"/>
      <c r="BG150" s="53"/>
      <c r="BH150" s="53"/>
    </row>
    <row r="151" spans="1:60" x14ac:dyDescent="0.3">
      <c r="A151" s="53"/>
      <c r="B151" s="53"/>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3"/>
      <c r="AY151" s="53"/>
      <c r="AZ151" s="53"/>
      <c r="BA151" s="53"/>
      <c r="BB151" s="53"/>
      <c r="BC151" s="53"/>
      <c r="BD151" s="53"/>
      <c r="BE151" s="53"/>
      <c r="BF151" s="53"/>
      <c r="BG151" s="53"/>
      <c r="BH151" s="53"/>
    </row>
    <row r="152" spans="1:60" x14ac:dyDescent="0.3">
      <c r="A152" s="53"/>
      <c r="B152" s="53"/>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3"/>
      <c r="AY152" s="53"/>
      <c r="AZ152" s="53"/>
      <c r="BA152" s="53"/>
      <c r="BB152" s="53"/>
      <c r="BC152" s="53"/>
      <c r="BD152" s="53"/>
      <c r="BE152" s="53"/>
      <c r="BF152" s="53"/>
      <c r="BG152" s="53"/>
      <c r="BH152" s="53"/>
    </row>
    <row r="153" spans="1:60" x14ac:dyDescent="0.3">
      <c r="A153" s="53"/>
      <c r="B153" s="53"/>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3"/>
      <c r="AY153" s="53"/>
      <c r="AZ153" s="53"/>
      <c r="BA153" s="53"/>
      <c r="BB153" s="53"/>
      <c r="BC153" s="53"/>
      <c r="BD153" s="53"/>
      <c r="BE153" s="53"/>
      <c r="BF153" s="53"/>
      <c r="BG153" s="53"/>
      <c r="BH153" s="53"/>
    </row>
    <row r="154" spans="1:60" x14ac:dyDescent="0.3">
      <c r="A154" s="53"/>
      <c r="B154" s="53"/>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3"/>
      <c r="AY154" s="53"/>
      <c r="AZ154" s="53"/>
      <c r="BA154" s="53"/>
      <c r="BB154" s="53"/>
      <c r="BC154" s="53"/>
      <c r="BD154" s="53"/>
      <c r="BE154" s="53"/>
      <c r="BF154" s="53"/>
      <c r="BG154" s="53"/>
      <c r="BH154" s="53"/>
    </row>
    <row r="155" spans="1:60" x14ac:dyDescent="0.3">
      <c r="A155" s="53"/>
      <c r="B155" s="53"/>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3"/>
      <c r="AY155" s="53"/>
      <c r="AZ155" s="53"/>
      <c r="BA155" s="53"/>
      <c r="BB155" s="53"/>
      <c r="BC155" s="53"/>
      <c r="BD155" s="53"/>
      <c r="BE155" s="53"/>
      <c r="BF155" s="53"/>
      <c r="BG155" s="53"/>
      <c r="BH155" s="53"/>
    </row>
    <row r="156" spans="1:60" x14ac:dyDescent="0.3">
      <c r="A156" s="53"/>
      <c r="B156" s="53"/>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3"/>
      <c r="AY156" s="53"/>
      <c r="AZ156" s="53"/>
      <c r="BA156" s="53"/>
      <c r="BB156" s="53"/>
      <c r="BC156" s="53"/>
      <c r="BD156" s="53"/>
      <c r="BE156" s="53"/>
      <c r="BF156" s="53"/>
      <c r="BG156" s="53"/>
      <c r="BH156" s="53"/>
    </row>
    <row r="157" spans="1:60" x14ac:dyDescent="0.3">
      <c r="A157" s="53"/>
      <c r="B157" s="53"/>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3"/>
      <c r="AY157" s="53"/>
      <c r="AZ157" s="53"/>
      <c r="BA157" s="53"/>
      <c r="BB157" s="53"/>
      <c r="BC157" s="53"/>
      <c r="BD157" s="53"/>
      <c r="BE157" s="53"/>
      <c r="BF157" s="53"/>
      <c r="BG157" s="53"/>
      <c r="BH157" s="53"/>
    </row>
    <row r="158" spans="1:60" x14ac:dyDescent="0.3">
      <c r="A158" s="53"/>
      <c r="B158" s="53"/>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3"/>
      <c r="AY158" s="53"/>
      <c r="AZ158" s="53"/>
      <c r="BA158" s="53"/>
      <c r="BB158" s="53"/>
      <c r="BC158" s="53"/>
      <c r="BD158" s="53"/>
      <c r="BE158" s="53"/>
      <c r="BF158" s="53"/>
      <c r="BG158" s="53"/>
      <c r="BH158" s="53"/>
    </row>
    <row r="159" spans="1:60" x14ac:dyDescent="0.3">
      <c r="A159" s="53"/>
      <c r="B159" s="53"/>
      <c r="C159" s="53"/>
      <c r="D159" s="53"/>
      <c r="E159" s="53"/>
      <c r="F159" s="53"/>
      <c r="G159" s="53"/>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3"/>
      <c r="AY159" s="53"/>
      <c r="AZ159" s="53"/>
      <c r="BA159" s="53"/>
      <c r="BB159" s="53"/>
      <c r="BC159" s="53"/>
      <c r="BD159" s="53"/>
      <c r="BE159" s="53"/>
      <c r="BF159" s="53"/>
      <c r="BG159" s="53"/>
      <c r="BH159" s="53"/>
    </row>
    <row r="160" spans="1:60" x14ac:dyDescent="0.3">
      <c r="A160" s="53"/>
      <c r="B160" s="53"/>
      <c r="C160" s="53"/>
      <c r="D160" s="53"/>
      <c r="E160" s="53"/>
      <c r="F160" s="53"/>
      <c r="G160" s="53"/>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3"/>
      <c r="AY160" s="53"/>
      <c r="AZ160" s="53"/>
      <c r="BA160" s="53"/>
      <c r="BB160" s="53"/>
      <c r="BC160" s="53"/>
      <c r="BD160" s="53"/>
      <c r="BE160" s="53"/>
      <c r="BF160" s="53"/>
      <c r="BG160" s="53"/>
      <c r="BH160" s="53"/>
    </row>
    <row r="161" spans="1:60" x14ac:dyDescent="0.3">
      <c r="A161" s="53"/>
      <c r="B161" s="53"/>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3"/>
      <c r="AY161" s="53"/>
      <c r="AZ161" s="53"/>
      <c r="BA161" s="53"/>
      <c r="BB161" s="53"/>
      <c r="BC161" s="53"/>
      <c r="BD161" s="53"/>
      <c r="BE161" s="53"/>
      <c r="BF161" s="53"/>
      <c r="BG161" s="53"/>
      <c r="BH161" s="53"/>
    </row>
    <row r="162" spans="1:60" x14ac:dyDescent="0.3">
      <c r="A162" s="53"/>
      <c r="B162" s="53"/>
      <c r="C162" s="53"/>
      <c r="D162" s="53"/>
      <c r="E162" s="53"/>
      <c r="F162" s="53"/>
      <c r="G162" s="53"/>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3"/>
      <c r="AY162" s="53"/>
      <c r="AZ162" s="53"/>
      <c r="BA162" s="53"/>
      <c r="BB162" s="53"/>
      <c r="BC162" s="53"/>
      <c r="BD162" s="53"/>
      <c r="BE162" s="53"/>
      <c r="BF162" s="53"/>
      <c r="BG162" s="53"/>
      <c r="BH162" s="53"/>
    </row>
    <row r="163" spans="1:60" x14ac:dyDescent="0.3">
      <c r="A163" s="53"/>
      <c r="B163" s="53"/>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3"/>
      <c r="AY163" s="53"/>
      <c r="AZ163" s="53"/>
      <c r="BA163" s="53"/>
      <c r="BB163" s="53"/>
      <c r="BC163" s="53"/>
      <c r="BD163" s="53"/>
      <c r="BE163" s="53"/>
      <c r="BF163" s="53"/>
      <c r="BG163" s="53"/>
      <c r="BH163" s="53"/>
    </row>
    <row r="164" spans="1:60" x14ac:dyDescent="0.3">
      <c r="A164" s="53"/>
      <c r="B164" s="53"/>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3"/>
      <c r="AY164" s="53"/>
      <c r="AZ164" s="53"/>
      <c r="BA164" s="53"/>
      <c r="BB164" s="53"/>
      <c r="BC164" s="53"/>
      <c r="BD164" s="53"/>
      <c r="BE164" s="53"/>
      <c r="BF164" s="53"/>
      <c r="BG164" s="53"/>
      <c r="BH164" s="53"/>
    </row>
    <row r="165" spans="1:60" x14ac:dyDescent="0.3">
      <c r="A165" s="53"/>
      <c r="B165" s="53"/>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3"/>
      <c r="AY165" s="53"/>
      <c r="AZ165" s="53"/>
      <c r="BA165" s="53"/>
      <c r="BB165" s="53"/>
      <c r="BC165" s="53"/>
      <c r="BD165" s="53"/>
      <c r="BE165" s="53"/>
      <c r="BF165" s="53"/>
      <c r="BG165" s="53"/>
      <c r="BH165" s="53"/>
    </row>
    <row r="166" spans="1:60" x14ac:dyDescent="0.3">
      <c r="A166" s="53"/>
      <c r="B166" s="53"/>
      <c r="C166" s="53"/>
      <c r="D166" s="53"/>
      <c r="E166" s="53"/>
      <c r="F166" s="53"/>
      <c r="G166" s="53"/>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3"/>
      <c r="AY166" s="53"/>
      <c r="AZ166" s="53"/>
      <c r="BA166" s="53"/>
      <c r="BB166" s="53"/>
      <c r="BC166" s="53"/>
      <c r="BD166" s="53"/>
      <c r="BE166" s="53"/>
      <c r="BF166" s="53"/>
      <c r="BG166" s="53"/>
      <c r="BH166" s="53"/>
    </row>
    <row r="167" spans="1:60" x14ac:dyDescent="0.3">
      <c r="A167" s="53"/>
      <c r="B167" s="53"/>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3"/>
      <c r="AY167" s="53"/>
      <c r="AZ167" s="53"/>
      <c r="BA167" s="53"/>
      <c r="BB167" s="53"/>
      <c r="BC167" s="53"/>
      <c r="BD167" s="53"/>
      <c r="BE167" s="53"/>
      <c r="BF167" s="53"/>
      <c r="BG167" s="53"/>
      <c r="BH167" s="53"/>
    </row>
    <row r="168" spans="1:60" x14ac:dyDescent="0.3">
      <c r="A168" s="53"/>
      <c r="B168" s="53"/>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3"/>
      <c r="AY168" s="53"/>
      <c r="AZ168" s="53"/>
      <c r="BA168" s="53"/>
      <c r="BB168" s="53"/>
      <c r="BC168" s="53"/>
      <c r="BD168" s="53"/>
      <c r="BE168" s="53"/>
      <c r="BF168" s="53"/>
      <c r="BG168" s="53"/>
      <c r="BH168" s="53"/>
    </row>
    <row r="169" spans="1:60" x14ac:dyDescent="0.3">
      <c r="A169" s="53"/>
      <c r="B169" s="53"/>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3"/>
      <c r="AY169" s="53"/>
      <c r="AZ169" s="53"/>
      <c r="BA169" s="53"/>
      <c r="BB169" s="53"/>
      <c r="BC169" s="53"/>
      <c r="BD169" s="53"/>
      <c r="BE169" s="53"/>
      <c r="BF169" s="53"/>
      <c r="BG169" s="53"/>
      <c r="BH169" s="53"/>
    </row>
    <row r="170" spans="1:60" x14ac:dyDescent="0.3">
      <c r="A170" s="53"/>
      <c r="B170" s="53"/>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3"/>
      <c r="AY170" s="53"/>
      <c r="AZ170" s="53"/>
      <c r="BA170" s="53"/>
      <c r="BB170" s="53"/>
      <c r="BC170" s="53"/>
      <c r="BD170" s="53"/>
      <c r="BE170" s="53"/>
      <c r="BF170" s="53"/>
      <c r="BG170" s="53"/>
      <c r="BH170" s="53"/>
    </row>
    <row r="171" spans="1:60" x14ac:dyDescent="0.3">
      <c r="A171" s="53"/>
      <c r="B171" s="53"/>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3"/>
      <c r="AY171" s="53"/>
      <c r="AZ171" s="53"/>
      <c r="BA171" s="53"/>
      <c r="BB171" s="53"/>
      <c r="BC171" s="53"/>
      <c r="BD171" s="53"/>
      <c r="BE171" s="53"/>
      <c r="BF171" s="53"/>
      <c r="BG171" s="53"/>
      <c r="BH171" s="53"/>
    </row>
    <row r="172" spans="1:60" x14ac:dyDescent="0.3">
      <c r="A172" s="53"/>
      <c r="B172" s="53"/>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3"/>
      <c r="AY172" s="53"/>
      <c r="AZ172" s="53"/>
      <c r="BA172" s="53"/>
      <c r="BB172" s="53"/>
      <c r="BC172" s="53"/>
      <c r="BD172" s="53"/>
      <c r="BE172" s="53"/>
      <c r="BF172" s="53"/>
      <c r="BG172" s="53"/>
      <c r="BH172" s="53"/>
    </row>
    <row r="173" spans="1:60" x14ac:dyDescent="0.3">
      <c r="A173" s="53"/>
      <c r="B173" s="53"/>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3"/>
      <c r="AY173" s="53"/>
      <c r="AZ173" s="53"/>
      <c r="BA173" s="53"/>
      <c r="BB173" s="53"/>
      <c r="BC173" s="53"/>
      <c r="BD173" s="53"/>
      <c r="BE173" s="53"/>
      <c r="BF173" s="53"/>
      <c r="BG173" s="53"/>
      <c r="BH173" s="53"/>
    </row>
    <row r="174" spans="1:60" x14ac:dyDescent="0.3">
      <c r="A174" s="53"/>
      <c r="B174" s="53"/>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3"/>
      <c r="AY174" s="53"/>
      <c r="AZ174" s="53"/>
      <c r="BA174" s="53"/>
      <c r="BB174" s="53"/>
      <c r="BC174" s="53"/>
      <c r="BD174" s="53"/>
      <c r="BE174" s="53"/>
      <c r="BF174" s="53"/>
      <c r="BG174" s="53"/>
      <c r="BH174" s="53"/>
    </row>
    <row r="175" spans="1:60" x14ac:dyDescent="0.3">
      <c r="A175" s="53"/>
      <c r="B175" s="53"/>
      <c r="C175" s="53"/>
      <c r="D175" s="53"/>
      <c r="E175" s="53"/>
      <c r="F175" s="53"/>
      <c r="G175" s="53"/>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3"/>
      <c r="AY175" s="53"/>
      <c r="AZ175" s="53"/>
      <c r="BA175" s="53"/>
      <c r="BB175" s="53"/>
      <c r="BC175" s="53"/>
      <c r="BD175" s="53"/>
      <c r="BE175" s="53"/>
      <c r="BF175" s="53"/>
      <c r="BG175" s="53"/>
      <c r="BH175" s="53"/>
    </row>
    <row r="176" spans="1:60" x14ac:dyDescent="0.3">
      <c r="A176" s="53"/>
      <c r="B176" s="53"/>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3"/>
      <c r="AY176" s="53"/>
      <c r="AZ176" s="53"/>
      <c r="BA176" s="53"/>
      <c r="BB176" s="53"/>
      <c r="BC176" s="53"/>
      <c r="BD176" s="53"/>
      <c r="BE176" s="53"/>
      <c r="BF176" s="53"/>
      <c r="BG176" s="53"/>
      <c r="BH176" s="53"/>
    </row>
    <row r="177" spans="1:60" x14ac:dyDescent="0.3">
      <c r="A177" s="53"/>
      <c r="B177" s="53"/>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c r="AA177" s="53"/>
      <c r="AB177" s="53"/>
      <c r="AC177" s="53"/>
      <c r="AD177" s="53"/>
      <c r="AE177" s="53"/>
      <c r="AF177" s="53"/>
      <c r="AG177" s="53"/>
      <c r="AH177" s="53"/>
      <c r="AI177" s="53"/>
      <c r="AJ177" s="53"/>
      <c r="AK177" s="53"/>
      <c r="AL177" s="53"/>
      <c r="AM177" s="53"/>
      <c r="AN177" s="53"/>
      <c r="AO177" s="53"/>
      <c r="AP177" s="53"/>
      <c r="AQ177" s="53"/>
      <c r="AR177" s="53"/>
      <c r="AS177" s="53"/>
      <c r="AT177" s="53"/>
      <c r="AU177" s="53"/>
      <c r="AV177" s="53"/>
      <c r="AW177" s="53"/>
      <c r="AX177" s="53"/>
      <c r="AY177" s="53"/>
      <c r="AZ177" s="53"/>
      <c r="BA177" s="53"/>
      <c r="BB177" s="53"/>
      <c r="BC177" s="53"/>
      <c r="BD177" s="53"/>
      <c r="BE177" s="53"/>
      <c r="BF177" s="53"/>
      <c r="BG177" s="53"/>
      <c r="BH177" s="53"/>
    </row>
    <row r="178" spans="1:60" x14ac:dyDescent="0.3">
      <c r="A178" s="53"/>
      <c r="B178" s="53"/>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c r="AA178" s="53"/>
      <c r="AB178" s="53"/>
      <c r="AC178" s="53"/>
      <c r="AD178" s="53"/>
      <c r="AE178" s="53"/>
      <c r="AF178" s="53"/>
      <c r="AG178" s="53"/>
      <c r="AH178" s="53"/>
      <c r="AI178" s="53"/>
      <c r="AJ178" s="53"/>
      <c r="AK178" s="53"/>
      <c r="AL178" s="53"/>
      <c r="AM178" s="53"/>
      <c r="AN178" s="53"/>
      <c r="AO178" s="53"/>
      <c r="AP178" s="53"/>
      <c r="AQ178" s="53"/>
      <c r="AR178" s="53"/>
      <c r="AS178" s="53"/>
      <c r="AT178" s="53"/>
      <c r="AU178" s="53"/>
      <c r="AV178" s="53"/>
      <c r="AW178" s="53"/>
      <c r="AX178" s="53"/>
      <c r="AY178" s="53"/>
      <c r="AZ178" s="53"/>
      <c r="BA178" s="53"/>
      <c r="BB178" s="53"/>
      <c r="BC178" s="53"/>
      <c r="BD178" s="53"/>
      <c r="BE178" s="53"/>
      <c r="BF178" s="53"/>
      <c r="BG178" s="53"/>
      <c r="BH178" s="53"/>
    </row>
    <row r="179" spans="1:60" x14ac:dyDescent="0.3">
      <c r="A179" s="53"/>
      <c r="B179" s="53"/>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c r="AA179" s="53"/>
      <c r="AB179" s="53"/>
      <c r="AC179" s="53"/>
      <c r="AD179" s="53"/>
      <c r="AE179" s="53"/>
      <c r="AF179" s="53"/>
      <c r="AG179" s="53"/>
      <c r="AH179" s="53"/>
      <c r="AI179" s="53"/>
      <c r="AJ179" s="53"/>
      <c r="AK179" s="53"/>
      <c r="AL179" s="53"/>
      <c r="AM179" s="53"/>
      <c r="AN179" s="53"/>
      <c r="AO179" s="53"/>
      <c r="AP179" s="53"/>
      <c r="AQ179" s="53"/>
      <c r="AR179" s="53"/>
      <c r="AS179" s="53"/>
      <c r="AT179" s="53"/>
      <c r="AU179" s="53"/>
      <c r="AV179" s="53"/>
      <c r="AW179" s="53"/>
      <c r="AX179" s="53"/>
      <c r="AY179" s="53"/>
      <c r="AZ179" s="53"/>
      <c r="BA179" s="53"/>
      <c r="BB179" s="53"/>
      <c r="BC179" s="53"/>
      <c r="BD179" s="53"/>
      <c r="BE179" s="53"/>
      <c r="BF179" s="53"/>
      <c r="BG179" s="53"/>
      <c r="BH179" s="53"/>
    </row>
    <row r="180" spans="1:60" x14ac:dyDescent="0.3">
      <c r="A180" s="53"/>
      <c r="B180" s="53"/>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c r="AB180" s="53"/>
      <c r="AC180" s="53"/>
      <c r="AD180" s="53"/>
      <c r="AE180" s="53"/>
      <c r="AF180" s="53"/>
      <c r="AG180" s="53"/>
      <c r="AH180" s="53"/>
      <c r="AI180" s="53"/>
      <c r="AJ180" s="53"/>
      <c r="AK180" s="53"/>
      <c r="AL180" s="53"/>
      <c r="AM180" s="53"/>
      <c r="AN180" s="53"/>
      <c r="AO180" s="53"/>
      <c r="AP180" s="53"/>
      <c r="AQ180" s="53"/>
      <c r="AR180" s="53"/>
      <c r="AS180" s="53"/>
      <c r="AT180" s="53"/>
      <c r="AU180" s="53"/>
      <c r="AV180" s="53"/>
      <c r="AW180" s="53"/>
      <c r="AX180" s="53"/>
      <c r="AY180" s="53"/>
      <c r="AZ180" s="53"/>
      <c r="BA180" s="53"/>
      <c r="BB180" s="53"/>
      <c r="BC180" s="53"/>
      <c r="BD180" s="53"/>
      <c r="BE180" s="53"/>
      <c r="BF180" s="53"/>
      <c r="BG180" s="53"/>
      <c r="BH180" s="53"/>
    </row>
    <row r="181" spans="1:60" x14ac:dyDescent="0.3">
      <c r="A181" s="53"/>
      <c r="B181" s="53"/>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c r="AA181" s="53"/>
      <c r="AB181" s="53"/>
      <c r="AC181" s="53"/>
      <c r="AD181" s="53"/>
      <c r="AE181" s="53"/>
      <c r="AF181" s="53"/>
      <c r="AG181" s="53"/>
      <c r="AH181" s="53"/>
      <c r="AI181" s="53"/>
      <c r="AJ181" s="53"/>
      <c r="AK181" s="53"/>
      <c r="AL181" s="53"/>
      <c r="AM181" s="53"/>
      <c r="AN181" s="53"/>
      <c r="AO181" s="53"/>
      <c r="AP181" s="53"/>
      <c r="AQ181" s="53"/>
      <c r="AR181" s="53"/>
      <c r="AS181" s="53"/>
      <c r="AT181" s="53"/>
      <c r="AU181" s="53"/>
      <c r="AV181" s="53"/>
      <c r="AW181" s="53"/>
      <c r="AX181" s="53"/>
      <c r="AY181" s="53"/>
      <c r="AZ181" s="53"/>
      <c r="BA181" s="53"/>
      <c r="BB181" s="53"/>
      <c r="BC181" s="53"/>
      <c r="BD181" s="53"/>
      <c r="BE181" s="53"/>
      <c r="BF181" s="53"/>
      <c r="BG181" s="53"/>
      <c r="BH181" s="53"/>
    </row>
    <row r="182" spans="1:60" x14ac:dyDescent="0.3">
      <c r="A182" s="53"/>
      <c r="B182" s="53"/>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c r="AA182" s="53"/>
      <c r="AB182" s="53"/>
      <c r="AC182" s="53"/>
      <c r="AD182" s="53"/>
      <c r="AE182" s="53"/>
      <c r="AF182" s="53"/>
      <c r="AG182" s="53"/>
      <c r="AH182" s="53"/>
      <c r="AI182" s="53"/>
      <c r="AJ182" s="53"/>
      <c r="AK182" s="53"/>
      <c r="AL182" s="53"/>
      <c r="AM182" s="53"/>
      <c r="AN182" s="53"/>
      <c r="AO182" s="53"/>
      <c r="AP182" s="53"/>
      <c r="AQ182" s="53"/>
      <c r="AR182" s="53"/>
      <c r="AS182" s="53"/>
      <c r="AT182" s="53"/>
      <c r="AU182" s="53"/>
      <c r="AV182" s="53"/>
      <c r="AW182" s="53"/>
      <c r="AX182" s="53"/>
      <c r="AY182" s="53"/>
      <c r="AZ182" s="53"/>
      <c r="BA182" s="53"/>
      <c r="BB182" s="53"/>
      <c r="BC182" s="53"/>
      <c r="BD182" s="53"/>
      <c r="BE182" s="53"/>
      <c r="BF182" s="53"/>
      <c r="BG182" s="53"/>
      <c r="BH182" s="53"/>
    </row>
    <row r="183" spans="1:60" x14ac:dyDescent="0.3">
      <c r="A183" s="53"/>
      <c r="B183" s="53"/>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c r="AA183" s="53"/>
      <c r="AB183" s="53"/>
      <c r="AC183" s="53"/>
      <c r="AD183" s="53"/>
      <c r="AE183" s="53"/>
      <c r="AF183" s="53"/>
      <c r="AG183" s="53"/>
      <c r="AH183" s="53"/>
      <c r="AI183" s="53"/>
      <c r="AJ183" s="53"/>
      <c r="AK183" s="53"/>
      <c r="AL183" s="53"/>
      <c r="AM183" s="53"/>
      <c r="AN183" s="53"/>
      <c r="AO183" s="53"/>
      <c r="AP183" s="53"/>
      <c r="AQ183" s="53"/>
      <c r="AR183" s="53"/>
      <c r="AS183" s="53"/>
      <c r="AT183" s="53"/>
      <c r="AU183" s="53"/>
      <c r="AV183" s="53"/>
      <c r="AW183" s="53"/>
      <c r="AX183" s="53"/>
      <c r="AY183" s="53"/>
      <c r="AZ183" s="53"/>
      <c r="BA183" s="53"/>
      <c r="BB183" s="53"/>
      <c r="BC183" s="53"/>
      <c r="BD183" s="53"/>
      <c r="BE183" s="53"/>
      <c r="BF183" s="53"/>
      <c r="BG183" s="53"/>
      <c r="BH183" s="53"/>
    </row>
    <row r="184" spans="1:60" x14ac:dyDescent="0.3">
      <c r="A184" s="53"/>
      <c r="B184" s="53"/>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c r="AA184" s="53"/>
      <c r="AB184" s="53"/>
      <c r="AC184" s="53"/>
      <c r="AD184" s="53"/>
      <c r="AE184" s="53"/>
      <c r="AF184" s="53"/>
      <c r="AG184" s="53"/>
      <c r="AH184" s="53"/>
      <c r="AI184" s="53"/>
      <c r="AJ184" s="53"/>
      <c r="AK184" s="53"/>
      <c r="AL184" s="53"/>
      <c r="AM184" s="53"/>
      <c r="AN184" s="53"/>
      <c r="AO184" s="53"/>
      <c r="AP184" s="53"/>
      <c r="AQ184" s="53"/>
      <c r="AR184" s="53"/>
      <c r="AS184" s="53"/>
      <c r="AT184" s="53"/>
      <c r="AU184" s="53"/>
      <c r="AV184" s="53"/>
      <c r="AW184" s="53"/>
      <c r="AX184" s="53"/>
      <c r="AY184" s="53"/>
      <c r="AZ184" s="53"/>
      <c r="BA184" s="53"/>
      <c r="BB184" s="53"/>
      <c r="BC184" s="53"/>
      <c r="BD184" s="53"/>
      <c r="BE184" s="53"/>
      <c r="BF184" s="53"/>
      <c r="BG184" s="53"/>
      <c r="BH184" s="53"/>
    </row>
    <row r="185" spans="1:60" x14ac:dyDescent="0.3">
      <c r="A185" s="53"/>
      <c r="B185" s="53"/>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c r="AA185" s="53"/>
      <c r="AB185" s="53"/>
      <c r="AC185" s="53"/>
      <c r="AD185" s="53"/>
      <c r="AE185" s="53"/>
      <c r="AF185" s="53"/>
      <c r="AG185" s="53"/>
      <c r="AH185" s="53"/>
      <c r="AI185" s="53"/>
      <c r="AJ185" s="53"/>
      <c r="AK185" s="53"/>
      <c r="AL185" s="53"/>
      <c r="AM185" s="53"/>
      <c r="AN185" s="53"/>
      <c r="AO185" s="53"/>
      <c r="AP185" s="53"/>
      <c r="AQ185" s="53"/>
      <c r="AR185" s="53"/>
      <c r="AS185" s="53"/>
      <c r="AT185" s="53"/>
      <c r="AU185" s="53"/>
      <c r="AV185" s="53"/>
      <c r="AW185" s="53"/>
      <c r="AX185" s="53"/>
      <c r="AY185" s="53"/>
      <c r="AZ185" s="53"/>
      <c r="BA185" s="53"/>
      <c r="BB185" s="53"/>
      <c r="BC185" s="53"/>
      <c r="BD185" s="53"/>
      <c r="BE185" s="53"/>
      <c r="BF185" s="53"/>
      <c r="BG185" s="53"/>
      <c r="BH185" s="53"/>
    </row>
    <row r="186" spans="1:60" x14ac:dyDescent="0.3">
      <c r="A186" s="53"/>
      <c r="B186" s="53"/>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c r="AA186" s="53"/>
      <c r="AB186" s="53"/>
      <c r="AC186" s="53"/>
      <c r="AD186" s="53"/>
      <c r="AE186" s="53"/>
      <c r="AF186" s="53"/>
      <c r="AG186" s="53"/>
      <c r="AH186" s="53"/>
      <c r="AI186" s="53"/>
      <c r="AJ186" s="53"/>
      <c r="AK186" s="53"/>
      <c r="AL186" s="53"/>
      <c r="AM186" s="53"/>
      <c r="AN186" s="53"/>
      <c r="AO186" s="53"/>
      <c r="AP186" s="53"/>
      <c r="AQ186" s="53"/>
      <c r="AR186" s="53"/>
      <c r="AS186" s="53"/>
      <c r="AT186" s="53"/>
      <c r="AU186" s="53"/>
      <c r="AV186" s="53"/>
      <c r="AW186" s="53"/>
      <c r="AX186" s="53"/>
      <c r="AY186" s="53"/>
      <c r="AZ186" s="53"/>
      <c r="BA186" s="53"/>
      <c r="BB186" s="53"/>
      <c r="BC186" s="53"/>
      <c r="BD186" s="53"/>
      <c r="BE186" s="53"/>
      <c r="BF186" s="53"/>
      <c r="BG186" s="53"/>
      <c r="BH186" s="53"/>
    </row>
    <row r="187" spans="1:60" x14ac:dyDescent="0.3">
      <c r="A187" s="53"/>
      <c r="B187" s="53"/>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c r="AA187" s="53"/>
      <c r="AB187" s="53"/>
      <c r="AC187" s="53"/>
      <c r="AD187" s="53"/>
      <c r="AE187" s="53"/>
      <c r="AF187" s="53"/>
      <c r="AG187" s="53"/>
      <c r="AH187" s="53"/>
      <c r="AI187" s="53"/>
      <c r="AJ187" s="53"/>
      <c r="AK187" s="53"/>
      <c r="AL187" s="53"/>
      <c r="AM187" s="53"/>
      <c r="AN187" s="53"/>
      <c r="AO187" s="53"/>
      <c r="AP187" s="53"/>
      <c r="AQ187" s="53"/>
      <c r="AR187" s="53"/>
      <c r="AS187" s="53"/>
      <c r="AT187" s="53"/>
      <c r="AU187" s="53"/>
      <c r="AV187" s="53"/>
      <c r="AW187" s="53"/>
      <c r="AX187" s="53"/>
      <c r="AY187" s="53"/>
      <c r="AZ187" s="53"/>
      <c r="BA187" s="53"/>
      <c r="BB187" s="53"/>
      <c r="BC187" s="53"/>
      <c r="BD187" s="53"/>
      <c r="BE187" s="53"/>
      <c r="BF187" s="53"/>
      <c r="BG187" s="53"/>
      <c r="BH187" s="53"/>
    </row>
    <row r="188" spans="1:60" x14ac:dyDescent="0.3">
      <c r="A188" s="53"/>
      <c r="B188" s="53"/>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c r="AA188" s="53"/>
      <c r="AB188" s="53"/>
      <c r="AC188" s="53"/>
      <c r="AD188" s="53"/>
      <c r="AE188" s="53"/>
      <c r="AF188" s="53"/>
      <c r="AG188" s="53"/>
      <c r="AH188" s="53"/>
      <c r="AI188" s="53"/>
      <c r="AJ188" s="53"/>
      <c r="AK188" s="53"/>
      <c r="AL188" s="53"/>
      <c r="AM188" s="53"/>
      <c r="AN188" s="53"/>
      <c r="AO188" s="53"/>
      <c r="AP188" s="53"/>
      <c r="AQ188" s="53"/>
      <c r="AR188" s="53"/>
      <c r="AS188" s="53"/>
      <c r="AT188" s="53"/>
      <c r="AU188" s="53"/>
      <c r="AV188" s="53"/>
      <c r="AW188" s="53"/>
      <c r="AX188" s="53"/>
      <c r="AY188" s="53"/>
      <c r="AZ188" s="53"/>
      <c r="BA188" s="53"/>
      <c r="BB188" s="53"/>
      <c r="BC188" s="53"/>
      <c r="BD188" s="53"/>
      <c r="BE188" s="53"/>
      <c r="BF188" s="53"/>
      <c r="BG188" s="53"/>
      <c r="BH188" s="53"/>
    </row>
    <row r="189" spans="1:60" x14ac:dyDescent="0.3">
      <c r="A189" s="53"/>
      <c r="B189" s="53"/>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c r="AA189" s="53"/>
      <c r="AB189" s="53"/>
      <c r="AC189" s="53"/>
      <c r="AD189" s="53"/>
      <c r="AE189" s="53"/>
      <c r="AF189" s="53"/>
      <c r="AG189" s="53"/>
      <c r="AH189" s="53"/>
      <c r="AI189" s="53"/>
      <c r="AJ189" s="53"/>
      <c r="AK189" s="53"/>
      <c r="AL189" s="53"/>
      <c r="AM189" s="53"/>
      <c r="AN189" s="53"/>
      <c r="AO189" s="53"/>
      <c r="AP189" s="53"/>
      <c r="AQ189" s="53"/>
      <c r="AR189" s="53"/>
      <c r="AS189" s="53"/>
      <c r="AT189" s="53"/>
      <c r="AU189" s="53"/>
      <c r="AV189" s="53"/>
      <c r="AW189" s="53"/>
      <c r="AX189" s="53"/>
      <c r="AY189" s="53"/>
      <c r="AZ189" s="53"/>
      <c r="BA189" s="53"/>
      <c r="BB189" s="53"/>
      <c r="BC189" s="53"/>
      <c r="BD189" s="53"/>
      <c r="BE189" s="53"/>
      <c r="BF189" s="53"/>
      <c r="BG189" s="53"/>
      <c r="BH189" s="53"/>
    </row>
    <row r="190" spans="1:60" x14ac:dyDescent="0.3">
      <c r="A190" s="53"/>
      <c r="B190" s="53"/>
      <c r="C190" s="53"/>
      <c r="D190" s="53"/>
      <c r="E190" s="53"/>
      <c r="F190" s="53"/>
      <c r="G190" s="53"/>
      <c r="H190" s="53"/>
      <c r="I190" s="53"/>
      <c r="J190" s="53"/>
      <c r="K190" s="53"/>
      <c r="L190" s="53"/>
      <c r="M190" s="53"/>
      <c r="N190" s="53"/>
      <c r="O190" s="53"/>
      <c r="P190" s="53"/>
      <c r="Q190" s="53"/>
      <c r="R190" s="53"/>
      <c r="S190" s="53"/>
      <c r="T190" s="53"/>
      <c r="U190" s="53"/>
      <c r="V190" s="53"/>
      <c r="W190" s="53"/>
      <c r="X190" s="53"/>
      <c r="Y190" s="53"/>
      <c r="Z190" s="53"/>
      <c r="AA190" s="53"/>
      <c r="AB190" s="53"/>
      <c r="AC190" s="53"/>
      <c r="AD190" s="53"/>
      <c r="AE190" s="53"/>
      <c r="AF190" s="53"/>
      <c r="AG190" s="53"/>
      <c r="AH190" s="53"/>
      <c r="AI190" s="53"/>
      <c r="AJ190" s="53"/>
      <c r="AK190" s="53"/>
      <c r="AL190" s="53"/>
      <c r="AM190" s="53"/>
      <c r="AN190" s="53"/>
      <c r="AO190" s="53"/>
      <c r="AP190" s="53"/>
      <c r="AQ190" s="53"/>
      <c r="AR190" s="53"/>
      <c r="AS190" s="53"/>
      <c r="AT190" s="53"/>
      <c r="AU190" s="53"/>
      <c r="AV190" s="53"/>
      <c r="AW190" s="53"/>
      <c r="AX190" s="53"/>
      <c r="AY190" s="53"/>
      <c r="AZ190" s="53"/>
      <c r="BA190" s="53"/>
      <c r="BB190" s="53"/>
      <c r="BC190" s="53"/>
      <c r="BD190" s="53"/>
      <c r="BE190" s="53"/>
      <c r="BF190" s="53"/>
      <c r="BG190" s="53"/>
      <c r="BH190" s="53"/>
    </row>
    <row r="191" spans="1:60" x14ac:dyDescent="0.3">
      <c r="A191" s="53"/>
      <c r="J191" s="53"/>
      <c r="K191" s="53"/>
      <c r="L191" s="53"/>
      <c r="M191" s="53"/>
      <c r="N191" s="53"/>
      <c r="O191" s="53"/>
      <c r="P191" s="53"/>
      <c r="Q191" s="53"/>
      <c r="R191" s="53"/>
      <c r="S191" s="53"/>
      <c r="T191" s="53"/>
      <c r="U191" s="53"/>
      <c r="V191" s="53"/>
      <c r="W191" s="53"/>
      <c r="X191" s="53"/>
      <c r="Y191" s="53"/>
      <c r="Z191" s="53"/>
      <c r="AA191" s="53"/>
      <c r="AB191" s="53"/>
      <c r="AC191" s="53"/>
      <c r="AD191" s="53"/>
      <c r="AE191" s="53"/>
      <c r="AF191" s="53"/>
      <c r="AG191" s="53"/>
      <c r="AH191" s="53"/>
      <c r="AI191" s="53"/>
      <c r="AJ191" s="53"/>
      <c r="AK191" s="53"/>
      <c r="AL191" s="53"/>
      <c r="AM191" s="53"/>
      <c r="AN191" s="53"/>
      <c r="AO191" s="53"/>
      <c r="AP191" s="53"/>
      <c r="AQ191" s="53"/>
      <c r="AR191" s="53"/>
      <c r="AS191" s="53"/>
      <c r="AT191" s="53"/>
      <c r="AU191" s="53"/>
      <c r="AV191" s="53"/>
      <c r="AW191" s="53"/>
      <c r="AX191" s="53"/>
      <c r="AY191" s="53"/>
      <c r="AZ191" s="53"/>
      <c r="BA191" s="53"/>
      <c r="BB191" s="53"/>
      <c r="BC191" s="53"/>
      <c r="BD191" s="53"/>
      <c r="BE191" s="53"/>
      <c r="BF191" s="53"/>
      <c r="BG191" s="53"/>
      <c r="BH191" s="53"/>
    </row>
    <row r="192" spans="1:60" x14ac:dyDescent="0.3">
      <c r="A192" s="53"/>
      <c r="J192" s="53"/>
      <c r="K192" s="53"/>
      <c r="L192" s="53"/>
      <c r="M192" s="53"/>
      <c r="N192" s="53"/>
      <c r="O192" s="53"/>
      <c r="P192" s="53"/>
      <c r="Q192" s="53"/>
      <c r="R192" s="53"/>
      <c r="S192" s="53"/>
      <c r="T192" s="53"/>
      <c r="U192" s="53"/>
      <c r="V192" s="53"/>
      <c r="W192" s="53"/>
      <c r="X192" s="53"/>
      <c r="Y192" s="53"/>
      <c r="Z192" s="53"/>
      <c r="AA192" s="53"/>
      <c r="AB192" s="53"/>
      <c r="AC192" s="53"/>
      <c r="AD192" s="53"/>
      <c r="AE192" s="53"/>
      <c r="AF192" s="53"/>
      <c r="AG192" s="53"/>
      <c r="AH192" s="53"/>
      <c r="AI192" s="53"/>
      <c r="AJ192" s="53"/>
      <c r="AK192" s="53"/>
      <c r="AL192" s="53"/>
      <c r="AM192" s="53"/>
      <c r="AN192" s="53"/>
      <c r="AO192" s="53"/>
      <c r="AP192" s="53"/>
      <c r="AQ192" s="53"/>
      <c r="AR192" s="53"/>
      <c r="AS192" s="53"/>
      <c r="AT192" s="53"/>
      <c r="AU192" s="53"/>
      <c r="AV192" s="53"/>
      <c r="AW192" s="53"/>
      <c r="AX192" s="53"/>
      <c r="AY192" s="53"/>
      <c r="AZ192" s="53"/>
      <c r="BA192" s="53"/>
      <c r="BB192" s="53"/>
      <c r="BC192" s="53"/>
      <c r="BD192" s="53"/>
      <c r="BE192" s="53"/>
      <c r="BF192" s="53"/>
      <c r="BG192" s="53"/>
      <c r="BH192" s="53"/>
    </row>
    <row r="193" spans="1:60" x14ac:dyDescent="0.3">
      <c r="A193" s="53"/>
      <c r="J193" s="53"/>
      <c r="K193" s="53"/>
      <c r="L193" s="53"/>
      <c r="M193" s="53"/>
      <c r="N193" s="53"/>
      <c r="O193" s="53"/>
      <c r="P193" s="53"/>
      <c r="Q193" s="53"/>
      <c r="R193" s="53"/>
      <c r="S193" s="53"/>
      <c r="T193" s="53"/>
      <c r="U193" s="53"/>
      <c r="V193" s="53"/>
      <c r="W193" s="53"/>
      <c r="X193" s="53"/>
      <c r="Y193" s="53"/>
      <c r="Z193" s="53"/>
      <c r="AA193" s="53"/>
      <c r="AB193" s="53"/>
      <c r="AC193" s="53"/>
      <c r="AD193" s="53"/>
      <c r="AE193" s="53"/>
      <c r="AF193" s="53"/>
      <c r="AG193" s="53"/>
      <c r="AH193" s="53"/>
      <c r="AI193" s="53"/>
      <c r="AJ193" s="53"/>
      <c r="AK193" s="53"/>
      <c r="AL193" s="53"/>
      <c r="AM193" s="53"/>
      <c r="AN193" s="53"/>
      <c r="AO193" s="53"/>
      <c r="AP193" s="53"/>
      <c r="AQ193" s="53"/>
      <c r="AR193" s="53"/>
      <c r="AS193" s="53"/>
      <c r="AT193" s="53"/>
      <c r="AU193" s="53"/>
      <c r="AV193" s="53"/>
      <c r="AW193" s="53"/>
      <c r="AX193" s="53"/>
      <c r="AY193" s="53"/>
      <c r="AZ193" s="53"/>
      <c r="BA193" s="53"/>
      <c r="BB193" s="53"/>
      <c r="BC193" s="53"/>
      <c r="BD193" s="53"/>
      <c r="BE193" s="53"/>
      <c r="BF193" s="53"/>
      <c r="BG193" s="53"/>
      <c r="BH193" s="53"/>
    </row>
    <row r="194" spans="1:60" x14ac:dyDescent="0.3">
      <c r="A194" s="53"/>
      <c r="J194" s="53"/>
      <c r="K194" s="53"/>
      <c r="L194" s="53"/>
      <c r="M194" s="53"/>
      <c r="N194" s="53"/>
      <c r="O194" s="53"/>
      <c r="P194" s="53"/>
      <c r="Q194" s="53"/>
      <c r="R194" s="53"/>
      <c r="S194" s="53"/>
      <c r="T194" s="53"/>
      <c r="U194" s="53"/>
      <c r="V194" s="53"/>
      <c r="W194" s="53"/>
      <c r="X194" s="53"/>
      <c r="Y194" s="53"/>
      <c r="Z194" s="53"/>
      <c r="AA194" s="53"/>
      <c r="AB194" s="53"/>
      <c r="AC194" s="53"/>
      <c r="AD194" s="53"/>
      <c r="AE194" s="53"/>
      <c r="AF194" s="53"/>
      <c r="AG194" s="53"/>
      <c r="AH194" s="53"/>
      <c r="AI194" s="53"/>
      <c r="AJ194" s="53"/>
      <c r="AK194" s="53"/>
      <c r="AL194" s="53"/>
      <c r="AM194" s="53"/>
      <c r="AN194" s="53"/>
      <c r="AO194" s="53"/>
      <c r="AP194" s="53"/>
      <c r="AQ194" s="53"/>
      <c r="AR194" s="53"/>
      <c r="AS194" s="53"/>
      <c r="AT194" s="53"/>
      <c r="AU194" s="53"/>
      <c r="AV194" s="53"/>
      <c r="AW194" s="53"/>
      <c r="AX194" s="53"/>
      <c r="AY194" s="53"/>
      <c r="AZ194" s="53"/>
      <c r="BA194" s="53"/>
      <c r="BB194" s="53"/>
      <c r="BC194" s="53"/>
      <c r="BD194" s="53"/>
      <c r="BE194" s="53"/>
      <c r="BF194" s="53"/>
      <c r="BG194" s="53"/>
      <c r="BH194" s="53"/>
    </row>
    <row r="195" spans="1:60" x14ac:dyDescent="0.3">
      <c r="A195" s="53"/>
      <c r="J195" s="53"/>
      <c r="K195" s="53"/>
      <c r="L195" s="53"/>
      <c r="M195" s="53"/>
      <c r="N195" s="53"/>
      <c r="O195" s="53"/>
      <c r="P195" s="53"/>
      <c r="Q195" s="53"/>
      <c r="R195" s="53"/>
      <c r="S195" s="53"/>
      <c r="T195" s="53"/>
      <c r="U195" s="53"/>
      <c r="V195" s="53"/>
      <c r="W195" s="53"/>
      <c r="X195" s="53"/>
      <c r="Y195" s="53"/>
      <c r="Z195" s="53"/>
      <c r="AA195" s="53"/>
      <c r="AB195" s="53"/>
      <c r="AC195" s="53"/>
      <c r="AD195" s="53"/>
      <c r="AE195" s="53"/>
      <c r="AF195" s="53"/>
      <c r="AG195" s="53"/>
      <c r="AH195" s="53"/>
      <c r="AI195" s="53"/>
      <c r="AJ195" s="53"/>
      <c r="AK195" s="53"/>
      <c r="AL195" s="53"/>
      <c r="AM195" s="53"/>
      <c r="AN195" s="53"/>
      <c r="AO195" s="53"/>
      <c r="AP195" s="53"/>
      <c r="AQ195" s="53"/>
      <c r="AR195" s="53"/>
      <c r="AS195" s="53"/>
      <c r="AT195" s="53"/>
      <c r="AU195" s="53"/>
      <c r="AV195" s="53"/>
      <c r="AW195" s="53"/>
      <c r="AX195" s="53"/>
      <c r="AY195" s="53"/>
      <c r="AZ195" s="53"/>
      <c r="BA195" s="53"/>
      <c r="BB195" s="53"/>
      <c r="BC195" s="53"/>
      <c r="BD195" s="53"/>
      <c r="BE195" s="53"/>
      <c r="BF195" s="53"/>
      <c r="BG195" s="53"/>
      <c r="BH195" s="53"/>
    </row>
    <row r="196" spans="1:60" x14ac:dyDescent="0.3">
      <c r="A196" s="53"/>
      <c r="J196" s="53"/>
      <c r="K196" s="53"/>
      <c r="L196" s="53"/>
      <c r="M196" s="53"/>
      <c r="N196" s="53"/>
      <c r="O196" s="53"/>
      <c r="P196" s="53"/>
      <c r="Q196" s="53"/>
      <c r="R196" s="53"/>
      <c r="S196" s="53"/>
      <c r="T196" s="53"/>
      <c r="U196" s="53"/>
      <c r="V196" s="53"/>
      <c r="W196" s="53"/>
      <c r="X196" s="53"/>
      <c r="Y196" s="53"/>
      <c r="Z196" s="53"/>
      <c r="AA196" s="53"/>
      <c r="AB196" s="53"/>
      <c r="AC196" s="53"/>
      <c r="AD196" s="53"/>
      <c r="AE196" s="53"/>
      <c r="AF196" s="53"/>
      <c r="AG196" s="53"/>
      <c r="AH196" s="53"/>
      <c r="AI196" s="53"/>
      <c r="AJ196" s="53"/>
      <c r="AK196" s="53"/>
      <c r="AL196" s="53"/>
      <c r="AM196" s="53"/>
      <c r="AN196" s="53"/>
      <c r="AO196" s="53"/>
      <c r="AP196" s="53"/>
      <c r="AQ196" s="53"/>
      <c r="AR196" s="53"/>
      <c r="AS196" s="53"/>
      <c r="AT196" s="53"/>
      <c r="AU196" s="53"/>
      <c r="AV196" s="53"/>
      <c r="AW196" s="53"/>
      <c r="AX196" s="53"/>
      <c r="AY196" s="53"/>
      <c r="AZ196" s="53"/>
      <c r="BA196" s="53"/>
      <c r="BB196" s="53"/>
      <c r="BC196" s="53"/>
      <c r="BD196" s="53"/>
      <c r="BE196" s="53"/>
      <c r="BF196" s="53"/>
      <c r="BG196" s="53"/>
      <c r="BH196" s="53"/>
    </row>
    <row r="197" spans="1:60" x14ac:dyDescent="0.3">
      <c r="A197" s="53"/>
      <c r="J197" s="53"/>
      <c r="K197" s="53"/>
      <c r="L197" s="53"/>
      <c r="M197" s="53"/>
      <c r="N197" s="53"/>
      <c r="O197" s="53"/>
      <c r="P197" s="53"/>
      <c r="Q197" s="53"/>
      <c r="R197" s="53"/>
      <c r="S197" s="53"/>
      <c r="T197" s="53"/>
      <c r="U197" s="53"/>
      <c r="V197" s="53"/>
      <c r="W197" s="53"/>
      <c r="X197" s="53"/>
      <c r="Y197" s="53"/>
      <c r="Z197" s="53"/>
      <c r="AA197" s="53"/>
      <c r="AB197" s="53"/>
      <c r="AC197" s="53"/>
      <c r="AD197" s="53"/>
      <c r="AE197" s="53"/>
      <c r="AF197" s="53"/>
      <c r="AG197" s="53"/>
      <c r="AH197" s="53"/>
      <c r="AI197" s="53"/>
      <c r="AJ197" s="53"/>
      <c r="AK197" s="53"/>
      <c r="AL197" s="53"/>
      <c r="AM197" s="53"/>
      <c r="AN197" s="53"/>
      <c r="AO197" s="53"/>
      <c r="AP197" s="53"/>
      <c r="AQ197" s="53"/>
      <c r="AR197" s="53"/>
      <c r="AS197" s="53"/>
      <c r="AT197" s="53"/>
      <c r="AU197" s="53"/>
      <c r="AV197" s="53"/>
      <c r="AW197" s="53"/>
      <c r="AX197" s="53"/>
      <c r="AY197" s="53"/>
      <c r="AZ197" s="53"/>
      <c r="BA197" s="53"/>
      <c r="BB197" s="53"/>
      <c r="BC197" s="53"/>
      <c r="BD197" s="53"/>
      <c r="BE197" s="53"/>
      <c r="BF197" s="53"/>
      <c r="BG197" s="53"/>
      <c r="BH197" s="53"/>
    </row>
    <row r="198" spans="1:60" x14ac:dyDescent="0.3">
      <c r="A198" s="53"/>
      <c r="J198" s="53"/>
      <c r="K198" s="53"/>
      <c r="L198" s="53"/>
      <c r="M198" s="53"/>
      <c r="N198" s="53"/>
      <c r="O198" s="53"/>
      <c r="P198" s="53"/>
      <c r="Q198" s="53"/>
      <c r="R198" s="53"/>
      <c r="S198" s="53"/>
      <c r="T198" s="53"/>
      <c r="U198" s="53"/>
      <c r="V198" s="53"/>
      <c r="W198" s="53"/>
      <c r="X198" s="53"/>
      <c r="Y198" s="53"/>
      <c r="Z198" s="53"/>
      <c r="AA198" s="53"/>
      <c r="AB198" s="53"/>
      <c r="AC198" s="53"/>
      <c r="AD198" s="53"/>
      <c r="AE198" s="53"/>
      <c r="AF198" s="53"/>
      <c r="AG198" s="53"/>
      <c r="AH198" s="53"/>
      <c r="AI198" s="53"/>
      <c r="AJ198" s="53"/>
      <c r="AK198" s="53"/>
      <c r="AL198" s="53"/>
      <c r="AM198" s="53"/>
      <c r="AN198" s="53"/>
      <c r="AO198" s="53"/>
      <c r="AP198" s="53"/>
      <c r="AQ198" s="53"/>
      <c r="AR198" s="53"/>
      <c r="AS198" s="53"/>
      <c r="AT198" s="53"/>
      <c r="AU198" s="53"/>
      <c r="AV198" s="53"/>
      <c r="AW198" s="53"/>
      <c r="AX198" s="53"/>
      <c r="AY198" s="53"/>
      <c r="AZ198" s="53"/>
      <c r="BA198" s="53"/>
      <c r="BB198" s="53"/>
      <c r="BC198" s="53"/>
      <c r="BD198" s="53"/>
      <c r="BE198" s="53"/>
      <c r="BF198" s="53"/>
      <c r="BG198" s="53"/>
      <c r="BH198" s="53"/>
    </row>
    <row r="199" spans="1:60" x14ac:dyDescent="0.3">
      <c r="A199" s="53"/>
      <c r="J199" s="53"/>
      <c r="K199" s="53"/>
      <c r="L199" s="53"/>
      <c r="M199" s="53"/>
      <c r="N199" s="53"/>
      <c r="O199" s="53"/>
      <c r="P199" s="53"/>
      <c r="Q199" s="53"/>
      <c r="R199" s="53"/>
      <c r="S199" s="53"/>
      <c r="T199" s="53"/>
      <c r="U199" s="53"/>
      <c r="V199" s="53"/>
      <c r="W199" s="53"/>
      <c r="X199" s="53"/>
      <c r="Y199" s="53"/>
      <c r="Z199" s="53"/>
      <c r="AA199" s="53"/>
      <c r="AB199" s="53"/>
      <c r="AC199" s="53"/>
      <c r="AD199" s="53"/>
      <c r="AE199" s="53"/>
      <c r="AF199" s="53"/>
      <c r="AG199" s="53"/>
      <c r="AH199" s="53"/>
      <c r="AI199" s="53"/>
      <c r="AJ199" s="53"/>
      <c r="AK199" s="53"/>
      <c r="AL199" s="53"/>
      <c r="AM199" s="53"/>
      <c r="AN199" s="53"/>
      <c r="AO199" s="53"/>
      <c r="AP199" s="53"/>
      <c r="AQ199" s="53"/>
      <c r="AR199" s="53"/>
      <c r="AS199" s="53"/>
      <c r="AT199" s="53"/>
      <c r="AU199" s="53"/>
      <c r="AV199" s="53"/>
      <c r="AW199" s="53"/>
      <c r="AX199" s="53"/>
      <c r="AY199" s="53"/>
      <c r="AZ199" s="53"/>
      <c r="BA199" s="53"/>
      <c r="BB199" s="53"/>
      <c r="BC199" s="53"/>
      <c r="BD199" s="53"/>
      <c r="BE199" s="53"/>
      <c r="BF199" s="53"/>
      <c r="BG199" s="53"/>
      <c r="BH199" s="53"/>
    </row>
    <row r="200" spans="1:60" x14ac:dyDescent="0.3">
      <c r="A200" s="53"/>
      <c r="J200" s="53"/>
      <c r="K200" s="53"/>
      <c r="L200" s="53"/>
      <c r="M200" s="53"/>
      <c r="N200" s="53"/>
      <c r="O200" s="53"/>
      <c r="P200" s="53"/>
      <c r="Q200" s="53"/>
      <c r="R200" s="53"/>
      <c r="S200" s="53"/>
      <c r="T200" s="53"/>
      <c r="U200" s="53"/>
      <c r="V200" s="53"/>
      <c r="W200" s="53"/>
      <c r="X200" s="53"/>
      <c r="Y200" s="53"/>
      <c r="Z200" s="53"/>
      <c r="AA200" s="53"/>
      <c r="AB200" s="53"/>
      <c r="AC200" s="53"/>
      <c r="AD200" s="53"/>
      <c r="AE200" s="53"/>
      <c r="AF200" s="53"/>
      <c r="AG200" s="53"/>
      <c r="AH200" s="53"/>
      <c r="AI200" s="53"/>
      <c r="AJ200" s="53"/>
      <c r="AK200" s="53"/>
      <c r="AL200" s="53"/>
      <c r="AM200" s="53"/>
      <c r="AN200" s="53"/>
      <c r="AO200" s="53"/>
      <c r="AP200" s="53"/>
      <c r="AQ200" s="53"/>
      <c r="AR200" s="53"/>
      <c r="AS200" s="53"/>
      <c r="AT200" s="53"/>
      <c r="AU200" s="53"/>
      <c r="AV200" s="53"/>
      <c r="AW200" s="53"/>
      <c r="AX200" s="53"/>
      <c r="AY200" s="53"/>
      <c r="AZ200" s="53"/>
      <c r="BA200" s="53"/>
      <c r="BB200" s="53"/>
      <c r="BC200" s="53"/>
      <c r="BD200" s="53"/>
      <c r="BE200" s="53"/>
      <c r="BF200" s="53"/>
      <c r="BG200" s="53"/>
      <c r="BH200" s="53"/>
    </row>
    <row r="201" spans="1:60" x14ac:dyDescent="0.3">
      <c r="A201" s="53"/>
      <c r="J201" s="53"/>
      <c r="K201" s="53"/>
      <c r="L201" s="53"/>
      <c r="M201" s="53"/>
      <c r="N201" s="53"/>
      <c r="O201" s="53"/>
      <c r="P201" s="53"/>
      <c r="Q201" s="53"/>
      <c r="R201" s="53"/>
      <c r="S201" s="53"/>
      <c r="T201" s="53"/>
      <c r="U201" s="53"/>
      <c r="V201" s="53"/>
      <c r="W201" s="53"/>
      <c r="X201" s="53"/>
      <c r="Y201" s="53"/>
      <c r="Z201" s="53"/>
      <c r="AA201" s="53"/>
      <c r="AB201" s="53"/>
      <c r="AC201" s="53"/>
      <c r="AD201" s="53"/>
      <c r="AE201" s="53"/>
      <c r="AF201" s="53"/>
      <c r="AG201" s="53"/>
      <c r="AH201" s="53"/>
      <c r="AI201" s="53"/>
      <c r="AJ201" s="53"/>
      <c r="AK201" s="53"/>
      <c r="AL201" s="53"/>
      <c r="AM201" s="53"/>
      <c r="AN201" s="53"/>
      <c r="AO201" s="53"/>
      <c r="AP201" s="53"/>
      <c r="AQ201" s="53"/>
      <c r="AR201" s="53"/>
      <c r="AS201" s="53"/>
      <c r="AT201" s="53"/>
      <c r="AU201" s="53"/>
      <c r="AV201" s="53"/>
      <c r="AW201" s="53"/>
      <c r="AX201" s="53"/>
      <c r="AY201" s="53"/>
      <c r="AZ201" s="53"/>
      <c r="BA201" s="53"/>
      <c r="BB201" s="53"/>
      <c r="BC201" s="53"/>
      <c r="BD201" s="53"/>
      <c r="BE201" s="53"/>
      <c r="BF201" s="53"/>
      <c r="BG201" s="53"/>
      <c r="BH201" s="53"/>
    </row>
    <row r="202" spans="1:60" x14ac:dyDescent="0.3">
      <c r="A202" s="53"/>
      <c r="J202" s="53"/>
      <c r="K202" s="53"/>
      <c r="L202" s="53"/>
      <c r="M202" s="53"/>
      <c r="N202" s="53"/>
      <c r="O202" s="53"/>
      <c r="P202" s="53"/>
      <c r="Q202" s="53"/>
      <c r="R202" s="53"/>
      <c r="S202" s="53"/>
      <c r="T202" s="53"/>
      <c r="U202" s="53"/>
      <c r="V202" s="53"/>
      <c r="W202" s="53"/>
      <c r="X202" s="53"/>
      <c r="Y202" s="53"/>
      <c r="Z202" s="53"/>
      <c r="AA202" s="53"/>
      <c r="AB202" s="53"/>
      <c r="AC202" s="53"/>
      <c r="AD202" s="53"/>
      <c r="AE202" s="53"/>
      <c r="AF202" s="53"/>
      <c r="AG202" s="53"/>
      <c r="AH202" s="53"/>
      <c r="AI202" s="53"/>
      <c r="AJ202" s="53"/>
      <c r="AK202" s="53"/>
      <c r="AL202" s="53"/>
      <c r="AM202" s="53"/>
      <c r="AN202" s="53"/>
      <c r="AO202" s="53"/>
      <c r="AP202" s="53"/>
      <c r="AQ202" s="53"/>
      <c r="AR202" s="53"/>
      <c r="AS202" s="53"/>
      <c r="AT202" s="53"/>
      <c r="AU202" s="53"/>
      <c r="AV202" s="53"/>
      <c r="AW202" s="53"/>
      <c r="AX202" s="53"/>
      <c r="AY202" s="53"/>
      <c r="AZ202" s="53"/>
      <c r="BA202" s="53"/>
      <c r="BB202" s="53"/>
      <c r="BC202" s="53"/>
      <c r="BD202" s="53"/>
      <c r="BE202" s="53"/>
      <c r="BF202" s="53"/>
      <c r="BG202" s="53"/>
      <c r="BH202" s="53"/>
    </row>
    <row r="203" spans="1:60" x14ac:dyDescent="0.3">
      <c r="A203" s="53"/>
      <c r="J203" s="53"/>
      <c r="K203" s="53"/>
      <c r="L203" s="53"/>
      <c r="M203" s="53"/>
      <c r="N203" s="53"/>
      <c r="O203" s="53"/>
      <c r="P203" s="53"/>
      <c r="Q203" s="53"/>
      <c r="R203" s="53"/>
      <c r="S203" s="53"/>
      <c r="T203" s="53"/>
      <c r="U203" s="53"/>
      <c r="V203" s="53"/>
      <c r="W203" s="53"/>
      <c r="X203" s="53"/>
      <c r="Y203" s="53"/>
      <c r="Z203" s="53"/>
      <c r="AA203" s="53"/>
      <c r="AB203" s="53"/>
      <c r="AC203" s="53"/>
      <c r="AD203" s="53"/>
      <c r="AE203" s="53"/>
      <c r="AF203" s="53"/>
      <c r="AG203" s="53"/>
      <c r="AH203" s="53"/>
      <c r="AI203" s="53"/>
      <c r="AJ203" s="53"/>
      <c r="AK203" s="53"/>
      <c r="AL203" s="53"/>
      <c r="AM203" s="53"/>
      <c r="AN203" s="53"/>
      <c r="AO203" s="53"/>
      <c r="AP203" s="53"/>
      <c r="AQ203" s="53"/>
      <c r="AR203" s="53"/>
      <c r="AS203" s="53"/>
      <c r="AT203" s="53"/>
      <c r="AU203" s="53"/>
      <c r="AV203" s="53"/>
      <c r="AW203" s="53"/>
      <c r="AX203" s="53"/>
      <c r="AY203" s="53"/>
      <c r="AZ203" s="53"/>
      <c r="BA203" s="53"/>
      <c r="BB203" s="53"/>
      <c r="BC203" s="53"/>
      <c r="BD203" s="53"/>
      <c r="BE203" s="53"/>
      <c r="BF203" s="53"/>
      <c r="BG203" s="53"/>
      <c r="BH203" s="53"/>
    </row>
    <row r="204" spans="1:60" x14ac:dyDescent="0.3">
      <c r="A204" s="53"/>
      <c r="J204" s="53"/>
      <c r="K204" s="53"/>
      <c r="L204" s="53"/>
      <c r="M204" s="53"/>
      <c r="N204" s="53"/>
      <c r="O204" s="53"/>
      <c r="P204" s="53"/>
      <c r="Q204" s="53"/>
      <c r="R204" s="53"/>
      <c r="S204" s="53"/>
      <c r="T204" s="53"/>
      <c r="U204" s="53"/>
      <c r="V204" s="53"/>
      <c r="W204" s="53"/>
      <c r="X204" s="53"/>
      <c r="Y204" s="53"/>
      <c r="Z204" s="53"/>
      <c r="AA204" s="53"/>
      <c r="AB204" s="53"/>
      <c r="AC204" s="53"/>
      <c r="AD204" s="53"/>
      <c r="AE204" s="53"/>
      <c r="AF204" s="53"/>
      <c r="AG204" s="53"/>
      <c r="AH204" s="53"/>
      <c r="AI204" s="53"/>
      <c r="AJ204" s="53"/>
      <c r="AK204" s="53"/>
      <c r="AL204" s="53"/>
      <c r="AM204" s="53"/>
      <c r="AN204" s="53"/>
      <c r="AO204" s="53"/>
      <c r="AP204" s="53"/>
      <c r="AQ204" s="53"/>
      <c r="AR204" s="53"/>
      <c r="AS204" s="53"/>
      <c r="AT204" s="53"/>
      <c r="AU204" s="53"/>
      <c r="AV204" s="53"/>
      <c r="AW204" s="53"/>
      <c r="AX204" s="53"/>
      <c r="AY204" s="53"/>
      <c r="AZ204" s="53"/>
      <c r="BA204" s="53"/>
      <c r="BB204" s="53"/>
      <c r="BC204" s="53"/>
      <c r="BD204" s="53"/>
      <c r="BE204" s="53"/>
      <c r="BF204" s="53"/>
      <c r="BG204" s="53"/>
      <c r="BH204" s="53"/>
    </row>
    <row r="205" spans="1:60" x14ac:dyDescent="0.3">
      <c r="A205" s="53"/>
      <c r="J205" s="53"/>
      <c r="K205" s="53"/>
      <c r="L205" s="53"/>
      <c r="M205" s="53"/>
      <c r="N205" s="53"/>
      <c r="O205" s="53"/>
      <c r="P205" s="53"/>
      <c r="Q205" s="53"/>
      <c r="R205" s="53"/>
      <c r="S205" s="53"/>
      <c r="T205" s="53"/>
      <c r="U205" s="53"/>
      <c r="V205" s="53"/>
      <c r="W205" s="53"/>
      <c r="X205" s="53"/>
      <c r="Y205" s="53"/>
      <c r="Z205" s="53"/>
      <c r="AA205" s="53"/>
      <c r="AB205" s="53"/>
      <c r="AC205" s="53"/>
      <c r="AD205" s="53"/>
      <c r="AE205" s="53"/>
      <c r="AF205" s="53"/>
      <c r="AG205" s="53"/>
      <c r="AH205" s="53"/>
      <c r="AI205" s="53"/>
      <c r="AJ205" s="53"/>
      <c r="AK205" s="53"/>
      <c r="AL205" s="53"/>
      <c r="AM205" s="53"/>
      <c r="AN205" s="53"/>
      <c r="AO205" s="53"/>
      <c r="AP205" s="53"/>
      <c r="AQ205" s="53"/>
      <c r="AR205" s="53"/>
      <c r="AS205" s="53"/>
      <c r="AT205" s="53"/>
      <c r="AU205" s="53"/>
      <c r="AV205" s="53"/>
      <c r="AW205" s="53"/>
      <c r="AX205" s="53"/>
      <c r="AY205" s="53"/>
      <c r="AZ205" s="53"/>
      <c r="BA205" s="53"/>
      <c r="BB205" s="53"/>
      <c r="BC205" s="53"/>
      <c r="BD205" s="53"/>
      <c r="BE205" s="53"/>
      <c r="BF205" s="53"/>
      <c r="BG205" s="53"/>
      <c r="BH205" s="53"/>
    </row>
    <row r="206" spans="1:60" x14ac:dyDescent="0.3">
      <c r="A206" s="53"/>
      <c r="J206" s="53"/>
      <c r="K206" s="53"/>
      <c r="L206" s="53"/>
      <c r="M206" s="53"/>
      <c r="N206" s="53"/>
      <c r="O206" s="53"/>
      <c r="P206" s="53"/>
      <c r="Q206" s="53"/>
      <c r="R206" s="53"/>
      <c r="S206" s="53"/>
      <c r="T206" s="53"/>
      <c r="U206" s="53"/>
      <c r="V206" s="53"/>
      <c r="W206" s="53"/>
      <c r="X206" s="53"/>
      <c r="Y206" s="53"/>
      <c r="Z206" s="53"/>
      <c r="AA206" s="53"/>
      <c r="AB206" s="53"/>
      <c r="AC206" s="53"/>
      <c r="AD206" s="53"/>
      <c r="AE206" s="53"/>
      <c r="AF206" s="53"/>
      <c r="AG206" s="53"/>
      <c r="AH206" s="53"/>
      <c r="AI206" s="53"/>
      <c r="AJ206" s="53"/>
      <c r="AK206" s="53"/>
      <c r="AL206" s="53"/>
      <c r="AM206" s="53"/>
      <c r="AN206" s="53"/>
      <c r="AO206" s="53"/>
      <c r="AP206" s="53"/>
      <c r="AQ206" s="53"/>
      <c r="AR206" s="53"/>
      <c r="AS206" s="53"/>
      <c r="AT206" s="53"/>
      <c r="AU206" s="53"/>
      <c r="AV206" s="53"/>
      <c r="AW206" s="53"/>
      <c r="AX206" s="53"/>
      <c r="AY206" s="53"/>
      <c r="AZ206" s="53"/>
      <c r="BA206" s="53"/>
      <c r="BB206" s="53"/>
      <c r="BC206" s="53"/>
      <c r="BD206" s="53"/>
      <c r="BE206" s="53"/>
      <c r="BF206" s="53"/>
      <c r="BG206" s="53"/>
      <c r="BH206" s="53"/>
    </row>
    <row r="207" spans="1:60" x14ac:dyDescent="0.3">
      <c r="A207" s="53"/>
      <c r="J207" s="53"/>
      <c r="K207" s="53"/>
      <c r="L207" s="53"/>
      <c r="M207" s="53"/>
      <c r="N207" s="53"/>
      <c r="O207" s="53"/>
      <c r="P207" s="53"/>
      <c r="Q207" s="53"/>
      <c r="R207" s="53"/>
      <c r="S207" s="53"/>
      <c r="T207" s="53"/>
      <c r="U207" s="53"/>
      <c r="V207" s="53"/>
      <c r="W207" s="53"/>
      <c r="X207" s="53"/>
      <c r="Y207" s="53"/>
      <c r="Z207" s="53"/>
      <c r="AA207" s="53"/>
      <c r="AB207" s="53"/>
      <c r="AC207" s="53"/>
      <c r="AD207" s="53"/>
      <c r="AE207" s="53"/>
      <c r="AF207" s="53"/>
      <c r="AG207" s="53"/>
      <c r="AH207" s="53"/>
      <c r="AI207" s="53"/>
      <c r="AJ207" s="53"/>
      <c r="AK207" s="53"/>
      <c r="AL207" s="53"/>
      <c r="AM207" s="53"/>
      <c r="AN207" s="53"/>
      <c r="AO207" s="53"/>
      <c r="AP207" s="53"/>
      <c r="AQ207" s="53"/>
      <c r="AR207" s="53"/>
      <c r="AS207" s="53"/>
      <c r="AT207" s="53"/>
      <c r="AU207" s="53"/>
      <c r="AV207" s="53"/>
      <c r="AW207" s="53"/>
      <c r="AX207" s="53"/>
      <c r="AY207" s="53"/>
      <c r="AZ207" s="53"/>
      <c r="BA207" s="53"/>
      <c r="BB207" s="53"/>
      <c r="BC207" s="53"/>
      <c r="BD207" s="53"/>
      <c r="BE207" s="53"/>
      <c r="BF207" s="53"/>
      <c r="BG207" s="53"/>
      <c r="BH207" s="53"/>
    </row>
    <row r="208" spans="1:60" x14ac:dyDescent="0.3">
      <c r="A208" s="53"/>
      <c r="J208" s="53"/>
      <c r="K208" s="53"/>
      <c r="L208" s="53"/>
      <c r="M208" s="53"/>
      <c r="N208" s="53"/>
      <c r="O208" s="53"/>
      <c r="P208" s="53"/>
      <c r="Q208" s="53"/>
      <c r="R208" s="53"/>
      <c r="S208" s="53"/>
      <c r="T208" s="53"/>
      <c r="U208" s="53"/>
      <c r="V208" s="53"/>
      <c r="W208" s="53"/>
      <c r="X208" s="53"/>
      <c r="Y208" s="53"/>
      <c r="Z208" s="53"/>
      <c r="AA208" s="53"/>
      <c r="AB208" s="53"/>
      <c r="AC208" s="53"/>
      <c r="AD208" s="53"/>
      <c r="AE208" s="53"/>
      <c r="AF208" s="53"/>
      <c r="AG208" s="53"/>
      <c r="AH208" s="53"/>
      <c r="AI208" s="53"/>
      <c r="AJ208" s="53"/>
      <c r="AK208" s="53"/>
      <c r="AL208" s="53"/>
      <c r="AM208" s="53"/>
      <c r="AN208" s="53"/>
      <c r="AO208" s="53"/>
      <c r="AP208" s="53"/>
      <c r="AQ208" s="53"/>
      <c r="AR208" s="53"/>
      <c r="AS208" s="53"/>
      <c r="AT208" s="53"/>
      <c r="AU208" s="53"/>
      <c r="AV208" s="53"/>
      <c r="AW208" s="53"/>
      <c r="AX208" s="53"/>
      <c r="AY208" s="53"/>
      <c r="AZ208" s="53"/>
      <c r="BA208" s="53"/>
      <c r="BB208" s="53"/>
      <c r="BC208" s="53"/>
      <c r="BD208" s="53"/>
      <c r="BE208" s="53"/>
      <c r="BF208" s="53"/>
      <c r="BG208" s="53"/>
      <c r="BH208" s="53"/>
    </row>
    <row r="209" spans="1:60" x14ac:dyDescent="0.3">
      <c r="A209" s="53"/>
      <c r="J209" s="53"/>
      <c r="K209" s="53"/>
      <c r="L209" s="53"/>
      <c r="M209" s="53"/>
      <c r="N209" s="53"/>
      <c r="O209" s="53"/>
      <c r="P209" s="53"/>
      <c r="Q209" s="53"/>
      <c r="R209" s="53"/>
      <c r="S209" s="53"/>
      <c r="T209" s="53"/>
      <c r="U209" s="53"/>
      <c r="V209" s="53"/>
      <c r="W209" s="53"/>
      <c r="X209" s="53"/>
      <c r="Y209" s="53"/>
      <c r="Z209" s="53"/>
      <c r="AA209" s="53"/>
      <c r="AB209" s="53"/>
      <c r="AC209" s="53"/>
      <c r="AD209" s="53"/>
      <c r="AE209" s="53"/>
      <c r="AF209" s="53"/>
      <c r="AG209" s="53"/>
      <c r="AH209" s="53"/>
      <c r="AI209" s="53"/>
      <c r="AJ209" s="53"/>
      <c r="AK209" s="53"/>
      <c r="AL209" s="53"/>
      <c r="AM209" s="53"/>
      <c r="AN209" s="53"/>
      <c r="AO209" s="53"/>
      <c r="AP209" s="53"/>
      <c r="AQ209" s="53"/>
      <c r="AR209" s="53"/>
      <c r="AS209" s="53"/>
      <c r="AT209" s="53"/>
      <c r="AU209" s="53"/>
      <c r="AV209" s="53"/>
      <c r="AW209" s="53"/>
      <c r="AX209" s="53"/>
      <c r="AY209" s="53"/>
      <c r="AZ209" s="53"/>
      <c r="BA209" s="53"/>
      <c r="BB209" s="53"/>
      <c r="BC209" s="53"/>
      <c r="BD209" s="53"/>
      <c r="BE209" s="53"/>
      <c r="BF209" s="53"/>
      <c r="BG209" s="53"/>
      <c r="BH209" s="53"/>
    </row>
    <row r="210" spans="1:60" x14ac:dyDescent="0.3">
      <c r="A210" s="53"/>
      <c r="J210" s="53"/>
      <c r="K210" s="53"/>
      <c r="L210" s="53"/>
      <c r="M210" s="53"/>
      <c r="N210" s="53"/>
      <c r="O210" s="53"/>
      <c r="P210" s="53"/>
      <c r="Q210" s="53"/>
      <c r="R210" s="53"/>
      <c r="S210" s="53"/>
      <c r="T210" s="53"/>
      <c r="U210" s="53"/>
      <c r="V210" s="53"/>
      <c r="W210" s="53"/>
      <c r="X210" s="53"/>
      <c r="Y210" s="53"/>
      <c r="Z210" s="53"/>
      <c r="AA210" s="53"/>
      <c r="AB210" s="53"/>
      <c r="AC210" s="53"/>
      <c r="AD210" s="53"/>
      <c r="AE210" s="53"/>
      <c r="AF210" s="53"/>
      <c r="AG210" s="53"/>
      <c r="AH210" s="53"/>
      <c r="AI210" s="53"/>
      <c r="AJ210" s="53"/>
      <c r="AK210" s="53"/>
      <c r="AL210" s="53"/>
      <c r="AM210" s="53"/>
      <c r="AN210" s="53"/>
      <c r="AO210" s="53"/>
      <c r="AP210" s="53"/>
      <c r="AQ210" s="53"/>
      <c r="AR210" s="53"/>
      <c r="AS210" s="53"/>
      <c r="AT210" s="53"/>
      <c r="AU210" s="53"/>
      <c r="AV210" s="53"/>
      <c r="AW210" s="53"/>
      <c r="AX210" s="53"/>
      <c r="AY210" s="53"/>
      <c r="AZ210" s="53"/>
      <c r="BA210" s="53"/>
      <c r="BB210" s="53"/>
      <c r="BC210" s="53"/>
      <c r="BD210" s="53"/>
      <c r="BE210" s="53"/>
      <c r="BF210" s="53"/>
      <c r="BG210" s="53"/>
      <c r="BH210" s="53"/>
    </row>
    <row r="211" spans="1:60" x14ac:dyDescent="0.3">
      <c r="A211" s="53"/>
      <c r="J211" s="53"/>
      <c r="K211" s="53"/>
      <c r="L211" s="53"/>
      <c r="M211" s="53"/>
      <c r="N211" s="53"/>
      <c r="O211" s="53"/>
      <c r="P211" s="53"/>
      <c r="Q211" s="53"/>
      <c r="R211" s="53"/>
      <c r="S211" s="53"/>
      <c r="T211" s="53"/>
      <c r="U211" s="53"/>
      <c r="V211" s="53"/>
      <c r="W211" s="53"/>
      <c r="X211" s="53"/>
      <c r="Y211" s="53"/>
      <c r="Z211" s="53"/>
      <c r="AA211" s="53"/>
      <c r="AB211" s="53"/>
      <c r="AC211" s="53"/>
      <c r="AD211" s="53"/>
      <c r="AE211" s="53"/>
      <c r="AF211" s="53"/>
      <c r="AG211" s="53"/>
      <c r="AH211" s="53"/>
      <c r="AI211" s="53"/>
      <c r="AJ211" s="53"/>
      <c r="AK211" s="53"/>
      <c r="AL211" s="53"/>
      <c r="AM211" s="53"/>
      <c r="AN211" s="53"/>
      <c r="AO211" s="53"/>
      <c r="AP211" s="53"/>
      <c r="AQ211" s="53"/>
      <c r="AR211" s="53"/>
      <c r="AS211" s="53"/>
      <c r="AT211" s="53"/>
      <c r="AU211" s="53"/>
      <c r="AV211" s="53"/>
      <c r="AW211" s="53"/>
      <c r="AX211" s="53"/>
      <c r="AY211" s="53"/>
      <c r="AZ211" s="53"/>
      <c r="BA211" s="53"/>
      <c r="BB211" s="53"/>
      <c r="BC211" s="53"/>
      <c r="BD211" s="53"/>
      <c r="BE211" s="53"/>
      <c r="BF211" s="53"/>
      <c r="BG211" s="53"/>
      <c r="BH211" s="53"/>
    </row>
    <row r="212" spans="1:60" x14ac:dyDescent="0.3">
      <c r="A212" s="53"/>
      <c r="J212" s="53"/>
      <c r="K212" s="53"/>
      <c r="L212" s="53"/>
      <c r="M212" s="53"/>
      <c r="N212" s="53"/>
      <c r="O212" s="53"/>
      <c r="P212" s="53"/>
      <c r="Q212" s="53"/>
      <c r="R212" s="53"/>
      <c r="S212" s="53"/>
      <c r="T212" s="53"/>
      <c r="U212" s="53"/>
      <c r="V212" s="53"/>
      <c r="W212" s="53"/>
      <c r="X212" s="53"/>
      <c r="Y212" s="53"/>
      <c r="Z212" s="53"/>
      <c r="AA212" s="53"/>
      <c r="AB212" s="53"/>
      <c r="AC212" s="53"/>
      <c r="AD212" s="53"/>
      <c r="AE212" s="53"/>
      <c r="AF212" s="53"/>
      <c r="AG212" s="53"/>
      <c r="AH212" s="53"/>
      <c r="AI212" s="53"/>
      <c r="AJ212" s="53"/>
      <c r="AK212" s="53"/>
      <c r="AL212" s="53"/>
      <c r="AM212" s="53"/>
      <c r="AN212" s="53"/>
      <c r="AO212" s="53"/>
      <c r="AP212" s="53"/>
      <c r="AQ212" s="53"/>
      <c r="AR212" s="53"/>
      <c r="AS212" s="53"/>
      <c r="AT212" s="53"/>
      <c r="AU212" s="53"/>
      <c r="AV212" s="53"/>
      <c r="AW212" s="53"/>
      <c r="AX212" s="53"/>
      <c r="AY212" s="53"/>
      <c r="AZ212" s="53"/>
      <c r="BA212" s="53"/>
      <c r="BB212" s="53"/>
      <c r="BC212" s="53"/>
      <c r="BD212" s="53"/>
      <c r="BE212" s="53"/>
      <c r="BF212" s="53"/>
      <c r="BG212" s="53"/>
      <c r="BH212" s="53"/>
    </row>
    <row r="213" spans="1:60" x14ac:dyDescent="0.3">
      <c r="A213" s="53"/>
      <c r="J213" s="53"/>
      <c r="K213" s="53"/>
      <c r="L213" s="53"/>
      <c r="M213" s="53"/>
      <c r="N213" s="53"/>
      <c r="O213" s="53"/>
      <c r="P213" s="53"/>
      <c r="Q213" s="53"/>
      <c r="R213" s="53"/>
      <c r="S213" s="53"/>
      <c r="T213" s="53"/>
      <c r="U213" s="53"/>
      <c r="V213" s="53"/>
      <c r="W213" s="53"/>
      <c r="X213" s="53"/>
      <c r="Y213" s="53"/>
      <c r="Z213" s="53"/>
      <c r="AA213" s="53"/>
      <c r="AB213" s="53"/>
      <c r="AC213" s="53"/>
      <c r="AD213" s="53"/>
      <c r="AE213" s="53"/>
      <c r="AF213" s="53"/>
      <c r="AG213" s="53"/>
      <c r="AH213" s="53"/>
      <c r="AI213" s="53"/>
      <c r="AJ213" s="53"/>
      <c r="AK213" s="53"/>
      <c r="AL213" s="53"/>
      <c r="AM213" s="53"/>
      <c r="AN213" s="53"/>
      <c r="AO213" s="53"/>
      <c r="AP213" s="53"/>
      <c r="AQ213" s="53"/>
      <c r="AR213" s="53"/>
      <c r="AS213" s="53"/>
      <c r="AT213" s="53"/>
      <c r="AU213" s="53"/>
      <c r="AV213" s="53"/>
      <c r="AW213" s="53"/>
      <c r="AX213" s="53"/>
      <c r="AY213" s="53"/>
      <c r="AZ213" s="53"/>
      <c r="BA213" s="53"/>
      <c r="BB213" s="53"/>
      <c r="BC213" s="53"/>
      <c r="BD213" s="53"/>
      <c r="BE213" s="53"/>
      <c r="BF213" s="53"/>
      <c r="BG213" s="53"/>
      <c r="BH213" s="53"/>
    </row>
    <row r="214" spans="1:60" x14ac:dyDescent="0.3">
      <c r="A214" s="53"/>
      <c r="J214" s="53"/>
      <c r="K214" s="53"/>
      <c r="L214" s="53"/>
      <c r="M214" s="53"/>
      <c r="N214" s="53"/>
      <c r="O214" s="53"/>
      <c r="P214" s="53"/>
      <c r="Q214" s="53"/>
      <c r="R214" s="53"/>
      <c r="S214" s="53"/>
      <c r="T214" s="53"/>
      <c r="U214" s="53"/>
      <c r="V214" s="53"/>
      <c r="W214" s="53"/>
      <c r="X214" s="53"/>
      <c r="Y214" s="53"/>
      <c r="Z214" s="53"/>
      <c r="AA214" s="53"/>
      <c r="AB214" s="53"/>
      <c r="AC214" s="53"/>
      <c r="AD214" s="53"/>
      <c r="AE214" s="53"/>
      <c r="AF214" s="53"/>
      <c r="AG214" s="53"/>
      <c r="AH214" s="53"/>
      <c r="AI214" s="53"/>
      <c r="AJ214" s="53"/>
      <c r="AK214" s="53"/>
      <c r="AL214" s="53"/>
      <c r="AM214" s="53"/>
      <c r="AN214" s="53"/>
      <c r="AO214" s="53"/>
      <c r="AP214" s="53"/>
      <c r="AQ214" s="53"/>
      <c r="AR214" s="53"/>
      <c r="AS214" s="53"/>
      <c r="AT214" s="53"/>
      <c r="AU214" s="53"/>
      <c r="AV214" s="53"/>
      <c r="AW214" s="53"/>
      <c r="AX214" s="53"/>
      <c r="AY214" s="53"/>
      <c r="AZ214" s="53"/>
      <c r="BA214" s="53"/>
      <c r="BB214" s="53"/>
      <c r="BC214" s="53"/>
      <c r="BD214" s="53"/>
      <c r="BE214" s="53"/>
      <c r="BF214" s="53"/>
      <c r="BG214" s="53"/>
      <c r="BH214" s="53"/>
    </row>
    <row r="215" spans="1:60" x14ac:dyDescent="0.3">
      <c r="A215" s="53"/>
      <c r="J215" s="53"/>
      <c r="K215" s="53"/>
      <c r="L215" s="53"/>
      <c r="M215" s="53"/>
      <c r="N215" s="53"/>
      <c r="O215" s="53"/>
      <c r="P215" s="53"/>
      <c r="Q215" s="53"/>
      <c r="R215" s="53"/>
      <c r="S215" s="53"/>
      <c r="T215" s="53"/>
      <c r="U215" s="53"/>
      <c r="V215" s="53"/>
      <c r="W215" s="53"/>
      <c r="X215" s="53"/>
      <c r="Y215" s="53"/>
      <c r="Z215" s="53"/>
      <c r="AA215" s="53"/>
      <c r="AB215" s="53"/>
      <c r="AC215" s="53"/>
      <c r="AD215" s="53"/>
      <c r="AE215" s="53"/>
      <c r="AF215" s="53"/>
      <c r="AG215" s="53"/>
      <c r="AH215" s="53"/>
      <c r="AI215" s="53"/>
      <c r="AJ215" s="53"/>
      <c r="AK215" s="53"/>
      <c r="AL215" s="53"/>
      <c r="AM215" s="53"/>
      <c r="AN215" s="53"/>
      <c r="AO215" s="53"/>
      <c r="AP215" s="53"/>
      <c r="AQ215" s="53"/>
      <c r="AR215" s="53"/>
      <c r="AS215" s="53"/>
      <c r="AT215" s="53"/>
      <c r="AU215" s="53"/>
      <c r="AV215" s="53"/>
      <c r="AW215" s="53"/>
      <c r="AX215" s="53"/>
      <c r="AY215" s="53"/>
      <c r="AZ215" s="53"/>
      <c r="BA215" s="53"/>
      <c r="BB215" s="53"/>
      <c r="BC215" s="53"/>
      <c r="BD215" s="53"/>
      <c r="BE215" s="53"/>
      <c r="BF215" s="53"/>
      <c r="BG215" s="53"/>
      <c r="BH215" s="53"/>
    </row>
    <row r="216" spans="1:60" x14ac:dyDescent="0.3">
      <c r="A216" s="53"/>
      <c r="J216" s="53"/>
      <c r="K216" s="53"/>
      <c r="L216" s="53"/>
      <c r="M216" s="53"/>
      <c r="N216" s="53"/>
      <c r="O216" s="53"/>
      <c r="P216" s="53"/>
      <c r="Q216" s="53"/>
      <c r="R216" s="53"/>
      <c r="S216" s="53"/>
      <c r="T216" s="53"/>
      <c r="U216" s="53"/>
      <c r="V216" s="53"/>
      <c r="W216" s="53"/>
      <c r="X216" s="53"/>
      <c r="Y216" s="53"/>
      <c r="Z216" s="53"/>
      <c r="AA216" s="53"/>
      <c r="AB216" s="53"/>
      <c r="AC216" s="53"/>
      <c r="AD216" s="53"/>
      <c r="AE216" s="53"/>
      <c r="AF216" s="53"/>
      <c r="AG216" s="53"/>
      <c r="AH216" s="53"/>
      <c r="AI216" s="53"/>
      <c r="AJ216" s="53"/>
      <c r="AK216" s="53"/>
      <c r="AL216" s="53"/>
      <c r="AM216" s="53"/>
      <c r="AN216" s="53"/>
      <c r="AO216" s="53"/>
      <c r="AP216" s="53"/>
      <c r="AQ216" s="53"/>
      <c r="AR216" s="53"/>
      <c r="AS216" s="53"/>
      <c r="AT216" s="53"/>
      <c r="AU216" s="53"/>
      <c r="AV216" s="53"/>
      <c r="AW216" s="53"/>
      <c r="AX216" s="53"/>
      <c r="AY216" s="53"/>
      <c r="AZ216" s="53"/>
      <c r="BA216" s="53"/>
      <c r="BB216" s="53"/>
      <c r="BC216" s="53"/>
      <c r="BD216" s="53"/>
      <c r="BE216" s="53"/>
      <c r="BF216" s="53"/>
      <c r="BG216" s="53"/>
      <c r="BH216" s="53"/>
    </row>
    <row r="217" spans="1:60" x14ac:dyDescent="0.3">
      <c r="A217" s="53"/>
      <c r="J217" s="53"/>
      <c r="K217" s="53"/>
      <c r="L217" s="53"/>
      <c r="M217" s="53"/>
      <c r="N217" s="53"/>
      <c r="O217" s="53"/>
      <c r="P217" s="53"/>
      <c r="Q217" s="53"/>
      <c r="R217" s="53"/>
      <c r="S217" s="53"/>
      <c r="T217" s="53"/>
      <c r="U217" s="53"/>
      <c r="V217" s="53"/>
      <c r="W217" s="53"/>
      <c r="X217" s="53"/>
      <c r="Y217" s="53"/>
      <c r="Z217" s="53"/>
      <c r="AA217" s="53"/>
      <c r="AB217" s="53"/>
      <c r="AC217" s="53"/>
      <c r="AD217" s="53"/>
      <c r="AE217" s="53"/>
      <c r="AF217" s="53"/>
      <c r="AG217" s="53"/>
      <c r="AH217" s="53"/>
      <c r="AI217" s="53"/>
      <c r="AJ217" s="53"/>
      <c r="AK217" s="53"/>
      <c r="AL217" s="53"/>
      <c r="AM217" s="53"/>
      <c r="AN217" s="53"/>
      <c r="AO217" s="53"/>
      <c r="AP217" s="53"/>
      <c r="AQ217" s="53"/>
      <c r="AR217" s="53"/>
      <c r="AS217" s="53"/>
      <c r="AT217" s="53"/>
      <c r="AU217" s="53"/>
      <c r="AV217" s="53"/>
      <c r="AW217" s="53"/>
      <c r="AX217" s="53"/>
      <c r="AY217" s="53"/>
      <c r="AZ217" s="53"/>
      <c r="BA217" s="53"/>
      <c r="BB217" s="53"/>
      <c r="BC217" s="53"/>
      <c r="BD217" s="53"/>
      <c r="BE217" s="53"/>
      <c r="BF217" s="53"/>
      <c r="BG217" s="53"/>
      <c r="BH217" s="53"/>
    </row>
    <row r="218" spans="1:60" x14ac:dyDescent="0.3">
      <c r="A218" s="53"/>
      <c r="J218" s="53"/>
      <c r="K218" s="53"/>
      <c r="L218" s="53"/>
      <c r="M218" s="53"/>
      <c r="N218" s="53"/>
      <c r="O218" s="53"/>
      <c r="P218" s="53"/>
      <c r="Q218" s="53"/>
      <c r="R218" s="53"/>
      <c r="S218" s="53"/>
      <c r="T218" s="53"/>
      <c r="U218" s="53"/>
      <c r="V218" s="53"/>
      <c r="W218" s="53"/>
      <c r="X218" s="53"/>
      <c r="Y218" s="53"/>
      <c r="Z218" s="53"/>
      <c r="AA218" s="53"/>
      <c r="AB218" s="53"/>
      <c r="AC218" s="53"/>
      <c r="AD218" s="53"/>
      <c r="AE218" s="53"/>
      <c r="AF218" s="53"/>
      <c r="AG218" s="53"/>
      <c r="AH218" s="53"/>
      <c r="AI218" s="53"/>
      <c r="AJ218" s="53"/>
      <c r="AK218" s="53"/>
      <c r="AL218" s="53"/>
      <c r="AM218" s="53"/>
      <c r="AN218" s="53"/>
      <c r="AO218" s="53"/>
      <c r="AP218" s="53"/>
      <c r="AQ218" s="53"/>
      <c r="AR218" s="53"/>
      <c r="AS218" s="53"/>
      <c r="AT218" s="53"/>
      <c r="AU218" s="53"/>
      <c r="AV218" s="53"/>
      <c r="AW218" s="53"/>
      <c r="AX218" s="53"/>
      <c r="AY218" s="53"/>
      <c r="AZ218" s="53"/>
      <c r="BA218" s="53"/>
      <c r="BB218" s="53"/>
      <c r="BC218" s="53"/>
      <c r="BD218" s="53"/>
      <c r="BE218" s="53"/>
      <c r="BF218" s="53"/>
      <c r="BG218" s="53"/>
      <c r="BH218" s="53"/>
    </row>
    <row r="219" spans="1:60" x14ac:dyDescent="0.3">
      <c r="A219" s="53"/>
      <c r="J219" s="53"/>
      <c r="K219" s="53"/>
      <c r="L219" s="53"/>
      <c r="M219" s="53"/>
      <c r="N219" s="53"/>
      <c r="O219" s="53"/>
      <c r="P219" s="53"/>
      <c r="Q219" s="53"/>
      <c r="R219" s="53"/>
      <c r="S219" s="53"/>
      <c r="T219" s="53"/>
      <c r="U219" s="53"/>
      <c r="V219" s="53"/>
      <c r="W219" s="53"/>
      <c r="X219" s="53"/>
      <c r="Y219" s="53"/>
      <c r="Z219" s="53"/>
      <c r="AA219" s="53"/>
      <c r="AB219" s="53"/>
      <c r="AC219" s="53"/>
      <c r="AD219" s="53"/>
      <c r="AE219" s="53"/>
      <c r="AF219" s="53"/>
      <c r="AG219" s="53"/>
      <c r="AH219" s="53"/>
      <c r="AI219" s="53"/>
      <c r="AJ219" s="53"/>
      <c r="AK219" s="53"/>
      <c r="AL219" s="53"/>
      <c r="AM219" s="53"/>
      <c r="AN219" s="53"/>
      <c r="AO219" s="53"/>
      <c r="AP219" s="53"/>
      <c r="AQ219" s="53"/>
      <c r="AR219" s="53"/>
      <c r="AS219" s="53"/>
      <c r="AT219" s="53"/>
      <c r="AU219" s="53"/>
      <c r="AV219" s="53"/>
      <c r="AW219" s="53"/>
      <c r="AX219" s="53"/>
      <c r="AY219" s="53"/>
      <c r="AZ219" s="53"/>
      <c r="BA219" s="53"/>
      <c r="BB219" s="53"/>
      <c r="BC219" s="53"/>
      <c r="BD219" s="53"/>
      <c r="BE219" s="53"/>
      <c r="BF219" s="53"/>
      <c r="BG219" s="53"/>
      <c r="BH219" s="53"/>
    </row>
    <row r="220" spans="1:60" x14ac:dyDescent="0.3">
      <c r="A220" s="53"/>
      <c r="J220" s="53"/>
      <c r="K220" s="53"/>
      <c r="L220" s="53"/>
      <c r="M220" s="53"/>
      <c r="N220" s="53"/>
      <c r="O220" s="53"/>
      <c r="P220" s="53"/>
      <c r="Q220" s="53"/>
      <c r="R220" s="53"/>
      <c r="S220" s="53"/>
      <c r="T220" s="53"/>
      <c r="U220" s="53"/>
      <c r="V220" s="53"/>
      <c r="W220" s="53"/>
      <c r="X220" s="53"/>
      <c r="Y220" s="53"/>
      <c r="Z220" s="53"/>
      <c r="AA220" s="53"/>
      <c r="AB220" s="53"/>
      <c r="AC220" s="53"/>
      <c r="AD220" s="53"/>
      <c r="AE220" s="53"/>
      <c r="AF220" s="53"/>
      <c r="AG220" s="53"/>
      <c r="AH220" s="53"/>
      <c r="AI220" s="53"/>
      <c r="AJ220" s="53"/>
      <c r="AK220" s="53"/>
      <c r="AL220" s="53"/>
      <c r="AM220" s="53"/>
      <c r="AN220" s="53"/>
      <c r="AO220" s="53"/>
      <c r="AP220" s="53"/>
      <c r="AQ220" s="53"/>
      <c r="AR220" s="53"/>
      <c r="AS220" s="53"/>
      <c r="AT220" s="53"/>
      <c r="AU220" s="53"/>
      <c r="AV220" s="53"/>
      <c r="AW220" s="53"/>
      <c r="AX220" s="53"/>
      <c r="AY220" s="53"/>
      <c r="AZ220" s="53"/>
      <c r="BA220" s="53"/>
      <c r="BB220" s="53"/>
      <c r="BC220" s="53"/>
      <c r="BD220" s="53"/>
      <c r="BE220" s="53"/>
      <c r="BF220" s="53"/>
      <c r="BG220" s="53"/>
      <c r="BH220" s="53"/>
    </row>
    <row r="221" spans="1:60" x14ac:dyDescent="0.3">
      <c r="A221" s="53"/>
      <c r="J221" s="53"/>
      <c r="K221" s="53"/>
      <c r="L221" s="53"/>
      <c r="M221" s="53"/>
      <c r="N221" s="53"/>
      <c r="O221" s="53"/>
      <c r="P221" s="53"/>
      <c r="Q221" s="53"/>
      <c r="R221" s="53"/>
      <c r="S221" s="53"/>
      <c r="T221" s="53"/>
      <c r="U221" s="53"/>
      <c r="V221" s="53"/>
      <c r="W221" s="53"/>
      <c r="X221" s="53"/>
      <c r="Y221" s="53"/>
      <c r="Z221" s="53"/>
      <c r="AA221" s="53"/>
      <c r="AB221" s="53"/>
      <c r="AC221" s="53"/>
      <c r="AD221" s="53"/>
      <c r="AE221" s="53"/>
      <c r="AF221" s="53"/>
      <c r="AG221" s="53"/>
      <c r="AH221" s="53"/>
      <c r="AI221" s="53"/>
      <c r="AJ221" s="53"/>
      <c r="AK221" s="53"/>
      <c r="AL221" s="53"/>
      <c r="AM221" s="53"/>
      <c r="AN221" s="53"/>
      <c r="AO221" s="53"/>
      <c r="AP221" s="53"/>
      <c r="AQ221" s="53"/>
      <c r="AR221" s="53"/>
      <c r="AS221" s="53"/>
      <c r="AT221" s="53"/>
      <c r="AU221" s="53"/>
      <c r="AV221" s="53"/>
      <c r="AW221" s="53"/>
      <c r="AX221" s="53"/>
      <c r="AY221" s="53"/>
      <c r="AZ221" s="53"/>
      <c r="BA221" s="53"/>
      <c r="BB221" s="53"/>
      <c r="BC221" s="53"/>
      <c r="BD221" s="53"/>
      <c r="BE221" s="53"/>
      <c r="BF221" s="53"/>
      <c r="BG221" s="53"/>
      <c r="BH221" s="53"/>
    </row>
    <row r="222" spans="1:60" x14ac:dyDescent="0.3">
      <c r="A222" s="53"/>
      <c r="J222" s="53"/>
      <c r="K222" s="53"/>
      <c r="L222" s="53"/>
      <c r="M222" s="53"/>
      <c r="N222" s="53"/>
      <c r="O222" s="53"/>
      <c r="P222" s="53"/>
      <c r="Q222" s="53"/>
      <c r="R222" s="53"/>
      <c r="S222" s="53"/>
      <c r="T222" s="53"/>
      <c r="U222" s="53"/>
      <c r="V222" s="53"/>
      <c r="W222" s="53"/>
      <c r="X222" s="53"/>
      <c r="Y222" s="53"/>
      <c r="Z222" s="53"/>
      <c r="AA222" s="53"/>
      <c r="AB222" s="53"/>
      <c r="AC222" s="53"/>
      <c r="AD222" s="53"/>
      <c r="AE222" s="53"/>
      <c r="AF222" s="53"/>
      <c r="AG222" s="53"/>
      <c r="AH222" s="53"/>
      <c r="AI222" s="53"/>
      <c r="AJ222" s="53"/>
      <c r="AK222" s="53"/>
      <c r="AL222" s="53"/>
      <c r="AM222" s="53"/>
      <c r="AN222" s="53"/>
      <c r="AO222" s="53"/>
      <c r="AP222" s="53"/>
      <c r="AQ222" s="53"/>
      <c r="AR222" s="53"/>
      <c r="AS222" s="53"/>
      <c r="AT222" s="53"/>
      <c r="AU222" s="53"/>
      <c r="AV222" s="53"/>
      <c r="AW222" s="53"/>
      <c r="AX222" s="53"/>
      <c r="AY222" s="53"/>
      <c r="AZ222" s="53"/>
      <c r="BA222" s="53"/>
      <c r="BB222" s="53"/>
      <c r="BC222" s="53"/>
      <c r="BD222" s="53"/>
      <c r="BE222" s="53"/>
      <c r="BF222" s="53"/>
      <c r="BG222" s="53"/>
      <c r="BH222" s="53"/>
    </row>
    <row r="223" spans="1:60" x14ac:dyDescent="0.3">
      <c r="A223" s="53"/>
      <c r="J223" s="53"/>
      <c r="K223" s="53"/>
      <c r="L223" s="53"/>
      <c r="M223" s="53"/>
      <c r="N223" s="53"/>
      <c r="O223" s="53"/>
      <c r="P223" s="53"/>
      <c r="Q223" s="53"/>
      <c r="R223" s="53"/>
      <c r="S223" s="53"/>
      <c r="T223" s="53"/>
      <c r="U223" s="53"/>
      <c r="V223" s="53"/>
      <c r="W223" s="53"/>
      <c r="X223" s="53"/>
      <c r="Y223" s="53"/>
      <c r="Z223" s="53"/>
      <c r="AA223" s="53"/>
      <c r="AB223" s="53"/>
      <c r="AC223" s="53"/>
      <c r="AD223" s="53"/>
      <c r="AE223" s="53"/>
      <c r="AF223" s="53"/>
      <c r="AG223" s="53"/>
      <c r="AH223" s="53"/>
      <c r="AI223" s="53"/>
      <c r="AJ223" s="53"/>
      <c r="AK223" s="53"/>
      <c r="AL223" s="53"/>
      <c r="AM223" s="53"/>
      <c r="AN223" s="53"/>
      <c r="AO223" s="53"/>
      <c r="AP223" s="53"/>
      <c r="AQ223" s="53"/>
      <c r="AR223" s="53"/>
      <c r="AS223" s="53"/>
      <c r="AT223" s="53"/>
      <c r="AU223" s="53"/>
      <c r="AV223" s="53"/>
      <c r="AW223" s="53"/>
      <c r="AX223" s="53"/>
      <c r="AY223" s="53"/>
      <c r="AZ223" s="53"/>
      <c r="BA223" s="53"/>
      <c r="BB223" s="53"/>
      <c r="BC223" s="53"/>
      <c r="BD223" s="53"/>
      <c r="BE223" s="53"/>
      <c r="BF223" s="53"/>
      <c r="BG223" s="53"/>
      <c r="BH223" s="53"/>
    </row>
    <row r="224" spans="1:60" x14ac:dyDescent="0.3">
      <c r="A224" s="53"/>
      <c r="J224" s="53"/>
      <c r="K224" s="53"/>
      <c r="L224" s="53"/>
      <c r="M224" s="53"/>
      <c r="N224" s="53"/>
      <c r="O224" s="53"/>
      <c r="P224" s="53"/>
      <c r="Q224" s="53"/>
      <c r="R224" s="53"/>
      <c r="S224" s="53"/>
      <c r="T224" s="53"/>
      <c r="U224" s="53"/>
      <c r="V224" s="53"/>
      <c r="W224" s="53"/>
      <c r="X224" s="53"/>
      <c r="Y224" s="53"/>
      <c r="Z224" s="53"/>
      <c r="AA224" s="53"/>
      <c r="AB224" s="53"/>
      <c r="AC224" s="53"/>
      <c r="AD224" s="53"/>
      <c r="AE224" s="53"/>
      <c r="AF224" s="53"/>
      <c r="AG224" s="53"/>
      <c r="AH224" s="53"/>
      <c r="AI224" s="53"/>
      <c r="AJ224" s="53"/>
      <c r="AK224" s="53"/>
      <c r="AL224" s="53"/>
      <c r="AM224" s="53"/>
      <c r="AN224" s="53"/>
      <c r="AO224" s="53"/>
      <c r="AP224" s="53"/>
      <c r="AQ224" s="53"/>
      <c r="AR224" s="53"/>
      <c r="AS224" s="53"/>
      <c r="AT224" s="53"/>
      <c r="AU224" s="53"/>
      <c r="AV224" s="53"/>
      <c r="AW224" s="53"/>
      <c r="AX224" s="53"/>
      <c r="AY224" s="53"/>
      <c r="AZ224" s="53"/>
      <c r="BA224" s="53"/>
      <c r="BB224" s="53"/>
      <c r="BC224" s="53"/>
      <c r="BD224" s="53"/>
      <c r="BE224" s="53"/>
      <c r="BF224" s="53"/>
      <c r="BG224" s="53"/>
      <c r="BH224" s="53"/>
    </row>
    <row r="225" spans="1:60" x14ac:dyDescent="0.3">
      <c r="A225" s="53"/>
      <c r="J225" s="53"/>
      <c r="K225" s="53"/>
      <c r="L225" s="53"/>
      <c r="M225" s="53"/>
      <c r="N225" s="53"/>
      <c r="O225" s="53"/>
      <c r="P225" s="53"/>
      <c r="Q225" s="53"/>
      <c r="R225" s="53"/>
      <c r="S225" s="53"/>
      <c r="T225" s="53"/>
      <c r="U225" s="53"/>
      <c r="V225" s="53"/>
      <c r="W225" s="53"/>
      <c r="X225" s="53"/>
      <c r="Y225" s="53"/>
      <c r="Z225" s="53"/>
      <c r="AA225" s="53"/>
      <c r="AB225" s="53"/>
      <c r="AC225" s="53"/>
      <c r="AD225" s="53"/>
      <c r="AE225" s="53"/>
      <c r="AF225" s="53"/>
      <c r="AG225" s="53"/>
      <c r="AH225" s="53"/>
      <c r="AI225" s="53"/>
      <c r="AJ225" s="53"/>
      <c r="AK225" s="53"/>
      <c r="AL225" s="53"/>
      <c r="AM225" s="53"/>
      <c r="AN225" s="53"/>
      <c r="AO225" s="53"/>
      <c r="AP225" s="53"/>
      <c r="AQ225" s="53"/>
      <c r="AR225" s="53"/>
      <c r="AS225" s="53"/>
      <c r="AT225" s="53"/>
      <c r="AU225" s="53"/>
      <c r="AV225" s="53"/>
      <c r="AW225" s="53"/>
      <c r="AX225" s="53"/>
      <c r="AY225" s="53"/>
      <c r="AZ225" s="53"/>
      <c r="BA225" s="53"/>
      <c r="BB225" s="53"/>
      <c r="BC225" s="53"/>
      <c r="BD225" s="53"/>
      <c r="BE225" s="53"/>
      <c r="BF225" s="53"/>
      <c r="BG225" s="53"/>
      <c r="BH225" s="53"/>
    </row>
    <row r="226" spans="1:60" x14ac:dyDescent="0.3">
      <c r="A226" s="53"/>
      <c r="J226" s="53"/>
      <c r="K226" s="53"/>
      <c r="L226" s="53"/>
      <c r="M226" s="53"/>
      <c r="N226" s="53"/>
      <c r="O226" s="53"/>
      <c r="P226" s="53"/>
      <c r="Q226" s="53"/>
      <c r="R226" s="53"/>
      <c r="S226" s="53"/>
      <c r="T226" s="53"/>
      <c r="U226" s="53"/>
      <c r="V226" s="53"/>
      <c r="W226" s="53"/>
      <c r="X226" s="53"/>
      <c r="Y226" s="53"/>
      <c r="Z226" s="53"/>
      <c r="AA226" s="53"/>
      <c r="AB226" s="53"/>
      <c r="AC226" s="53"/>
      <c r="AD226" s="53"/>
      <c r="AE226" s="53"/>
      <c r="AF226" s="53"/>
      <c r="AG226" s="53"/>
      <c r="AH226" s="53"/>
      <c r="AI226" s="53"/>
      <c r="AJ226" s="53"/>
      <c r="AK226" s="53"/>
      <c r="AL226" s="53"/>
      <c r="AM226" s="53"/>
      <c r="AN226" s="53"/>
      <c r="AO226" s="53"/>
      <c r="AP226" s="53"/>
      <c r="AQ226" s="53"/>
      <c r="AR226" s="53"/>
      <c r="AS226" s="53"/>
      <c r="AT226" s="53"/>
      <c r="AU226" s="53"/>
      <c r="AV226" s="53"/>
      <c r="AW226" s="53"/>
      <c r="AX226" s="53"/>
      <c r="AY226" s="53"/>
      <c r="AZ226" s="53"/>
      <c r="BA226" s="53"/>
      <c r="BB226" s="53"/>
      <c r="BC226" s="53"/>
      <c r="BD226" s="53"/>
      <c r="BE226" s="53"/>
      <c r="BF226" s="53"/>
      <c r="BG226" s="53"/>
      <c r="BH226" s="53"/>
    </row>
    <row r="227" spans="1:60" x14ac:dyDescent="0.3">
      <c r="A227" s="53"/>
      <c r="J227" s="53"/>
      <c r="K227" s="53"/>
      <c r="L227" s="53"/>
      <c r="M227" s="53"/>
      <c r="N227" s="53"/>
      <c r="O227" s="53"/>
      <c r="P227" s="53"/>
      <c r="Q227" s="53"/>
      <c r="R227" s="53"/>
      <c r="S227" s="53"/>
      <c r="T227" s="53"/>
      <c r="U227" s="53"/>
      <c r="V227" s="53"/>
      <c r="W227" s="53"/>
      <c r="X227" s="53"/>
      <c r="Y227" s="53"/>
      <c r="Z227" s="53"/>
      <c r="AA227" s="53"/>
      <c r="AB227" s="53"/>
      <c r="AC227" s="53"/>
      <c r="AD227" s="53"/>
      <c r="AE227" s="53"/>
      <c r="AF227" s="53"/>
      <c r="AG227" s="53"/>
      <c r="AH227" s="53"/>
      <c r="AI227" s="53"/>
      <c r="AJ227" s="53"/>
      <c r="AK227" s="53"/>
      <c r="AL227" s="53"/>
      <c r="AM227" s="53"/>
      <c r="AN227" s="53"/>
      <c r="AO227" s="53"/>
      <c r="AP227" s="53"/>
      <c r="AQ227" s="53"/>
      <c r="AR227" s="53"/>
      <c r="AS227" s="53"/>
      <c r="AT227" s="53"/>
      <c r="AU227" s="53"/>
      <c r="AV227" s="53"/>
      <c r="AW227" s="53"/>
      <c r="AX227" s="53"/>
      <c r="AY227" s="53"/>
      <c r="AZ227" s="53"/>
      <c r="BA227" s="53"/>
      <c r="BB227" s="53"/>
      <c r="BC227" s="53"/>
      <c r="BD227" s="53"/>
      <c r="BE227" s="53"/>
      <c r="BF227" s="53"/>
      <c r="BG227" s="53"/>
      <c r="BH227" s="53"/>
    </row>
    <row r="228" spans="1:60" x14ac:dyDescent="0.3">
      <c r="A228" s="53"/>
      <c r="J228" s="53"/>
      <c r="K228" s="53"/>
      <c r="L228" s="53"/>
      <c r="M228" s="53"/>
      <c r="N228" s="53"/>
      <c r="O228" s="53"/>
      <c r="P228" s="53"/>
      <c r="Q228" s="53"/>
      <c r="R228" s="53"/>
      <c r="S228" s="53"/>
      <c r="T228" s="53"/>
      <c r="U228" s="53"/>
      <c r="V228" s="53"/>
      <c r="W228" s="53"/>
      <c r="X228" s="53"/>
      <c r="Y228" s="53"/>
      <c r="Z228" s="53"/>
      <c r="AA228" s="53"/>
      <c r="AB228" s="53"/>
      <c r="AC228" s="53"/>
      <c r="AD228" s="53"/>
      <c r="AE228" s="53"/>
      <c r="AF228" s="53"/>
      <c r="AG228" s="53"/>
      <c r="AH228" s="53"/>
      <c r="AI228" s="53"/>
      <c r="AJ228" s="53"/>
      <c r="AK228" s="53"/>
      <c r="AL228" s="53"/>
      <c r="AM228" s="53"/>
      <c r="AN228" s="53"/>
      <c r="AO228" s="53"/>
      <c r="AP228" s="53"/>
      <c r="AQ228" s="53"/>
      <c r="AR228" s="53"/>
      <c r="AS228" s="53"/>
      <c r="AT228" s="53"/>
      <c r="AU228" s="53"/>
      <c r="AV228" s="53"/>
      <c r="AW228" s="53"/>
      <c r="AX228" s="53"/>
      <c r="AY228" s="53"/>
      <c r="AZ228" s="53"/>
      <c r="BA228" s="53"/>
      <c r="BB228" s="53"/>
      <c r="BC228" s="53"/>
      <c r="BD228" s="53"/>
      <c r="BE228" s="53"/>
      <c r="BF228" s="53"/>
      <c r="BG228" s="53"/>
      <c r="BH228" s="53"/>
    </row>
    <row r="229" spans="1:60" x14ac:dyDescent="0.3">
      <c r="A229" s="53"/>
      <c r="J229" s="53"/>
      <c r="K229" s="53"/>
      <c r="L229" s="53"/>
      <c r="M229" s="53"/>
      <c r="N229" s="53"/>
      <c r="O229" s="53"/>
      <c r="P229" s="53"/>
      <c r="Q229" s="53"/>
      <c r="R229" s="53"/>
      <c r="S229" s="53"/>
      <c r="T229" s="53"/>
      <c r="U229" s="53"/>
      <c r="V229" s="53"/>
      <c r="W229" s="53"/>
      <c r="X229" s="53"/>
      <c r="Y229" s="53"/>
      <c r="Z229" s="53"/>
      <c r="AA229" s="53"/>
      <c r="AB229" s="53"/>
      <c r="AC229" s="53"/>
      <c r="AD229" s="53"/>
      <c r="AE229" s="53"/>
      <c r="AF229" s="53"/>
      <c r="AG229" s="53"/>
      <c r="AH229" s="53"/>
      <c r="AI229" s="53"/>
      <c r="AJ229" s="53"/>
      <c r="AK229" s="53"/>
      <c r="AL229" s="53"/>
      <c r="AM229" s="53"/>
      <c r="AN229" s="53"/>
      <c r="AO229" s="53"/>
      <c r="AP229" s="53"/>
      <c r="AQ229" s="53"/>
      <c r="AR229" s="53"/>
      <c r="AS229" s="53"/>
      <c r="AT229" s="53"/>
      <c r="AU229" s="53"/>
      <c r="AV229" s="53"/>
      <c r="AW229" s="53"/>
      <c r="AX229" s="53"/>
      <c r="AY229" s="53"/>
      <c r="AZ229" s="53"/>
      <c r="BA229" s="53"/>
      <c r="BB229" s="53"/>
      <c r="BC229" s="53"/>
      <c r="BD229" s="53"/>
      <c r="BE229" s="53"/>
      <c r="BF229" s="53"/>
      <c r="BG229" s="53"/>
      <c r="BH229" s="53"/>
    </row>
    <row r="230" spans="1:60" x14ac:dyDescent="0.3">
      <c r="A230" s="53"/>
      <c r="J230" s="53"/>
      <c r="K230" s="53"/>
      <c r="L230" s="53"/>
      <c r="M230" s="53"/>
      <c r="N230" s="53"/>
      <c r="O230" s="53"/>
      <c r="P230" s="53"/>
      <c r="Q230" s="53"/>
      <c r="R230" s="53"/>
      <c r="S230" s="53"/>
      <c r="T230" s="53"/>
      <c r="U230" s="53"/>
      <c r="V230" s="53"/>
      <c r="W230" s="53"/>
      <c r="X230" s="53"/>
      <c r="Y230" s="53"/>
      <c r="Z230" s="53"/>
      <c r="AA230" s="53"/>
      <c r="AB230" s="53"/>
      <c r="AC230" s="53"/>
      <c r="AD230" s="53"/>
      <c r="AE230" s="53"/>
      <c r="AF230" s="53"/>
      <c r="AG230" s="53"/>
      <c r="AH230" s="53"/>
      <c r="AI230" s="53"/>
      <c r="AJ230" s="53"/>
      <c r="AK230" s="53"/>
      <c r="AL230" s="53"/>
      <c r="AM230" s="53"/>
      <c r="AN230" s="53"/>
      <c r="AO230" s="53"/>
      <c r="AP230" s="53"/>
      <c r="AQ230" s="53"/>
      <c r="AR230" s="53"/>
      <c r="AS230" s="53"/>
      <c r="AT230" s="53"/>
      <c r="AU230" s="53"/>
      <c r="AV230" s="53"/>
      <c r="AW230" s="53"/>
      <c r="AX230" s="53"/>
      <c r="AY230" s="53"/>
      <c r="AZ230" s="53"/>
      <c r="BA230" s="53"/>
      <c r="BB230" s="53"/>
      <c r="BC230" s="53"/>
      <c r="BD230" s="53"/>
      <c r="BE230" s="53"/>
      <c r="BF230" s="53"/>
      <c r="BG230" s="53"/>
      <c r="BH230" s="53"/>
    </row>
    <row r="231" spans="1:60" x14ac:dyDescent="0.3">
      <c r="A231" s="53"/>
      <c r="J231" s="53"/>
      <c r="K231" s="53"/>
      <c r="L231" s="53"/>
      <c r="M231" s="53"/>
      <c r="N231" s="53"/>
      <c r="O231" s="53"/>
      <c r="P231" s="53"/>
      <c r="Q231" s="53"/>
      <c r="R231" s="53"/>
      <c r="S231" s="53"/>
      <c r="T231" s="53"/>
      <c r="U231" s="53"/>
      <c r="V231" s="53"/>
      <c r="W231" s="53"/>
      <c r="X231" s="53"/>
      <c r="Y231" s="53"/>
      <c r="Z231" s="53"/>
      <c r="AA231" s="53"/>
      <c r="AB231" s="53"/>
      <c r="AC231" s="53"/>
      <c r="AD231" s="53"/>
      <c r="AE231" s="53"/>
      <c r="AF231" s="53"/>
      <c r="AG231" s="53"/>
      <c r="AH231" s="53"/>
      <c r="AI231" s="53"/>
      <c r="AJ231" s="53"/>
      <c r="AK231" s="53"/>
      <c r="AL231" s="53"/>
      <c r="AM231" s="53"/>
      <c r="AN231" s="53"/>
      <c r="AO231" s="53"/>
      <c r="AP231" s="53"/>
      <c r="AQ231" s="53"/>
      <c r="AR231" s="53"/>
      <c r="AS231" s="53"/>
      <c r="AT231" s="53"/>
      <c r="AU231" s="53"/>
      <c r="AV231" s="53"/>
      <c r="AW231" s="53"/>
      <c r="AX231" s="53"/>
      <c r="AY231" s="53"/>
      <c r="AZ231" s="53"/>
      <c r="BA231" s="53"/>
      <c r="BB231" s="53"/>
      <c r="BC231" s="53"/>
      <c r="BD231" s="53"/>
      <c r="BE231" s="53"/>
      <c r="BF231" s="53"/>
      <c r="BG231" s="53"/>
      <c r="BH231" s="53"/>
    </row>
    <row r="232" spans="1:60" x14ac:dyDescent="0.3">
      <c r="A232" s="53"/>
      <c r="J232" s="53"/>
      <c r="K232" s="53"/>
      <c r="L232" s="53"/>
      <c r="M232" s="53"/>
      <c r="N232" s="53"/>
      <c r="O232" s="53"/>
      <c r="P232" s="53"/>
      <c r="Q232" s="53"/>
      <c r="R232" s="53"/>
      <c r="S232" s="53"/>
      <c r="T232" s="53"/>
      <c r="U232" s="53"/>
      <c r="V232" s="53"/>
      <c r="W232" s="53"/>
      <c r="X232" s="53"/>
      <c r="Y232" s="53"/>
      <c r="Z232" s="53"/>
      <c r="AA232" s="53"/>
      <c r="AB232" s="53"/>
      <c r="AC232" s="53"/>
      <c r="AD232" s="53"/>
      <c r="AE232" s="53"/>
      <c r="AF232" s="53"/>
      <c r="AG232" s="53"/>
      <c r="AH232" s="53"/>
      <c r="AI232" s="53"/>
      <c r="AJ232" s="53"/>
      <c r="AK232" s="53"/>
      <c r="AL232" s="53"/>
      <c r="AM232" s="53"/>
      <c r="AN232" s="53"/>
      <c r="AO232" s="53"/>
      <c r="AP232" s="53"/>
      <c r="AQ232" s="53"/>
      <c r="AR232" s="53"/>
      <c r="AS232" s="53"/>
      <c r="AT232" s="53"/>
      <c r="AU232" s="53"/>
      <c r="AV232" s="53"/>
      <c r="AW232" s="53"/>
      <c r="AX232" s="53"/>
      <c r="AY232" s="53"/>
      <c r="AZ232" s="53"/>
      <c r="BA232" s="53"/>
      <c r="BB232" s="53"/>
      <c r="BC232" s="53"/>
      <c r="BD232" s="53"/>
      <c r="BE232" s="53"/>
      <c r="BF232" s="53"/>
      <c r="BG232" s="53"/>
      <c r="BH232" s="53"/>
    </row>
    <row r="233" spans="1:60" x14ac:dyDescent="0.3">
      <c r="A233" s="53"/>
      <c r="J233" s="53"/>
      <c r="K233" s="53"/>
      <c r="L233" s="53"/>
      <c r="M233" s="53"/>
      <c r="N233" s="53"/>
      <c r="O233" s="53"/>
      <c r="P233" s="53"/>
      <c r="Q233" s="53"/>
      <c r="R233" s="53"/>
      <c r="S233" s="53"/>
      <c r="T233" s="53"/>
      <c r="U233" s="53"/>
      <c r="V233" s="53"/>
      <c r="W233" s="53"/>
      <c r="X233" s="53"/>
      <c r="Y233" s="53"/>
      <c r="Z233" s="53"/>
      <c r="AA233" s="53"/>
      <c r="AB233" s="53"/>
      <c r="AC233" s="53"/>
      <c r="AD233" s="53"/>
      <c r="AE233" s="53"/>
      <c r="AF233" s="53"/>
      <c r="AG233" s="53"/>
      <c r="AH233" s="53"/>
      <c r="AI233" s="53"/>
      <c r="AJ233" s="53"/>
      <c r="AK233" s="53"/>
      <c r="AL233" s="53"/>
      <c r="AM233" s="53"/>
      <c r="AN233" s="53"/>
      <c r="AO233" s="53"/>
      <c r="AP233" s="53"/>
      <c r="AQ233" s="53"/>
      <c r="AR233" s="53"/>
      <c r="AS233" s="53"/>
      <c r="AT233" s="53"/>
      <c r="AU233" s="53"/>
      <c r="AV233" s="53"/>
      <c r="AW233" s="53"/>
      <c r="AX233" s="53"/>
      <c r="AY233" s="53"/>
      <c r="AZ233" s="53"/>
      <c r="BA233" s="53"/>
      <c r="BB233" s="53"/>
      <c r="BC233" s="53"/>
      <c r="BD233" s="53"/>
      <c r="BE233" s="53"/>
      <c r="BF233" s="53"/>
      <c r="BG233" s="53"/>
      <c r="BH233" s="53"/>
    </row>
    <row r="234" spans="1:60" x14ac:dyDescent="0.3">
      <c r="A234" s="53"/>
      <c r="J234" s="53"/>
      <c r="K234" s="53"/>
      <c r="L234" s="53"/>
      <c r="M234" s="53"/>
      <c r="N234" s="53"/>
      <c r="O234" s="53"/>
      <c r="P234" s="53"/>
      <c r="Q234" s="53"/>
      <c r="R234" s="53"/>
      <c r="S234" s="53"/>
      <c r="T234" s="53"/>
      <c r="U234" s="53"/>
      <c r="V234" s="53"/>
      <c r="W234" s="53"/>
      <c r="X234" s="53"/>
      <c r="Y234" s="53"/>
      <c r="Z234" s="53"/>
      <c r="AA234" s="53"/>
      <c r="AB234" s="53"/>
      <c r="AC234" s="53"/>
      <c r="AD234" s="53"/>
      <c r="AE234" s="53"/>
      <c r="AF234" s="53"/>
      <c r="AG234" s="53"/>
      <c r="AH234" s="53"/>
      <c r="AI234" s="53"/>
      <c r="AJ234" s="53"/>
      <c r="AK234" s="53"/>
      <c r="AL234" s="53"/>
      <c r="AM234" s="53"/>
      <c r="AN234" s="53"/>
      <c r="AO234" s="53"/>
      <c r="AP234" s="53"/>
      <c r="AQ234" s="53"/>
      <c r="AR234" s="53"/>
      <c r="AS234" s="53"/>
      <c r="AT234" s="53"/>
      <c r="AU234" s="53"/>
      <c r="AV234" s="53"/>
      <c r="AW234" s="53"/>
      <c r="AX234" s="53"/>
      <c r="AY234" s="53"/>
      <c r="AZ234" s="53"/>
      <c r="BA234" s="53"/>
      <c r="BB234" s="53"/>
      <c r="BC234" s="53"/>
      <c r="BD234" s="53"/>
      <c r="BE234" s="53"/>
      <c r="BF234" s="53"/>
      <c r="BG234" s="53"/>
      <c r="BH234" s="53"/>
    </row>
    <row r="235" spans="1:60" x14ac:dyDescent="0.3">
      <c r="A235" s="53"/>
      <c r="J235" s="53"/>
      <c r="K235" s="53"/>
      <c r="L235" s="53"/>
      <c r="M235" s="53"/>
      <c r="N235" s="53"/>
      <c r="O235" s="53"/>
      <c r="P235" s="53"/>
      <c r="Q235" s="53"/>
      <c r="R235" s="53"/>
      <c r="S235" s="53"/>
      <c r="T235" s="53"/>
      <c r="U235" s="53"/>
      <c r="V235" s="53"/>
      <c r="W235" s="53"/>
      <c r="X235" s="53"/>
      <c r="Y235" s="53"/>
      <c r="Z235" s="53"/>
      <c r="AA235" s="53"/>
      <c r="AB235" s="53"/>
      <c r="AC235" s="53"/>
      <c r="AD235" s="53"/>
      <c r="AE235" s="53"/>
      <c r="AF235" s="53"/>
      <c r="AG235" s="53"/>
      <c r="AH235" s="53"/>
      <c r="AI235" s="53"/>
      <c r="AJ235" s="53"/>
      <c r="AK235" s="53"/>
      <c r="AL235" s="53"/>
      <c r="AM235" s="53"/>
      <c r="AN235" s="53"/>
      <c r="AO235" s="53"/>
      <c r="AP235" s="53"/>
      <c r="AQ235" s="53"/>
      <c r="AR235" s="53"/>
      <c r="AS235" s="53"/>
      <c r="AT235" s="53"/>
      <c r="AU235" s="53"/>
      <c r="AV235" s="53"/>
      <c r="AW235" s="53"/>
      <c r="AX235" s="53"/>
      <c r="AY235" s="53"/>
      <c r="AZ235" s="53"/>
      <c r="BA235" s="53"/>
      <c r="BB235" s="53"/>
      <c r="BC235" s="53"/>
      <c r="BD235" s="53"/>
      <c r="BE235" s="53"/>
      <c r="BF235" s="53"/>
      <c r="BG235" s="53"/>
      <c r="BH235" s="53"/>
    </row>
    <row r="236" spans="1:60" x14ac:dyDescent="0.3">
      <c r="A236" s="53"/>
      <c r="J236" s="53"/>
      <c r="K236" s="53"/>
      <c r="L236" s="53"/>
      <c r="M236" s="53"/>
      <c r="N236" s="53"/>
      <c r="O236" s="53"/>
      <c r="P236" s="53"/>
      <c r="Q236" s="53"/>
      <c r="R236" s="53"/>
      <c r="S236" s="53"/>
      <c r="T236" s="53"/>
      <c r="U236" s="53"/>
      <c r="V236" s="53"/>
      <c r="W236" s="53"/>
      <c r="X236" s="53"/>
      <c r="Y236" s="53"/>
      <c r="Z236" s="53"/>
      <c r="AA236" s="53"/>
      <c r="AB236" s="53"/>
      <c r="AC236" s="53"/>
      <c r="AD236" s="53"/>
      <c r="AE236" s="53"/>
      <c r="AF236" s="53"/>
      <c r="AG236" s="53"/>
      <c r="AH236" s="53"/>
      <c r="AI236" s="53"/>
      <c r="AJ236" s="53"/>
      <c r="AK236" s="53"/>
      <c r="AL236" s="53"/>
      <c r="AM236" s="53"/>
      <c r="AN236" s="53"/>
      <c r="AO236" s="53"/>
      <c r="AP236" s="53"/>
      <c r="AQ236" s="53"/>
      <c r="AR236" s="53"/>
      <c r="AS236" s="53"/>
      <c r="AT236" s="53"/>
      <c r="AU236" s="53"/>
      <c r="AV236" s="53"/>
      <c r="AW236" s="53"/>
      <c r="AX236" s="53"/>
      <c r="AY236" s="53"/>
      <c r="AZ236" s="53"/>
      <c r="BA236" s="53"/>
      <c r="BB236" s="53"/>
      <c r="BC236" s="53"/>
      <c r="BD236" s="53"/>
      <c r="BE236" s="53"/>
      <c r="BF236" s="53"/>
      <c r="BG236" s="53"/>
      <c r="BH236" s="53"/>
    </row>
    <row r="237" spans="1:60" x14ac:dyDescent="0.3">
      <c r="A237" s="53"/>
      <c r="J237" s="53"/>
      <c r="K237" s="53"/>
      <c r="L237" s="53"/>
      <c r="M237" s="53"/>
      <c r="N237" s="53"/>
      <c r="O237" s="53"/>
      <c r="P237" s="53"/>
      <c r="Q237" s="53"/>
      <c r="R237" s="53"/>
      <c r="S237" s="53"/>
      <c r="T237" s="53"/>
      <c r="U237" s="53"/>
      <c r="V237" s="53"/>
      <c r="W237" s="53"/>
      <c r="X237" s="53"/>
      <c r="Y237" s="53"/>
      <c r="Z237" s="53"/>
      <c r="AA237" s="53"/>
      <c r="AB237" s="53"/>
      <c r="AC237" s="53"/>
      <c r="AD237" s="53"/>
      <c r="AE237" s="53"/>
      <c r="AF237" s="53"/>
      <c r="AG237" s="53"/>
      <c r="AH237" s="53"/>
      <c r="AI237" s="53"/>
      <c r="AJ237" s="53"/>
      <c r="AK237" s="53"/>
      <c r="AL237" s="53"/>
      <c r="AM237" s="53"/>
      <c r="AN237" s="53"/>
      <c r="AO237" s="53"/>
      <c r="AP237" s="53"/>
      <c r="AQ237" s="53"/>
      <c r="AR237" s="53"/>
      <c r="AS237" s="53"/>
      <c r="AT237" s="53"/>
      <c r="AU237" s="53"/>
      <c r="AV237" s="53"/>
      <c r="AW237" s="53"/>
      <c r="AX237" s="53"/>
      <c r="AY237" s="53"/>
      <c r="AZ237" s="53"/>
      <c r="BA237" s="53"/>
      <c r="BB237" s="53"/>
      <c r="BC237" s="53"/>
      <c r="BD237" s="53"/>
      <c r="BE237" s="53"/>
      <c r="BF237" s="53"/>
      <c r="BG237" s="53"/>
      <c r="BH237" s="53"/>
    </row>
    <row r="238" spans="1:60" x14ac:dyDescent="0.3">
      <c r="A238" s="53"/>
      <c r="J238" s="53"/>
      <c r="K238" s="53"/>
      <c r="L238" s="53"/>
      <c r="M238" s="53"/>
      <c r="N238" s="53"/>
      <c r="O238" s="53"/>
      <c r="P238" s="53"/>
      <c r="Q238" s="53"/>
      <c r="R238" s="53"/>
      <c r="S238" s="53"/>
      <c r="T238" s="53"/>
      <c r="U238" s="53"/>
      <c r="V238" s="53"/>
      <c r="W238" s="53"/>
      <c r="X238" s="53"/>
      <c r="Y238" s="53"/>
      <c r="Z238" s="53"/>
      <c r="AA238" s="53"/>
      <c r="AB238" s="53"/>
      <c r="AC238" s="53"/>
      <c r="AD238" s="53"/>
      <c r="AE238" s="53"/>
      <c r="AF238" s="53"/>
      <c r="AG238" s="53"/>
      <c r="AH238" s="53"/>
      <c r="AI238" s="53"/>
      <c r="AJ238" s="53"/>
      <c r="AK238" s="53"/>
      <c r="AL238" s="53"/>
      <c r="AM238" s="53"/>
      <c r="AN238" s="53"/>
      <c r="AO238" s="53"/>
      <c r="AP238" s="53"/>
      <c r="AQ238" s="53"/>
      <c r="AR238" s="53"/>
      <c r="AS238" s="53"/>
      <c r="AT238" s="53"/>
      <c r="AU238" s="53"/>
      <c r="AV238" s="53"/>
      <c r="AW238" s="53"/>
      <c r="AX238" s="53"/>
      <c r="AY238" s="53"/>
      <c r="AZ238" s="53"/>
      <c r="BA238" s="53"/>
      <c r="BB238" s="53"/>
      <c r="BC238" s="53"/>
      <c r="BD238" s="53"/>
      <c r="BE238" s="53"/>
      <c r="BF238" s="53"/>
      <c r="BG238" s="53"/>
      <c r="BH238" s="53"/>
    </row>
    <row r="239" spans="1:60" x14ac:dyDescent="0.3">
      <c r="A239" s="53"/>
      <c r="J239" s="53"/>
      <c r="K239" s="53"/>
      <c r="L239" s="53"/>
      <c r="M239" s="53"/>
      <c r="N239" s="53"/>
      <c r="O239" s="53"/>
      <c r="P239" s="53"/>
      <c r="Q239" s="53"/>
      <c r="R239" s="53"/>
      <c r="S239" s="53"/>
      <c r="T239" s="53"/>
      <c r="U239" s="53"/>
      <c r="V239" s="53"/>
      <c r="W239" s="53"/>
      <c r="X239" s="53"/>
      <c r="Y239" s="53"/>
      <c r="Z239" s="53"/>
      <c r="AA239" s="53"/>
      <c r="AB239" s="53"/>
      <c r="AC239" s="53"/>
      <c r="AD239" s="53"/>
      <c r="AE239" s="53"/>
      <c r="AF239" s="53"/>
      <c r="AG239" s="53"/>
      <c r="AH239" s="53"/>
      <c r="AI239" s="53"/>
      <c r="AJ239" s="53"/>
      <c r="AK239" s="53"/>
      <c r="AL239" s="53"/>
      <c r="AM239" s="53"/>
      <c r="AN239" s="53"/>
      <c r="AO239" s="53"/>
      <c r="AP239" s="53"/>
      <c r="AQ239" s="53"/>
      <c r="AR239" s="53"/>
      <c r="AS239" s="53"/>
      <c r="AT239" s="53"/>
      <c r="AU239" s="53"/>
      <c r="AV239" s="53"/>
      <c r="AW239" s="53"/>
      <c r="AX239" s="53"/>
      <c r="AY239" s="53"/>
      <c r="AZ239" s="53"/>
      <c r="BA239" s="53"/>
      <c r="BB239" s="53"/>
      <c r="BC239" s="53"/>
      <c r="BD239" s="53"/>
      <c r="BE239" s="53"/>
      <c r="BF239" s="53"/>
      <c r="BG239" s="53"/>
      <c r="BH239" s="53"/>
    </row>
    <row r="240" spans="1:60" x14ac:dyDescent="0.3">
      <c r="A240" s="53"/>
      <c r="J240" s="53"/>
      <c r="K240" s="53"/>
      <c r="L240" s="53"/>
      <c r="M240" s="53"/>
      <c r="N240" s="53"/>
      <c r="O240" s="53"/>
      <c r="P240" s="53"/>
      <c r="Q240" s="53"/>
      <c r="R240" s="53"/>
      <c r="S240" s="53"/>
      <c r="T240" s="53"/>
      <c r="U240" s="53"/>
      <c r="V240" s="53"/>
      <c r="W240" s="53"/>
      <c r="X240" s="53"/>
      <c r="Y240" s="53"/>
      <c r="Z240" s="53"/>
      <c r="AA240" s="53"/>
      <c r="AB240" s="53"/>
      <c r="AC240" s="53"/>
      <c r="AD240" s="53"/>
      <c r="AE240" s="53"/>
      <c r="AF240" s="53"/>
      <c r="AG240" s="53"/>
      <c r="AH240" s="53"/>
      <c r="AI240" s="53"/>
      <c r="AJ240" s="53"/>
      <c r="AK240" s="53"/>
      <c r="AL240" s="53"/>
      <c r="AM240" s="53"/>
      <c r="AN240" s="53"/>
      <c r="AO240" s="53"/>
      <c r="AP240" s="53"/>
      <c r="AQ240" s="53"/>
      <c r="AR240" s="53"/>
      <c r="AS240" s="53"/>
      <c r="AT240" s="53"/>
      <c r="AU240" s="53"/>
      <c r="AV240" s="53"/>
      <c r="AW240" s="53"/>
      <c r="AX240" s="53"/>
      <c r="AY240" s="53"/>
      <c r="AZ240" s="53"/>
      <c r="BA240" s="53"/>
      <c r="BB240" s="53"/>
      <c r="BC240" s="53"/>
      <c r="BD240" s="53"/>
      <c r="BE240" s="53"/>
      <c r="BF240" s="53"/>
      <c r="BG240" s="53"/>
      <c r="BH240" s="53"/>
    </row>
    <row r="241" spans="1:60" x14ac:dyDescent="0.3">
      <c r="A241" s="53"/>
      <c r="J241" s="53"/>
      <c r="K241" s="53"/>
      <c r="L241" s="53"/>
      <c r="M241" s="53"/>
      <c r="N241" s="53"/>
      <c r="O241" s="53"/>
      <c r="P241" s="53"/>
      <c r="Q241" s="53"/>
      <c r="R241" s="53"/>
      <c r="S241" s="53"/>
      <c r="T241" s="53"/>
      <c r="U241" s="53"/>
      <c r="V241" s="53"/>
      <c r="W241" s="53"/>
      <c r="X241" s="53"/>
      <c r="Y241" s="53"/>
      <c r="Z241" s="53"/>
      <c r="AA241" s="53"/>
      <c r="AB241" s="53"/>
      <c r="AC241" s="53"/>
      <c r="AD241" s="53"/>
      <c r="AE241" s="53"/>
      <c r="AF241" s="53"/>
      <c r="AG241" s="53"/>
      <c r="AH241" s="53"/>
      <c r="AI241" s="53"/>
      <c r="AJ241" s="53"/>
      <c r="AK241" s="53"/>
      <c r="AL241" s="53"/>
      <c r="AM241" s="53"/>
      <c r="AN241" s="53"/>
      <c r="AO241" s="53"/>
      <c r="AP241" s="53"/>
      <c r="AQ241" s="53"/>
      <c r="AR241" s="53"/>
      <c r="AS241" s="53"/>
      <c r="AT241" s="53"/>
      <c r="AU241" s="53"/>
      <c r="AV241" s="53"/>
      <c r="AW241" s="53"/>
      <c r="AX241" s="53"/>
      <c r="AY241" s="53"/>
      <c r="AZ241" s="53"/>
      <c r="BA241" s="53"/>
      <c r="BB241" s="53"/>
      <c r="BC241" s="53"/>
      <c r="BD241" s="53"/>
      <c r="BE241" s="53"/>
      <c r="BF241" s="53"/>
      <c r="BG241" s="53"/>
      <c r="BH241" s="53"/>
    </row>
    <row r="242" spans="1:60" x14ac:dyDescent="0.3">
      <c r="A242" s="53"/>
      <c r="J242" s="53"/>
      <c r="K242" s="53"/>
      <c r="L242" s="53"/>
      <c r="M242" s="53"/>
      <c r="N242" s="53"/>
      <c r="O242" s="53"/>
      <c r="P242" s="53"/>
      <c r="Q242" s="53"/>
      <c r="R242" s="53"/>
      <c r="S242" s="53"/>
      <c r="T242" s="53"/>
      <c r="U242" s="53"/>
      <c r="V242" s="53"/>
      <c r="W242" s="53"/>
      <c r="X242" s="53"/>
      <c r="Y242" s="53"/>
      <c r="Z242" s="53"/>
      <c r="AA242" s="53"/>
      <c r="AB242" s="53"/>
      <c r="AC242" s="53"/>
      <c r="AD242" s="53"/>
      <c r="AE242" s="53"/>
      <c r="AF242" s="53"/>
      <c r="AG242" s="53"/>
      <c r="AH242" s="53"/>
      <c r="AI242" s="53"/>
      <c r="AJ242" s="53"/>
      <c r="AK242" s="53"/>
      <c r="AL242" s="53"/>
      <c r="AM242" s="53"/>
      <c r="AN242" s="53"/>
      <c r="AO242" s="53"/>
      <c r="AP242" s="53"/>
      <c r="AQ242" s="53"/>
      <c r="AR242" s="53"/>
      <c r="AS242" s="53"/>
      <c r="AT242" s="53"/>
      <c r="AU242" s="53"/>
      <c r="AV242" s="53"/>
      <c r="AW242" s="53"/>
      <c r="AX242" s="53"/>
      <c r="AY242" s="53"/>
      <c r="AZ242" s="53"/>
      <c r="BA242" s="53"/>
      <c r="BB242" s="53"/>
      <c r="BC242" s="53"/>
      <c r="BD242" s="53"/>
      <c r="BE242" s="53"/>
      <c r="BF242" s="53"/>
      <c r="BG242" s="53"/>
      <c r="BH242" s="53"/>
    </row>
    <row r="243" spans="1:60" x14ac:dyDescent="0.3">
      <c r="A243" s="53"/>
      <c r="J243" s="53"/>
      <c r="K243" s="53"/>
      <c r="L243" s="53"/>
      <c r="M243" s="53"/>
      <c r="N243" s="53"/>
      <c r="O243" s="53"/>
      <c r="P243" s="53"/>
      <c r="Q243" s="53"/>
      <c r="R243" s="53"/>
      <c r="S243" s="53"/>
      <c r="T243" s="53"/>
      <c r="U243" s="53"/>
      <c r="V243" s="53"/>
      <c r="W243" s="53"/>
      <c r="X243" s="53"/>
      <c r="Y243" s="53"/>
      <c r="Z243" s="53"/>
      <c r="AA243" s="53"/>
      <c r="AB243" s="53"/>
      <c r="AC243" s="53"/>
      <c r="AD243" s="53"/>
      <c r="AE243" s="53"/>
      <c r="AF243" s="53"/>
      <c r="AG243" s="53"/>
      <c r="AH243" s="53"/>
      <c r="AI243" s="53"/>
      <c r="AJ243" s="53"/>
      <c r="AK243" s="53"/>
      <c r="AL243" s="53"/>
      <c r="AM243" s="53"/>
      <c r="AN243" s="53"/>
      <c r="AO243" s="53"/>
      <c r="AP243" s="53"/>
      <c r="AQ243" s="53"/>
      <c r="AR243" s="53"/>
      <c r="AS243" s="53"/>
      <c r="AT243" s="53"/>
      <c r="AU243" s="53"/>
      <c r="AV243" s="53"/>
      <c r="AW243" s="53"/>
      <c r="AX243" s="53"/>
      <c r="AY243" s="53"/>
      <c r="AZ243" s="53"/>
      <c r="BA243" s="53"/>
      <c r="BB243" s="53"/>
      <c r="BC243" s="53"/>
      <c r="BD243" s="53"/>
      <c r="BE243" s="53"/>
      <c r="BF243" s="53"/>
      <c r="BG243" s="53"/>
      <c r="BH243" s="53"/>
    </row>
    <row r="244" spans="1:60" x14ac:dyDescent="0.3">
      <c r="A244" s="53"/>
      <c r="J244" s="53"/>
      <c r="K244" s="53"/>
      <c r="L244" s="53"/>
      <c r="M244" s="53"/>
      <c r="N244" s="53"/>
      <c r="O244" s="53"/>
      <c r="P244" s="53"/>
      <c r="Q244" s="53"/>
      <c r="R244" s="53"/>
      <c r="S244" s="53"/>
      <c r="T244" s="53"/>
      <c r="U244" s="53"/>
      <c r="V244" s="53"/>
      <c r="W244" s="53"/>
      <c r="X244" s="53"/>
      <c r="Y244" s="53"/>
      <c r="Z244" s="53"/>
      <c r="AA244" s="53"/>
      <c r="AB244" s="53"/>
      <c r="AC244" s="53"/>
      <c r="AD244" s="53"/>
      <c r="AE244" s="53"/>
      <c r="AF244" s="53"/>
      <c r="AG244" s="53"/>
      <c r="AH244" s="53"/>
      <c r="AI244" s="53"/>
      <c r="AJ244" s="53"/>
      <c r="AK244" s="53"/>
      <c r="AL244" s="53"/>
      <c r="AM244" s="53"/>
      <c r="AN244" s="53"/>
      <c r="AO244" s="53"/>
      <c r="AP244" s="53"/>
      <c r="AQ244" s="53"/>
      <c r="AR244" s="53"/>
      <c r="AS244" s="53"/>
      <c r="AT244" s="53"/>
      <c r="AU244" s="53"/>
      <c r="AV244" s="53"/>
      <c r="AW244" s="53"/>
      <c r="AX244" s="53"/>
      <c r="AY244" s="53"/>
      <c r="AZ244" s="53"/>
      <c r="BA244" s="53"/>
      <c r="BB244" s="53"/>
      <c r="BC244" s="53"/>
      <c r="BD244" s="53"/>
      <c r="BE244" s="53"/>
      <c r="BF244" s="53"/>
      <c r="BG244" s="53"/>
      <c r="BH244" s="53"/>
    </row>
    <row r="245" spans="1:60" x14ac:dyDescent="0.3">
      <c r="A245" s="53"/>
    </row>
    <row r="246" spans="1:60" x14ac:dyDescent="0.3">
      <c r="A246" s="53"/>
    </row>
    <row r="247" spans="1:60" x14ac:dyDescent="0.3">
      <c r="A247" s="53"/>
    </row>
    <row r="248" spans="1:60" x14ac:dyDescent="0.3">
      <c r="A248" s="53"/>
    </row>
  </sheetData>
  <sheetProtection sheet="1" objects="1" scenarios="1"/>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AK55"/>
  <sheetViews>
    <sheetView workbookViewId="0"/>
  </sheetViews>
  <sheetFormatPr baseColWidth="10" defaultRowHeight="14.4" x14ac:dyDescent="0.3"/>
  <cols>
    <col min="2" max="2" width="24.109375" customWidth="1"/>
    <col min="3" max="3" width="70.109375" customWidth="1"/>
    <col min="4" max="4" width="29.88671875" customWidth="1"/>
  </cols>
  <sheetData>
    <row r="1" spans="1:37" ht="23.4" x14ac:dyDescent="0.3">
      <c r="A1" s="53"/>
      <c r="B1" s="618" t="s">
        <v>54</v>
      </c>
      <c r="C1" s="618"/>
      <c r="D1" s="618"/>
      <c r="E1" s="53"/>
      <c r="F1" s="53"/>
      <c r="G1" s="53"/>
      <c r="H1" s="53"/>
      <c r="I1" s="53"/>
      <c r="J1" s="53"/>
      <c r="K1" s="53"/>
      <c r="L1" s="53"/>
      <c r="M1" s="53"/>
      <c r="N1" s="53"/>
      <c r="O1" s="53"/>
      <c r="P1" s="53"/>
      <c r="Q1" s="53"/>
      <c r="R1" s="53"/>
      <c r="S1" s="53"/>
      <c r="T1" s="53"/>
      <c r="U1" s="53"/>
      <c r="V1" s="53"/>
      <c r="W1" s="53"/>
      <c r="X1" s="53"/>
      <c r="Y1" s="53"/>
      <c r="Z1" s="53"/>
      <c r="AA1" s="53"/>
      <c r="AB1" s="53"/>
      <c r="AC1" s="53"/>
      <c r="AD1" s="53"/>
      <c r="AE1" s="53"/>
    </row>
    <row r="2" spans="1:37" x14ac:dyDescent="0.3">
      <c r="A2" s="53"/>
      <c r="B2" s="53"/>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row>
    <row r="3" spans="1:37" ht="25.2" x14ac:dyDescent="0.3">
      <c r="A3" s="53"/>
      <c r="B3" s="3"/>
      <c r="C3" s="4" t="s">
        <v>51</v>
      </c>
      <c r="D3" s="4" t="s">
        <v>4</v>
      </c>
      <c r="E3" s="53"/>
      <c r="F3" s="53"/>
      <c r="G3" s="53"/>
      <c r="H3" s="53"/>
      <c r="I3" s="53"/>
      <c r="J3" s="53"/>
      <c r="K3" s="53"/>
      <c r="L3" s="53"/>
      <c r="M3" s="53"/>
      <c r="N3" s="53"/>
      <c r="O3" s="53"/>
      <c r="P3" s="53"/>
      <c r="Q3" s="53"/>
      <c r="R3" s="53"/>
      <c r="S3" s="53"/>
      <c r="T3" s="53"/>
      <c r="U3" s="53"/>
      <c r="V3" s="53"/>
      <c r="W3" s="53"/>
      <c r="X3" s="53"/>
      <c r="Y3" s="53"/>
      <c r="Z3" s="53"/>
      <c r="AA3" s="53"/>
      <c r="AB3" s="53"/>
      <c r="AC3" s="53"/>
      <c r="AD3" s="53"/>
      <c r="AE3" s="53"/>
    </row>
    <row r="4" spans="1:37" ht="50.4" x14ac:dyDescent="0.3">
      <c r="A4" s="53"/>
      <c r="B4" s="5" t="s">
        <v>50</v>
      </c>
      <c r="C4" s="6" t="s">
        <v>96</v>
      </c>
      <c r="D4" s="7">
        <v>0.2</v>
      </c>
      <c r="E4" s="53"/>
      <c r="F4" s="53"/>
      <c r="G4" s="53"/>
      <c r="H4" s="53"/>
      <c r="I4" s="53"/>
      <c r="J4" s="53"/>
      <c r="K4" s="53"/>
      <c r="L4" s="53"/>
      <c r="M4" s="53"/>
      <c r="N4" s="53"/>
      <c r="O4" s="53"/>
      <c r="P4" s="53"/>
      <c r="Q4" s="53"/>
      <c r="R4" s="53"/>
      <c r="S4" s="53"/>
      <c r="T4" s="53"/>
      <c r="U4" s="53"/>
      <c r="V4" s="53"/>
      <c r="W4" s="53"/>
      <c r="X4" s="53"/>
      <c r="Y4" s="53"/>
      <c r="Z4" s="53"/>
      <c r="AA4" s="53"/>
      <c r="AB4" s="53"/>
      <c r="AC4" s="53"/>
      <c r="AD4" s="53"/>
      <c r="AE4" s="53"/>
    </row>
    <row r="5" spans="1:37" ht="50.4" x14ac:dyDescent="0.3">
      <c r="A5" s="53"/>
      <c r="B5" s="8" t="s">
        <v>52</v>
      </c>
      <c r="C5" s="9" t="s">
        <v>97</v>
      </c>
      <c r="D5" s="10">
        <v>0.4</v>
      </c>
      <c r="E5" s="53"/>
      <c r="F5" s="53"/>
      <c r="G5" s="53"/>
      <c r="H5" s="53"/>
      <c r="I5" s="53"/>
      <c r="J5" s="53"/>
      <c r="K5" s="53"/>
      <c r="L5" s="53"/>
      <c r="M5" s="53"/>
      <c r="N5" s="53"/>
      <c r="O5" s="53"/>
      <c r="P5" s="53"/>
      <c r="Q5" s="53"/>
      <c r="R5" s="53"/>
      <c r="S5" s="53"/>
      <c r="T5" s="53"/>
      <c r="U5" s="53"/>
      <c r="V5" s="53"/>
      <c r="W5" s="53"/>
      <c r="X5" s="53"/>
      <c r="Y5" s="53"/>
      <c r="Z5" s="53"/>
      <c r="AA5" s="53"/>
      <c r="AB5" s="53"/>
      <c r="AC5" s="53"/>
      <c r="AD5" s="53"/>
      <c r="AE5" s="53"/>
    </row>
    <row r="6" spans="1:37" ht="50.4" x14ac:dyDescent="0.3">
      <c r="A6" s="53"/>
      <c r="B6" s="11" t="s">
        <v>101</v>
      </c>
      <c r="C6" s="9" t="s">
        <v>98</v>
      </c>
      <c r="D6" s="10">
        <v>0.6</v>
      </c>
      <c r="E6" s="53"/>
      <c r="F6" s="53"/>
      <c r="G6" s="53"/>
      <c r="H6" s="53"/>
      <c r="I6" s="53"/>
      <c r="J6" s="53"/>
      <c r="K6" s="53"/>
      <c r="L6" s="53"/>
      <c r="M6" s="53"/>
      <c r="N6" s="53"/>
      <c r="O6" s="53"/>
      <c r="P6" s="53"/>
      <c r="Q6" s="53"/>
      <c r="R6" s="53"/>
      <c r="S6" s="53"/>
      <c r="T6" s="53"/>
      <c r="U6" s="53"/>
      <c r="V6" s="53"/>
      <c r="W6" s="53"/>
      <c r="X6" s="53"/>
      <c r="Y6" s="53"/>
      <c r="Z6" s="53"/>
      <c r="AA6" s="53"/>
      <c r="AB6" s="53"/>
      <c r="AC6" s="53"/>
      <c r="AD6" s="53"/>
      <c r="AE6" s="53"/>
    </row>
    <row r="7" spans="1:37" ht="75.599999999999994" x14ac:dyDescent="0.3">
      <c r="A7" s="53"/>
      <c r="B7" s="12" t="s">
        <v>6</v>
      </c>
      <c r="C7" s="9" t="s">
        <v>99</v>
      </c>
      <c r="D7" s="10">
        <v>0.8</v>
      </c>
      <c r="E7" s="53"/>
      <c r="F7" s="53"/>
      <c r="G7" s="53"/>
      <c r="H7" s="53"/>
      <c r="I7" s="53"/>
      <c r="J7" s="53"/>
      <c r="K7" s="53"/>
      <c r="L7" s="53"/>
      <c r="M7" s="53"/>
      <c r="N7" s="53"/>
      <c r="O7" s="53"/>
      <c r="P7" s="53"/>
      <c r="Q7" s="53"/>
      <c r="R7" s="53"/>
      <c r="S7" s="53"/>
      <c r="T7" s="53"/>
      <c r="U7" s="53"/>
      <c r="V7" s="53"/>
      <c r="W7" s="53"/>
      <c r="X7" s="53"/>
      <c r="Y7" s="53"/>
      <c r="Z7" s="53"/>
      <c r="AA7" s="53"/>
      <c r="AB7" s="53"/>
      <c r="AC7" s="53"/>
      <c r="AD7" s="53"/>
      <c r="AE7" s="53"/>
    </row>
    <row r="8" spans="1:37" ht="50.4" x14ac:dyDescent="0.3">
      <c r="A8" s="53"/>
      <c r="B8" s="13" t="s">
        <v>53</v>
      </c>
      <c r="C8" s="9" t="s">
        <v>100</v>
      </c>
      <c r="D8" s="10">
        <v>1</v>
      </c>
      <c r="E8" s="53"/>
      <c r="F8" s="53"/>
      <c r="G8" s="53"/>
      <c r="H8" s="53"/>
      <c r="I8" s="53"/>
      <c r="J8" s="53"/>
      <c r="K8" s="53"/>
      <c r="L8" s="53"/>
      <c r="M8" s="53"/>
      <c r="N8" s="53"/>
      <c r="O8" s="53"/>
      <c r="P8" s="53"/>
      <c r="Q8" s="53"/>
      <c r="R8" s="53"/>
      <c r="S8" s="53"/>
      <c r="T8" s="53"/>
      <c r="U8" s="53"/>
      <c r="V8" s="53"/>
      <c r="W8" s="53"/>
      <c r="X8" s="53"/>
      <c r="Y8" s="53"/>
      <c r="Z8" s="53"/>
      <c r="AA8" s="53"/>
      <c r="AB8" s="53"/>
      <c r="AC8" s="53"/>
      <c r="AD8" s="53"/>
      <c r="AE8" s="53"/>
    </row>
    <row r="9" spans="1:37" x14ac:dyDescent="0.3">
      <c r="A9" s="53"/>
      <c r="B9" s="75"/>
      <c r="C9" s="75"/>
      <c r="D9" s="75"/>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row>
    <row r="10" spans="1:37" x14ac:dyDescent="0.3">
      <c r="A10" s="53"/>
      <c r="B10" s="76"/>
      <c r="C10" s="75"/>
      <c r="D10" s="75"/>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row>
    <row r="11" spans="1:37" x14ac:dyDescent="0.3">
      <c r="A11" s="53"/>
      <c r="B11" s="75"/>
      <c r="C11" s="75"/>
      <c r="D11" s="75"/>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3"/>
    </row>
    <row r="12" spans="1:37" x14ac:dyDescent="0.3">
      <c r="A12" s="53"/>
      <c r="B12" s="75"/>
      <c r="C12" s="75"/>
      <c r="D12" s="75"/>
      <c r="E12" s="53"/>
      <c r="F12" s="53"/>
      <c r="G12" s="53"/>
      <c r="H12" s="53"/>
      <c r="I12" s="53"/>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row>
    <row r="13" spans="1:37" x14ac:dyDescent="0.3">
      <c r="A13" s="53"/>
      <c r="B13" s="75"/>
      <c r="C13" s="75"/>
      <c r="D13" s="75"/>
      <c r="E13" s="53"/>
      <c r="F13" s="53"/>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3"/>
    </row>
    <row r="14" spans="1:37" x14ac:dyDescent="0.3">
      <c r="A14" s="53"/>
      <c r="B14" s="75"/>
      <c r="C14" s="75"/>
      <c r="D14" s="75"/>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row>
    <row r="15" spans="1:37" x14ac:dyDescent="0.3">
      <c r="A15" s="53"/>
      <c r="B15" s="75"/>
      <c r="C15" s="75"/>
      <c r="D15" s="75"/>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row>
    <row r="16" spans="1:37" x14ac:dyDescent="0.3">
      <c r="A16" s="53"/>
      <c r="B16" s="75"/>
      <c r="C16" s="75"/>
      <c r="D16" s="75"/>
      <c r="E16" s="53"/>
      <c r="F16" s="53"/>
      <c r="G16" s="53"/>
      <c r="H16" s="53"/>
      <c r="I16" s="53"/>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row>
    <row r="17" spans="1:37" x14ac:dyDescent="0.3">
      <c r="A17" s="53"/>
      <c r="B17" s="75"/>
      <c r="C17" s="75"/>
      <c r="D17" s="75"/>
      <c r="E17" s="53"/>
      <c r="F17" s="53"/>
      <c r="G17" s="53"/>
      <c r="H17" s="53"/>
      <c r="I17" s="53"/>
      <c r="J17" s="53"/>
      <c r="K17" s="53"/>
      <c r="L17" s="53"/>
      <c r="M17" s="53"/>
      <c r="N17" s="53"/>
      <c r="O17" s="53"/>
      <c r="P17" s="53"/>
      <c r="Q17" s="53"/>
      <c r="R17" s="53"/>
      <c r="S17" s="53"/>
      <c r="T17" s="53"/>
      <c r="U17" s="53"/>
      <c r="V17" s="53"/>
      <c r="W17" s="53"/>
      <c r="X17" s="53"/>
      <c r="Y17" s="53"/>
      <c r="Z17" s="53"/>
      <c r="AA17" s="53"/>
      <c r="AB17" s="53"/>
      <c r="AC17" s="53"/>
      <c r="AD17" s="53"/>
      <c r="AE17" s="53"/>
      <c r="AF17" s="53"/>
      <c r="AG17" s="53"/>
      <c r="AH17" s="53"/>
      <c r="AI17" s="53"/>
      <c r="AJ17" s="53"/>
      <c r="AK17" s="53"/>
    </row>
    <row r="18" spans="1:37" x14ac:dyDescent="0.3">
      <c r="A18" s="53"/>
      <c r="B18" s="75"/>
      <c r="C18" s="75"/>
      <c r="D18" s="75"/>
      <c r="E18" s="53"/>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3"/>
      <c r="AG18" s="53"/>
      <c r="AH18" s="53"/>
      <c r="AI18" s="53"/>
      <c r="AJ18" s="53"/>
      <c r="AK18" s="53"/>
    </row>
    <row r="19" spans="1:37" x14ac:dyDescent="0.3">
      <c r="A19" s="53"/>
      <c r="B19" s="53"/>
      <c r="C19" s="53"/>
      <c r="D19" s="53"/>
      <c r="E19" s="53"/>
      <c r="F19" s="53"/>
      <c r="G19" s="53"/>
      <c r="H19" s="53"/>
      <c r="I19" s="53"/>
      <c r="J19" s="53"/>
      <c r="K19" s="53"/>
      <c r="L19" s="53"/>
      <c r="M19" s="53"/>
      <c r="N19" s="53"/>
      <c r="O19" s="53"/>
      <c r="P19" s="53"/>
      <c r="Q19" s="53"/>
      <c r="R19" s="53"/>
      <c r="S19" s="53"/>
      <c r="T19" s="53"/>
      <c r="U19" s="53"/>
      <c r="V19" s="53"/>
      <c r="W19" s="53"/>
      <c r="X19" s="53"/>
      <c r="Y19" s="53"/>
      <c r="Z19" s="53"/>
      <c r="AA19" s="53"/>
      <c r="AB19" s="53"/>
      <c r="AC19" s="53"/>
      <c r="AD19" s="53"/>
      <c r="AE19" s="53"/>
      <c r="AF19" s="53"/>
      <c r="AG19" s="53"/>
      <c r="AH19" s="53"/>
      <c r="AI19" s="53"/>
      <c r="AJ19" s="53"/>
      <c r="AK19" s="53"/>
    </row>
    <row r="20" spans="1:37" x14ac:dyDescent="0.3">
      <c r="A20" s="53"/>
      <c r="B20" s="53"/>
      <c r="C20" s="53"/>
      <c r="D20" s="53"/>
      <c r="E20" s="53"/>
      <c r="F20" s="53"/>
      <c r="G20" s="53"/>
      <c r="H20" s="53"/>
      <c r="I20" s="53"/>
      <c r="J20" s="53"/>
      <c r="K20" s="53"/>
      <c r="L20" s="53"/>
      <c r="M20" s="53"/>
      <c r="N20" s="53"/>
      <c r="O20" s="53"/>
      <c r="P20" s="53"/>
      <c r="Q20" s="53"/>
      <c r="R20" s="53"/>
      <c r="S20" s="53"/>
      <c r="T20" s="53"/>
      <c r="U20" s="53"/>
      <c r="V20" s="53"/>
      <c r="W20" s="53"/>
      <c r="X20" s="53"/>
      <c r="Y20" s="53"/>
      <c r="Z20" s="53"/>
      <c r="AA20" s="53"/>
      <c r="AB20" s="53"/>
      <c r="AC20" s="53"/>
      <c r="AD20" s="53"/>
      <c r="AE20" s="53"/>
      <c r="AF20" s="53"/>
      <c r="AG20" s="53"/>
      <c r="AH20" s="53"/>
      <c r="AI20" s="53"/>
      <c r="AJ20" s="53"/>
      <c r="AK20" s="53"/>
    </row>
    <row r="21" spans="1:37" x14ac:dyDescent="0.3">
      <c r="A21" s="53"/>
      <c r="B21" s="53"/>
      <c r="C21" s="53"/>
      <c r="D21" s="53"/>
      <c r="E21" s="53"/>
      <c r="F21" s="53"/>
      <c r="G21" s="53"/>
      <c r="H21" s="53"/>
      <c r="I21" s="53"/>
      <c r="J21" s="53"/>
      <c r="K21" s="53"/>
      <c r="L21" s="53"/>
      <c r="M21" s="53"/>
      <c r="N21" s="53"/>
      <c r="O21" s="53"/>
      <c r="P21" s="53"/>
      <c r="Q21" s="53"/>
      <c r="R21" s="53"/>
      <c r="S21" s="53"/>
      <c r="T21" s="53"/>
      <c r="U21" s="53"/>
      <c r="V21" s="53"/>
      <c r="W21" s="53"/>
      <c r="X21" s="53"/>
      <c r="Y21" s="53"/>
      <c r="Z21" s="53"/>
      <c r="AA21" s="53"/>
      <c r="AB21" s="53"/>
      <c r="AC21" s="53"/>
      <c r="AD21" s="53"/>
      <c r="AE21" s="53"/>
      <c r="AF21" s="53"/>
      <c r="AG21" s="53"/>
      <c r="AH21" s="53"/>
      <c r="AI21" s="53"/>
      <c r="AJ21" s="53"/>
      <c r="AK21" s="53"/>
    </row>
    <row r="22" spans="1:37" x14ac:dyDescent="0.3">
      <c r="A22" s="53"/>
      <c r="B22" s="53"/>
      <c r="C22" s="53"/>
      <c r="D22" s="53"/>
      <c r="E22" s="53"/>
      <c r="F22" s="53"/>
      <c r="G22" s="53"/>
      <c r="H22" s="53"/>
      <c r="I22" s="53"/>
      <c r="J22" s="53"/>
      <c r="K22" s="53"/>
      <c r="L22" s="53"/>
      <c r="M22" s="53"/>
      <c r="N22" s="53"/>
      <c r="O22" s="53"/>
      <c r="P22" s="53"/>
      <c r="Q22" s="53"/>
      <c r="R22" s="53"/>
      <c r="S22" s="53"/>
      <c r="T22" s="53"/>
      <c r="U22" s="53"/>
      <c r="V22" s="53"/>
      <c r="W22" s="53"/>
      <c r="X22" s="53"/>
      <c r="Y22" s="53"/>
      <c r="Z22" s="53"/>
      <c r="AA22" s="53"/>
      <c r="AB22" s="53"/>
      <c r="AC22" s="53"/>
      <c r="AD22" s="53"/>
      <c r="AE22" s="53"/>
      <c r="AF22" s="53"/>
      <c r="AG22" s="53"/>
      <c r="AH22" s="53"/>
      <c r="AI22" s="53"/>
      <c r="AJ22" s="53"/>
      <c r="AK22" s="53"/>
    </row>
    <row r="23" spans="1:37" x14ac:dyDescent="0.3">
      <c r="A23" s="53"/>
      <c r="B23" s="53"/>
      <c r="C23" s="53"/>
      <c r="D23" s="53"/>
      <c r="E23" s="53"/>
      <c r="F23" s="53"/>
      <c r="G23" s="53"/>
      <c r="H23" s="53"/>
      <c r="I23" s="53"/>
      <c r="J23" s="53"/>
      <c r="K23" s="53"/>
      <c r="L23" s="53"/>
      <c r="M23" s="53"/>
      <c r="N23" s="53"/>
      <c r="O23" s="53"/>
      <c r="P23" s="53"/>
      <c r="Q23" s="53"/>
      <c r="R23" s="53"/>
      <c r="S23" s="53"/>
      <c r="T23" s="53"/>
      <c r="U23" s="53"/>
      <c r="V23" s="53"/>
      <c r="W23" s="53"/>
      <c r="X23" s="53"/>
      <c r="Y23" s="53"/>
      <c r="Z23" s="53"/>
      <c r="AA23" s="53"/>
      <c r="AB23" s="53"/>
      <c r="AC23" s="53"/>
      <c r="AD23" s="53"/>
      <c r="AE23" s="53"/>
      <c r="AF23" s="53"/>
      <c r="AG23" s="53"/>
      <c r="AH23" s="53"/>
      <c r="AI23" s="53"/>
      <c r="AJ23" s="53"/>
      <c r="AK23" s="53"/>
    </row>
    <row r="24" spans="1:37" x14ac:dyDescent="0.3">
      <c r="A24" s="53"/>
      <c r="B24" s="53"/>
      <c r="C24" s="53"/>
      <c r="D24" s="53"/>
      <c r="E24" s="53"/>
      <c r="F24" s="53"/>
      <c r="G24" s="53"/>
      <c r="H24" s="53"/>
      <c r="I24" s="53"/>
      <c r="J24" s="53"/>
      <c r="K24" s="53"/>
      <c r="L24" s="53"/>
      <c r="M24" s="53"/>
      <c r="N24" s="53"/>
      <c r="O24" s="53"/>
      <c r="P24" s="53"/>
      <c r="Q24" s="53"/>
      <c r="R24" s="53"/>
      <c r="S24" s="53"/>
      <c r="T24" s="53"/>
      <c r="U24" s="53"/>
      <c r="V24" s="53"/>
      <c r="W24" s="53"/>
      <c r="X24" s="53"/>
      <c r="Y24" s="53"/>
      <c r="Z24" s="53"/>
      <c r="AA24" s="53"/>
      <c r="AB24" s="53"/>
      <c r="AC24" s="53"/>
      <c r="AD24" s="53"/>
      <c r="AE24" s="53"/>
      <c r="AF24" s="53"/>
      <c r="AG24" s="53"/>
      <c r="AH24" s="53"/>
      <c r="AI24" s="53"/>
      <c r="AJ24" s="53"/>
      <c r="AK24" s="53"/>
    </row>
    <row r="25" spans="1:37" x14ac:dyDescent="0.3">
      <c r="A25" s="53"/>
      <c r="B25" s="53"/>
      <c r="C25" s="53"/>
      <c r="D25" s="53"/>
      <c r="E25" s="53"/>
      <c r="F25" s="53"/>
      <c r="G25" s="53"/>
      <c r="H25" s="53"/>
      <c r="I25" s="53"/>
      <c r="J25" s="53"/>
      <c r="K25" s="53"/>
      <c r="L25" s="53"/>
      <c r="M25" s="53"/>
      <c r="N25" s="53"/>
      <c r="O25" s="53"/>
      <c r="P25" s="53"/>
      <c r="Q25" s="53"/>
      <c r="R25" s="53"/>
      <c r="S25" s="53"/>
      <c r="T25" s="53"/>
      <c r="U25" s="53"/>
      <c r="V25" s="53"/>
      <c r="W25" s="53"/>
      <c r="X25" s="53"/>
      <c r="Y25" s="53"/>
      <c r="Z25" s="53"/>
      <c r="AA25" s="53"/>
      <c r="AB25" s="53"/>
      <c r="AC25" s="53"/>
      <c r="AD25" s="53"/>
      <c r="AE25" s="53"/>
      <c r="AF25" s="53"/>
      <c r="AG25" s="53"/>
      <c r="AH25" s="53"/>
      <c r="AI25" s="53"/>
      <c r="AJ25" s="53"/>
      <c r="AK25" s="53"/>
    </row>
    <row r="26" spans="1:37" x14ac:dyDescent="0.3">
      <c r="A26" s="53"/>
      <c r="B26" s="53"/>
      <c r="C26" s="53"/>
      <c r="D26" s="53"/>
      <c r="E26" s="53"/>
      <c r="F26" s="53"/>
      <c r="G26" s="53"/>
      <c r="H26" s="53"/>
      <c r="I26" s="53"/>
      <c r="J26" s="53"/>
      <c r="K26" s="53"/>
      <c r="L26" s="53"/>
      <c r="M26" s="53"/>
      <c r="N26" s="53"/>
      <c r="O26" s="53"/>
      <c r="P26" s="53"/>
      <c r="Q26" s="53"/>
      <c r="R26" s="53"/>
      <c r="S26" s="53"/>
      <c r="T26" s="53"/>
      <c r="U26" s="53"/>
      <c r="V26" s="53"/>
      <c r="W26" s="53"/>
      <c r="X26" s="53"/>
      <c r="Y26" s="53"/>
      <c r="Z26" s="53"/>
      <c r="AA26" s="53"/>
      <c r="AB26" s="53"/>
      <c r="AC26" s="53"/>
      <c r="AD26" s="53"/>
      <c r="AE26" s="53"/>
      <c r="AF26" s="53"/>
      <c r="AG26" s="53"/>
      <c r="AH26" s="53"/>
      <c r="AI26" s="53"/>
      <c r="AJ26" s="53"/>
      <c r="AK26" s="53"/>
    </row>
    <row r="27" spans="1:37" x14ac:dyDescent="0.3">
      <c r="A27" s="53"/>
      <c r="B27" s="53"/>
      <c r="C27" s="53"/>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row>
    <row r="28" spans="1:37" x14ac:dyDescent="0.3">
      <c r="A28" s="53"/>
      <c r="B28" s="53"/>
      <c r="C28" s="53"/>
      <c r="D28" s="53"/>
      <c r="E28" s="53"/>
      <c r="F28" s="53"/>
      <c r="G28" s="53"/>
      <c r="H28" s="53"/>
      <c r="I28" s="53"/>
      <c r="J28" s="53"/>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3"/>
    </row>
    <row r="29" spans="1:37" x14ac:dyDescent="0.3">
      <c r="A29" s="53"/>
      <c r="B29" s="53"/>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row>
    <row r="30" spans="1:37" x14ac:dyDescent="0.3">
      <c r="A30" s="53"/>
      <c r="B30" s="53"/>
      <c r="C30" s="53"/>
      <c r="D30" s="53"/>
      <c r="E30" s="53"/>
      <c r="F30" s="53"/>
      <c r="G30" s="53"/>
      <c r="H30" s="53"/>
      <c r="I30" s="53"/>
      <c r="J30" s="53"/>
      <c r="K30" s="53"/>
      <c r="L30" s="53"/>
      <c r="M30" s="53"/>
      <c r="N30" s="53"/>
      <c r="O30" s="53"/>
      <c r="P30" s="53"/>
      <c r="Q30" s="53"/>
      <c r="R30" s="53"/>
      <c r="S30" s="53"/>
      <c r="T30" s="53"/>
      <c r="U30" s="53"/>
      <c r="V30" s="53"/>
      <c r="W30" s="53"/>
      <c r="X30" s="53"/>
      <c r="Y30" s="53"/>
      <c r="Z30" s="53"/>
      <c r="AA30" s="53"/>
      <c r="AB30" s="53"/>
      <c r="AC30" s="53"/>
      <c r="AD30" s="53"/>
      <c r="AE30" s="53"/>
      <c r="AF30" s="53"/>
      <c r="AG30" s="53"/>
      <c r="AH30" s="53"/>
      <c r="AI30" s="53"/>
      <c r="AJ30" s="53"/>
      <c r="AK30" s="53"/>
    </row>
    <row r="31" spans="1:37" x14ac:dyDescent="0.3">
      <c r="A31" s="53"/>
      <c r="B31" s="53"/>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row>
    <row r="32" spans="1:37" x14ac:dyDescent="0.3">
      <c r="A32" s="53"/>
      <c r="B32" s="53"/>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row>
    <row r="33" spans="1:31" x14ac:dyDescent="0.3">
      <c r="A33" s="53"/>
      <c r="E33" s="53"/>
      <c r="F33" s="53"/>
      <c r="G33" s="53"/>
      <c r="H33" s="53"/>
      <c r="I33" s="53"/>
      <c r="J33" s="53"/>
      <c r="K33" s="53"/>
      <c r="L33" s="53"/>
      <c r="M33" s="53"/>
      <c r="N33" s="53"/>
      <c r="O33" s="53"/>
      <c r="P33" s="53"/>
      <c r="Q33" s="53"/>
      <c r="R33" s="53"/>
      <c r="S33" s="53"/>
      <c r="T33" s="53"/>
      <c r="U33" s="53"/>
      <c r="V33" s="53"/>
      <c r="W33" s="53"/>
      <c r="X33" s="53"/>
      <c r="Y33" s="53"/>
      <c r="Z33" s="53"/>
      <c r="AA33" s="53"/>
      <c r="AB33" s="53"/>
      <c r="AC33" s="53"/>
      <c r="AD33" s="53"/>
      <c r="AE33" s="53"/>
    </row>
    <row r="34" spans="1:31" x14ac:dyDescent="0.3">
      <c r="A34" s="53"/>
      <c r="E34" s="53"/>
      <c r="F34" s="53"/>
      <c r="G34" s="53"/>
      <c r="H34" s="53"/>
      <c r="I34" s="53"/>
      <c r="J34" s="53"/>
      <c r="K34" s="53"/>
      <c r="L34" s="53"/>
      <c r="M34" s="53"/>
      <c r="N34" s="53"/>
      <c r="O34" s="53"/>
      <c r="P34" s="53"/>
      <c r="Q34" s="53"/>
      <c r="R34" s="53"/>
      <c r="S34" s="53"/>
      <c r="T34" s="53"/>
      <c r="U34" s="53"/>
      <c r="V34" s="53"/>
      <c r="W34" s="53"/>
      <c r="X34" s="53"/>
      <c r="Y34" s="53"/>
      <c r="Z34" s="53"/>
      <c r="AA34" s="53"/>
      <c r="AB34" s="53"/>
      <c r="AC34" s="53"/>
      <c r="AD34" s="53"/>
      <c r="AE34" s="53"/>
    </row>
    <row r="35" spans="1:31" x14ac:dyDescent="0.3">
      <c r="A35" s="53"/>
    </row>
    <row r="36" spans="1:31" x14ac:dyDescent="0.3">
      <c r="A36" s="53"/>
    </row>
    <row r="37" spans="1:31" x14ac:dyDescent="0.3">
      <c r="A37" s="53"/>
    </row>
    <row r="38" spans="1:31" x14ac:dyDescent="0.3">
      <c r="A38" s="53"/>
    </row>
    <row r="39" spans="1:31" x14ac:dyDescent="0.3">
      <c r="A39" s="53"/>
    </row>
    <row r="40" spans="1:31" x14ac:dyDescent="0.3">
      <c r="A40" s="53"/>
    </row>
    <row r="41" spans="1:31" x14ac:dyDescent="0.3">
      <c r="A41" s="53"/>
    </row>
    <row r="42" spans="1:31" x14ac:dyDescent="0.3">
      <c r="A42" s="53"/>
    </row>
    <row r="43" spans="1:31" x14ac:dyDescent="0.3">
      <c r="A43" s="53"/>
    </row>
    <row r="44" spans="1:31" x14ac:dyDescent="0.3">
      <c r="A44" s="53"/>
    </row>
    <row r="45" spans="1:31" x14ac:dyDescent="0.3">
      <c r="A45" s="53"/>
    </row>
    <row r="46" spans="1:31" x14ac:dyDescent="0.3">
      <c r="A46" s="53"/>
    </row>
    <row r="47" spans="1:31" x14ac:dyDescent="0.3">
      <c r="A47" s="53"/>
    </row>
    <row r="48" spans="1:31" x14ac:dyDescent="0.3">
      <c r="A48" s="53"/>
    </row>
    <row r="49" spans="1:1" x14ac:dyDescent="0.3">
      <c r="A49" s="53"/>
    </row>
    <row r="50" spans="1:1" x14ac:dyDescent="0.3">
      <c r="A50" s="53"/>
    </row>
    <row r="51" spans="1:1" x14ac:dyDescent="0.3">
      <c r="A51" s="53"/>
    </row>
    <row r="52" spans="1:1" x14ac:dyDescent="0.3">
      <c r="A52" s="53"/>
    </row>
    <row r="53" spans="1:1" x14ac:dyDescent="0.3">
      <c r="A53" s="53"/>
    </row>
    <row r="54" spans="1:1" x14ac:dyDescent="0.3">
      <c r="A54" s="53"/>
    </row>
    <row r="55" spans="1:1" x14ac:dyDescent="0.3">
      <c r="A55" s="53"/>
    </row>
  </sheetData>
  <mergeCells count="1">
    <mergeCell ref="B1:D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tint="-0.249977111117893"/>
  </sheetPr>
  <dimension ref="A1:U224"/>
  <sheetViews>
    <sheetView zoomScale="70" zoomScaleNormal="70" workbookViewId="0">
      <selection activeCell="C13" sqref="C13"/>
    </sheetView>
  </sheetViews>
  <sheetFormatPr baseColWidth="10" defaultColWidth="11.44140625" defaultRowHeight="14.4" x14ac:dyDescent="0.3"/>
  <cols>
    <col min="1" max="1" width="11.44140625" style="14"/>
    <col min="2" max="2" width="40.44140625" style="14" customWidth="1"/>
    <col min="3" max="3" width="74.88671875" style="14" customWidth="1"/>
    <col min="4" max="4" width="135" style="14" bestFit="1" customWidth="1"/>
    <col min="5" max="5" width="137.88671875" style="14" customWidth="1"/>
    <col min="6" max="16384" width="11.44140625" style="14"/>
  </cols>
  <sheetData>
    <row r="1" spans="1:21" ht="32.4" x14ac:dyDescent="0.3">
      <c r="A1" s="75"/>
      <c r="B1" s="619" t="s">
        <v>61</v>
      </c>
      <c r="C1" s="619"/>
      <c r="D1" s="619"/>
      <c r="E1" s="75"/>
      <c r="F1" s="75"/>
      <c r="G1" s="75"/>
      <c r="H1" s="75"/>
      <c r="I1" s="75"/>
      <c r="J1" s="75"/>
      <c r="K1" s="75"/>
      <c r="L1" s="75"/>
      <c r="M1" s="75"/>
      <c r="N1" s="75"/>
      <c r="O1" s="75"/>
      <c r="P1" s="75"/>
      <c r="Q1" s="75"/>
      <c r="R1" s="75"/>
      <c r="S1" s="75"/>
      <c r="T1" s="75"/>
      <c r="U1" s="75"/>
    </row>
    <row r="2" spans="1:21" x14ac:dyDescent="0.3">
      <c r="A2" s="75"/>
      <c r="B2" s="75"/>
      <c r="C2" s="75"/>
      <c r="D2" s="75"/>
      <c r="E2" s="75"/>
      <c r="F2" s="75"/>
      <c r="G2" s="75"/>
      <c r="H2" s="75"/>
      <c r="I2" s="75"/>
      <c r="J2" s="75"/>
      <c r="K2" s="75"/>
      <c r="L2" s="75"/>
      <c r="M2" s="75"/>
      <c r="N2" s="75"/>
      <c r="O2" s="75"/>
      <c r="P2" s="75"/>
      <c r="Q2" s="75"/>
      <c r="R2" s="75"/>
      <c r="S2" s="75"/>
      <c r="T2" s="75"/>
      <c r="U2" s="75"/>
    </row>
    <row r="3" spans="1:21" ht="30" x14ac:dyDescent="0.3">
      <c r="A3" s="75"/>
      <c r="B3" s="74"/>
      <c r="C3" s="91" t="s">
        <v>55</v>
      </c>
      <c r="D3" s="91" t="s">
        <v>56</v>
      </c>
      <c r="E3" s="75"/>
      <c r="F3" s="75"/>
      <c r="G3" s="75"/>
      <c r="H3" s="75"/>
      <c r="I3" s="75"/>
      <c r="J3" s="75"/>
      <c r="K3" s="75"/>
      <c r="L3" s="75"/>
      <c r="M3" s="75"/>
      <c r="N3" s="75"/>
      <c r="O3" s="75"/>
      <c r="P3" s="75"/>
      <c r="Q3" s="75"/>
      <c r="R3" s="75"/>
      <c r="S3" s="75"/>
      <c r="T3" s="75"/>
      <c r="U3" s="75"/>
    </row>
    <row r="4" spans="1:21" ht="32.4" x14ac:dyDescent="0.3">
      <c r="A4" s="75" t="s">
        <v>81</v>
      </c>
      <c r="B4" s="92" t="s">
        <v>95</v>
      </c>
      <c r="C4" s="93" t="s">
        <v>203</v>
      </c>
      <c r="D4" s="94" t="s">
        <v>91</v>
      </c>
      <c r="E4" s="75"/>
      <c r="F4" s="75"/>
      <c r="G4" s="75"/>
      <c r="H4" s="75"/>
      <c r="I4" s="75"/>
      <c r="J4" s="75"/>
      <c r="K4" s="75"/>
      <c r="L4" s="75"/>
      <c r="M4" s="75"/>
      <c r="N4" s="75"/>
      <c r="O4" s="75"/>
      <c r="P4" s="75"/>
      <c r="Q4" s="75"/>
      <c r="R4" s="75"/>
      <c r="S4" s="75"/>
      <c r="T4" s="75"/>
      <c r="U4" s="75"/>
    </row>
    <row r="5" spans="1:21" ht="64.8" x14ac:dyDescent="0.3">
      <c r="A5" s="75" t="s">
        <v>82</v>
      </c>
      <c r="B5" s="95" t="s">
        <v>57</v>
      </c>
      <c r="C5" s="96" t="s">
        <v>204</v>
      </c>
      <c r="D5" s="97" t="s">
        <v>92</v>
      </c>
      <c r="E5" s="75"/>
      <c r="F5" s="75"/>
      <c r="G5" s="75"/>
      <c r="H5" s="75"/>
      <c r="I5" s="75"/>
      <c r="J5" s="75"/>
      <c r="K5" s="75"/>
      <c r="L5" s="75"/>
      <c r="M5" s="75"/>
      <c r="N5" s="75"/>
      <c r="O5" s="75"/>
      <c r="P5" s="75"/>
      <c r="Q5" s="75"/>
      <c r="R5" s="75"/>
      <c r="S5" s="75"/>
      <c r="T5" s="75"/>
      <c r="U5" s="75"/>
    </row>
    <row r="6" spans="1:21" ht="64.8" x14ac:dyDescent="0.3">
      <c r="A6" s="75" t="s">
        <v>79</v>
      </c>
      <c r="B6" s="98" t="s">
        <v>58</v>
      </c>
      <c r="C6" s="96" t="s">
        <v>208</v>
      </c>
      <c r="D6" s="97" t="s">
        <v>94</v>
      </c>
      <c r="E6" s="75"/>
      <c r="F6" s="75"/>
      <c r="G6" s="75"/>
      <c r="H6" s="75"/>
      <c r="I6" s="75"/>
      <c r="J6" s="75"/>
      <c r="K6" s="75"/>
      <c r="L6" s="75"/>
      <c r="M6" s="75"/>
      <c r="N6" s="75"/>
      <c r="O6" s="75"/>
      <c r="P6" s="75"/>
      <c r="Q6" s="75"/>
      <c r="R6" s="75"/>
      <c r="S6" s="75"/>
      <c r="T6" s="75"/>
      <c r="U6" s="75"/>
    </row>
    <row r="7" spans="1:21" ht="97.2" x14ac:dyDescent="0.3">
      <c r="A7" s="75" t="s">
        <v>7</v>
      </c>
      <c r="B7" s="99" t="s">
        <v>59</v>
      </c>
      <c r="C7" s="96" t="s">
        <v>209</v>
      </c>
      <c r="D7" s="97" t="s">
        <v>93</v>
      </c>
      <c r="E7" s="75"/>
      <c r="F7" s="75"/>
      <c r="G7" s="75"/>
      <c r="H7" s="75"/>
      <c r="I7" s="75"/>
      <c r="J7" s="75"/>
      <c r="K7" s="75"/>
      <c r="L7" s="75"/>
      <c r="M7" s="75"/>
      <c r="N7" s="75"/>
      <c r="O7" s="75"/>
      <c r="P7" s="75"/>
      <c r="Q7" s="75"/>
      <c r="R7" s="75"/>
      <c r="S7" s="75"/>
      <c r="T7" s="75"/>
      <c r="U7" s="75"/>
    </row>
    <row r="8" spans="1:21" ht="64.8" x14ac:dyDescent="0.3">
      <c r="A8" s="75" t="s">
        <v>83</v>
      </c>
      <c r="B8" s="100" t="s">
        <v>60</v>
      </c>
      <c r="C8" s="96" t="s">
        <v>205</v>
      </c>
      <c r="D8" s="97" t="s">
        <v>112</v>
      </c>
      <c r="E8" s="75"/>
      <c r="F8" s="75"/>
      <c r="G8" s="75"/>
      <c r="H8" s="75"/>
      <c r="I8" s="75"/>
      <c r="J8" s="75"/>
      <c r="K8" s="75"/>
      <c r="L8" s="75"/>
      <c r="M8" s="75"/>
      <c r="N8" s="75"/>
      <c r="O8" s="75"/>
      <c r="P8" s="75"/>
      <c r="Q8" s="75"/>
      <c r="R8" s="75"/>
      <c r="S8" s="75"/>
      <c r="T8" s="75"/>
      <c r="U8" s="75"/>
    </row>
    <row r="9" spans="1:21" s="15" customFormat="1" ht="20.399999999999999" x14ac:dyDescent="0.3">
      <c r="A9" s="73"/>
      <c r="B9" s="73"/>
      <c r="C9" s="101"/>
      <c r="D9" s="101"/>
      <c r="E9" s="73"/>
      <c r="F9" s="73"/>
      <c r="G9" s="73"/>
      <c r="H9" s="73"/>
      <c r="I9" s="73"/>
      <c r="J9" s="73"/>
      <c r="K9" s="73"/>
      <c r="L9" s="73"/>
      <c r="M9" s="73"/>
      <c r="N9" s="73"/>
      <c r="O9" s="73"/>
      <c r="P9" s="73"/>
      <c r="Q9" s="73"/>
      <c r="R9" s="73"/>
      <c r="S9" s="73"/>
      <c r="T9" s="73"/>
      <c r="U9" s="73"/>
    </row>
    <row r="10" spans="1:21" s="15" customFormat="1" x14ac:dyDescent="0.3">
      <c r="A10" s="73"/>
      <c r="B10" s="102"/>
      <c r="C10" s="102"/>
      <c r="D10" s="102"/>
      <c r="E10" s="73"/>
      <c r="F10" s="73"/>
      <c r="G10" s="73"/>
      <c r="H10" s="73"/>
      <c r="I10" s="73"/>
      <c r="J10" s="73"/>
      <c r="K10" s="73"/>
      <c r="L10" s="73"/>
      <c r="M10" s="73"/>
      <c r="N10" s="73"/>
      <c r="O10" s="73"/>
      <c r="P10" s="73"/>
      <c r="Q10" s="73"/>
      <c r="R10" s="73"/>
      <c r="S10" s="73"/>
      <c r="T10" s="73"/>
      <c r="U10" s="73"/>
    </row>
    <row r="11" spans="1:21" s="15" customFormat="1" x14ac:dyDescent="0.3">
      <c r="A11" s="73"/>
      <c r="B11" s="73" t="s">
        <v>89</v>
      </c>
      <c r="C11" s="73" t="s">
        <v>207</v>
      </c>
      <c r="D11" s="73" t="s">
        <v>141</v>
      </c>
      <c r="E11" s="73"/>
      <c r="F11" s="73"/>
      <c r="G11" s="73"/>
      <c r="H11" s="73"/>
      <c r="I11" s="73"/>
      <c r="J11" s="73"/>
      <c r="K11" s="73"/>
      <c r="L11" s="73"/>
      <c r="M11" s="73"/>
      <c r="N11" s="73"/>
      <c r="O11" s="73"/>
      <c r="P11" s="73"/>
      <c r="Q11" s="73"/>
      <c r="R11" s="73"/>
      <c r="S11" s="73"/>
      <c r="T11" s="73"/>
      <c r="U11" s="73"/>
    </row>
    <row r="12" spans="1:21" s="15" customFormat="1" x14ac:dyDescent="0.3">
      <c r="A12" s="73"/>
      <c r="B12" s="73" t="s">
        <v>87</v>
      </c>
      <c r="C12" s="73" t="s">
        <v>206</v>
      </c>
      <c r="D12" s="73" t="s">
        <v>142</v>
      </c>
      <c r="E12" s="73"/>
      <c r="F12" s="73"/>
      <c r="G12" s="73"/>
      <c r="H12" s="73"/>
      <c r="I12" s="73"/>
      <c r="J12" s="73"/>
      <c r="K12" s="73"/>
      <c r="L12" s="73"/>
      <c r="M12" s="73"/>
      <c r="N12" s="73"/>
      <c r="O12" s="73"/>
      <c r="P12" s="73"/>
      <c r="Q12" s="73"/>
      <c r="R12" s="73"/>
      <c r="S12" s="73"/>
      <c r="T12" s="73"/>
      <c r="U12" s="73"/>
    </row>
    <row r="13" spans="1:21" s="15" customFormat="1" x14ac:dyDescent="0.3">
      <c r="A13" s="73"/>
      <c r="B13" s="73"/>
      <c r="C13" s="73" t="s">
        <v>210</v>
      </c>
      <c r="D13" s="73" t="s">
        <v>143</v>
      </c>
      <c r="E13" s="73"/>
      <c r="F13" s="73"/>
      <c r="G13" s="73"/>
      <c r="H13" s="73"/>
      <c r="I13" s="73"/>
      <c r="J13" s="73"/>
      <c r="K13" s="73"/>
      <c r="L13" s="73"/>
      <c r="M13" s="73"/>
      <c r="N13" s="73"/>
      <c r="O13" s="73"/>
      <c r="P13" s="73"/>
      <c r="Q13" s="73"/>
      <c r="R13" s="73"/>
      <c r="S13" s="73"/>
      <c r="T13" s="73"/>
      <c r="U13" s="73"/>
    </row>
    <row r="14" spans="1:21" s="15" customFormat="1" x14ac:dyDescent="0.3">
      <c r="A14" s="73"/>
      <c r="B14" s="73"/>
      <c r="C14" s="73" t="s">
        <v>212</v>
      </c>
      <c r="D14" s="73" t="s">
        <v>144</v>
      </c>
      <c r="E14" s="73"/>
      <c r="F14" s="73"/>
      <c r="G14" s="73"/>
      <c r="H14" s="73"/>
      <c r="I14" s="73"/>
      <c r="J14" s="73"/>
      <c r="K14" s="73"/>
      <c r="L14" s="73"/>
      <c r="M14" s="73"/>
      <c r="N14" s="73"/>
      <c r="O14" s="73"/>
      <c r="P14" s="73"/>
      <c r="Q14" s="73"/>
      <c r="R14" s="73"/>
      <c r="S14" s="73"/>
      <c r="T14" s="73"/>
      <c r="U14" s="73"/>
    </row>
    <row r="15" spans="1:21" s="15" customFormat="1" x14ac:dyDescent="0.3">
      <c r="A15" s="73"/>
      <c r="B15" s="73"/>
      <c r="C15" s="73" t="s">
        <v>211</v>
      </c>
      <c r="D15" s="73" t="s">
        <v>145</v>
      </c>
      <c r="E15" s="73"/>
      <c r="F15" s="73"/>
      <c r="G15" s="73"/>
      <c r="H15" s="73"/>
      <c r="I15" s="73"/>
      <c r="J15" s="73"/>
      <c r="K15" s="73"/>
      <c r="L15" s="73"/>
      <c r="M15" s="73"/>
      <c r="N15" s="73"/>
      <c r="O15" s="73"/>
      <c r="P15" s="73"/>
      <c r="Q15" s="73"/>
      <c r="R15" s="73"/>
      <c r="S15" s="73"/>
      <c r="T15" s="73"/>
      <c r="U15" s="73"/>
    </row>
    <row r="16" spans="1:21" s="15" customFormat="1" x14ac:dyDescent="0.3">
      <c r="A16" s="73"/>
      <c r="B16" s="73"/>
      <c r="C16" s="73"/>
      <c r="D16" s="73"/>
      <c r="E16" s="73"/>
      <c r="F16" s="73"/>
      <c r="G16" s="73"/>
      <c r="H16" s="73"/>
      <c r="I16" s="73"/>
      <c r="J16" s="73"/>
      <c r="K16" s="73"/>
      <c r="L16" s="73"/>
      <c r="M16" s="73"/>
      <c r="N16" s="73"/>
      <c r="O16" s="73"/>
    </row>
    <row r="17" spans="1:15" s="15" customFormat="1" x14ac:dyDescent="0.3">
      <c r="A17" s="73"/>
      <c r="B17" s="73"/>
      <c r="C17" s="73"/>
      <c r="D17" s="73"/>
      <c r="E17" s="73"/>
      <c r="F17" s="73"/>
      <c r="G17" s="73"/>
      <c r="H17" s="73"/>
      <c r="I17" s="73"/>
      <c r="J17" s="73"/>
      <c r="K17" s="73"/>
      <c r="L17" s="73"/>
      <c r="M17" s="73"/>
      <c r="N17" s="73"/>
      <c r="O17" s="73"/>
    </row>
    <row r="18" spans="1:15" s="15" customFormat="1" x14ac:dyDescent="0.3">
      <c r="A18" s="73"/>
      <c r="B18" s="73"/>
      <c r="C18" s="73"/>
      <c r="D18" s="73"/>
      <c r="E18" s="73"/>
      <c r="F18" s="73"/>
      <c r="G18" s="73"/>
      <c r="H18" s="73"/>
      <c r="I18" s="73"/>
      <c r="J18" s="73"/>
      <c r="K18" s="73"/>
      <c r="L18" s="73"/>
      <c r="M18" s="73"/>
      <c r="N18" s="73"/>
      <c r="O18" s="73"/>
    </row>
    <row r="19" spans="1:15" s="15" customFormat="1" x14ac:dyDescent="0.3">
      <c r="A19" s="73"/>
      <c r="B19" s="73"/>
      <c r="C19" s="73"/>
      <c r="D19" s="73"/>
      <c r="E19" s="73"/>
      <c r="F19" s="73"/>
      <c r="G19" s="73"/>
      <c r="H19" s="73"/>
      <c r="I19" s="73"/>
      <c r="J19" s="73"/>
      <c r="K19" s="73"/>
      <c r="L19" s="73"/>
      <c r="M19" s="73"/>
      <c r="N19" s="73"/>
      <c r="O19" s="73"/>
    </row>
    <row r="20" spans="1:15" s="15" customFormat="1" x14ac:dyDescent="0.3">
      <c r="A20" s="73"/>
      <c r="B20" s="73"/>
      <c r="C20" s="73"/>
      <c r="D20" s="73"/>
      <c r="E20" s="73"/>
      <c r="F20" s="73"/>
      <c r="G20" s="73"/>
      <c r="H20" s="73"/>
      <c r="I20" s="73"/>
      <c r="J20" s="73"/>
      <c r="K20" s="73"/>
      <c r="L20" s="73"/>
      <c r="M20" s="73"/>
      <c r="N20" s="73"/>
      <c r="O20" s="73"/>
    </row>
    <row r="21" spans="1:15" s="15" customFormat="1" x14ac:dyDescent="0.3">
      <c r="A21" s="73"/>
      <c r="B21" s="73"/>
      <c r="C21" s="73"/>
      <c r="D21" s="73"/>
      <c r="E21" s="73"/>
      <c r="F21" s="73"/>
      <c r="G21" s="73"/>
      <c r="H21" s="73"/>
      <c r="I21" s="73"/>
      <c r="J21" s="73"/>
      <c r="K21" s="73"/>
      <c r="L21" s="73"/>
      <c r="M21" s="73"/>
      <c r="N21" s="73"/>
      <c r="O21" s="73"/>
    </row>
    <row r="22" spans="1:15" s="15" customFormat="1" ht="20.399999999999999" x14ac:dyDescent="0.3">
      <c r="A22" s="73"/>
      <c r="B22" s="73"/>
      <c r="C22" s="101"/>
      <c r="D22" s="101"/>
      <c r="E22" s="73"/>
      <c r="F22" s="73"/>
      <c r="G22" s="73"/>
      <c r="H22" s="73"/>
      <c r="I22" s="73"/>
      <c r="J22" s="73"/>
      <c r="K22" s="73"/>
      <c r="L22" s="73"/>
      <c r="M22" s="73"/>
      <c r="N22" s="73"/>
      <c r="O22" s="73"/>
    </row>
    <row r="23" spans="1:15" s="15" customFormat="1" ht="20.399999999999999" x14ac:dyDescent="0.3">
      <c r="A23" s="73"/>
      <c r="B23" s="73"/>
      <c r="C23" s="101"/>
      <c r="D23" s="101"/>
      <c r="E23" s="73"/>
      <c r="F23" s="73"/>
      <c r="G23" s="73"/>
      <c r="H23" s="73"/>
      <c r="I23" s="73"/>
      <c r="J23" s="73"/>
      <c r="K23" s="73"/>
      <c r="L23" s="73"/>
      <c r="M23" s="73"/>
      <c r="N23" s="73"/>
      <c r="O23" s="73"/>
    </row>
    <row r="24" spans="1:15" s="15" customFormat="1" ht="20.399999999999999" x14ac:dyDescent="0.3">
      <c r="A24" s="73"/>
      <c r="B24" s="73"/>
      <c r="C24" s="101"/>
      <c r="D24" s="101"/>
      <c r="E24" s="73"/>
      <c r="F24" s="73"/>
      <c r="G24" s="73"/>
      <c r="H24" s="73"/>
      <c r="I24" s="73"/>
      <c r="J24" s="73"/>
      <c r="K24" s="73"/>
      <c r="L24" s="73"/>
      <c r="M24" s="73"/>
      <c r="N24" s="73"/>
      <c r="O24" s="73"/>
    </row>
    <row r="25" spans="1:15" s="15" customFormat="1" ht="20.399999999999999" x14ac:dyDescent="0.3">
      <c r="A25" s="73"/>
      <c r="B25" s="73"/>
      <c r="C25" s="101"/>
      <c r="D25" s="101"/>
      <c r="E25" s="73"/>
      <c r="F25" s="73"/>
      <c r="G25" s="73"/>
      <c r="H25" s="73"/>
      <c r="I25" s="73"/>
      <c r="J25" s="73"/>
      <c r="K25" s="73"/>
      <c r="L25" s="73"/>
      <c r="M25" s="73"/>
      <c r="N25" s="73"/>
      <c r="O25" s="73"/>
    </row>
    <row r="26" spans="1:15" s="15" customFormat="1" ht="20.399999999999999" x14ac:dyDescent="0.3">
      <c r="A26" s="73"/>
      <c r="B26" s="73"/>
      <c r="C26" s="101"/>
      <c r="D26" s="101"/>
      <c r="E26" s="73"/>
      <c r="F26" s="73"/>
      <c r="G26" s="73"/>
      <c r="H26" s="73"/>
      <c r="I26" s="73"/>
      <c r="J26" s="73"/>
      <c r="K26" s="73"/>
      <c r="L26" s="73"/>
      <c r="M26" s="73"/>
      <c r="N26" s="73"/>
      <c r="O26" s="73"/>
    </row>
    <row r="27" spans="1:15" s="15" customFormat="1" ht="20.399999999999999" x14ac:dyDescent="0.3">
      <c r="A27" s="73"/>
      <c r="B27" s="73"/>
      <c r="C27" s="101"/>
      <c r="D27" s="101"/>
      <c r="E27" s="73"/>
      <c r="F27" s="73"/>
      <c r="G27" s="73"/>
      <c r="H27" s="73"/>
      <c r="I27" s="73"/>
      <c r="J27" s="73"/>
      <c r="K27" s="73"/>
      <c r="L27" s="73"/>
      <c r="M27" s="73"/>
      <c r="N27" s="73"/>
      <c r="O27" s="73"/>
    </row>
    <row r="28" spans="1:15" s="15" customFormat="1" ht="20.399999999999999" x14ac:dyDescent="0.3">
      <c r="A28" s="73"/>
      <c r="B28" s="73"/>
      <c r="C28" s="101"/>
      <c r="D28" s="101"/>
      <c r="E28" s="73"/>
      <c r="F28" s="73"/>
      <c r="G28" s="73"/>
      <c r="H28" s="73"/>
      <c r="I28" s="73"/>
      <c r="J28" s="73"/>
      <c r="K28" s="73"/>
      <c r="L28" s="73"/>
      <c r="M28" s="73"/>
      <c r="N28" s="73"/>
      <c r="O28" s="73"/>
    </row>
    <row r="29" spans="1:15" s="15" customFormat="1" ht="20.399999999999999" x14ac:dyDescent="0.3">
      <c r="A29" s="73"/>
      <c r="B29" s="73"/>
      <c r="C29" s="101"/>
      <c r="D29" s="101"/>
      <c r="E29" s="73"/>
      <c r="F29" s="73"/>
      <c r="G29" s="73"/>
      <c r="H29" s="73"/>
      <c r="I29" s="73"/>
      <c r="J29" s="73"/>
      <c r="K29" s="73"/>
      <c r="L29" s="73"/>
      <c r="M29" s="73"/>
      <c r="N29" s="73"/>
      <c r="O29" s="73"/>
    </row>
    <row r="30" spans="1:15" s="15" customFormat="1" ht="20.399999999999999" x14ac:dyDescent="0.3">
      <c r="A30" s="73"/>
      <c r="B30" s="73"/>
      <c r="C30" s="101"/>
      <c r="D30" s="101"/>
      <c r="E30" s="73"/>
      <c r="F30" s="73"/>
      <c r="G30" s="73"/>
      <c r="H30" s="73"/>
      <c r="I30" s="73"/>
      <c r="J30" s="73"/>
      <c r="K30" s="73"/>
      <c r="L30" s="73"/>
      <c r="M30" s="73"/>
      <c r="N30" s="73"/>
      <c r="O30" s="73"/>
    </row>
    <row r="31" spans="1:15" s="15" customFormat="1" ht="20.399999999999999" x14ac:dyDescent="0.3">
      <c r="A31" s="73"/>
      <c r="B31" s="73"/>
      <c r="C31" s="101"/>
      <c r="D31" s="101"/>
      <c r="E31" s="73"/>
      <c r="F31" s="73"/>
      <c r="G31" s="73"/>
      <c r="H31" s="73"/>
      <c r="I31" s="73"/>
      <c r="J31" s="73"/>
      <c r="K31" s="73"/>
      <c r="L31" s="73"/>
      <c r="M31" s="73"/>
      <c r="N31" s="73"/>
      <c r="O31" s="73"/>
    </row>
    <row r="32" spans="1:15" s="15" customFormat="1" ht="20.399999999999999" x14ac:dyDescent="0.3">
      <c r="A32" s="73"/>
      <c r="B32" s="73"/>
      <c r="C32" s="101"/>
      <c r="D32" s="101"/>
      <c r="E32" s="73"/>
      <c r="F32" s="73"/>
      <c r="G32" s="73"/>
      <c r="H32" s="73"/>
      <c r="I32" s="73"/>
      <c r="J32" s="73"/>
      <c r="K32" s="73"/>
      <c r="L32" s="73"/>
      <c r="M32" s="73"/>
      <c r="N32" s="73"/>
      <c r="O32" s="73"/>
    </row>
    <row r="33" spans="1:15" s="15" customFormat="1" ht="20.399999999999999" x14ac:dyDescent="0.3">
      <c r="A33" s="73"/>
      <c r="B33" s="73"/>
      <c r="C33" s="101"/>
      <c r="D33" s="101"/>
      <c r="E33" s="73"/>
      <c r="F33" s="73"/>
      <c r="G33" s="73"/>
      <c r="H33" s="73"/>
      <c r="I33" s="73"/>
      <c r="J33" s="73"/>
      <c r="K33" s="73"/>
      <c r="L33" s="73"/>
      <c r="M33" s="73"/>
      <c r="N33" s="73"/>
      <c r="O33" s="73"/>
    </row>
    <row r="34" spans="1:15" s="15" customFormat="1" ht="20.399999999999999" x14ac:dyDescent="0.3">
      <c r="A34" s="73"/>
      <c r="B34" s="73"/>
      <c r="C34" s="101"/>
      <c r="D34" s="101"/>
      <c r="E34" s="73"/>
      <c r="F34" s="73"/>
      <c r="G34" s="73"/>
      <c r="H34" s="73"/>
      <c r="I34" s="73"/>
      <c r="J34" s="73"/>
      <c r="K34" s="73"/>
      <c r="L34" s="73"/>
      <c r="M34" s="73"/>
      <c r="N34" s="73"/>
      <c r="O34" s="73"/>
    </row>
    <row r="35" spans="1:15" s="15" customFormat="1" ht="20.399999999999999" x14ac:dyDescent="0.3">
      <c r="A35" s="73"/>
      <c r="B35" s="73"/>
      <c r="C35" s="101"/>
      <c r="D35" s="101"/>
      <c r="E35" s="73"/>
      <c r="F35" s="73"/>
      <c r="G35" s="73"/>
      <c r="H35" s="73"/>
      <c r="I35" s="73"/>
      <c r="J35" s="73"/>
      <c r="K35" s="73"/>
      <c r="L35" s="73"/>
      <c r="M35" s="73"/>
      <c r="N35" s="73"/>
      <c r="O35" s="73"/>
    </row>
    <row r="36" spans="1:15" s="15" customFormat="1" ht="20.399999999999999" x14ac:dyDescent="0.3">
      <c r="A36" s="73"/>
      <c r="B36" s="73"/>
      <c r="C36" s="101"/>
      <c r="D36" s="101"/>
      <c r="E36" s="73"/>
      <c r="F36" s="73"/>
      <c r="G36" s="73"/>
      <c r="H36" s="73"/>
      <c r="I36" s="73"/>
      <c r="J36" s="73"/>
      <c r="K36" s="73"/>
      <c r="L36" s="73"/>
      <c r="M36" s="73"/>
      <c r="N36" s="73"/>
      <c r="O36" s="73"/>
    </row>
    <row r="37" spans="1:15" s="15" customFormat="1" ht="20.399999999999999" x14ac:dyDescent="0.3">
      <c r="A37" s="73"/>
      <c r="B37" s="73"/>
      <c r="C37" s="101"/>
      <c r="D37" s="101"/>
      <c r="E37" s="73"/>
      <c r="F37" s="73"/>
      <c r="G37" s="73"/>
      <c r="H37" s="73"/>
      <c r="I37" s="73"/>
      <c r="J37" s="73"/>
      <c r="K37" s="73"/>
      <c r="L37" s="73"/>
      <c r="M37" s="73"/>
      <c r="N37" s="73"/>
      <c r="O37" s="73"/>
    </row>
    <row r="38" spans="1:15" s="15" customFormat="1" ht="20.399999999999999" x14ac:dyDescent="0.3">
      <c r="A38" s="73"/>
      <c r="B38" s="73"/>
      <c r="C38" s="101"/>
      <c r="D38" s="101"/>
      <c r="E38" s="73"/>
      <c r="F38" s="73"/>
      <c r="G38" s="73"/>
      <c r="H38" s="73"/>
      <c r="I38" s="73"/>
      <c r="J38" s="73"/>
      <c r="K38" s="73"/>
      <c r="L38" s="73"/>
      <c r="M38" s="73"/>
      <c r="N38" s="73"/>
      <c r="O38" s="73"/>
    </row>
    <row r="39" spans="1:15" s="15" customFormat="1" ht="20.399999999999999" x14ac:dyDescent="0.3">
      <c r="A39" s="73"/>
      <c r="B39" s="73"/>
      <c r="C39" s="101"/>
      <c r="D39" s="101"/>
      <c r="E39" s="73"/>
      <c r="F39" s="73"/>
      <c r="G39" s="73"/>
      <c r="H39" s="73"/>
      <c r="I39" s="73"/>
      <c r="J39" s="73"/>
      <c r="K39" s="73"/>
      <c r="L39" s="73"/>
      <c r="M39" s="73"/>
      <c r="N39" s="73"/>
      <c r="O39" s="73"/>
    </row>
    <row r="40" spans="1:15" s="15" customFormat="1" ht="20.399999999999999" x14ac:dyDescent="0.3">
      <c r="A40" s="73"/>
      <c r="B40" s="73"/>
      <c r="C40" s="101"/>
      <c r="D40" s="101"/>
      <c r="E40" s="73"/>
      <c r="F40" s="73"/>
      <c r="G40" s="73"/>
      <c r="H40" s="73"/>
      <c r="I40" s="73"/>
      <c r="J40" s="73"/>
      <c r="K40" s="73"/>
      <c r="L40" s="73"/>
      <c r="M40" s="73"/>
      <c r="N40" s="73"/>
      <c r="O40" s="73"/>
    </row>
    <row r="41" spans="1:15" s="15" customFormat="1" ht="20.399999999999999" x14ac:dyDescent="0.3">
      <c r="A41" s="73"/>
      <c r="B41" s="73"/>
      <c r="C41" s="101"/>
      <c r="D41" s="101"/>
      <c r="E41" s="73"/>
      <c r="F41" s="73"/>
      <c r="G41" s="73"/>
      <c r="H41" s="73"/>
      <c r="I41" s="73"/>
      <c r="J41" s="73"/>
      <c r="K41" s="73"/>
      <c r="L41" s="73"/>
      <c r="M41" s="73"/>
      <c r="N41" s="73"/>
      <c r="O41" s="73"/>
    </row>
    <row r="42" spans="1:15" s="15" customFormat="1" ht="20.399999999999999" x14ac:dyDescent="0.3">
      <c r="A42" s="73"/>
      <c r="B42" s="73"/>
      <c r="C42" s="101"/>
      <c r="D42" s="101"/>
      <c r="E42" s="73"/>
      <c r="F42" s="73"/>
      <c r="G42" s="73"/>
      <c r="H42" s="73"/>
      <c r="I42" s="73"/>
      <c r="J42" s="73"/>
      <c r="K42" s="73"/>
      <c r="L42" s="73"/>
      <c r="M42" s="73"/>
      <c r="N42" s="73"/>
      <c r="O42" s="73"/>
    </row>
    <row r="43" spans="1:15" s="15" customFormat="1" ht="20.399999999999999" x14ac:dyDescent="0.3">
      <c r="A43" s="73"/>
      <c r="B43" s="73"/>
      <c r="C43" s="101"/>
      <c r="D43" s="101"/>
      <c r="E43" s="73"/>
      <c r="F43" s="73"/>
      <c r="G43" s="73"/>
      <c r="H43" s="73"/>
      <c r="I43" s="73"/>
      <c r="J43" s="73"/>
      <c r="K43" s="73"/>
      <c r="L43" s="73"/>
      <c r="M43" s="73"/>
      <c r="N43" s="73"/>
      <c r="O43" s="73"/>
    </row>
    <row r="44" spans="1:15" s="15" customFormat="1" ht="20.399999999999999" x14ac:dyDescent="0.3">
      <c r="A44" s="73"/>
      <c r="B44" s="73"/>
      <c r="C44" s="101"/>
      <c r="D44" s="101"/>
      <c r="E44" s="73"/>
      <c r="F44" s="73"/>
      <c r="G44" s="73"/>
      <c r="H44" s="73"/>
      <c r="I44" s="73"/>
      <c r="J44" s="73"/>
      <c r="K44" s="73"/>
      <c r="L44" s="73"/>
      <c r="M44" s="73"/>
      <c r="N44" s="73"/>
      <c r="O44" s="73"/>
    </row>
    <row r="45" spans="1:15" s="15" customFormat="1" ht="20.399999999999999" x14ac:dyDescent="0.3">
      <c r="A45" s="73"/>
      <c r="B45" s="73"/>
      <c r="C45" s="101"/>
      <c r="D45" s="101"/>
      <c r="E45" s="73"/>
      <c r="F45" s="73"/>
      <c r="G45" s="73"/>
      <c r="H45" s="73"/>
      <c r="I45" s="73"/>
      <c r="J45" s="73"/>
      <c r="K45" s="73"/>
      <c r="L45" s="73"/>
      <c r="M45" s="73"/>
      <c r="N45" s="73"/>
      <c r="O45" s="73"/>
    </row>
    <row r="46" spans="1:15" s="15" customFormat="1" ht="20.399999999999999" x14ac:dyDescent="0.3">
      <c r="A46" s="73"/>
      <c r="B46" s="73"/>
      <c r="C46" s="101"/>
      <c r="D46" s="101"/>
      <c r="E46" s="73"/>
      <c r="F46" s="73"/>
      <c r="G46" s="73"/>
      <c r="H46" s="73"/>
      <c r="I46" s="73"/>
      <c r="J46" s="73"/>
      <c r="K46" s="73"/>
      <c r="L46" s="73"/>
      <c r="M46" s="73"/>
      <c r="N46" s="73"/>
      <c r="O46" s="73"/>
    </row>
    <row r="47" spans="1:15" s="15" customFormat="1" ht="20.399999999999999" x14ac:dyDescent="0.3">
      <c r="A47" s="73"/>
      <c r="B47" s="73"/>
      <c r="C47" s="101"/>
      <c r="D47" s="101"/>
      <c r="E47" s="73"/>
      <c r="F47" s="73"/>
      <c r="G47" s="73"/>
      <c r="H47" s="73"/>
      <c r="I47" s="73"/>
      <c r="J47" s="73"/>
      <c r="K47" s="73"/>
      <c r="L47" s="73"/>
      <c r="M47" s="73"/>
      <c r="N47" s="73"/>
      <c r="O47" s="73"/>
    </row>
    <row r="48" spans="1:15" s="15" customFormat="1" ht="20.399999999999999" x14ac:dyDescent="0.3">
      <c r="A48" s="73"/>
      <c r="B48" s="73"/>
      <c r="C48" s="101"/>
      <c r="D48" s="101"/>
      <c r="E48" s="73"/>
      <c r="F48" s="73"/>
      <c r="G48" s="73"/>
      <c r="H48" s="73"/>
      <c r="I48" s="73"/>
      <c r="J48" s="73"/>
      <c r="K48" s="73"/>
      <c r="L48" s="73"/>
      <c r="M48" s="73"/>
      <c r="N48" s="73"/>
      <c r="O48" s="73"/>
    </row>
    <row r="49" spans="1:15" s="15" customFormat="1" ht="20.399999999999999" x14ac:dyDescent="0.3">
      <c r="A49" s="73"/>
      <c r="B49" s="73"/>
      <c r="C49" s="101"/>
      <c r="D49" s="101"/>
      <c r="E49" s="73"/>
      <c r="F49" s="73"/>
      <c r="G49" s="73"/>
      <c r="H49" s="73"/>
      <c r="I49" s="73"/>
      <c r="J49" s="73"/>
      <c r="K49" s="73"/>
      <c r="L49" s="73"/>
      <c r="M49" s="73"/>
      <c r="N49" s="73"/>
      <c r="O49" s="73"/>
    </row>
    <row r="50" spans="1:15" s="15" customFormat="1" ht="20.399999999999999" x14ac:dyDescent="0.3">
      <c r="A50" s="73"/>
      <c r="B50" s="73"/>
      <c r="C50" s="101"/>
      <c r="D50" s="101"/>
      <c r="E50" s="73"/>
      <c r="F50" s="73"/>
      <c r="G50" s="73"/>
      <c r="H50" s="73"/>
      <c r="I50" s="73"/>
      <c r="J50" s="73"/>
      <c r="K50" s="73"/>
      <c r="L50" s="73"/>
      <c r="M50" s="73"/>
      <c r="N50" s="73"/>
      <c r="O50" s="73"/>
    </row>
    <row r="51" spans="1:15" s="15" customFormat="1" ht="20.399999999999999" x14ac:dyDescent="0.3">
      <c r="A51" s="73"/>
      <c r="B51" s="73"/>
      <c r="C51" s="101"/>
      <c r="D51" s="101"/>
      <c r="E51" s="73"/>
      <c r="F51" s="73"/>
      <c r="G51" s="73"/>
      <c r="H51" s="73"/>
      <c r="I51" s="73"/>
      <c r="J51" s="73"/>
      <c r="K51" s="73"/>
      <c r="L51" s="73"/>
      <c r="M51" s="73"/>
      <c r="N51" s="73"/>
      <c r="O51" s="73"/>
    </row>
    <row r="52" spans="1:15" s="15" customFormat="1" ht="20.399999999999999" x14ac:dyDescent="0.3">
      <c r="A52" s="73"/>
      <c r="C52" s="103"/>
      <c r="D52" s="103"/>
    </row>
    <row r="53" spans="1:15" s="15" customFormat="1" ht="20.399999999999999" x14ac:dyDescent="0.3">
      <c r="A53" s="73"/>
      <c r="C53" s="103"/>
      <c r="D53" s="103"/>
    </row>
    <row r="54" spans="1:15" s="15" customFormat="1" ht="20.399999999999999" x14ac:dyDescent="0.3">
      <c r="A54" s="73"/>
      <c r="C54" s="103"/>
      <c r="D54" s="103"/>
    </row>
    <row r="55" spans="1:15" s="15" customFormat="1" ht="20.399999999999999" x14ac:dyDescent="0.3">
      <c r="A55" s="73"/>
      <c r="C55" s="103"/>
      <c r="D55" s="103"/>
    </row>
    <row r="56" spans="1:15" s="15" customFormat="1" ht="20.399999999999999" x14ac:dyDescent="0.3">
      <c r="A56" s="73"/>
      <c r="C56" s="103"/>
      <c r="D56" s="103"/>
    </row>
    <row r="57" spans="1:15" s="15" customFormat="1" ht="20.399999999999999" x14ac:dyDescent="0.3">
      <c r="A57" s="73"/>
      <c r="C57" s="103"/>
      <c r="D57" s="103"/>
    </row>
    <row r="58" spans="1:15" s="15" customFormat="1" ht="20.399999999999999" x14ac:dyDescent="0.3">
      <c r="A58" s="73"/>
      <c r="C58" s="103"/>
      <c r="D58" s="103"/>
    </row>
    <row r="59" spans="1:15" s="15" customFormat="1" ht="20.399999999999999" x14ac:dyDescent="0.3">
      <c r="A59" s="73"/>
      <c r="C59" s="103"/>
      <c r="D59" s="103"/>
    </row>
    <row r="60" spans="1:15" s="15" customFormat="1" ht="20.399999999999999" x14ac:dyDescent="0.3">
      <c r="A60" s="73"/>
      <c r="C60" s="103"/>
      <c r="D60" s="103"/>
    </row>
    <row r="61" spans="1:15" s="15" customFormat="1" ht="20.399999999999999" x14ac:dyDescent="0.3">
      <c r="A61" s="73"/>
      <c r="C61" s="103"/>
      <c r="D61" s="103"/>
    </row>
    <row r="62" spans="1:15" s="15" customFormat="1" ht="20.399999999999999" x14ac:dyDescent="0.3">
      <c r="A62" s="73"/>
      <c r="C62" s="103"/>
      <c r="D62" s="103"/>
    </row>
    <row r="63" spans="1:15" s="15" customFormat="1" ht="20.399999999999999" x14ac:dyDescent="0.3">
      <c r="A63" s="73"/>
      <c r="C63" s="103"/>
      <c r="D63" s="103"/>
    </row>
    <row r="64" spans="1:15" s="15" customFormat="1" ht="20.399999999999999" x14ac:dyDescent="0.3">
      <c r="A64" s="73"/>
      <c r="C64" s="103"/>
      <c r="D64" s="103"/>
    </row>
    <row r="65" spans="1:4" s="15" customFormat="1" ht="20.399999999999999" x14ac:dyDescent="0.3">
      <c r="A65" s="73"/>
      <c r="C65" s="103"/>
      <c r="D65" s="103"/>
    </row>
    <row r="66" spans="1:4" s="15" customFormat="1" ht="20.399999999999999" x14ac:dyDescent="0.3">
      <c r="A66" s="73"/>
      <c r="C66" s="103"/>
      <c r="D66" s="103"/>
    </row>
    <row r="67" spans="1:4" s="15" customFormat="1" ht="20.399999999999999" x14ac:dyDescent="0.3">
      <c r="A67" s="73"/>
      <c r="C67" s="103"/>
      <c r="D67" s="103"/>
    </row>
    <row r="68" spans="1:4" s="15" customFormat="1" ht="20.399999999999999" x14ac:dyDescent="0.3">
      <c r="A68" s="73"/>
      <c r="C68" s="103"/>
      <c r="D68" s="103"/>
    </row>
    <row r="69" spans="1:4" s="15" customFormat="1" ht="20.399999999999999" x14ac:dyDescent="0.3">
      <c r="A69" s="73"/>
      <c r="C69" s="103"/>
      <c r="D69" s="103"/>
    </row>
    <row r="70" spans="1:4" s="15" customFormat="1" ht="20.399999999999999" x14ac:dyDescent="0.3">
      <c r="A70" s="73"/>
      <c r="C70" s="103"/>
      <c r="D70" s="103"/>
    </row>
    <row r="71" spans="1:4" s="15" customFormat="1" ht="20.399999999999999" x14ac:dyDescent="0.3">
      <c r="A71" s="73"/>
      <c r="C71" s="103"/>
      <c r="D71" s="103"/>
    </row>
    <row r="72" spans="1:4" s="15" customFormat="1" ht="20.399999999999999" x14ac:dyDescent="0.3">
      <c r="A72" s="73"/>
      <c r="C72" s="103"/>
      <c r="D72" s="103"/>
    </row>
    <row r="73" spans="1:4" s="15" customFormat="1" ht="20.399999999999999" x14ac:dyDescent="0.3">
      <c r="A73" s="73"/>
      <c r="C73" s="103"/>
      <c r="D73" s="103"/>
    </row>
    <row r="74" spans="1:4" s="15" customFormat="1" ht="20.399999999999999" x14ac:dyDescent="0.3">
      <c r="A74" s="73"/>
      <c r="C74" s="103"/>
      <c r="D74" s="103"/>
    </row>
    <row r="75" spans="1:4" s="15" customFormat="1" ht="20.399999999999999" x14ac:dyDescent="0.3">
      <c r="A75" s="73"/>
      <c r="C75" s="103"/>
      <c r="D75" s="103"/>
    </row>
    <row r="76" spans="1:4" s="15" customFormat="1" ht="20.399999999999999" x14ac:dyDescent="0.3">
      <c r="A76" s="73"/>
      <c r="C76" s="103"/>
      <c r="D76" s="103"/>
    </row>
    <row r="77" spans="1:4" s="15" customFormat="1" ht="20.399999999999999" x14ac:dyDescent="0.3">
      <c r="A77" s="73"/>
      <c r="C77" s="103"/>
      <c r="D77" s="103"/>
    </row>
    <row r="78" spans="1:4" s="15" customFormat="1" ht="20.399999999999999" x14ac:dyDescent="0.3">
      <c r="A78" s="73"/>
      <c r="C78" s="103"/>
      <c r="D78" s="103"/>
    </row>
    <row r="79" spans="1:4" s="15" customFormat="1" ht="20.399999999999999" x14ac:dyDescent="0.3">
      <c r="A79" s="73"/>
      <c r="C79" s="103"/>
      <c r="D79" s="103"/>
    </row>
    <row r="80" spans="1:4" s="15" customFormat="1" ht="20.399999999999999" x14ac:dyDescent="0.3">
      <c r="A80" s="73"/>
      <c r="C80" s="103"/>
      <c r="D80" s="103"/>
    </row>
    <row r="81" spans="1:4" s="15" customFormat="1" ht="20.399999999999999" x14ac:dyDescent="0.3">
      <c r="A81" s="73"/>
      <c r="C81" s="103"/>
      <c r="D81" s="103"/>
    </row>
    <row r="82" spans="1:4" s="15" customFormat="1" ht="20.399999999999999" x14ac:dyDescent="0.3">
      <c r="A82" s="73"/>
      <c r="C82" s="103"/>
      <c r="D82" s="103"/>
    </row>
    <row r="83" spans="1:4" s="15" customFormat="1" ht="20.399999999999999" x14ac:dyDescent="0.3">
      <c r="A83" s="73"/>
      <c r="C83" s="103"/>
      <c r="D83" s="103"/>
    </row>
    <row r="84" spans="1:4" s="15" customFormat="1" ht="20.399999999999999" x14ac:dyDescent="0.3">
      <c r="A84" s="73"/>
      <c r="C84" s="103"/>
      <c r="D84" s="103"/>
    </row>
    <row r="85" spans="1:4" s="15" customFormat="1" ht="20.399999999999999" x14ac:dyDescent="0.3">
      <c r="A85" s="73"/>
      <c r="C85" s="103"/>
      <c r="D85" s="103"/>
    </row>
    <row r="86" spans="1:4" s="15" customFormat="1" ht="20.399999999999999" x14ac:dyDescent="0.3">
      <c r="A86" s="73"/>
      <c r="C86" s="103"/>
      <c r="D86" s="103"/>
    </row>
    <row r="87" spans="1:4" s="15" customFormat="1" ht="20.399999999999999" x14ac:dyDescent="0.3">
      <c r="A87" s="73"/>
      <c r="C87" s="103"/>
      <c r="D87" s="103"/>
    </row>
    <row r="88" spans="1:4" s="15" customFormat="1" ht="20.399999999999999" x14ac:dyDescent="0.3">
      <c r="A88" s="73"/>
      <c r="C88" s="103"/>
      <c r="D88" s="103"/>
    </row>
    <row r="89" spans="1:4" s="15" customFormat="1" ht="20.399999999999999" x14ac:dyDescent="0.3">
      <c r="A89" s="73"/>
      <c r="C89" s="103"/>
      <c r="D89" s="103"/>
    </row>
    <row r="90" spans="1:4" s="15" customFormat="1" ht="20.399999999999999" x14ac:dyDescent="0.3">
      <c r="A90" s="73"/>
      <c r="C90" s="103"/>
      <c r="D90" s="103"/>
    </row>
    <row r="91" spans="1:4" s="15" customFormat="1" ht="20.399999999999999" x14ac:dyDescent="0.3">
      <c r="A91" s="73"/>
      <c r="C91" s="103"/>
      <c r="D91" s="103"/>
    </row>
    <row r="92" spans="1:4" s="15" customFormat="1" ht="20.399999999999999" x14ac:dyDescent="0.3">
      <c r="A92" s="73"/>
      <c r="C92" s="103"/>
      <c r="D92" s="103"/>
    </row>
    <row r="93" spans="1:4" s="15" customFormat="1" ht="20.399999999999999" x14ac:dyDescent="0.3">
      <c r="A93" s="73"/>
      <c r="C93" s="103"/>
      <c r="D93" s="103"/>
    </row>
    <row r="94" spans="1:4" s="15" customFormat="1" ht="20.399999999999999" x14ac:dyDescent="0.3">
      <c r="A94" s="73"/>
      <c r="C94" s="103"/>
      <c r="D94" s="103"/>
    </row>
    <row r="95" spans="1:4" s="15" customFormat="1" ht="20.399999999999999" x14ac:dyDescent="0.3">
      <c r="A95" s="73"/>
      <c r="C95" s="103"/>
      <c r="D95" s="103"/>
    </row>
    <row r="96" spans="1:4" s="15" customFormat="1" ht="20.399999999999999" x14ac:dyDescent="0.3">
      <c r="A96" s="73"/>
      <c r="C96" s="103"/>
      <c r="D96" s="103"/>
    </row>
    <row r="97" spans="1:4" s="15" customFormat="1" ht="20.399999999999999" x14ac:dyDescent="0.3">
      <c r="A97" s="73"/>
      <c r="C97" s="103"/>
      <c r="D97" s="103"/>
    </row>
    <row r="98" spans="1:4" s="15" customFormat="1" ht="20.399999999999999" x14ac:dyDescent="0.3">
      <c r="A98" s="73"/>
      <c r="C98" s="103"/>
      <c r="D98" s="103"/>
    </row>
    <row r="99" spans="1:4" s="15" customFormat="1" ht="20.399999999999999" x14ac:dyDescent="0.3">
      <c r="A99" s="73"/>
      <c r="C99" s="103"/>
      <c r="D99" s="103"/>
    </row>
    <row r="100" spans="1:4" s="15" customFormat="1" ht="20.399999999999999" x14ac:dyDescent="0.3">
      <c r="A100" s="73"/>
      <c r="C100" s="103"/>
      <c r="D100" s="103"/>
    </row>
    <row r="101" spans="1:4" s="15" customFormat="1" ht="20.399999999999999" x14ac:dyDescent="0.3">
      <c r="A101" s="73"/>
      <c r="C101" s="103"/>
      <c r="D101" s="103"/>
    </row>
    <row r="102" spans="1:4" s="15" customFormat="1" ht="20.399999999999999" x14ac:dyDescent="0.3">
      <c r="A102" s="73"/>
      <c r="C102" s="103"/>
      <c r="D102" s="103"/>
    </row>
    <row r="103" spans="1:4" s="15" customFormat="1" ht="20.399999999999999" x14ac:dyDescent="0.3">
      <c r="A103" s="73"/>
      <c r="C103" s="103"/>
      <c r="D103" s="103"/>
    </row>
    <row r="104" spans="1:4" s="15" customFormat="1" ht="20.399999999999999" x14ac:dyDescent="0.3">
      <c r="A104" s="73"/>
      <c r="C104" s="103"/>
      <c r="D104" s="103"/>
    </row>
    <row r="105" spans="1:4" s="15" customFormat="1" ht="20.399999999999999" x14ac:dyDescent="0.3">
      <c r="A105" s="73"/>
      <c r="C105" s="103"/>
      <c r="D105" s="103"/>
    </row>
    <row r="106" spans="1:4" s="15" customFormat="1" ht="20.399999999999999" x14ac:dyDescent="0.3">
      <c r="A106" s="73"/>
      <c r="C106" s="103"/>
      <c r="D106" s="103"/>
    </row>
    <row r="107" spans="1:4" s="15" customFormat="1" ht="20.399999999999999" x14ac:dyDescent="0.3">
      <c r="A107" s="73"/>
      <c r="C107" s="103"/>
      <c r="D107" s="103"/>
    </row>
    <row r="108" spans="1:4" s="15" customFormat="1" ht="20.399999999999999" x14ac:dyDescent="0.3">
      <c r="A108" s="73"/>
      <c r="C108" s="103"/>
      <c r="D108" s="103"/>
    </row>
    <row r="109" spans="1:4" s="15" customFormat="1" ht="20.399999999999999" x14ac:dyDescent="0.3">
      <c r="A109" s="73"/>
      <c r="C109" s="103"/>
      <c r="D109" s="103"/>
    </row>
    <row r="110" spans="1:4" s="15" customFormat="1" ht="20.399999999999999" x14ac:dyDescent="0.3">
      <c r="A110" s="73"/>
      <c r="C110" s="103"/>
      <c r="D110" s="103"/>
    </row>
    <row r="111" spans="1:4" s="15" customFormat="1" ht="20.399999999999999" x14ac:dyDescent="0.3">
      <c r="A111" s="73"/>
      <c r="C111" s="103"/>
      <c r="D111" s="103"/>
    </row>
    <row r="112" spans="1:4" s="15" customFormat="1" ht="20.399999999999999" x14ac:dyDescent="0.3">
      <c r="A112" s="73"/>
      <c r="C112" s="103"/>
      <c r="D112" s="103"/>
    </row>
    <row r="113" spans="1:4" s="15" customFormat="1" ht="20.399999999999999" x14ac:dyDescent="0.3">
      <c r="A113" s="73"/>
      <c r="C113" s="103"/>
      <c r="D113" s="103"/>
    </row>
    <row r="114" spans="1:4" s="15" customFormat="1" ht="20.399999999999999" x14ac:dyDescent="0.3">
      <c r="A114" s="73"/>
      <c r="C114" s="103"/>
      <c r="D114" s="103"/>
    </row>
    <row r="115" spans="1:4" s="15" customFormat="1" ht="20.399999999999999" x14ac:dyDescent="0.3">
      <c r="A115" s="73"/>
      <c r="C115" s="103"/>
      <c r="D115" s="103"/>
    </row>
    <row r="116" spans="1:4" s="15" customFormat="1" ht="20.399999999999999" x14ac:dyDescent="0.3">
      <c r="A116" s="73"/>
      <c r="C116" s="103"/>
      <c r="D116" s="103"/>
    </row>
    <row r="117" spans="1:4" s="15" customFormat="1" ht="20.399999999999999" x14ac:dyDescent="0.3">
      <c r="A117" s="73"/>
      <c r="C117" s="103"/>
      <c r="D117" s="103"/>
    </row>
    <row r="118" spans="1:4" s="15" customFormat="1" ht="20.399999999999999" x14ac:dyDescent="0.3">
      <c r="A118" s="73"/>
      <c r="C118" s="103"/>
      <c r="D118" s="103"/>
    </row>
    <row r="119" spans="1:4" s="15" customFormat="1" ht="20.399999999999999" x14ac:dyDescent="0.3">
      <c r="A119" s="73"/>
      <c r="C119" s="103"/>
      <c r="D119" s="103"/>
    </row>
    <row r="120" spans="1:4" s="15" customFormat="1" ht="20.399999999999999" x14ac:dyDescent="0.3">
      <c r="A120" s="73"/>
      <c r="C120" s="103"/>
      <c r="D120" s="103"/>
    </row>
    <row r="121" spans="1:4" s="15" customFormat="1" ht="20.399999999999999" x14ac:dyDescent="0.3">
      <c r="A121" s="73"/>
      <c r="C121" s="103"/>
      <c r="D121" s="103"/>
    </row>
    <row r="122" spans="1:4" s="15" customFormat="1" ht="20.399999999999999" x14ac:dyDescent="0.3">
      <c r="A122" s="73"/>
      <c r="C122" s="103"/>
      <c r="D122" s="103"/>
    </row>
    <row r="123" spans="1:4" s="15" customFormat="1" ht="20.399999999999999" x14ac:dyDescent="0.3">
      <c r="A123" s="73"/>
      <c r="C123" s="103"/>
      <c r="D123" s="103"/>
    </row>
    <row r="124" spans="1:4" s="15" customFormat="1" ht="20.399999999999999" x14ac:dyDescent="0.3">
      <c r="A124" s="73"/>
      <c r="C124" s="103"/>
      <c r="D124" s="103"/>
    </row>
    <row r="125" spans="1:4" s="15" customFormat="1" ht="20.399999999999999" x14ac:dyDescent="0.3">
      <c r="A125" s="73"/>
      <c r="C125" s="103"/>
      <c r="D125" s="103"/>
    </row>
    <row r="126" spans="1:4" s="15" customFormat="1" ht="20.399999999999999" x14ac:dyDescent="0.3">
      <c r="A126" s="73"/>
      <c r="C126" s="103"/>
      <c r="D126" s="103"/>
    </row>
    <row r="127" spans="1:4" s="15" customFormat="1" ht="20.399999999999999" x14ac:dyDescent="0.3">
      <c r="A127" s="73"/>
      <c r="C127" s="103"/>
      <c r="D127" s="103"/>
    </row>
    <row r="128" spans="1:4" s="15" customFormat="1" ht="20.399999999999999" x14ac:dyDescent="0.3">
      <c r="A128" s="73"/>
      <c r="C128" s="103"/>
      <c r="D128" s="103"/>
    </row>
    <row r="129" spans="1:4" s="15" customFormat="1" ht="20.399999999999999" x14ac:dyDescent="0.3">
      <c r="A129" s="73"/>
      <c r="C129" s="103"/>
      <c r="D129" s="103"/>
    </row>
    <row r="130" spans="1:4" s="15" customFormat="1" ht="20.399999999999999" x14ac:dyDescent="0.3">
      <c r="A130" s="73"/>
      <c r="C130" s="103"/>
      <c r="D130" s="103"/>
    </row>
    <row r="131" spans="1:4" s="15" customFormat="1" ht="20.399999999999999" x14ac:dyDescent="0.3">
      <c r="A131" s="73"/>
      <c r="C131" s="103"/>
      <c r="D131" s="103"/>
    </row>
    <row r="132" spans="1:4" s="15" customFormat="1" ht="20.399999999999999" x14ac:dyDescent="0.3">
      <c r="A132" s="73"/>
      <c r="C132" s="103"/>
      <c r="D132" s="103"/>
    </row>
    <row r="133" spans="1:4" s="15" customFormat="1" ht="20.399999999999999" x14ac:dyDescent="0.3">
      <c r="A133" s="73"/>
      <c r="C133" s="103"/>
      <c r="D133" s="103"/>
    </row>
    <row r="134" spans="1:4" s="15" customFormat="1" ht="20.399999999999999" x14ac:dyDescent="0.3">
      <c r="A134" s="73"/>
      <c r="C134" s="103"/>
      <c r="D134" s="103"/>
    </row>
    <row r="135" spans="1:4" s="15" customFormat="1" ht="20.399999999999999" x14ac:dyDescent="0.3">
      <c r="A135" s="73"/>
      <c r="C135" s="103"/>
      <c r="D135" s="103"/>
    </row>
    <row r="136" spans="1:4" s="15" customFormat="1" ht="20.399999999999999" x14ac:dyDescent="0.3">
      <c r="A136" s="73"/>
      <c r="C136" s="103"/>
      <c r="D136" s="103"/>
    </row>
    <row r="137" spans="1:4" s="15" customFormat="1" ht="20.399999999999999" x14ac:dyDescent="0.3">
      <c r="A137" s="73"/>
      <c r="C137" s="103"/>
      <c r="D137" s="103"/>
    </row>
    <row r="138" spans="1:4" s="15" customFormat="1" ht="20.399999999999999" x14ac:dyDescent="0.3">
      <c r="A138" s="73"/>
      <c r="C138" s="103"/>
      <c r="D138" s="103"/>
    </row>
    <row r="139" spans="1:4" s="15" customFormat="1" ht="20.399999999999999" x14ac:dyDescent="0.3">
      <c r="A139" s="73"/>
      <c r="C139" s="103"/>
      <c r="D139" s="103"/>
    </row>
    <row r="140" spans="1:4" s="15" customFormat="1" ht="20.399999999999999" x14ac:dyDescent="0.3">
      <c r="A140" s="73"/>
      <c r="C140" s="103"/>
      <c r="D140" s="103"/>
    </row>
    <row r="141" spans="1:4" s="15" customFormat="1" ht="20.399999999999999" x14ac:dyDescent="0.3">
      <c r="A141" s="73"/>
      <c r="C141" s="103"/>
      <c r="D141" s="103"/>
    </row>
    <row r="142" spans="1:4" s="15" customFormat="1" ht="20.399999999999999" x14ac:dyDescent="0.3">
      <c r="A142" s="73"/>
      <c r="C142" s="103"/>
      <c r="D142" s="103"/>
    </row>
    <row r="143" spans="1:4" s="15" customFormat="1" ht="20.399999999999999" x14ac:dyDescent="0.3">
      <c r="A143" s="73"/>
      <c r="C143" s="103"/>
      <c r="D143" s="103"/>
    </row>
    <row r="144" spans="1:4" s="15" customFormat="1" ht="20.399999999999999" x14ac:dyDescent="0.3">
      <c r="A144" s="73"/>
      <c r="C144" s="103"/>
      <c r="D144" s="103"/>
    </row>
    <row r="145" spans="1:4" s="15" customFormat="1" ht="20.399999999999999" x14ac:dyDescent="0.3">
      <c r="A145" s="73"/>
      <c r="C145" s="103"/>
      <c r="D145" s="103"/>
    </row>
    <row r="146" spans="1:4" s="15" customFormat="1" ht="20.399999999999999" x14ac:dyDescent="0.3">
      <c r="A146" s="73"/>
      <c r="C146" s="103"/>
      <c r="D146" s="103"/>
    </row>
    <row r="147" spans="1:4" s="15" customFormat="1" ht="20.399999999999999" x14ac:dyDescent="0.3">
      <c r="A147" s="73"/>
      <c r="C147" s="103"/>
      <c r="D147" s="103"/>
    </row>
    <row r="148" spans="1:4" s="15" customFormat="1" ht="20.399999999999999" x14ac:dyDescent="0.3">
      <c r="A148" s="73"/>
      <c r="C148" s="103"/>
      <c r="D148" s="103"/>
    </row>
    <row r="149" spans="1:4" s="15" customFormat="1" ht="20.399999999999999" x14ac:dyDescent="0.3">
      <c r="A149" s="73"/>
      <c r="C149" s="103"/>
      <c r="D149" s="103"/>
    </row>
    <row r="150" spans="1:4" s="15" customFormat="1" ht="20.399999999999999" x14ac:dyDescent="0.3">
      <c r="A150" s="73"/>
      <c r="C150" s="103"/>
      <c r="D150" s="103"/>
    </row>
    <row r="151" spans="1:4" s="15" customFormat="1" ht="20.399999999999999" x14ac:dyDescent="0.3">
      <c r="A151" s="73"/>
      <c r="C151" s="103"/>
      <c r="D151" s="103"/>
    </row>
    <row r="152" spans="1:4" s="15" customFormat="1" ht="20.399999999999999" x14ac:dyDescent="0.3">
      <c r="A152" s="73"/>
      <c r="C152" s="103"/>
      <c r="D152" s="103"/>
    </row>
    <row r="153" spans="1:4" s="15" customFormat="1" ht="20.399999999999999" x14ac:dyDescent="0.3">
      <c r="A153" s="73"/>
      <c r="C153" s="103"/>
      <c r="D153" s="103"/>
    </row>
    <row r="154" spans="1:4" s="15" customFormat="1" ht="20.399999999999999" x14ac:dyDescent="0.3">
      <c r="A154" s="73"/>
      <c r="C154" s="103"/>
      <c r="D154" s="103"/>
    </row>
    <row r="155" spans="1:4" s="15" customFormat="1" ht="20.399999999999999" x14ac:dyDescent="0.3">
      <c r="A155" s="73"/>
      <c r="C155" s="103"/>
      <c r="D155" s="103"/>
    </row>
    <row r="156" spans="1:4" s="15" customFormat="1" ht="20.399999999999999" x14ac:dyDescent="0.3">
      <c r="A156" s="73"/>
      <c r="C156" s="103"/>
      <c r="D156" s="103"/>
    </row>
    <row r="157" spans="1:4" s="15" customFormat="1" ht="20.399999999999999" x14ac:dyDescent="0.3">
      <c r="A157" s="73"/>
      <c r="C157" s="103"/>
      <c r="D157" s="103"/>
    </row>
    <row r="158" spans="1:4" s="15" customFormat="1" ht="20.399999999999999" x14ac:dyDescent="0.3">
      <c r="A158" s="73"/>
      <c r="C158" s="103"/>
      <c r="D158" s="103"/>
    </row>
    <row r="159" spans="1:4" s="15" customFormat="1" ht="20.399999999999999" x14ac:dyDescent="0.3">
      <c r="A159" s="73"/>
      <c r="C159" s="103"/>
      <c r="D159" s="103"/>
    </row>
    <row r="160" spans="1:4" s="15" customFormat="1" ht="20.399999999999999" x14ac:dyDescent="0.3">
      <c r="A160" s="73"/>
      <c r="C160" s="103"/>
      <c r="D160" s="103"/>
    </row>
    <row r="161" spans="1:4" s="15" customFormat="1" ht="20.399999999999999" x14ac:dyDescent="0.3">
      <c r="A161" s="73"/>
      <c r="C161" s="103"/>
      <c r="D161" s="103"/>
    </row>
    <row r="162" spans="1:4" s="15" customFormat="1" ht="20.399999999999999" x14ac:dyDescent="0.3">
      <c r="A162" s="73"/>
      <c r="C162" s="103"/>
      <c r="D162" s="103"/>
    </row>
    <row r="163" spans="1:4" s="15" customFormat="1" ht="20.399999999999999" x14ac:dyDescent="0.3">
      <c r="A163" s="73"/>
      <c r="C163" s="103"/>
      <c r="D163" s="103"/>
    </row>
    <row r="164" spans="1:4" s="15" customFormat="1" ht="20.399999999999999" x14ac:dyDescent="0.3">
      <c r="A164" s="73"/>
      <c r="C164" s="103"/>
      <c r="D164" s="103"/>
    </row>
    <row r="165" spans="1:4" s="15" customFormat="1" ht="20.399999999999999" x14ac:dyDescent="0.3">
      <c r="A165" s="73"/>
      <c r="C165" s="103"/>
      <c r="D165" s="103"/>
    </row>
    <row r="166" spans="1:4" s="15" customFormat="1" ht="20.399999999999999" x14ac:dyDescent="0.3">
      <c r="A166" s="73"/>
      <c r="C166" s="103"/>
      <c r="D166" s="103"/>
    </row>
    <row r="167" spans="1:4" s="15" customFormat="1" ht="20.399999999999999" x14ac:dyDescent="0.3">
      <c r="A167" s="73"/>
      <c r="C167" s="103"/>
      <c r="D167" s="103"/>
    </row>
    <row r="168" spans="1:4" s="15" customFormat="1" ht="20.399999999999999" x14ac:dyDescent="0.3">
      <c r="A168" s="73"/>
      <c r="C168" s="103"/>
      <c r="D168" s="103"/>
    </row>
    <row r="169" spans="1:4" s="15" customFormat="1" ht="20.399999999999999" x14ac:dyDescent="0.3">
      <c r="A169" s="73"/>
      <c r="C169" s="103"/>
      <c r="D169" s="103"/>
    </row>
    <row r="170" spans="1:4" s="15" customFormat="1" ht="20.399999999999999" x14ac:dyDescent="0.3">
      <c r="A170" s="73"/>
      <c r="C170" s="103"/>
      <c r="D170" s="103"/>
    </row>
    <row r="171" spans="1:4" s="15" customFormat="1" ht="20.399999999999999" x14ac:dyDescent="0.3">
      <c r="A171" s="73"/>
      <c r="C171" s="103"/>
      <c r="D171" s="103"/>
    </row>
    <row r="172" spans="1:4" s="15" customFormat="1" ht="20.399999999999999" x14ac:dyDescent="0.3">
      <c r="A172" s="73"/>
      <c r="C172" s="103"/>
      <c r="D172" s="103"/>
    </row>
    <row r="173" spans="1:4" s="15" customFormat="1" ht="20.399999999999999" x14ac:dyDescent="0.3">
      <c r="A173" s="73"/>
      <c r="C173" s="103"/>
      <c r="D173" s="103"/>
    </row>
    <row r="174" spans="1:4" s="15" customFormat="1" ht="20.399999999999999" x14ac:dyDescent="0.3">
      <c r="A174" s="73"/>
      <c r="C174" s="103"/>
      <c r="D174" s="103"/>
    </row>
    <row r="175" spans="1:4" s="15" customFormat="1" ht="20.399999999999999" x14ac:dyDescent="0.3">
      <c r="A175" s="73"/>
      <c r="C175" s="103"/>
      <c r="D175" s="103"/>
    </row>
    <row r="176" spans="1:4" s="15" customFormat="1" ht="20.399999999999999" x14ac:dyDescent="0.3">
      <c r="A176" s="73"/>
      <c r="C176" s="103"/>
      <c r="D176" s="103"/>
    </row>
    <row r="177" spans="1:4" s="15" customFormat="1" ht="20.399999999999999" x14ac:dyDescent="0.3">
      <c r="A177" s="73"/>
      <c r="C177" s="103"/>
      <c r="D177" s="103"/>
    </row>
    <row r="178" spans="1:4" s="15" customFormat="1" ht="20.399999999999999" x14ac:dyDescent="0.3">
      <c r="A178" s="73"/>
      <c r="C178" s="103"/>
      <c r="D178" s="103"/>
    </row>
    <row r="179" spans="1:4" s="15" customFormat="1" ht="20.399999999999999" x14ac:dyDescent="0.3">
      <c r="A179" s="73"/>
      <c r="C179" s="103"/>
      <c r="D179" s="103"/>
    </row>
    <row r="180" spans="1:4" s="15" customFormat="1" ht="20.399999999999999" x14ac:dyDescent="0.3">
      <c r="A180" s="73"/>
      <c r="C180" s="103"/>
      <c r="D180" s="103"/>
    </row>
    <row r="181" spans="1:4" s="15" customFormat="1" ht="20.399999999999999" x14ac:dyDescent="0.3">
      <c r="A181" s="73"/>
      <c r="C181" s="103"/>
      <c r="D181" s="103"/>
    </row>
    <row r="182" spans="1:4" s="15" customFormat="1" ht="20.399999999999999" x14ac:dyDescent="0.3">
      <c r="A182" s="73"/>
      <c r="C182" s="103"/>
      <c r="D182" s="103"/>
    </row>
    <row r="183" spans="1:4" s="15" customFormat="1" ht="20.399999999999999" x14ac:dyDescent="0.3">
      <c r="A183" s="73"/>
      <c r="C183" s="103"/>
      <c r="D183" s="103"/>
    </row>
    <row r="184" spans="1:4" s="15" customFormat="1" ht="20.399999999999999" x14ac:dyDescent="0.3">
      <c r="A184" s="73"/>
      <c r="C184" s="103"/>
      <c r="D184" s="103"/>
    </row>
    <row r="185" spans="1:4" s="15" customFormat="1" ht="20.399999999999999" x14ac:dyDescent="0.3">
      <c r="A185" s="73"/>
      <c r="C185" s="103"/>
      <c r="D185" s="103"/>
    </row>
    <row r="186" spans="1:4" s="15" customFormat="1" ht="20.399999999999999" x14ac:dyDescent="0.3">
      <c r="A186" s="73"/>
      <c r="C186" s="103"/>
      <c r="D186" s="103"/>
    </row>
    <row r="187" spans="1:4" s="15" customFormat="1" ht="20.399999999999999" x14ac:dyDescent="0.3">
      <c r="A187" s="73"/>
      <c r="C187" s="103"/>
      <c r="D187" s="103"/>
    </row>
    <row r="188" spans="1:4" s="15" customFormat="1" ht="20.399999999999999" x14ac:dyDescent="0.3">
      <c r="A188" s="73"/>
      <c r="C188" s="103"/>
      <c r="D188" s="103"/>
    </row>
    <row r="189" spans="1:4" s="15" customFormat="1" ht="20.399999999999999" x14ac:dyDescent="0.3">
      <c r="A189" s="73"/>
      <c r="C189" s="103"/>
      <c r="D189" s="103"/>
    </row>
    <row r="190" spans="1:4" s="15" customFormat="1" ht="20.399999999999999" x14ac:dyDescent="0.3">
      <c r="A190" s="73"/>
      <c r="C190" s="103"/>
      <c r="D190" s="103"/>
    </row>
    <row r="191" spans="1:4" s="15" customFormat="1" ht="20.399999999999999" x14ac:dyDescent="0.3">
      <c r="A191" s="73"/>
      <c r="C191" s="103"/>
      <c r="D191" s="103"/>
    </row>
    <row r="192" spans="1:4" s="15" customFormat="1" ht="20.399999999999999" x14ac:dyDescent="0.3">
      <c r="A192" s="73"/>
      <c r="C192" s="103"/>
      <c r="D192" s="103"/>
    </row>
    <row r="193" spans="1:4" s="15" customFormat="1" ht="20.399999999999999" x14ac:dyDescent="0.3">
      <c r="A193" s="73"/>
      <c r="C193" s="103"/>
      <c r="D193" s="103"/>
    </row>
    <row r="194" spans="1:4" s="15" customFormat="1" ht="20.399999999999999" x14ac:dyDescent="0.3">
      <c r="A194" s="73"/>
      <c r="C194" s="103"/>
      <c r="D194" s="103"/>
    </row>
    <row r="195" spans="1:4" s="15" customFormat="1" ht="20.399999999999999" x14ac:dyDescent="0.3">
      <c r="A195" s="73"/>
      <c r="C195" s="103"/>
      <c r="D195" s="103"/>
    </row>
    <row r="196" spans="1:4" s="15" customFormat="1" ht="20.399999999999999" x14ac:dyDescent="0.3">
      <c r="A196" s="73"/>
      <c r="C196" s="103"/>
      <c r="D196" s="103"/>
    </row>
    <row r="197" spans="1:4" s="15" customFormat="1" ht="20.399999999999999" x14ac:dyDescent="0.3">
      <c r="A197" s="73"/>
      <c r="C197" s="103"/>
      <c r="D197" s="103"/>
    </row>
    <row r="198" spans="1:4" s="15" customFormat="1" ht="20.399999999999999" x14ac:dyDescent="0.3">
      <c r="A198" s="73"/>
      <c r="C198" s="103"/>
      <c r="D198" s="103"/>
    </row>
    <row r="199" spans="1:4" s="15" customFormat="1" ht="20.399999999999999" x14ac:dyDescent="0.3">
      <c r="A199" s="73"/>
      <c r="C199" s="103"/>
      <c r="D199" s="103"/>
    </row>
    <row r="200" spans="1:4" s="15" customFormat="1" ht="20.399999999999999" x14ac:dyDescent="0.3">
      <c r="A200" s="73"/>
      <c r="C200" s="103"/>
      <c r="D200" s="103"/>
    </row>
    <row r="201" spans="1:4" s="15" customFormat="1" ht="20.399999999999999" x14ac:dyDescent="0.3">
      <c r="A201" s="73"/>
      <c r="C201" s="103"/>
      <c r="D201" s="103"/>
    </row>
    <row r="202" spans="1:4" s="15" customFormat="1" ht="20.399999999999999" x14ac:dyDescent="0.3">
      <c r="A202" s="73"/>
      <c r="C202" s="103"/>
      <c r="D202" s="103"/>
    </row>
    <row r="203" spans="1:4" s="15" customFormat="1" ht="20.399999999999999" x14ac:dyDescent="0.3">
      <c r="A203" s="73"/>
      <c r="C203" s="103"/>
      <c r="D203" s="103"/>
    </row>
    <row r="204" spans="1:4" s="15" customFormat="1" ht="20.399999999999999" x14ac:dyDescent="0.3">
      <c r="A204" s="73"/>
      <c r="C204" s="103"/>
      <c r="D204" s="103"/>
    </row>
    <row r="205" spans="1:4" s="15" customFormat="1" ht="20.399999999999999" x14ac:dyDescent="0.3">
      <c r="A205" s="73"/>
      <c r="C205" s="103"/>
      <c r="D205" s="103"/>
    </row>
    <row r="206" spans="1:4" s="15" customFormat="1" ht="20.399999999999999" x14ac:dyDescent="0.3">
      <c r="A206" s="73"/>
      <c r="C206" s="103"/>
      <c r="D206" s="103"/>
    </row>
    <row r="207" spans="1:4" s="15" customFormat="1" ht="20.399999999999999" x14ac:dyDescent="0.3">
      <c r="A207" s="73"/>
      <c r="C207" s="103"/>
      <c r="D207" s="103"/>
    </row>
    <row r="208" spans="1:4" s="15" customFormat="1" x14ac:dyDescent="0.3">
      <c r="A208" s="73"/>
    </row>
    <row r="209" spans="1:8" s="15" customFormat="1" ht="20.399999999999999" x14ac:dyDescent="0.3">
      <c r="A209" s="73"/>
      <c r="B209" s="104" t="s">
        <v>86</v>
      </c>
      <c r="C209" s="104" t="s">
        <v>138</v>
      </c>
      <c r="D209" s="105" t="s">
        <v>86</v>
      </c>
      <c r="E209" s="105" t="s">
        <v>138</v>
      </c>
    </row>
    <row r="210" spans="1:8" s="15" customFormat="1" ht="42" x14ac:dyDescent="0.4">
      <c r="A210" s="73"/>
      <c r="B210" s="106" t="s">
        <v>88</v>
      </c>
      <c r="C210" s="106" t="s">
        <v>203</v>
      </c>
      <c r="D210" s="15" t="s">
        <v>88</v>
      </c>
      <c r="F210" s="15" t="str">
        <f>IF(NOT(ISBLANK(D210)),D210,IF(NOT(ISBLANK(E210)),"     "&amp;E210,FALSE))</f>
        <v>Afectación Económica o presupuestal</v>
      </c>
      <c r="G210" s="15" t="s">
        <v>88</v>
      </c>
      <c r="H210" s="15" t="str">
        <f>IF(NOT(ISERROR(MATCH(G210,_xlfn.ANCHORARRAY(B221),0))),F223&amp;"Por favor no seleccionar los criterios de impacto",G210)</f>
        <v>❌Por favor no seleccionar los criterios de impacto</v>
      </c>
    </row>
    <row r="211" spans="1:8" s="15" customFormat="1" ht="42" x14ac:dyDescent="0.4">
      <c r="A211" s="73"/>
      <c r="B211" s="106" t="s">
        <v>88</v>
      </c>
      <c r="C211" s="106" t="s">
        <v>204</v>
      </c>
      <c r="E211" s="15" t="s">
        <v>203</v>
      </c>
      <c r="F211" s="15" t="str">
        <f t="shared" ref="F211:F221" si="0">IF(NOT(ISBLANK(D211)),D211,IF(NOT(ISBLANK(E211)),"     "&amp;E211,FALSE))</f>
        <v xml:space="preserve">     Afectación menor a 200 SMLMV</v>
      </c>
    </row>
    <row r="212" spans="1:8" s="15" customFormat="1" ht="42" x14ac:dyDescent="0.4">
      <c r="A212" s="73"/>
      <c r="B212" s="106" t="s">
        <v>88</v>
      </c>
      <c r="C212" s="106" t="s">
        <v>208</v>
      </c>
      <c r="E212" s="15" t="s">
        <v>204</v>
      </c>
      <c r="F212" s="15" t="str">
        <f t="shared" si="0"/>
        <v xml:space="preserve">     Entre 200 y 1000 SMLMV</v>
      </c>
    </row>
    <row r="213" spans="1:8" s="15" customFormat="1" ht="42" x14ac:dyDescent="0.4">
      <c r="A213" s="73"/>
      <c r="B213" s="106" t="s">
        <v>88</v>
      </c>
      <c r="C213" s="106" t="s">
        <v>209</v>
      </c>
      <c r="E213" s="15" t="s">
        <v>208</v>
      </c>
      <c r="F213" s="15" t="str">
        <f t="shared" si="0"/>
        <v xml:space="preserve">     Entre 1000 y 5000 SMLMV </v>
      </c>
    </row>
    <row r="214" spans="1:8" s="15" customFormat="1" ht="42" x14ac:dyDescent="0.4">
      <c r="A214" s="73"/>
      <c r="B214" s="106" t="s">
        <v>88</v>
      </c>
      <c r="C214" s="106" t="s">
        <v>205</v>
      </c>
      <c r="E214" s="15" t="s">
        <v>209</v>
      </c>
      <c r="F214" s="15" t="str">
        <f t="shared" si="0"/>
        <v xml:space="preserve">     Entre 5000 y 10000 SMLMV</v>
      </c>
    </row>
    <row r="215" spans="1:8" s="15" customFormat="1" ht="21" x14ac:dyDescent="0.4">
      <c r="A215" s="73"/>
      <c r="B215" s="106" t="s">
        <v>56</v>
      </c>
      <c r="C215" s="106" t="s">
        <v>91</v>
      </c>
      <c r="E215" s="15" t="s">
        <v>205</v>
      </c>
      <c r="F215" s="15" t="str">
        <f t="shared" si="0"/>
        <v xml:space="preserve">     Mayor a 10000 SMLMV</v>
      </c>
    </row>
    <row r="216" spans="1:8" s="15" customFormat="1" ht="63" x14ac:dyDescent="0.4">
      <c r="A216" s="73"/>
      <c r="B216" s="106" t="s">
        <v>56</v>
      </c>
      <c r="C216" s="106" t="s">
        <v>92</v>
      </c>
      <c r="D216" s="15" t="s">
        <v>56</v>
      </c>
      <c r="F216" s="15" t="str">
        <f t="shared" si="0"/>
        <v>Pérdida Reputacional</v>
      </c>
    </row>
    <row r="217" spans="1:8" s="15" customFormat="1" ht="42" x14ac:dyDescent="0.4">
      <c r="A217" s="73"/>
      <c r="B217" s="106" t="s">
        <v>56</v>
      </c>
      <c r="C217" s="106" t="s">
        <v>94</v>
      </c>
      <c r="E217" s="15" t="s">
        <v>91</v>
      </c>
      <c r="F217" s="15" t="str">
        <f>IF(NOT(ISBLANK(D217)),D217,IF(NOT(ISBLANK(E217)),"     "&amp;E217,FALSE))</f>
        <v xml:space="preserve">     El riesgo afecta la imagen de alguna área de la organización</v>
      </c>
    </row>
    <row r="218" spans="1:8" s="15" customFormat="1" ht="63" x14ac:dyDescent="0.4">
      <c r="A218" s="73"/>
      <c r="B218" s="106" t="s">
        <v>56</v>
      </c>
      <c r="C218" s="106" t="s">
        <v>93</v>
      </c>
      <c r="E218" s="15" t="s">
        <v>92</v>
      </c>
      <c r="F218" s="15" t="str">
        <f t="shared" si="0"/>
        <v xml:space="preserve">     El riesgo afecta la imagen de la entidad internamente, de conocimiento general, nivel interno, de junta dircetiva y accionistas y/o de provedores</v>
      </c>
    </row>
    <row r="219" spans="1:8" s="15" customFormat="1" ht="42" x14ac:dyDescent="0.4">
      <c r="A219" s="73"/>
      <c r="B219" s="106" t="s">
        <v>56</v>
      </c>
      <c r="C219" s="106" t="s">
        <v>112</v>
      </c>
      <c r="E219" s="15" t="s">
        <v>94</v>
      </c>
      <c r="F219" s="15" t="str">
        <f t="shared" si="0"/>
        <v xml:space="preserve">     El riesgo afecta la imagen de la entidad con algunos usuarios de relevancia frente al logro de los objetivos</v>
      </c>
    </row>
    <row r="220" spans="1:8" s="15" customFormat="1" x14ac:dyDescent="0.3">
      <c r="A220" s="73"/>
      <c r="E220" s="15" t="s">
        <v>93</v>
      </c>
      <c r="F220" s="15" t="str">
        <f t="shared" si="0"/>
        <v xml:space="preserve">     El riesgo afecta la imagen de de la entidad con efecto publicitario sostenido a nivel de sector administrativo, nivel departamental o municipal</v>
      </c>
    </row>
    <row r="221" spans="1:8" s="15" customFormat="1" x14ac:dyDescent="0.3">
      <c r="A221" s="73"/>
      <c r="B221" s="15" t="str" cm="1">
        <f t="array" ref="B221:B223">_xlfn.UNIQUE(Tabla1[[#All],[Criterios]])</f>
        <v>Criterios</v>
      </c>
      <c r="E221" s="15" t="s">
        <v>112</v>
      </c>
      <c r="F221" s="15" t="str">
        <f t="shared" si="0"/>
        <v xml:space="preserve">     El riesgo afecta la imagen de la entidad a nivel nacional, con efecto publicitarios sostenible a nivel país</v>
      </c>
    </row>
    <row r="222" spans="1:8" s="15" customFormat="1" x14ac:dyDescent="0.3">
      <c r="A222" s="73"/>
      <c r="B222" s="15" t="str">
        <v>Afectación Económica o presupuestal</v>
      </c>
    </row>
    <row r="223" spans="1:8" s="15" customFormat="1" x14ac:dyDescent="0.3">
      <c r="B223" s="15" t="str">
        <v>Pérdida Reputacional</v>
      </c>
      <c r="F223" s="107" t="s">
        <v>139</v>
      </c>
    </row>
    <row r="224" spans="1:8" s="15" customFormat="1" x14ac:dyDescent="0.3">
      <c r="F224" s="107" t="s">
        <v>140</v>
      </c>
    </row>
  </sheetData>
  <mergeCells count="1">
    <mergeCell ref="B1:D1"/>
  </mergeCells>
  <dataValidations disablePrompts="1" count="1">
    <dataValidation type="list" allowBlank="1" showInputMessage="1" showErrorMessage="1" sqref="G210" xr:uid="{00000000-0002-0000-0800-000000000000}">
      <formula1>$F$210:$F$221</formula1>
    </dataValidation>
  </dataValidations>
  <pageMargins left="0.7" right="0.7" top="0.75" bottom="0.75" header="0.3" footer="0.3"/>
  <pageSetup orientation="portrait"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249977111117893"/>
  </sheetPr>
  <dimension ref="B1:F16"/>
  <sheetViews>
    <sheetView workbookViewId="0"/>
  </sheetViews>
  <sheetFormatPr baseColWidth="10" defaultColWidth="14.33203125" defaultRowHeight="13.8" x14ac:dyDescent="0.3"/>
  <cols>
    <col min="1" max="2" width="14.33203125" style="58"/>
    <col min="3" max="3" width="17" style="58" customWidth="1"/>
    <col min="4" max="4" width="14.33203125" style="58"/>
    <col min="5" max="5" width="46" style="58" customWidth="1"/>
    <col min="6" max="16384" width="14.33203125" style="58"/>
  </cols>
  <sheetData>
    <row r="1" spans="2:6" ht="24" customHeight="1" thickBot="1" x14ac:dyDescent="0.35">
      <c r="B1" s="620" t="s">
        <v>76</v>
      </c>
      <c r="C1" s="621"/>
      <c r="D1" s="621"/>
      <c r="E1" s="621"/>
      <c r="F1" s="622"/>
    </row>
    <row r="2" spans="2:6" ht="16.2" thickBot="1" x14ac:dyDescent="0.35">
      <c r="B2" s="59"/>
      <c r="C2" s="59"/>
      <c r="D2" s="59"/>
      <c r="E2" s="59"/>
      <c r="F2" s="59"/>
    </row>
    <row r="3" spans="2:6" ht="16.2" thickBot="1" x14ac:dyDescent="0.35">
      <c r="B3" s="624" t="s">
        <v>62</v>
      </c>
      <c r="C3" s="625"/>
      <c r="D3" s="625"/>
      <c r="E3" s="71" t="s">
        <v>63</v>
      </c>
      <c r="F3" s="72" t="s">
        <v>64</v>
      </c>
    </row>
    <row r="4" spans="2:6" ht="31.2" x14ac:dyDescent="0.3">
      <c r="B4" s="626" t="s">
        <v>65</v>
      </c>
      <c r="C4" s="628" t="s">
        <v>13</v>
      </c>
      <c r="D4" s="60" t="s">
        <v>14</v>
      </c>
      <c r="E4" s="61" t="s">
        <v>66</v>
      </c>
      <c r="F4" s="62">
        <v>0.25</v>
      </c>
    </row>
    <row r="5" spans="2:6" ht="46.8" x14ac:dyDescent="0.3">
      <c r="B5" s="627"/>
      <c r="C5" s="629"/>
      <c r="D5" s="63" t="s">
        <v>15</v>
      </c>
      <c r="E5" s="64" t="s">
        <v>67</v>
      </c>
      <c r="F5" s="65">
        <v>0.15</v>
      </c>
    </row>
    <row r="6" spans="2:6" ht="46.8" x14ac:dyDescent="0.3">
      <c r="B6" s="627"/>
      <c r="C6" s="629"/>
      <c r="D6" s="63" t="s">
        <v>16</v>
      </c>
      <c r="E6" s="64" t="s">
        <v>68</v>
      </c>
      <c r="F6" s="65">
        <v>0.1</v>
      </c>
    </row>
    <row r="7" spans="2:6" ht="62.4" x14ac:dyDescent="0.3">
      <c r="B7" s="627"/>
      <c r="C7" s="629" t="s">
        <v>17</v>
      </c>
      <c r="D7" s="63" t="s">
        <v>10</v>
      </c>
      <c r="E7" s="64" t="s">
        <v>69</v>
      </c>
      <c r="F7" s="65">
        <v>0.25</v>
      </c>
    </row>
    <row r="8" spans="2:6" ht="31.2" x14ac:dyDescent="0.3">
      <c r="B8" s="627"/>
      <c r="C8" s="629"/>
      <c r="D8" s="63" t="s">
        <v>9</v>
      </c>
      <c r="E8" s="64" t="s">
        <v>70</v>
      </c>
      <c r="F8" s="65">
        <v>0.15</v>
      </c>
    </row>
    <row r="9" spans="2:6" ht="46.8" x14ac:dyDescent="0.3">
      <c r="B9" s="627" t="s">
        <v>149</v>
      </c>
      <c r="C9" s="629" t="s">
        <v>18</v>
      </c>
      <c r="D9" s="63" t="s">
        <v>19</v>
      </c>
      <c r="E9" s="64" t="s">
        <v>71</v>
      </c>
      <c r="F9" s="66" t="s">
        <v>72</v>
      </c>
    </row>
    <row r="10" spans="2:6" ht="46.8" x14ac:dyDescent="0.3">
      <c r="B10" s="627"/>
      <c r="C10" s="629"/>
      <c r="D10" s="63" t="s">
        <v>20</v>
      </c>
      <c r="E10" s="64" t="s">
        <v>73</v>
      </c>
      <c r="F10" s="66" t="s">
        <v>72</v>
      </c>
    </row>
    <row r="11" spans="2:6" ht="46.8" x14ac:dyDescent="0.3">
      <c r="B11" s="627"/>
      <c r="C11" s="629" t="s">
        <v>21</v>
      </c>
      <c r="D11" s="63" t="s">
        <v>22</v>
      </c>
      <c r="E11" s="64" t="s">
        <v>74</v>
      </c>
      <c r="F11" s="66" t="s">
        <v>72</v>
      </c>
    </row>
    <row r="12" spans="2:6" ht="46.8" x14ac:dyDescent="0.3">
      <c r="B12" s="627"/>
      <c r="C12" s="629"/>
      <c r="D12" s="63" t="s">
        <v>23</v>
      </c>
      <c r="E12" s="64" t="s">
        <v>75</v>
      </c>
      <c r="F12" s="66" t="s">
        <v>72</v>
      </c>
    </row>
    <row r="13" spans="2:6" ht="31.2" x14ac:dyDescent="0.3">
      <c r="B13" s="627"/>
      <c r="C13" s="629" t="s">
        <v>24</v>
      </c>
      <c r="D13" s="63" t="s">
        <v>113</v>
      </c>
      <c r="E13" s="64" t="s">
        <v>116</v>
      </c>
      <c r="F13" s="66" t="s">
        <v>72</v>
      </c>
    </row>
    <row r="14" spans="2:6" ht="16.2" thickBot="1" x14ac:dyDescent="0.35">
      <c r="B14" s="630"/>
      <c r="C14" s="631"/>
      <c r="D14" s="67" t="s">
        <v>114</v>
      </c>
      <c r="E14" s="68" t="s">
        <v>115</v>
      </c>
      <c r="F14" s="69" t="s">
        <v>72</v>
      </c>
    </row>
    <row r="15" spans="2:6" ht="49.5" customHeight="1" x14ac:dyDescent="0.3">
      <c r="B15" s="623" t="s">
        <v>146</v>
      </c>
      <c r="C15" s="623"/>
      <c r="D15" s="623"/>
      <c r="E15" s="623"/>
      <c r="F15" s="623"/>
    </row>
    <row r="16" spans="2:6" ht="27" customHeight="1" x14ac:dyDescent="0.3">
      <c r="B16" s="70"/>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E19"/>
  <sheetViews>
    <sheetView workbookViewId="0"/>
  </sheetViews>
  <sheetFormatPr baseColWidth="10" defaultRowHeight="14.4" x14ac:dyDescent="0.3"/>
  <sheetData>
    <row r="2" spans="2:5" x14ac:dyDescent="0.3">
      <c r="B2" t="s">
        <v>31</v>
      </c>
      <c r="E2" t="s">
        <v>126</v>
      </c>
    </row>
    <row r="3" spans="2:5" x14ac:dyDescent="0.3">
      <c r="B3" t="s">
        <v>32</v>
      </c>
      <c r="E3" t="s">
        <v>125</v>
      </c>
    </row>
    <row r="4" spans="2:5" x14ac:dyDescent="0.3">
      <c r="B4" t="s">
        <v>130</v>
      </c>
      <c r="E4" t="s">
        <v>127</v>
      </c>
    </row>
    <row r="5" spans="2:5" x14ac:dyDescent="0.3">
      <c r="B5" t="s">
        <v>129</v>
      </c>
    </row>
    <row r="8" spans="2:5" x14ac:dyDescent="0.3">
      <c r="B8" t="s">
        <v>84</v>
      </c>
    </row>
    <row r="9" spans="2:5" x14ac:dyDescent="0.3">
      <c r="B9" t="s">
        <v>39</v>
      </c>
    </row>
    <row r="10" spans="2:5" x14ac:dyDescent="0.3">
      <c r="B10" t="s">
        <v>40</v>
      </c>
    </row>
    <row r="13" spans="2:5" x14ac:dyDescent="0.3">
      <c r="B13" t="s">
        <v>123</v>
      </c>
    </row>
    <row r="14" spans="2:5" x14ac:dyDescent="0.3">
      <c r="B14" t="s">
        <v>117</v>
      </c>
    </row>
    <row r="15" spans="2:5" x14ac:dyDescent="0.3">
      <c r="B15" t="s">
        <v>120</v>
      </c>
    </row>
    <row r="16" spans="2:5" x14ac:dyDescent="0.3">
      <c r="B16" t="s">
        <v>118</v>
      </c>
    </row>
    <row r="17" spans="2:2" x14ac:dyDescent="0.3">
      <c r="B17" t="s">
        <v>119</v>
      </c>
    </row>
    <row r="18" spans="2:2" x14ac:dyDescent="0.3">
      <c r="B18" t="s">
        <v>121</v>
      </c>
    </row>
    <row r="19" spans="2:2" x14ac:dyDescent="0.3">
      <c r="B19" t="s">
        <v>122</v>
      </c>
    </row>
  </sheetData>
  <sortState xmlns:xlrd2="http://schemas.microsoft.com/office/spreadsheetml/2017/richdata2" ref="B2:B5">
    <sortCondition ref="B2:B5"/>
  </sortState>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3:A21"/>
  <sheetViews>
    <sheetView workbookViewId="0"/>
  </sheetViews>
  <sheetFormatPr baseColWidth="10" defaultColWidth="11.44140625" defaultRowHeight="13.8" x14ac:dyDescent="0.3"/>
  <cols>
    <col min="1" max="1" width="32.88671875" style="1" customWidth="1"/>
    <col min="2" max="16384" width="11.44140625" style="1"/>
  </cols>
  <sheetData>
    <row r="3" spans="1:1" x14ac:dyDescent="0.3">
      <c r="A3" s="2" t="s">
        <v>14</v>
      </c>
    </row>
    <row r="4" spans="1:1" x14ac:dyDescent="0.3">
      <c r="A4" s="2" t="s">
        <v>15</v>
      </c>
    </row>
    <row r="5" spans="1:1" x14ac:dyDescent="0.3">
      <c r="A5" s="2" t="s">
        <v>16</v>
      </c>
    </row>
    <row r="6" spans="1:1" x14ac:dyDescent="0.3">
      <c r="A6" s="2" t="s">
        <v>10</v>
      </c>
    </row>
    <row r="7" spans="1:1" x14ac:dyDescent="0.3">
      <c r="A7" s="2" t="s">
        <v>9</v>
      </c>
    </row>
    <row r="8" spans="1:1" x14ac:dyDescent="0.3">
      <c r="A8" s="2" t="s">
        <v>19</v>
      </c>
    </row>
    <row r="9" spans="1:1" x14ac:dyDescent="0.3">
      <c r="A9" s="2" t="s">
        <v>20</v>
      </c>
    </row>
    <row r="10" spans="1:1" x14ac:dyDescent="0.3">
      <c r="A10" s="2" t="s">
        <v>22</v>
      </c>
    </row>
    <row r="11" spans="1:1" x14ac:dyDescent="0.3">
      <c r="A11" s="2" t="s">
        <v>23</v>
      </c>
    </row>
    <row r="12" spans="1:1" x14ac:dyDescent="0.3">
      <c r="A12" s="2" t="s">
        <v>25</v>
      </c>
    </row>
    <row r="13" spans="1:1" x14ac:dyDescent="0.3">
      <c r="A13" s="2" t="s">
        <v>26</v>
      </c>
    </row>
    <row r="14" spans="1:1" x14ac:dyDescent="0.3">
      <c r="A14" s="2" t="s">
        <v>27</v>
      </c>
    </row>
    <row r="16" spans="1:1" x14ac:dyDescent="0.3">
      <c r="A16" s="2" t="s">
        <v>30</v>
      </c>
    </row>
    <row r="17" spans="1:1" x14ac:dyDescent="0.3">
      <c r="A17" s="2" t="s">
        <v>31</v>
      </c>
    </row>
    <row r="18" spans="1:1" x14ac:dyDescent="0.3">
      <c r="A18" s="2" t="s">
        <v>32</v>
      </c>
    </row>
    <row r="20" spans="1:1" x14ac:dyDescent="0.3">
      <c r="A20" s="2" t="s">
        <v>39</v>
      </c>
    </row>
    <row r="21" spans="1:1" x14ac:dyDescent="0.3">
      <c r="A21" s="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Intructivo</vt:lpstr>
      <vt:lpstr>CONTEXTO </vt:lpstr>
      <vt:lpstr>PRIORIZACIÓN DE CAUSA</vt:lpstr>
      <vt:lpstr>DOFA</vt:lpstr>
      <vt:lpstr>Mapa final</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USER</cp:lastModifiedBy>
  <cp:lastPrinted>2020-05-13T01:12:22Z</cp:lastPrinted>
  <dcterms:created xsi:type="dcterms:W3CDTF">2020-03-24T23:12:47Z</dcterms:created>
  <dcterms:modified xsi:type="dcterms:W3CDTF">2025-05-06T23:38:56Z</dcterms:modified>
</cp:coreProperties>
</file>