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24226"/>
  <mc:AlternateContent xmlns:mc="http://schemas.openxmlformats.org/markup-compatibility/2006">
    <mc:Choice Requires="x15">
      <x15ac:absPath xmlns:x15ac="http://schemas.microsoft.com/office/spreadsheetml/2010/11/ac" url="C:\Users\EDUARDO HERNANDEZ\OneDrive\Documentos\SECRETARIA DE PLANEACION MPAL\2025\4. MAPA DE RIESGOS\1. MONITOREO RIESGO GEST-CORRUPCION\1. BIM (EN-FEB-25)\10. GEST CATASTRAL\"/>
    </mc:Choice>
  </mc:AlternateContent>
  <xr:revisionPtr revIDLastSave="0" documentId="13_ncr:1_{A3DF9C18-E88D-4656-A147-864C6589586C}" xr6:coauthVersionLast="47" xr6:coauthVersionMax="47" xr10:uidLastSave="{00000000-0000-0000-0000-000000000000}"/>
  <bookViews>
    <workbookView xWindow="-96" yWindow="-96" windowWidth="23232" windowHeight="12432" firstSheet="4" activeTab="5" xr2:uid="{00000000-000D-0000-FFFF-FFFF00000000}"/>
  </bookViews>
  <sheets>
    <sheet name="Intructivo" sheetId="20" r:id="rId1"/>
    <sheet name="Contexto" sheetId="21" r:id="rId2"/>
    <sheet name="Priorizacion de Causas" sheetId="22" r:id="rId3"/>
    <sheet name="PRIORIZ CAUSA R CORUP TRÁMITES" sheetId="25" r:id="rId4"/>
    <sheet name="DOFA" sheetId="27" r:id="rId5"/>
    <sheet name="Mapa final" sheetId="1" r:id="rId6"/>
    <sheet name="Matriz Calor Inherente" sheetId="18" r:id="rId7"/>
    <sheet name="Matriz Calor Residual" sheetId="19" r:id="rId8"/>
    <sheet name="Tabla probabilidad" sheetId="12" r:id="rId9"/>
    <sheet name="Tabla Impacto" sheetId="13" r:id="rId10"/>
    <sheet name="Tabla Valoración controles" sheetId="15" r:id="rId11"/>
    <sheet name="Opciones Tratamiento" sheetId="16" state="hidden" r:id="rId12"/>
    <sheet name="Hoja1" sheetId="11" state="hidden" r:id="rId13"/>
  </sheets>
  <externalReferences>
    <externalReference r:id="rId14"/>
    <externalReference r:id="rId15"/>
    <externalReference r:id="rId16"/>
    <externalReference r:id="rId17"/>
    <externalReference r:id="rId18"/>
  </externalReferences>
  <calcPr calcId="191029"/>
  <pivotCaches>
    <pivotCache cacheId="13" r:id="rId1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27" l="1"/>
  <c r="D1" i="27"/>
  <c r="B1" i="25"/>
  <c r="A6" i="25"/>
  <c r="A8" i="25"/>
  <c r="S40" i="22" l="1"/>
  <c r="R40" i="22"/>
  <c r="S39" i="22"/>
  <c r="R39" i="22"/>
  <c r="S38" i="22"/>
  <c r="R38" i="22"/>
  <c r="S37" i="22"/>
  <c r="R37" i="22"/>
  <c r="S36" i="22"/>
  <c r="R36" i="22"/>
  <c r="S35" i="22"/>
  <c r="S41" i="22" s="1"/>
  <c r="S42" i="22" s="1"/>
  <c r="R35" i="22"/>
  <c r="B1" i="22"/>
  <c r="W67" i="1" l="1"/>
  <c r="T67" i="1"/>
  <c r="W66" i="1"/>
  <c r="T66" i="1"/>
  <c r="W65" i="1"/>
  <c r="T65" i="1"/>
  <c r="W64" i="1"/>
  <c r="T64" i="1"/>
  <c r="W63" i="1"/>
  <c r="T63" i="1"/>
  <c r="W62" i="1"/>
  <c r="T62" i="1"/>
  <c r="W61" i="1"/>
  <c r="T61" i="1"/>
  <c r="W60" i="1"/>
  <c r="T60" i="1"/>
  <c r="W59" i="1"/>
  <c r="T59" i="1"/>
  <c r="W58" i="1"/>
  <c r="T58" i="1"/>
  <c r="W57" i="1"/>
  <c r="T57" i="1"/>
  <c r="W56" i="1"/>
  <c r="T56" i="1"/>
  <c r="W55" i="1"/>
  <c r="T55" i="1"/>
  <c r="W54" i="1"/>
  <c r="T54" i="1"/>
  <c r="W53" i="1"/>
  <c r="T53" i="1"/>
  <c r="W52" i="1"/>
  <c r="T52" i="1"/>
  <c r="W51" i="1"/>
  <c r="T51" i="1"/>
  <c r="W50" i="1"/>
  <c r="T50" i="1"/>
  <c r="W49" i="1"/>
  <c r="T49" i="1"/>
  <c r="W48" i="1"/>
  <c r="T48" i="1"/>
  <c r="W47" i="1"/>
  <c r="T47" i="1"/>
  <c r="W46" i="1"/>
  <c r="T46" i="1"/>
  <c r="W45" i="1"/>
  <c r="T45" i="1"/>
  <c r="W44" i="1"/>
  <c r="T44" i="1"/>
  <c r="W43" i="1"/>
  <c r="T43" i="1"/>
  <c r="W42" i="1"/>
  <c r="T42" i="1"/>
  <c r="W41" i="1"/>
  <c r="T41" i="1"/>
  <c r="W40" i="1"/>
  <c r="T40" i="1"/>
  <c r="W39" i="1"/>
  <c r="T39" i="1"/>
  <c r="W38" i="1"/>
  <c r="T38" i="1"/>
  <c r="W37" i="1"/>
  <c r="T37" i="1"/>
  <c r="W36" i="1"/>
  <c r="T36" i="1"/>
  <c r="W35" i="1"/>
  <c r="T35" i="1"/>
  <c r="W34" i="1"/>
  <c r="T34" i="1"/>
  <c r="W33" i="1"/>
  <c r="T33" i="1"/>
  <c r="W32" i="1"/>
  <c r="T32" i="1"/>
  <c r="W31" i="1"/>
  <c r="T31" i="1"/>
  <c r="W30" i="1"/>
  <c r="T30" i="1"/>
  <c r="W29" i="1"/>
  <c r="T29" i="1"/>
  <c r="W28" i="1"/>
  <c r="T28" i="1"/>
  <c r="W27" i="1"/>
  <c r="T27" i="1"/>
  <c r="W26" i="1"/>
  <c r="T26" i="1"/>
  <c r="W25" i="1"/>
  <c r="T25" i="1"/>
  <c r="W24" i="1"/>
  <c r="T24" i="1"/>
  <c r="W23" i="1"/>
  <c r="T23" i="1"/>
  <c r="W22" i="1"/>
  <c r="T22" i="1"/>
  <c r="W21" i="1"/>
  <c r="T21" i="1"/>
  <c r="W20" i="1"/>
  <c r="T20" i="1"/>
  <c r="W19" i="1"/>
  <c r="T19" i="1"/>
  <c r="W18" i="1"/>
  <c r="T18" i="1"/>
  <c r="W17" i="1"/>
  <c r="T17" i="1"/>
  <c r="W16" i="1"/>
  <c r="T16" i="1"/>
  <c r="W15" i="1"/>
  <c r="T15" i="1"/>
  <c r="W14" i="1"/>
  <c r="T14" i="1"/>
  <c r="AE17" i="1" l="1"/>
  <c r="AD17" i="1" s="1"/>
  <c r="AE21" i="1"/>
  <c r="AD21" i="1" s="1"/>
  <c r="AE25" i="1"/>
  <c r="AD25" i="1" s="1"/>
  <c r="AE29" i="1"/>
  <c r="AD29" i="1" s="1"/>
  <c r="AE33" i="1"/>
  <c r="AD33" i="1" s="1"/>
  <c r="AE37" i="1"/>
  <c r="AD37" i="1" s="1"/>
  <c r="AE41" i="1"/>
  <c r="AD41" i="1" s="1"/>
  <c r="AE45" i="1"/>
  <c r="AD45" i="1" s="1"/>
  <c r="AE49" i="1"/>
  <c r="AD49" i="1" s="1"/>
  <c r="AE53" i="1"/>
  <c r="AD53" i="1" s="1"/>
  <c r="AE57" i="1"/>
  <c r="AD57" i="1" s="1"/>
  <c r="AE65" i="1"/>
  <c r="AD65" i="1" s="1"/>
  <c r="AE16" i="1"/>
  <c r="AD16" i="1" s="1"/>
  <c r="AE18" i="1"/>
  <c r="AD18" i="1" s="1"/>
  <c r="AE22" i="1"/>
  <c r="AD22" i="1" s="1"/>
  <c r="AE28" i="1"/>
  <c r="AD28" i="1" s="1"/>
  <c r="AE30" i="1"/>
  <c r="AD30" i="1" s="1"/>
  <c r="AE34" i="1"/>
  <c r="AD34" i="1" s="1"/>
  <c r="AE36" i="1"/>
  <c r="AD36" i="1" s="1"/>
  <c r="AE40" i="1"/>
  <c r="AD40" i="1" s="1"/>
  <c r="AE42" i="1"/>
  <c r="AD42" i="1" s="1"/>
  <c r="AE46" i="1"/>
  <c r="AD46" i="1" s="1"/>
  <c r="AE48" i="1"/>
  <c r="AD48" i="1" s="1"/>
  <c r="AE52" i="1"/>
  <c r="AD52" i="1" s="1"/>
  <c r="AE60" i="1"/>
  <c r="AD60" i="1" s="1"/>
  <c r="AE24" i="1"/>
  <c r="AD24" i="1" s="1"/>
  <c r="AE64" i="1"/>
  <c r="AD64" i="1" s="1"/>
  <c r="AE61" i="1"/>
  <c r="AD61" i="1" s="1"/>
  <c r="AE54" i="1"/>
  <c r="AD54" i="1" s="1"/>
  <c r="AE58" i="1"/>
  <c r="AD58" i="1" s="1"/>
  <c r="AE66" i="1"/>
  <c r="AD66" i="1" s="1"/>
  <c r="AE15" i="1"/>
  <c r="AD15" i="1" s="1"/>
  <c r="AE19" i="1"/>
  <c r="AD19" i="1" s="1"/>
  <c r="AE23" i="1"/>
  <c r="AD23" i="1" s="1"/>
  <c r="AE27" i="1"/>
  <c r="AD27" i="1" s="1"/>
  <c r="AE31" i="1"/>
  <c r="AD31" i="1" s="1"/>
  <c r="AE35" i="1"/>
  <c r="AD35" i="1" s="1"/>
  <c r="AE39" i="1"/>
  <c r="AD39" i="1" s="1"/>
  <c r="AE43" i="1"/>
  <c r="AD43" i="1" s="1"/>
  <c r="AE47" i="1"/>
  <c r="AD47" i="1" s="1"/>
  <c r="AE51" i="1"/>
  <c r="AD51" i="1" s="1"/>
  <c r="AE55" i="1"/>
  <c r="AD55" i="1" s="1"/>
  <c r="AE59" i="1"/>
  <c r="AD59" i="1" s="1"/>
  <c r="AE63" i="1"/>
  <c r="AD63" i="1" s="1"/>
  <c r="AE67" i="1"/>
  <c r="AD67" i="1" s="1"/>
  <c r="AA62" i="1"/>
  <c r="AA64" i="1"/>
  <c r="AA66" i="1"/>
  <c r="AE62" i="1"/>
  <c r="AD62" i="1" s="1"/>
  <c r="AA63" i="1"/>
  <c r="AA65" i="1"/>
  <c r="AA67" i="1"/>
  <c r="AA56" i="1"/>
  <c r="AA58" i="1"/>
  <c r="AA60" i="1"/>
  <c r="AE56" i="1"/>
  <c r="AD56" i="1" s="1"/>
  <c r="AA57" i="1"/>
  <c r="AA59" i="1"/>
  <c r="AA61" i="1"/>
  <c r="AA50" i="1"/>
  <c r="AA52" i="1"/>
  <c r="AA54" i="1"/>
  <c r="AE50" i="1"/>
  <c r="AD50" i="1" s="1"/>
  <c r="AA51" i="1"/>
  <c r="AA53" i="1"/>
  <c r="AA55" i="1"/>
  <c r="AA44" i="1"/>
  <c r="AA46" i="1"/>
  <c r="AA48" i="1"/>
  <c r="AE44" i="1"/>
  <c r="AD44" i="1" s="1"/>
  <c r="AA45" i="1"/>
  <c r="AA47" i="1"/>
  <c r="AA49" i="1"/>
  <c r="AA38" i="1"/>
  <c r="AA40" i="1"/>
  <c r="AA42" i="1"/>
  <c r="AE38" i="1"/>
  <c r="AD38" i="1" s="1"/>
  <c r="AA39" i="1"/>
  <c r="AA41" i="1"/>
  <c r="AA43" i="1"/>
  <c r="AA32" i="1"/>
  <c r="AA34" i="1"/>
  <c r="AA36" i="1"/>
  <c r="AE32" i="1"/>
  <c r="AD32" i="1" s="1"/>
  <c r="AA33" i="1"/>
  <c r="AA35" i="1"/>
  <c r="AA37" i="1"/>
  <c r="AA26" i="1"/>
  <c r="AA28" i="1"/>
  <c r="AA30" i="1"/>
  <c r="AE26" i="1"/>
  <c r="AD26" i="1" s="1"/>
  <c r="AA27" i="1"/>
  <c r="AA29" i="1"/>
  <c r="AA31" i="1"/>
  <c r="AA20" i="1"/>
  <c r="AA22" i="1"/>
  <c r="AA24" i="1"/>
  <c r="AE20" i="1"/>
  <c r="AD20" i="1" s="1"/>
  <c r="AA21" i="1"/>
  <c r="AA23" i="1"/>
  <c r="AA25" i="1"/>
  <c r="AA14" i="1"/>
  <c r="AA16" i="1"/>
  <c r="AA18" i="1"/>
  <c r="AA15" i="1"/>
  <c r="AA17" i="1"/>
  <c r="AA19" i="1"/>
  <c r="AC67" i="1" l="1"/>
  <c r="AB67" i="1"/>
  <c r="AF67" i="1" s="1"/>
  <c r="AC65" i="1"/>
  <c r="AB65" i="1"/>
  <c r="AF65" i="1" s="1"/>
  <c r="AC63" i="1"/>
  <c r="AB63" i="1"/>
  <c r="AF63" i="1" s="1"/>
  <c r="AC66" i="1"/>
  <c r="AB66" i="1"/>
  <c r="AF66" i="1" s="1"/>
  <c r="AC64" i="1"/>
  <c r="AB64" i="1"/>
  <c r="AF64" i="1" s="1"/>
  <c r="AC62" i="1"/>
  <c r="AB62" i="1"/>
  <c r="AF62" i="1" s="1"/>
  <c r="AC61" i="1"/>
  <c r="AB61" i="1"/>
  <c r="AF61" i="1" s="1"/>
  <c r="AC59" i="1"/>
  <c r="AB59" i="1"/>
  <c r="AF59" i="1" s="1"/>
  <c r="AC57" i="1"/>
  <c r="AB57" i="1"/>
  <c r="AF57" i="1" s="1"/>
  <c r="AC60" i="1"/>
  <c r="AB60" i="1"/>
  <c r="AF60" i="1" s="1"/>
  <c r="AC58" i="1"/>
  <c r="AB58" i="1"/>
  <c r="AF58" i="1" s="1"/>
  <c r="AC56" i="1"/>
  <c r="AB56" i="1"/>
  <c r="AF56" i="1" s="1"/>
  <c r="AC55" i="1"/>
  <c r="AB55" i="1"/>
  <c r="AF55" i="1" s="1"/>
  <c r="AC53" i="1"/>
  <c r="AB53" i="1"/>
  <c r="AF53" i="1" s="1"/>
  <c r="AC51" i="1"/>
  <c r="AB51" i="1"/>
  <c r="AF51" i="1" s="1"/>
  <c r="AC54" i="1"/>
  <c r="AB54" i="1"/>
  <c r="AF54" i="1" s="1"/>
  <c r="AC52" i="1"/>
  <c r="AB52" i="1"/>
  <c r="AF52" i="1" s="1"/>
  <c r="AC50" i="1"/>
  <c r="AB50" i="1"/>
  <c r="AF50" i="1" s="1"/>
  <c r="AC49" i="1"/>
  <c r="AB49" i="1"/>
  <c r="AF49" i="1" s="1"/>
  <c r="AC47" i="1"/>
  <c r="AB47" i="1"/>
  <c r="AF47" i="1" s="1"/>
  <c r="AC45" i="1"/>
  <c r="AB45" i="1"/>
  <c r="AF45" i="1" s="1"/>
  <c r="AC48" i="1"/>
  <c r="AB48" i="1"/>
  <c r="AF48" i="1" s="1"/>
  <c r="AC46" i="1"/>
  <c r="AB46" i="1"/>
  <c r="AF46" i="1" s="1"/>
  <c r="AC44" i="1"/>
  <c r="AB44" i="1"/>
  <c r="AF44" i="1" s="1"/>
  <c r="AC43" i="1"/>
  <c r="AB43" i="1"/>
  <c r="AF43" i="1" s="1"/>
  <c r="AC41" i="1"/>
  <c r="AB41" i="1"/>
  <c r="AF41" i="1" s="1"/>
  <c r="AC39" i="1"/>
  <c r="AB39" i="1"/>
  <c r="AF39" i="1" s="1"/>
  <c r="AC42" i="1"/>
  <c r="AB42" i="1"/>
  <c r="AF42" i="1" s="1"/>
  <c r="AC40" i="1"/>
  <c r="AB40" i="1"/>
  <c r="AF40" i="1" s="1"/>
  <c r="AC38" i="1"/>
  <c r="AB38" i="1"/>
  <c r="AF38" i="1" s="1"/>
  <c r="AC37" i="1"/>
  <c r="AB37" i="1"/>
  <c r="AF37" i="1" s="1"/>
  <c r="AC35" i="1"/>
  <c r="AB35" i="1"/>
  <c r="AF35" i="1" s="1"/>
  <c r="AC33" i="1"/>
  <c r="AB33" i="1"/>
  <c r="AF33" i="1" s="1"/>
  <c r="AB36" i="1"/>
  <c r="AF36" i="1" s="1"/>
  <c r="AC36" i="1"/>
  <c r="AB34" i="1"/>
  <c r="AF34" i="1" s="1"/>
  <c r="AC34" i="1"/>
  <c r="AC32" i="1"/>
  <c r="AB32" i="1"/>
  <c r="AF32" i="1" s="1"/>
  <c r="AC31" i="1"/>
  <c r="AB31" i="1"/>
  <c r="AF31" i="1" s="1"/>
  <c r="AC29" i="1"/>
  <c r="AB29" i="1"/>
  <c r="AF29" i="1" s="1"/>
  <c r="AC27" i="1"/>
  <c r="AB27" i="1"/>
  <c r="AF27" i="1" s="1"/>
  <c r="AC30" i="1"/>
  <c r="AB30" i="1"/>
  <c r="AF30" i="1" s="1"/>
  <c r="AC28" i="1"/>
  <c r="AB28" i="1"/>
  <c r="AF28" i="1" s="1"/>
  <c r="AC26" i="1"/>
  <c r="AB26" i="1"/>
  <c r="AF26" i="1" s="1"/>
  <c r="AC23" i="1"/>
  <c r="AB23" i="1"/>
  <c r="AF23" i="1" s="1"/>
  <c r="AC21" i="1"/>
  <c r="AB21" i="1"/>
  <c r="AF21" i="1" s="1"/>
  <c r="AC24" i="1"/>
  <c r="AB24" i="1"/>
  <c r="AF24" i="1" s="1"/>
  <c r="AC25" i="1"/>
  <c r="AB25" i="1"/>
  <c r="AF25" i="1" s="1"/>
  <c r="AC22" i="1"/>
  <c r="AB22" i="1"/>
  <c r="AF22" i="1" s="1"/>
  <c r="AC20" i="1"/>
  <c r="AB20" i="1"/>
  <c r="AF20" i="1" s="1"/>
  <c r="AC19" i="1"/>
  <c r="AB19" i="1"/>
  <c r="AF19" i="1" s="1"/>
  <c r="AC17" i="1"/>
  <c r="AB17" i="1"/>
  <c r="AF17" i="1" s="1"/>
  <c r="AC18" i="1"/>
  <c r="AB18" i="1"/>
  <c r="AF18" i="1" s="1"/>
  <c r="AC16" i="1"/>
  <c r="AB16" i="1"/>
  <c r="AF16" i="1" s="1"/>
  <c r="AC15" i="1"/>
  <c r="AB15" i="1"/>
  <c r="AF15" i="1" s="1"/>
  <c r="AC14" i="1"/>
  <c r="AB14" i="1"/>
  <c r="K10" i="1" l="1"/>
  <c r="K20" i="1"/>
  <c r="L20" i="1" s="1"/>
  <c r="K26" i="1"/>
  <c r="K32" i="1"/>
  <c r="L32" i="1" s="1"/>
  <c r="K38" i="1"/>
  <c r="L38" i="1" s="1"/>
  <c r="K44" i="1"/>
  <c r="L44" i="1" s="1"/>
  <c r="K50" i="1"/>
  <c r="L50" i="1" s="1"/>
  <c r="K56" i="1"/>
  <c r="L56" i="1" s="1"/>
  <c r="K62" i="1"/>
  <c r="L62" i="1" s="1"/>
  <c r="W12" i="1"/>
  <c r="W13" i="1"/>
  <c r="W11" i="1"/>
  <c r="N55" i="1"/>
  <c r="N67" i="1"/>
  <c r="N63" i="1"/>
  <c r="N51" i="1"/>
  <c r="N52" i="1"/>
  <c r="N21" i="1"/>
  <c r="N43" i="1"/>
  <c r="N31" i="1"/>
  <c r="N30" i="1"/>
  <c r="N33" i="1"/>
  <c r="N45" i="1"/>
  <c r="N27" i="1"/>
  <c r="N64" i="1"/>
  <c r="N40" i="1"/>
  <c r="N48" i="1"/>
  <c r="N46" i="1"/>
  <c r="N61" i="1"/>
  <c r="N29" i="1"/>
  <c r="N53" i="1"/>
  <c r="N49" i="1"/>
  <c r="N57" i="1"/>
  <c r="N66" i="1"/>
  <c r="N34" i="1"/>
  <c r="N47" i="1"/>
  <c r="N25" i="1"/>
  <c r="N22" i="1"/>
  <c r="N35" i="1"/>
  <c r="N23" i="1"/>
  <c r="N65" i="1"/>
  <c r="N37" i="1"/>
  <c r="N24" i="1"/>
  <c r="N39" i="1"/>
  <c r="N60" i="1"/>
  <c r="N41" i="1"/>
  <c r="N28" i="1"/>
  <c r="N58" i="1"/>
  <c r="N54" i="1"/>
  <c r="N42" i="1"/>
  <c r="N59" i="1"/>
  <c r="N36" i="1"/>
  <c r="L26" i="1" l="1"/>
  <c r="T11" i="1" l="1"/>
  <c r="F217" i="13"/>
  <c r="T13" i="1"/>
  <c r="W10" i="1" l="1"/>
  <c r="T10" i="1"/>
  <c r="L10" i="1" l="1"/>
  <c r="N17" i="1"/>
  <c r="N15" i="1"/>
  <c r="N16" i="1"/>
  <c r="N19" i="1"/>
  <c r="N18" i="1"/>
  <c r="F221" i="13" l="1"/>
  <c r="F211" i="13"/>
  <c r="F212" i="13"/>
  <c r="F213" i="13"/>
  <c r="F214" i="13"/>
  <c r="F215" i="13"/>
  <c r="F216" i="13"/>
  <c r="F218" i="13"/>
  <c r="F219" i="13"/>
  <c r="F220" i="13"/>
  <c r="F210" i="13"/>
  <c r="N13" i="1"/>
  <c r="B221" i="13" a="1"/>
  <c r="N11" i="1"/>
  <c r="N12"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K14" i="1" l="1"/>
  <c r="L14" i="1" l="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0" i="1" l="1"/>
  <c r="AB10" i="1" s="1"/>
  <c r="AC10" i="1" l="1"/>
  <c r="AA11" i="1" s="1"/>
  <c r="AC11" i="1" l="1"/>
  <c r="AA12" i="1" s="1"/>
  <c r="AB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12" i="1" l="1"/>
  <c r="AC12" i="1"/>
  <c r="AA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B13" i="1" l="1"/>
  <c r="AC13" i="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N20" i="1" l="1"/>
  <c r="O20" i="1" s="1"/>
  <c r="N26" i="1"/>
  <c r="O26" i="1" s="1"/>
  <c r="N32" i="1"/>
  <c r="O32" i="1" s="1"/>
  <c r="N38" i="1"/>
  <c r="O38" i="1" s="1"/>
  <c r="N44" i="1"/>
  <c r="O44" i="1" s="1"/>
  <c r="N50" i="1"/>
  <c r="O50" i="1" s="1"/>
  <c r="N56" i="1"/>
  <c r="O56" i="1" s="1"/>
  <c r="N62" i="1"/>
  <c r="O62" i="1" s="1"/>
  <c r="N14" i="1"/>
  <c r="O14" i="1" s="1"/>
  <c r="N10" i="1"/>
  <c r="O10" i="1" s="1"/>
  <c r="P38" i="18" l="1"/>
  <c r="J6" i="18"/>
  <c r="V6" i="18"/>
  <c r="J22" i="18"/>
  <c r="V22" i="18"/>
  <c r="AH6" i="18"/>
  <c r="P22" i="18"/>
  <c r="AH22" i="18"/>
  <c r="P6" i="18"/>
  <c r="P10" i="1"/>
  <c r="AE10" i="1" s="1"/>
  <c r="AE11" i="1" s="1"/>
  <c r="AB38" i="18"/>
  <c r="AB30" i="18"/>
  <c r="V14" i="18"/>
  <c r="P30" i="18"/>
  <c r="V30" i="18"/>
  <c r="AH30" i="18"/>
  <c r="V38" i="18"/>
  <c r="P14" i="18"/>
  <c r="Q10" i="1"/>
  <c r="AH14" i="18"/>
  <c r="J14" i="18"/>
  <c r="AB22" i="18"/>
  <c r="AB14" i="18"/>
  <c r="J30" i="18"/>
  <c r="AB6" i="18"/>
  <c r="J38" i="18"/>
  <c r="AH38" i="18"/>
  <c r="R38" i="18"/>
  <c r="R14" i="18"/>
  <c r="AD14" i="18"/>
  <c r="AJ38" i="18"/>
  <c r="X30" i="18"/>
  <c r="L38" i="18"/>
  <c r="AD6" i="18"/>
  <c r="R6" i="18"/>
  <c r="AJ6" i="18"/>
  <c r="AJ30" i="18"/>
  <c r="Q14" i="1"/>
  <c r="R30" i="18"/>
  <c r="AD38" i="18"/>
  <c r="AD22" i="18"/>
  <c r="P14" i="1"/>
  <c r="AE14" i="1" s="1"/>
  <c r="AD14" i="1" s="1"/>
  <c r="AF14" i="1" s="1"/>
  <c r="L30" i="18"/>
  <c r="AJ14" i="18"/>
  <c r="L14" i="18"/>
  <c r="X38" i="18"/>
  <c r="L22" i="18"/>
  <c r="AD30" i="18"/>
  <c r="AJ22" i="18"/>
  <c r="X14" i="18"/>
  <c r="X6" i="18"/>
  <c r="R22" i="18"/>
  <c r="L6" i="18"/>
  <c r="X22" i="18"/>
  <c r="P62" i="1"/>
  <c r="Q62"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P56" i="1"/>
  <c r="Q56"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Q50" i="1"/>
  <c r="P50"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P44" i="1"/>
  <c r="Q44"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Q38" i="1"/>
  <c r="P38"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Q32" i="1"/>
  <c r="P32"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P26" i="1"/>
  <c r="Q26"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P20" i="1"/>
  <c r="Q20"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D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6" i="19"/>
  <c r="AB46" i="19"/>
  <c r="J6" i="19"/>
  <c r="AB26" i="19"/>
  <c r="J16" i="19"/>
  <c r="V26" i="19"/>
  <c r="P26" i="19"/>
  <c r="V16" i="19"/>
  <c r="AF10" i="1"/>
  <c r="AB6" i="19"/>
  <c r="J36" i="19"/>
  <c r="J26" i="19"/>
  <c r="J46" i="19"/>
  <c r="P46" i="19"/>
  <c r="AH46" i="19"/>
  <c r="AH26" i="19"/>
  <c r="P6" i="19" l="1"/>
  <c r="V36" i="19"/>
  <c r="AH36" i="19"/>
  <c r="P16" i="19"/>
  <c r="AH16" i="19"/>
  <c r="AB16" i="19"/>
  <c r="V46" i="19"/>
  <c r="AB36" i="19"/>
  <c r="V6" i="19"/>
  <c r="AD11" i="1"/>
  <c r="AE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D12" i="1"/>
  <c r="AE13" i="1"/>
  <c r="AF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D13" i="1"/>
  <c r="AF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F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tc={5264F845-1FA0-44F8-897E-ECB5C0467FE9}</author>
  </authors>
  <commentList>
    <comment ref="AP9" authorId="0" shapeId="0" xr:uid="{5264F845-1FA0-44F8-897E-ECB5C0467FE9}">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riesgo de inoportunidad de respuesta, esta materializado, se debe diligenciar la matriz de eventos y presentar las acciones de mejora o planes de acción</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<sst xmlns="http://schemas.openxmlformats.org/spreadsheetml/2006/main" count="849" uniqueCount="465">
  <si>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</si>
  <si>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</si>
  <si>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</si>
  <si>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</si>
  <si>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</si>
  <si>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</si>
  <si>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</si>
  <si>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</si>
  <si>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</si>
  <si>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</si>
  <si>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</si>
  <si>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</si>
  <si>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</si>
  <si>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</si>
  <si>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</si>
  <si>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</si>
  <si>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</si>
  <si>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</si>
  <si>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</si>
  <si>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</si>
  <si>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</si>
  <si>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</si>
  <si>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</si>
  <si>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</si>
  <si>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</si>
  <si>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</si>
  <si>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</si>
  <si>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</si>
  <si>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</si>
  <si>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</si>
  <si>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</si>
  <si>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</si>
  <si>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</si>
  <si>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</si>
  <si>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</si>
  <si>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</si>
  <si>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</si>
  <si>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</si>
  <si>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</si>
  <si>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</si>
  <si>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</si>
  <si>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</si>
  <si>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</si>
  <si>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</si>
  <si>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</si>
  <si>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</si>
  <si>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</si>
  <si>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</si>
  <si>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</si>
  <si>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</si>
  <si>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</si>
  <si>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</si>
  <si>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</si>
  <si>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</si>
  <si>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</si>
  <si>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</si>
  <si>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</si>
  <si>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</si>
  <si>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</si>
  <si>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</si>
  <si>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</si>
  <si>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</si>
  <si>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</si>
  <si>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</si>
  <si>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</si>
  <si>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</si>
  <si>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</si>
  <si>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</si>
  <si>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</si>
  <si>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</si>
  <si>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</si>
  <si>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</si>
  <si>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</si>
  <si>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</si>
  <si>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</si>
  <si>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</si>
  <si>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</si>
  <si>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</si>
  <si>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</si>
  <si>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</si>
  <si>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</si>
  <si>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</si>
  <si>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</si>
  <si>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</si>
  <si>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</si>
  <si>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</si>
  <si>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</si>
  <si>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</si>
  <si>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</si>
  <si>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</si>
  <si>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</si>
  <si>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</si>
  <si>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</si>
  <si>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</si>
  <si>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</si>
  <si>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</si>
  <si>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</si>
  <si>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</si>
  <si>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</si>
  <si>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</si>
  <si>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</si>
  <si>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</si>
  <si>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</si>
  <si>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</si>
  <si>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</si>
  <si>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</si>
  <si>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</si>
  <si>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</si>
  <si>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</si>
  <si>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</si>
  <si>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</si>
  <si>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</si>
  <si>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</si>
  <si>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</si>
  <si>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</si>
  <si>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</si>
  <si>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</si>
  <si>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</si>
  <si>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</si>
  <si>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</si>
  <si>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</si>
  <si>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</si>
  <si>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</si>
  <si>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</si>
  <si>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</si>
  <si>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</si>
  <si>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</si>
  <si>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</si>
  <si>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</si>
  <si>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</si>
  <si>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</si>
  <si>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</si>
  <si>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</si>
  <si>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</si>
  <si>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</si>
  <si>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</si>
  <si>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</si>
  <si>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</si>
  <si>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</si>
  <si>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</si>
  <si>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</si>
  <si>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</si>
  <si>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</si>
  <si>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</si>
  <si>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</si>
  <si>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</si>
  <si>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</si>
  <si>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</si>
  <si>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</si>
  <si>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</si>
  <si>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</si>
  <si>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</si>
  <si>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</si>
  <si>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</si>
  <si>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</si>
  <si>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</si>
  <si>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</si>
  <si>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</si>
  <si>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</si>
  <si>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</si>
  <si>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</si>
  <si>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</si>
  <si>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</si>
  <si>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</si>
  <si>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</si>
  <si>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</si>
  <si>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</si>
  <si>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</si>
  <si>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</si>
  <si>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</si>
  <si>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</si>
  <si>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</si>
  <si>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</si>
  <si>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</si>
  <si>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</si>
  <si>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</si>
  <si>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</si>
  <si>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</si>
  <si>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</si>
  <si>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</si>
  <si>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</si>
  <si>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</si>
  <si>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</si>
  <si>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</si>
  <si>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</si>
  <si>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</si>
  <si>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</si>
  <si>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</si>
  <si>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</si>
  <si>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</si>
  <si>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</si>
  <si>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</si>
  <si>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</si>
  <si>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</si>
  <si>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</si>
  <si>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</si>
  <si>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</si>
  <si>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</si>
  <si>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</si>
  <si>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</si>
  <si>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</si>
  <si>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</si>
  <si>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</si>
  <si>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</si>
  <si>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</si>
  <si>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</si>
  <si>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</si>
  <si>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</si>
  <si>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</si>
  <si>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</si>
  <si>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</si>
  <si>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</si>
  <si>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</si>
  <si>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</si>
  <si>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</si>
  <si>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FORMATO: CONTEXTO ESTRATEGICO</t>
  </si>
  <si>
    <t xml:space="preserve">CONTEXTO ESTRATEGICO </t>
  </si>
  <si>
    <t>FACTORES EXTERNOS</t>
  </si>
  <si>
    <t>CAUSAS</t>
  </si>
  <si>
    <t>FACTORES INTERNOS</t>
  </si>
  <si>
    <t>FACTORES DEL PROCESO</t>
  </si>
  <si>
    <t>SOCIALES Y CULTURALES</t>
  </si>
  <si>
    <t>POLÍTICOS</t>
  </si>
  <si>
    <t>TECNOLÓGICOS</t>
  </si>
  <si>
    <t>AMBIENTALES</t>
  </si>
  <si>
    <t>OTROS</t>
  </si>
  <si>
    <t>FORMATO: PRIORIZACION DE CAUSAS (Amenazas y Debilidades)</t>
  </si>
  <si>
    <t>No.</t>
  </si>
  <si>
    <t xml:space="preserve">CAUSAS </t>
  </si>
  <si>
    <t>P1</t>
  </si>
  <si>
    <t>P2</t>
  </si>
  <si>
    <t>P3</t>
  </si>
  <si>
    <t>P4</t>
  </si>
  <si>
    <t>P5</t>
  </si>
  <si>
    <t>P6</t>
  </si>
  <si>
    <t>P7</t>
  </si>
  <si>
    <t>P8</t>
  </si>
  <si>
    <t>P9</t>
  </si>
  <si>
    <t>P10</t>
  </si>
  <si>
    <t>P11</t>
  </si>
  <si>
    <t>P12</t>
  </si>
  <si>
    <t>P13</t>
  </si>
  <si>
    <t>P14</t>
  </si>
  <si>
    <t>P15</t>
  </si>
  <si>
    <t>TOTAL</t>
  </si>
  <si>
    <t>PROMEDIO</t>
  </si>
  <si>
    <t>¿SE PRIORIZA LA CAUSA PARA EL ANÁLISIS DOFA?</t>
  </si>
  <si>
    <t>SUMA TOTAL</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</si>
  <si>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</si>
  <si>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</si>
  <si>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</si>
  <si>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</si>
  <si>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</si>
  <si>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</si>
  <si>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</si>
  <si>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Arial"/>
        <family val="2"/>
      </rPr>
      <t>consiste en contrarrestar Debilidades por medio de Oportunidades.</t>
    </r>
  </si>
  <si>
    <r>
      <t xml:space="preserve">ESTRATEGIA FO (CRECIMIENTO)
</t>
    </r>
    <r>
      <rPr>
        <b/>
        <sz val="11"/>
        <color theme="1"/>
        <rFont val="Arial"/>
        <family val="2"/>
      </rPr>
      <t>Utilizar fortalezas para optimizar oportunidades.</t>
    </r>
  </si>
  <si>
    <t>AMENAZAS (A)</t>
  </si>
  <si>
    <r>
      <t xml:space="preserve">ESTRATEGIA DA (CONTINGENCIA)
</t>
    </r>
    <r>
      <rPr>
        <b/>
        <sz val="11"/>
        <color theme="1"/>
        <rFont val="Arial"/>
        <family val="2"/>
      </rPr>
      <t>Cuando el riesgo se materialice a partir de la combinación de debilidades
con amenazas, para formular acciones de contingencia.</t>
    </r>
  </si>
  <si>
    <r>
      <t xml:space="preserve">ESTRATEGIA FA (SUPERVIVENCIA)
</t>
    </r>
    <r>
      <rPr>
        <b/>
        <sz val="11"/>
        <color theme="1"/>
        <rFont val="Arial"/>
        <family val="2"/>
      </rPr>
      <t>Utilizar fortalezas para contrarrestar amenazas</t>
    </r>
    <r>
      <rPr>
        <b/>
        <sz val="14"/>
        <color theme="1"/>
        <rFont val="Arial"/>
        <family val="2"/>
      </rPr>
      <t xml:space="preserve">
</t>
    </r>
  </si>
  <si>
    <t>Tipo de Riesgos</t>
  </si>
  <si>
    <t xml:space="preserve">PROCESO: SISTEMA INTEGRADO DE GESTIÓN </t>
  </si>
  <si>
    <t>Codigo:FOR-029-PRO-SIG-01</t>
  </si>
  <si>
    <t>Versión: 01</t>
  </si>
  <si>
    <t>Fecha: 21/02/2024</t>
  </si>
  <si>
    <t>Pagina:  1 de 1</t>
  </si>
  <si>
    <t>Fecha:21/02/2024</t>
  </si>
  <si>
    <t>* Cambios Climaticos</t>
  </si>
  <si>
    <t>PERSONAL DE LA ENTIDAD (Capacidad del personal, políticas de manejo del talento humano, idoneidad)</t>
  </si>
  <si>
    <t>* Demoras en los procesos contractuales para el personal de prestación de servicios</t>
  </si>
  <si>
    <t>DISEÑO DEL PROCESO</t>
  </si>
  <si>
    <t xml:space="preserve">* Dificultad y conocimiento en actualización en Tramites y servicios Catastrales </t>
  </si>
  <si>
    <t>*Dificultades por Orden público</t>
  </si>
  <si>
    <t>TECNOLOGÍA (integridad de datos, disponibilidad de datos y sistemas, desarrollo, producción, mantenimiento de sistemas de información)</t>
  </si>
  <si>
    <t>* Carencia en el suministro de equipos tecnologicos para el buen funcionamiento del proceso tales como impresosras, plotter, papeleria, etc</t>
  </si>
  <si>
    <t>* Dificultad en la Planeación e implementación del Proceso de Gestión Catastral</t>
  </si>
  <si>
    <t>* Dificultad en los medios de transporte y acceso de vías para acudir a las visitas requeridas</t>
  </si>
  <si>
    <t>COMMUNICACIÓN INTERNA</t>
  </si>
  <si>
    <t>*Falta de comunicación Directiva para agilizar las decisiones  y delegar funciones.</t>
  </si>
  <si>
    <t>TRANSVERSALIDAD</t>
  </si>
  <si>
    <t>* Incertidumbre por la transversalidad del proceso por deficiencia de personal de planta</t>
  </si>
  <si>
    <t>* Dicficulatades en la aprobación de la planta del personal por parte del Concejo Municipal</t>
  </si>
  <si>
    <t>* No contar con personal capacitado para prevenir y/o solucionar problemas tecnologicos</t>
  </si>
  <si>
    <t>RESPONSABLES DEL PROCESO</t>
  </si>
  <si>
    <t>*Dificultades en la aprobación de documentación, socialización e implementación de los procesos catastrales.</t>
  </si>
  <si>
    <t>* Cambios de Gobierno</t>
  </si>
  <si>
    <t>PROCESOS OPERATIVOS</t>
  </si>
  <si>
    <t>* Cambios en el P.O.T de la ciudad</t>
  </si>
  <si>
    <t>* Dificultades con los lideres del proceso para priorizar la prestación del servicio catastral de manera continua</t>
  </si>
  <si>
    <t>ECONÓMICOS Y FINANCIEROS</t>
  </si>
  <si>
    <t>* Crisis Economica Nacional e Internacional</t>
  </si>
  <si>
    <t>* Desarticulación entre las dos sedes donde funciona el proceso de gestión catastral ( Cam La Pola - Cam Galarza)</t>
  </si>
  <si>
    <t>NORMATIVIDAD</t>
  </si>
  <si>
    <t>* Cambios en la delegación de las responsabilidades para realizar la gestión y operación catastral</t>
  </si>
  <si>
    <t>LEGALES Y REGLAMENTARIOS</t>
  </si>
  <si>
    <t>* Constante cambios en Política de precios, emitidas por el IGAC</t>
  </si>
  <si>
    <t>FACTORES GEOGRÁFICOS (ubicación, espacio,topografía, clima, recursos naturales, etc.)</t>
  </si>
  <si>
    <t>* Falta de mantenimiento periodico de las instalaciones donde se desarrolla el proceso de gestión catastral</t>
  </si>
  <si>
    <t>ARTICULACIÓN DE LOS PROCESOS</t>
  </si>
  <si>
    <t>* Dificultad en la integración de las plataformas</t>
  </si>
  <si>
    <t>* Cambios en las Normativas emitidas por los organismos de control fiscal y entidades de vigilancia</t>
  </si>
  <si>
    <t>falta de personal de planta yAlta rotación de personal contratista</t>
  </si>
  <si>
    <t>* Poca experiencia para ejecución de actividades catastrales</t>
  </si>
  <si>
    <t>* Ataques Ciberneticos</t>
  </si>
  <si>
    <t>* Constantes Cambios en los parametros de los procesos contractuales</t>
  </si>
  <si>
    <t>* Idoneidad del Personal para ejecutar los procesos catasatrales</t>
  </si>
  <si>
    <t>* Pandemias y Endemias</t>
  </si>
  <si>
    <t>* Carencia de licencias para el manejo diario de los procesos (Office, ArcGis, etc)</t>
  </si>
  <si>
    <t>* Catastofres Naturales</t>
  </si>
  <si>
    <t xml:space="preserve">* Obsolescencia Tecnologica </t>
  </si>
  <si>
    <t>PROCEDIMIENTOS DEL PROCESO</t>
  </si>
  <si>
    <t>* Deficiencia en la gestión documental del proceso</t>
  </si>
  <si>
    <t>ACTIVOS DE SEGURIDAD DIGITAL DEL PROCESO</t>
  </si>
  <si>
    <t>* Dificultad en la continuidad de la prestación del servicio de seguridad digital para el proceso</t>
  </si>
  <si>
    <t>*Concentración de poder en un solo funcionario</t>
  </si>
  <si>
    <t>* Uso de plataformas que no son propias de la entidad para el desarrollo y seguimiento de los tramites y productos</t>
  </si>
  <si>
    <t>34. ¿Se presentan fallas en los canales de información?</t>
  </si>
  <si>
    <t>33. ¿Se presentan fallas en el sistema de gestión documental para comunicar o notificar?</t>
  </si>
  <si>
    <t>32. ¿Falta comportamientos de integridad de lo público del servidor que decide la solicitud?</t>
  </si>
  <si>
    <t>31. ¿Falta control en el proceso financiero de pagos?</t>
  </si>
  <si>
    <t>30. ¿Se evidencia falsificación o manipulación en la información?</t>
  </si>
  <si>
    <t>29. ¿Falta controles administrativos en el proceso de revisión?</t>
  </si>
  <si>
    <t>28. ¿Falta comportamientos de integridad de lo público del servidor que revisa?</t>
  </si>
  <si>
    <t>27. ¿ Se evidencia debilidad en los controles existentes en los procesos y procedimientos?</t>
  </si>
  <si>
    <t>26. ¿El proceso de radicación presencial es complejo?</t>
  </si>
  <si>
    <t>25. ¿Hay debilidad en los canales de acceso a la publicidad de las condiciones del trámite?</t>
  </si>
  <si>
    <t>24. ¿Se evidencia falsificación en los documentos?</t>
  </si>
  <si>
    <t>23. ¿Los sistemas de información carecen de controles?</t>
  </si>
  <si>
    <t>22. ¿Hay fallas en la cultura de la probidad (honradez)?</t>
  </si>
  <si>
    <t xml:space="preserve">21. ¿Falta información clara? </t>
  </si>
  <si>
    <t>Otras causas generadoras</t>
  </si>
  <si>
    <t>20. ¿Todas las fases de ejecución de un trámite están soportadas con el uso de herramientas tecnológicas que previenen las acciones presenciales?</t>
  </si>
  <si>
    <t>19. ¿Existen espacios o puntos de encuentro entre el servidor y el usuario donde se pueda presentar?</t>
  </si>
  <si>
    <t>18. ¿La complejidad de los procedimientos del trámite desborda la capacidad de comprensión del usuario?</t>
  </si>
  <si>
    <t>17. ¿Existen servidores que tengan nexos con la temática que regulan?</t>
  </si>
  <si>
    <t>16. ¿Existen actores de presión en el tema regulado por el trámite que puedan incidir en las decisiones institucionales?</t>
  </si>
  <si>
    <t>15. ¿Existen bancos de conceptos técnico-jurídicos que frenen la interpretación subjetiva de las normas o reglamentos?</t>
  </si>
  <si>
    <t>14. ¿Existen parámetros técnicos que frenen el proceso de discrecionalidad?</t>
  </si>
  <si>
    <t>13. ¿Existen fases de análisis de los requisitos con excesiva reserva que impida la transparencia en el proceso?</t>
  </si>
  <si>
    <t>12. ¿Existe autonomía profesional para el análisis de requisitos y no existe manipulación de decisiones por encima de la decisión técnica?</t>
  </si>
  <si>
    <t>11. ¿Existen controles de la gestión de trámites a diario?</t>
  </si>
  <si>
    <t>10. ¿Los niveles salariales de los funcionarios que atienden los trámites, se ajustan a la complejidad de su función?</t>
  </si>
  <si>
    <t>9. ¿Se evidencia relaciones de amistad entre los servidores y tramitadores u oficinas especializadas en la gestión de trámites?</t>
  </si>
  <si>
    <t>8. ¿Existen mecanismos de verificación de legalidad de los requisitos acreditados por los ciudadanos?</t>
  </si>
  <si>
    <t>7. ¿Existe registros detallados de los documentos aportados y controles para evitar su pérdida?</t>
  </si>
  <si>
    <t>6. ¿Existe exceso de procedimientos y participación de varios funcionarios que interviene en la relación con el ciudadano?</t>
  </si>
  <si>
    <t xml:space="preserve">5 ¿Existe una caja menor o cuentas corrientes para recibir dineros correspondientes a trámites? </t>
  </si>
  <si>
    <t xml:space="preserve">4 ¿El sistema de turnos es asignado electrónicamente o manualmente con criterios de discrecionalidad del servidor? </t>
  </si>
  <si>
    <t xml:space="preserve">3 ¿Los servidores del área evidencian niveles de vida por encima del promedio del salario? </t>
  </si>
  <si>
    <t xml:space="preserve">2. ¿Los servidores del área de radicación manejan dinero de los usuarios o información privilegiada que pueda afectar la dinámica del mercado? </t>
  </si>
  <si>
    <t>1 ¿Los servidores del área de radicación efectúan registros manuales o electrónicos?</t>
  </si>
  <si>
    <t>NO</t>
  </si>
  <si>
    <t>SI</t>
  </si>
  <si>
    <r>
      <t>RESPUESTA 
(</t>
    </r>
    <r>
      <rPr>
        <b/>
        <i/>
        <sz val="10"/>
        <color theme="1"/>
        <rFont val="Arial"/>
        <family val="2"/>
      </rPr>
      <t>seleccione con</t>
    </r>
    <r>
      <rPr>
        <b/>
        <sz val="10"/>
        <color theme="1"/>
        <rFont val="Arial"/>
        <family val="2"/>
      </rPr>
      <t xml:space="preserve"> X)</t>
    </r>
  </si>
  <si>
    <t>Posibles causas de hechos de corrupción en actividades asociadas al trámite</t>
  </si>
  <si>
    <t>Riesgo de corrupción asociado al trámite</t>
  </si>
  <si>
    <t>X</t>
  </si>
  <si>
    <t>Posibilidad de recibir o solicitar cualquier dadiva o beneficio a nombre propio o de terceros con el fin de agilizar un tramite o producto, o de dar una respuesta conveniente al usuario</t>
  </si>
  <si>
    <t xml:space="preserve"> 4 de 15</t>
  </si>
  <si>
    <t>Pagina:</t>
  </si>
  <si>
    <t>Fecha:</t>
  </si>
  <si>
    <t>FORMATO: PRIORIZACIÓN DE CAUSAS DE  RIESGOS DE CORRUPCIÓN ASOCIADOS A TRÁMITES</t>
  </si>
  <si>
    <t>Versión:</t>
  </si>
  <si>
    <t>FOR-13-PRO-SIG-05</t>
  </si>
  <si>
    <t xml:space="preserve">Codigo:                        </t>
  </si>
  <si>
    <t>10. Cambios de Gobierno</t>
  </si>
  <si>
    <t>9. Condiciones tecnológicas insuficientes de almacenamiento y procesamiento de información, ataques ciberneticos (Hakeos)</t>
  </si>
  <si>
    <t>8. Gran Cantidad de leyes que pueden generar confusión y/o Vacios Normativos que pueden generar diversas interpretaciones o dificultar la gestión</t>
  </si>
  <si>
    <t>7. Condiciones Ambientales ( temblores, sismos, etc)</t>
  </si>
  <si>
    <t>6. Dependencia Financiera y Funcional</t>
  </si>
  <si>
    <t>5. Penalidades por incumplimiento en Normatividad</t>
  </si>
  <si>
    <t>4. rechazo de la ciudadania a procesos de actualización de la información catastral</t>
  </si>
  <si>
    <r>
      <t xml:space="preserve">D5A5 </t>
    </r>
    <r>
      <rPr>
        <sz val="10"/>
        <rFont val="Arial"/>
        <family val="2"/>
      </rPr>
      <t xml:space="preserve">Solicitar información y capacitación para actualiación de conocimientos relacionados con las diferentes normatividades que se manejan o rigen el proceso, estas se pueden solicitar a los entres regulatorios como la SNR y el IGAC </t>
    </r>
  </si>
  <si>
    <t>3. Condiciones de inseguridad de algunas zonas del Territorio</t>
  </si>
  <si>
    <r>
      <rPr>
        <b/>
        <sz val="10"/>
        <rFont val="Arial"/>
        <family val="2"/>
      </rPr>
      <t xml:space="preserve">D8A9 </t>
    </r>
    <r>
      <rPr>
        <sz val="10"/>
        <rFont val="Arial"/>
        <family val="2"/>
      </rPr>
      <t>Solicitar el apoyo necesario de la secretaria de las TIC´s para contrarrestrar hakeos en los sistemas manejados en el proceso</t>
    </r>
  </si>
  <si>
    <r>
      <rPr>
        <b/>
        <sz val="10"/>
        <rFont val="Arial"/>
        <family val="2"/>
      </rPr>
      <t xml:space="preserve">F3A6 </t>
    </r>
    <r>
      <rPr>
        <sz val="10"/>
        <rFont val="Arial"/>
        <family val="2"/>
      </rPr>
      <t>Potencializar la generacion de productos que puedan generar los recursos que contrarresten un poco la dependencia financiera</t>
    </r>
  </si>
  <si>
    <r>
      <rPr>
        <b/>
        <sz val="10"/>
        <rFont val="Arial"/>
        <family val="2"/>
      </rPr>
      <t>D4A6</t>
    </r>
    <r>
      <rPr>
        <sz val="10"/>
        <rFont val="Arial"/>
        <family val="2"/>
      </rPr>
      <t xml:space="preserve"> Solicitar incorporación de recursos para la adquisición de los diferentes insumos que requiera la Dirección para el cumplimiento del proceso de gestión catastral</t>
    </r>
  </si>
  <si>
    <t>1. Aumento de las solicitudes - reclamos de los ciudadanos - usuarios</t>
  </si>
  <si>
    <t>11. Optimizar el uso y aprovechamiento de la información geografica</t>
  </si>
  <si>
    <t>3. Actualización y Nuevas Certificaciones</t>
  </si>
  <si>
    <r>
      <rPr>
        <b/>
        <sz val="10"/>
        <rFont val="Arial"/>
        <family val="2"/>
      </rPr>
      <t>D1D5O1</t>
    </r>
    <r>
      <rPr>
        <sz val="10"/>
        <rFont val="Arial"/>
        <family val="2"/>
      </rPr>
      <t xml:space="preserve">: La Directora o quien ella delegue debe solicitar al IGAC capacitaciones sobre experiencias y sobre las nuevas reglamentaciones aprobadas por el ente  </t>
    </r>
  </si>
  <si>
    <t>2. Posibilidad de Ingresos para la ciudad por concepto de la prestación del servicio como gestor y operador catastral</t>
  </si>
  <si>
    <t>1. Oferta de de la entidad reguladora IGAC, de capacitaciones a nivel nacional</t>
  </si>
  <si>
    <t>14. Falta comportamientos de integridad de lo público del servidor que revisa y/o decide la solicitud</t>
  </si>
  <si>
    <t>13. Debilidad en los controles existentes en los procesos y procedimientos</t>
  </si>
  <si>
    <t>12. Responsabilidad, sentido de pertenencia, Honestidad y transparencia</t>
  </si>
  <si>
    <t>12. Debilidades en la comunicación y retroalimentación con los funcionarios</t>
  </si>
  <si>
    <t>11. Experiencia en la generación de productos catastrales</t>
  </si>
  <si>
    <t>11. Planeación sujeta a recursos financieros insuficientes frente a las necesidades</t>
  </si>
  <si>
    <t>9. Psoibilidad de Estructuración de procesos y procedimientos</t>
  </si>
  <si>
    <t>9. Falta o baja Interoperabilidad de algunos sistemas internos y con otras entidades</t>
  </si>
  <si>
    <t>8. Utilización de métodos de recolección de información (directos, indirectos,declarativos y/o colaborativos)</t>
  </si>
  <si>
    <t>8. Dependencia de terceros para ajustes a sistemas existentes y/o desarrollos tecnológicos</t>
  </si>
  <si>
    <t>7. Ubicación Central y estratégica del Centro de Catastro Multipropósito</t>
  </si>
  <si>
    <t>6. Existencia de Cartografia Catastral Base</t>
  </si>
  <si>
    <t>6. Falta de personal en algunos temas o procesos, ej. Misionales; dada la alta demanda de trámites o nuevas demandas o retos.</t>
  </si>
  <si>
    <t>5. Disponibilidad de medios de comunicación de la entidad para dar a conocer servicios y tramites prestado dentro del proceso</t>
  </si>
  <si>
    <t>5. Desconocimiento detallado de la implementación de algunos temas. Ej. Métodos, modelos para Catastro Multipropósito (LADM-COL, métodos indirectos, colaborativos y declarativos)</t>
  </si>
  <si>
    <t>4. Contar con Moderno y Amplio Centro Catastral</t>
  </si>
  <si>
    <t>4. Demoras en la ejecución de procesos,como: Contratación, nombramientos, pagos.</t>
  </si>
  <si>
    <t>3. Rentabilidad a Mediano y Largo Plazo</t>
  </si>
  <si>
    <t>3. Incumplimiento o demora en los tiempos de respuesta a trámites y peticiones</t>
  </si>
  <si>
    <t>2. Disposición y buen servicio en el manejo de atención al usuario. y/o atención de cliente interno y externo</t>
  </si>
  <si>
    <t>2. Alta rotación de personal.</t>
  </si>
  <si>
    <t>1. Contar con sistema integrado de gestion de la entidad, Implementación de sistemas de gestión. Ej. Fortalecimiento, Control interno</t>
  </si>
  <si>
    <t>1. Algunos procesos y/o procedimientos desactualizados</t>
  </si>
  <si>
    <t>Pagina:  5 de 15</t>
  </si>
  <si>
    <t>Versión: 05</t>
  </si>
  <si>
    <t>Codigo: FOR-13-PRO-SIG-05</t>
  </si>
  <si>
    <t>Insuficiencia del personal de planta o contratistas para el adecuado cumplimiento de los tiempos de respuesta de los tramites</t>
  </si>
  <si>
    <t xml:space="preserve">Falta del sistema de información catastral adecuado y robusto que permita dar respuesta oportuna y llevar trazabilidad de los tramites </t>
  </si>
  <si>
    <t>Gestión</t>
  </si>
  <si>
    <t>GESTIÓN CATASTRAL</t>
  </si>
  <si>
    <t>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</si>
  <si>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INICIA DESDE LA PLANEACIÓN DE LAS ACTIVIDADES DE FORMACIÓN, ACTUALIZACIÓN, CONSERVACIÓN Y
DIFUSIÓN DE LA INFORMACIÓN CATASTRAL HASTA LA REALIZACIÓN DE LAS VERIFICACIONES DEL PROCESO</t>
  </si>
  <si>
    <t>Directora de Planeación Multipropósito y su equipo de trabajo</t>
  </si>
  <si>
    <t>OBJETIVO: 
REALIZAR LA GESTIÓN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t>
  </si>
  <si>
    <t>PROCESO: GESTIÓN CATASTRAL</t>
  </si>
  <si>
    <t xml:space="preserve">*Debilidad en los controles existentes en los procesos </t>
  </si>
  <si>
    <t>*Falta de comportamientos de integridad de lo publico del servidor que revisa y/o aprueba la solicitud</t>
  </si>
  <si>
    <r>
      <rPr>
        <sz val="12"/>
        <color theme="6" tint="-0.249977111117893"/>
        <rFont val="Arial Narrow"/>
        <family val="2"/>
      </rPr>
      <t xml:space="preserve">*Sanciones por parte de los entes rectores (IGAC-SNR)   </t>
    </r>
    <r>
      <rPr>
        <sz val="12"/>
        <color theme="1"/>
        <rFont val="Arial Narrow"/>
        <family val="2"/>
      </rPr>
      <t xml:space="preserve">                      </t>
    </r>
  </si>
  <si>
    <t>Getsion de eventos</t>
  </si>
  <si>
    <t>7. Captura parcial de los cambios físicos y/o economicos de los predios del municipio (urbanos y rurales),por la inclusión de nuevas variables del enfoque multipropósito.</t>
  </si>
  <si>
    <t>10. Mejoras en los procesos, resultado de la iniciativa de los funcionarios</t>
  </si>
  <si>
    <t>13. La Administración Municipal cuenta con la Plataforma Integrada de Sistemas de Información - PISAMI, la cual mide y lleva el control de los tiempos de respuesta de PQR y tramites realizados en cada Secretaria o Dirección. (PISAMI)</t>
  </si>
  <si>
    <t>14. La administración Municipal cuenta con tablas de retenciaón documental para identificación de asuntos o tramites de cada dirección,que permite llevar tiempos de respuesta y conservación de los documentos de manera fisica y digital. Grupo interdisciplinario especializado en la Gestión Documental, que cuenta con los instrumentos y procesos archivisticos y de radicación reglamentados para llevar control de la documentación. (Grupo de Gestión Documental asociado a la dirección de Recursos Fisicos de la administración Municipal)</t>
  </si>
  <si>
    <t>15. Desactualización de hojas de vida de tramites catastrales</t>
  </si>
  <si>
    <t>16. Falta de articulación del proceso catastral con los instrumentos y procesos archivisticos del grupo de gestión documental, ya que a la fecha el proceso de gestión catastral no cuenta con tablas de retención documental ni procedimentos de radicación reglamentado dentro del grupo de gestión documental.</t>
  </si>
  <si>
    <t>17. Falta de inclusión del proceso catastral dentro de la plataforma administrativa, Pisami</t>
  </si>
  <si>
    <r>
      <t xml:space="preserve">F13F14O4O10: </t>
    </r>
    <r>
      <rPr>
        <sz val="10"/>
        <rFont val="Arial"/>
        <family val="2"/>
      </rPr>
      <t>La Directora Solicitará a la Dirección TICS para que en el desarrollo de la plataforma pisami se incluya los tramites y/o servicios catastrales,esto con el fin de poder llevar control real de los tiempos de respuesta derivado de cada uno de estos. Además se deberá entregar al Grupo de Gestión Documental el cuadro de clasificación de los asuntos identificados para la Dirección de Planeación Multiporposito, solicitando a su vez las tablas de retención documental para este proceso, actualizasando así la serie documental asociada a los tramites catastrales</t>
    </r>
    <r>
      <rPr>
        <b/>
        <sz val="10"/>
        <rFont val="Arial"/>
        <family val="2"/>
      </rPr>
      <t>.</t>
    </r>
  </si>
  <si>
    <t>4. Generar credibilidad y confianza en los procesos de las instituciones públicas</t>
  </si>
  <si>
    <r>
      <rPr>
        <b/>
        <sz val="10"/>
        <rFont val="Arial"/>
        <family val="2"/>
      </rPr>
      <t>D3D7D9O6O5</t>
    </r>
    <r>
      <rPr>
        <sz val="10"/>
        <rFont val="Arial"/>
        <family val="2"/>
      </rPr>
      <t>: La Directora solicitará a su equipo de trabajo y al operador de la herramienta técnologica, mantener actualizadas y cumplir con los controles y el flujo documental y los tiempos de respuesta que se implemente dentro de cada mutación catastral conforme se describe dentro de las hojas de vida de los tramites, las cuales siguen la normatividad vigente y exigida por el ente regulador, en este caso el Instituto Geografico Agustin Codazzi (IGAC)</t>
    </r>
  </si>
  <si>
    <r>
      <rPr>
        <b/>
        <sz val="10"/>
        <rFont val="Arial"/>
        <family val="2"/>
      </rPr>
      <t>D15O6</t>
    </r>
    <r>
      <rPr>
        <sz val="10"/>
        <rFont val="Arial"/>
        <family val="2"/>
      </rPr>
      <t>: El equipo delegado por la Directora, se encargará de realizar la actualización de las Hojas de vida de los tramites catastrales según cada mutación siguiendo la Normatividad del IGAC, que en este caso corresponde a las resoluciones emitidas el último año, estas seran revisadas y aprobadas por la Directora.</t>
    </r>
  </si>
  <si>
    <t>*Inoportunidad en los tiempos de  respuesta a los usuarios</t>
  </si>
  <si>
    <t xml:space="preserve">Posibilidad de Impacto Economico y Reputacional, por sanciones por parte de los entes rectores (IGAC-SNR, ect) debido a la Inoportunidad de respuesta a las solicitudes de tramites y productos catastrales, lo que conllevaria a constantes quejas de usuarios                                                                                          </t>
  </si>
  <si>
    <t xml:space="preserve">Desde la Radicación, cuando el usuario realiza la radicación o solicitud del tramite en oficinas diferentes a las de catastro y/o por Pisami como PQR; y cuando estos son remitidos a catastro, llegan fuera de los tiempos de respuesta. En el seguimiento y  la ejecución, debido que cuando llegan los tramites a los ejecutores estos al realizar el analisis o verificación de docuementos se pueden detectar falta de documentación, para lo cual se debe requerir al usuario para que entregue dicha documentación dentro del tiempo establecido. </t>
  </si>
  <si>
    <t>Directora de Planeación Multipropósito y/o su equipo de trabajo</t>
  </si>
  <si>
    <t>Plan de adquisiciones y actas de reuniones de segumiento realizadas a la fecha</t>
  </si>
  <si>
    <t>Se analiza la contratación de un sistema catastral que cumpla con la normatividad actual, el cual debe contar con un sistema de alertas que indique el estado del tramite, este proceso es realizado por la Secretaria de planeación junto a la Dirección de Planeación Multipropósito. Asi mismo cada vez que se requiera validar el funcionamiento del sistema de información catastral, según los requerimientos de los ejecutores y/o usuarios, se solicitara a los administradores de la plataforma la necesidad de revisar y validar el cumplimiento del servicio y fortalecer el software o los módulos de este si es necesario, dejando como evidencia, actas de reunión y/o solicitudes escritas y/o informes presentados por la empresa contratada, esta acción será realizada por la Directora de Planeación Multiproposito o a quien ella Delegue para esta actividad.</t>
  </si>
  <si>
    <t>Falta de Ventanilla Unica para la Gestión Catastral, debido al desconocimiento de las demás ventanillas de la administración para poder orientar de forma acertada a los usuarios en cuanto a tramites catastrales</t>
  </si>
  <si>
    <t>La Dirección de Planeación Multipropósito, requiere la creación de ventanilla unica de gestión catastral, con el fin de brindar la asesoria y la recepción de los tramites catastrales en un solo lugar. Teniendo en cuenta que la gestión catastral es un servicio público único especial, que requiere del conocimiento de los requisitos de cada tramite y asi evitar errores en la solicitud, esto deberá realizarce dentro de los siguientes 2 meses. Dado el caso que la respuesta sea negativa, se solicitará la capacitación al personal de las demás ventanillas (Planeación, ventanilla alcaldia, pqr y pisami) para que puedan guiar a los usuarios y/o puedan remitirlo a las oficinas de catastro para que realicen su solicitud personalmente en el cam de la pola o por medio del enlace de la plataforma catastral que existirá para los usuarios, ademas se solicitará la inclusión de los tramites y el boton de la pagina de la plataforma dentro del sitio web de la alcaldía, esto se deberá realizar en los proximos 3 meses</t>
  </si>
  <si>
    <t>10.Falta de articulación con las demás dependencias que pueden afectar el proceso</t>
  </si>
  <si>
    <t>18. Falta en la continuidad del software catastral por demora en contrtación del mismo</t>
  </si>
  <si>
    <r>
      <rPr>
        <b/>
        <sz val="10"/>
        <rFont val="Arial"/>
        <family val="2"/>
      </rPr>
      <t>D14O12:</t>
    </r>
    <r>
      <rPr>
        <sz val="10"/>
        <rFont val="Arial"/>
        <family val="2"/>
      </rPr>
      <t xml:space="preserve"> La Directora de Planeación Multipropósito,  junto a su equipo de trabajo de manera bimestral realizará comité tecnico con el fin de socializar al menos un valor o principio del codigo de integridad del buen gobierno con el proposito de interiorizar en los funcionarios y contratistas acciones eticas para el desarrollo de sus actividades</t>
    </r>
  </si>
  <si>
    <r>
      <rPr>
        <b/>
        <sz val="10"/>
        <rFont val="Arial"/>
        <family val="2"/>
      </rPr>
      <t xml:space="preserve">F5O4 </t>
    </r>
    <r>
      <rPr>
        <sz val="10"/>
        <rFont val="Arial"/>
        <family val="2"/>
      </rPr>
      <t>Generar estrategias de socialización que permita la comunicación asertiva con los diferentes encargados de los procesos catastrales para la correcta tramitación de los mismos.</t>
    </r>
  </si>
  <si>
    <r>
      <rPr>
        <b/>
        <sz val="10"/>
        <rFont val="Arial"/>
        <family val="2"/>
      </rPr>
      <t xml:space="preserve">D13O5O10: </t>
    </r>
    <r>
      <rPr>
        <sz val="10"/>
        <rFont val="Arial"/>
        <family val="2"/>
      </rPr>
      <t>El Grupo tecnico, administrativo y de radicación siguen los pasos aprobados para la radicación y realización de un tramite o producto catastral.</t>
    </r>
  </si>
  <si>
    <t>5 variedad de oferta de  software catastral</t>
  </si>
  <si>
    <t>6.  Hojas de Vida de tramites catastrales,reglamentadas con la ultima normatividad del IGAC, llevando control de cada tramite dentro de ellas.</t>
  </si>
  <si>
    <t>D18O5: La Secretaria de Planeación junto a la Dirección de Planeación Multipropósito gestionaran, analizaran y solicitaran la contratación del Sistema Catastral, en el cual se debera exigir la funcionalidad de este con la empresa que se contrate para garantizar el funcionamiento y mantenimiento del mismo</t>
  </si>
  <si>
    <t>7.  Portafolio de productos y servicios para la ciudad en los trrámites catastrales</t>
  </si>
  <si>
    <r>
      <t>D</t>
    </r>
    <r>
      <rPr>
        <vertAlign val="subscript"/>
        <sz val="14"/>
        <rFont val="Arial"/>
        <family val="2"/>
      </rPr>
      <t>10</t>
    </r>
    <r>
      <rPr>
        <sz val="14"/>
        <rFont val="Arial"/>
        <family val="2"/>
      </rPr>
      <t>O</t>
    </r>
    <r>
      <rPr>
        <vertAlign val="subscript"/>
        <sz val="14"/>
        <rFont val="Arial"/>
        <family val="2"/>
      </rPr>
      <t>9,14</t>
    </r>
    <r>
      <rPr>
        <sz val="14"/>
        <rFont val="Arial"/>
        <family val="2"/>
      </rPr>
      <t xml:space="preserve">:  </t>
    </r>
    <r>
      <rPr>
        <sz val="12"/>
        <rFont val="Arial"/>
        <family val="2"/>
      </rPr>
      <t xml:space="preserve">Realizar mesas tecnicas según requerimiento o solicitud de las áreas:  Secretaría de TIC, Dirección de Rentas y la Dirección de Planeacion del Desarrollo  para efectuar seguimiento a los avances de reportes de la Base catastral y metas del plan de desarrollo, </t>
    </r>
  </si>
  <si>
    <t xml:space="preserve">8. Politica publica de catastro multiproposito del IGAC.  </t>
  </si>
  <si>
    <t xml:space="preserve">9.Buenas prácticas de  metodologías refererrente usadas en otros  gestores catastrales </t>
  </si>
  <si>
    <t xml:space="preserve">10. Desarrollo de aplicativos web y móviles </t>
  </si>
  <si>
    <t>12. Codigo de Integridad y Buen Gobierno adoptado, publicado y fomentado.</t>
  </si>
  <si>
    <t xml:space="preserve">14. Modelo Integrado de planeación y gestión  documentado y adoptado en la Alcaldía </t>
  </si>
  <si>
    <t>2. Dinámica de crecimiento y desarrollo de la ciudad y los actuales retos que le plantea el Plan de Desarrollo 2024-2027</t>
  </si>
  <si>
    <r>
      <t xml:space="preserve">D4D6D14D10D18A1A3A10: </t>
    </r>
    <r>
      <rPr>
        <sz val="10"/>
        <rFont val="Arial"/>
        <family val="2"/>
      </rPr>
      <t xml:space="preserve">Reportar Control Disciplinario y a Dirección de Fortalecimiento Institucional la Matriz de Eventos (Riesgos Materializados) y la materalización del Riesgo, especificando el funcionario que cometió la falta ética.  </t>
    </r>
  </si>
  <si>
    <t>24/feb/2025 al 30/Dic/2025</t>
  </si>
  <si>
    <t>Asistencia a mesas tecnicas y/o solicitud realizada y/o informes</t>
  </si>
  <si>
    <t>Cuando se presenten fallas o  haya dudas en el manejo de la plataforma o se requiera actualización de algun modulo de la misma se realizara solicitud mediante solicitudes expresas y/o mesas técnicas e informes de ejecución del contrato</t>
  </si>
  <si>
    <t>Solicitar información y/o respuesta al memorando o correo electronico enviado al grupo de gestión documental para la creación de la ventanilla unica de la gestión catastral. De no poderse crear la ventanilla única,  La Directora Solicitará una capacitación para orientar a las demas ventanillas y requerira a la Dirección TICS para que en el desarrollo de la plataforma pisami se incluya los tramites y/o servicios catastrales,esto con el fin de poder llevar control real de los tiempos de respuesta derivado de cada uno de estos. Además se deberá entregar al Grupo de Gestión Documental el cuadro de clasificación de los asuntos identificados para la Dirección de Planeación Multiporposito, solicitando a su vez las tablas de retención documental para este proceso, actualizasando así la serie documental asociada a los tramites catastrales</t>
  </si>
  <si>
    <t>El Grupo tecnico, administrativo y de radicación siguen los pasos aprobados para la radicación y realización de un tramite o producto catastral.  Realizar  seguimiento al  por pare de la directora donde se consignan las respuestas brindadas a las solicitudes de los usuarios de PQR (Pisamis) y/o solicitudes radicadas en el Cam</t>
  </si>
  <si>
    <t xml:space="preserve">La Directora verifica el personal que se requiere en la Dirección con el fin de solicitar su contratación, para desarrollar las actividades propias del proceso. Esta actividad deberá realizarce dos veces al año. En caso de no contar con el personal requerido, La Directora de Planeación Multipropósito, verifica los planes de choque  delegados de los rezagos de tramites, esto con el fin de ir evacuando los que están fuera de tiempos de respuesta, delegando por metas a cada uno de los contratistas con los que cuenta en el momento la dirección, todos los tramites deben realizarce siguiendo los controles y el flujo documental y los tiempos de respuesta que se implemente para cada mutación catastral conforme se describe dentro de las hojas de vida de los tramites; los seguimientosse realizaran mediante reunión por lo menos una vez al mes. </t>
  </si>
  <si>
    <t>Correo electronico o memorando o actas de mesas tecnicas o asistencias a estas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</si>
</sst>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1"/>
      <color theme="1"/>
      <name val="Calibri"/>
      <family val="2"/>
      <scheme val="minor"/>
    </font>
    <font>
      <b/>
      <sz val="12"/>
      <color indexed="8"/>
      <name val="Arial"/>
      <family val="2"/>
    </font>
    <font>
      <b/>
      <sz val="11"/>
      <color indexed="8"/>
      <name val="Arial"/>
      <family val="2"/>
    </font>
    <font>
      <sz val="11"/>
      <color theme="1"/>
      <name val="Arial"/>
      <family val="2"/>
    </font>
    <font>
      <b/>
      <sz val="11"/>
      <color indexed="17"/>
      <name val="Arial"/>
      <family val="2"/>
    </font>
    <font>
      <b/>
      <sz val="12"/>
      <color theme="1"/>
      <name val="Arial"/>
      <family val="2"/>
    </font>
    <font>
      <sz val="11"/>
      <color indexed="8"/>
      <name val="Arial"/>
      <family val="2"/>
    </font>
    <font>
      <sz val="11"/>
      <name val="Arial"/>
      <family val="2"/>
    </font>
    <font>
      <sz val="10"/>
      <color theme="1"/>
      <name val="Arial"/>
      <family val="2"/>
    </font>
    <font>
      <b/>
      <sz val="11"/>
      <color theme="1"/>
      <name val="Arial"/>
      <family val="2"/>
    </font>
    <font>
      <b/>
      <sz val="10"/>
      <color theme="1"/>
      <name val="Arial"/>
      <family val="2"/>
    </font>
    <font>
      <b/>
      <sz val="9"/>
      <color theme="1"/>
      <name val="Arial"/>
      <family val="2"/>
    </font>
    <font>
      <b/>
      <sz val="9"/>
      <color theme="1"/>
      <name val="Calibri"/>
      <family val="2"/>
      <scheme val="minor"/>
    </font>
    <font>
      <b/>
      <sz val="20"/>
      <color theme="1"/>
      <name val="Arial"/>
      <family val="2"/>
    </font>
    <font>
      <b/>
      <sz val="14"/>
      <color theme="1"/>
      <name val="Arial"/>
      <family val="2"/>
    </font>
    <font>
      <b/>
      <sz val="10"/>
      <name val="Arial"/>
      <family val="2"/>
    </font>
    <font>
      <b/>
      <i/>
      <sz val="10"/>
      <color theme="1"/>
      <name val="Arial"/>
      <family val="2"/>
    </font>
    <font>
      <sz val="9"/>
      <color theme="1"/>
      <name val="Arial"/>
      <family val="2"/>
    </font>
    <font>
      <b/>
      <sz val="10"/>
      <color indexed="8"/>
      <name val="Arial"/>
      <family val="2"/>
    </font>
    <font>
      <sz val="12"/>
      <color theme="6" tint="-0.249977111117893"/>
      <name val="Arial Narrow"/>
      <family val="2"/>
    </font>
    <font>
      <sz val="8"/>
      <name val="Calibri"/>
      <family val="2"/>
      <scheme val="minor"/>
    </font>
    <font>
      <vertAlign val="subscript"/>
      <sz val="14"/>
      <name val="Arial"/>
      <family val="2"/>
    </font>
    <font>
      <sz val="14"/>
      <name val="Arial"/>
      <family val="2"/>
    </font>
    <font>
      <sz val="12"/>
      <name val="Arial"/>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9"/>
        <bgColor indexed="64"/>
      </patternFill>
    </fill>
    <fill>
      <patternFill patternType="solid">
        <fgColor theme="0" tint="-4.9989318521683403E-2"/>
        <bgColor indexed="64"/>
      </patternFill>
    </fill>
    <fill>
      <patternFill patternType="solid">
        <fgColor rgb="FFFFA36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9B57"/>
        <bgColor indexed="64"/>
      </patternFill>
    </fill>
    <fill>
      <patternFill patternType="solid">
        <fgColor theme="3" tint="0.79998168889431442"/>
        <bgColor indexed="64"/>
      </patternFill>
    </fill>
  </fills>
  <borders count="10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
      <left style="dashed">
        <color theme="9" tint="-0.249977111117893"/>
      </left>
      <right style="dashed">
        <color theme="9" tint="-0.249977111117893"/>
      </right>
      <top/>
      <bottom style="dashed">
        <color theme="9" tint="-0.249977111117893"/>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65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xf numFmtId="0" fontId="40" fillId="3" borderId="52" xfId="2" applyFont="1" applyFill="1" applyBorder="1"/>
    <xf numFmtId="0" fontId="40" fillId="3" borderId="53" xfId="2" applyFont="1" applyFill="1" applyBorder="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xf numFmtId="0" fontId="45" fillId="3" borderId="0" xfId="0" applyFont="1" applyFill="1" applyAlignment="1">
      <alignment horizontal="left" vertical="center" wrapText="1"/>
    </xf>
    <xf numFmtId="0" fontId="46" fillId="3" borderId="0" xfId="0" applyFont="1" applyFill="1" applyAlignment="1">
      <alignment horizontal="left" vertical="top" wrapText="1"/>
    </xf>
    <xf numFmtId="0" fontId="40" fillId="3" borderId="0" xfId="2" applyFont="1" applyFill="1"/>
    <xf numFmtId="0" fontId="40" fillId="3" borderId="15" xfId="2" applyFont="1" applyFill="1" applyBorder="1"/>
    <xf numFmtId="0" fontId="40" fillId="3" borderId="16" xfId="2" applyFont="1" applyFill="1" applyBorder="1"/>
    <xf numFmtId="0" fontId="40" fillId="3" borderId="18" xfId="2" applyFont="1" applyFill="1" applyBorder="1"/>
    <xf numFmtId="0" fontId="40" fillId="3" borderId="17" xfId="2" applyFont="1" applyFill="1" applyBorder="1"/>
    <xf numFmtId="0" fontId="44" fillId="3" borderId="0" xfId="2" applyFont="1" applyFill="1" applyAlignment="1">
      <alignment horizontal="left" vertical="center" wrapText="1"/>
    </xf>
    <xf numFmtId="0" fontId="40" fillId="3" borderId="0" xfId="2" applyFont="1" applyFill="1" applyAlignment="1">
      <alignment horizontal="left" vertical="center" wrapText="1"/>
    </xf>
    <xf numFmtId="0" fontId="40" fillId="3" borderId="0" xfId="2" quotePrefix="1" applyFont="1" applyFill="1" applyAlignment="1">
      <alignment horizontal="left" vertical="center" wrapText="1"/>
    </xf>
    <xf numFmtId="0" fontId="42" fillId="3" borderId="14" xfId="2" quotePrefix="1" applyFont="1" applyFill="1" applyBorder="1" applyAlignment="1">
      <alignment horizontal="left" vertical="top" wrapText="1"/>
    </xf>
    <xf numFmtId="0" fontId="43" fillId="3" borderId="0" xfId="2" quotePrefix="1" applyFont="1" applyFill="1" applyAlignment="1">
      <alignment horizontal="left" vertical="top" wrapText="1"/>
    </xf>
    <xf numFmtId="0" fontId="4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Alignment="1">
      <alignment horizontal="justify" vertical="center" wrapText="1" readingOrder="1"/>
    </xf>
    <xf numFmtId="0" fontId="55" fillId="3" borderId="0" xfId="0" applyFont="1" applyFill="1" applyAlignment="1">
      <alignment vertical="center"/>
    </xf>
    <xf numFmtId="0" fontId="54" fillId="0" borderId="0" xfId="0" applyFont="1" applyAlignment="1">
      <alignment horizontal="justify" vertical="center" wrapText="1" readingOrder="1"/>
    </xf>
    <xf numFmtId="0" fontId="54" fillId="0" borderId="0" xfId="0" applyFont="1" applyAlignment="1">
      <alignment vertical="center"/>
    </xf>
    <xf numFmtId="0" fontId="12" fillId="0" borderId="0" xfId="0" pivotButton="1" applyFont="1"/>
    <xf numFmtId="0" fontId="56" fillId="0" borderId="0" xfId="0" applyFont="1" applyAlignment="1">
      <alignment horizontal="center" wrapText="1"/>
    </xf>
    <xf numFmtId="0" fontId="57" fillId="0" borderId="0" xfId="0" applyFont="1"/>
    <xf numFmtId="0" fontId="61" fillId="0" borderId="78" xfId="0" applyFont="1" applyBorder="1" applyAlignment="1">
      <alignment vertical="center" wrapText="1"/>
    </xf>
    <xf numFmtId="0" fontId="59" fillId="0" borderId="0" xfId="0" applyFont="1" applyAlignment="1">
      <alignment vertical="center" wrapText="1"/>
    </xf>
    <xf numFmtId="0" fontId="61" fillId="0" borderId="0" xfId="0" applyFont="1"/>
    <xf numFmtId="0" fontId="59" fillId="0" borderId="0" xfId="0" applyFont="1" applyAlignment="1">
      <alignment horizontal="center" vertical="center" wrapText="1"/>
    </xf>
    <xf numFmtId="0" fontId="61" fillId="0" borderId="33" xfId="0" applyFont="1" applyBorder="1" applyAlignment="1">
      <alignment vertical="center" wrapText="1"/>
    </xf>
    <xf numFmtId="0" fontId="63" fillId="17" borderId="83" xfId="0" applyFont="1" applyFill="1" applyBorder="1" applyAlignment="1">
      <alignment vertical="center"/>
    </xf>
    <xf numFmtId="0" fontId="63" fillId="17" borderId="84" xfId="0" applyFont="1" applyFill="1" applyBorder="1" applyAlignment="1">
      <alignment horizontal="center" vertical="center"/>
    </xf>
    <xf numFmtId="0" fontId="63" fillId="17" borderId="85" xfId="0" applyFont="1" applyFill="1" applyBorder="1" applyAlignment="1">
      <alignment horizontal="center" vertical="center"/>
    </xf>
    <xf numFmtId="0" fontId="61" fillId="18" borderId="77" xfId="0" applyFont="1" applyFill="1" applyBorder="1" applyAlignment="1">
      <alignment vertical="center" wrapText="1"/>
    </xf>
    <xf numFmtId="0" fontId="61" fillId="18" borderId="78" xfId="0" applyFont="1" applyFill="1" applyBorder="1" applyAlignment="1">
      <alignment vertical="center" wrapText="1"/>
    </xf>
    <xf numFmtId="0" fontId="61" fillId="18" borderId="37" xfId="0" applyFont="1" applyFill="1" applyBorder="1" applyAlignment="1">
      <alignment vertical="center" wrapText="1"/>
    </xf>
    <xf numFmtId="0" fontId="61" fillId="3" borderId="33" xfId="0" applyFont="1" applyFill="1" applyBorder="1" applyAlignment="1">
      <alignment horizontal="left" vertical="center" wrapText="1"/>
    </xf>
    <xf numFmtId="0" fontId="61" fillId="18" borderId="33" xfId="0" applyFont="1" applyFill="1" applyBorder="1" applyAlignment="1">
      <alignmen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5" fillId="0" borderId="33" xfId="0" applyFont="1" applyBorder="1" applyAlignment="1">
      <alignment horizontal="left" vertical="center" wrapText="1"/>
    </xf>
    <xf numFmtId="0" fontId="61" fillId="18" borderId="39" xfId="0" applyFont="1" applyFill="1" applyBorder="1" applyAlignment="1">
      <alignment vertical="center" wrapText="1"/>
    </xf>
    <xf numFmtId="0" fontId="61" fillId="0" borderId="40" xfId="0" applyFont="1" applyBorder="1" applyAlignment="1">
      <alignment horizontal="left" vertical="center" wrapText="1"/>
    </xf>
    <xf numFmtId="0" fontId="61" fillId="18" borderId="40" xfId="0" applyFont="1" applyFill="1" applyBorder="1" applyAlignment="1">
      <alignment vertical="center" wrapText="1"/>
    </xf>
    <xf numFmtId="0" fontId="65" fillId="0" borderId="40" xfId="0" applyFont="1" applyBorder="1" applyAlignment="1">
      <alignment horizontal="left" vertical="center" wrapText="1"/>
    </xf>
    <xf numFmtId="0" fontId="61" fillId="0" borderId="41" xfId="0" applyFont="1" applyBorder="1" applyAlignment="1">
      <alignment horizontal="left" vertical="center" wrapText="1"/>
    </xf>
    <xf numFmtId="0" fontId="61" fillId="0" borderId="0" xfId="0" applyFont="1" applyAlignment="1">
      <alignmen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66" fillId="0" borderId="0" xfId="0" applyFont="1" applyAlignment="1">
      <alignment horizontal="left" vertical="center" wrapText="1"/>
    </xf>
    <xf numFmtId="0" fontId="38" fillId="0" borderId="0" xfId="0" applyFont="1" applyAlignment="1">
      <alignment horizontal="left" vertical="center" wrapText="1"/>
    </xf>
    <xf numFmtId="0" fontId="66" fillId="0" borderId="0" xfId="0" applyFont="1" applyAlignment="1">
      <alignment horizontal="left" vertical="center"/>
    </xf>
    <xf numFmtId="0" fontId="38" fillId="0" borderId="0" xfId="0" applyFont="1" applyAlignment="1">
      <alignment horizontal="left" vertical="center"/>
    </xf>
    <xf numFmtId="0" fontId="61" fillId="0" borderId="15" xfId="0" applyFont="1" applyBorder="1" applyAlignment="1">
      <alignment horizontal="left" vertical="center" wrapText="1"/>
    </xf>
    <xf numFmtId="0" fontId="61" fillId="0" borderId="15" xfId="0" applyFont="1" applyBorder="1"/>
    <xf numFmtId="0" fontId="61" fillId="0" borderId="18" xfId="0" applyFont="1" applyBorder="1"/>
    <xf numFmtId="0" fontId="61" fillId="0" borderId="17" xfId="0" applyFont="1" applyBorder="1"/>
    <xf numFmtId="0" fontId="61" fillId="3" borderId="0" xfId="0" applyFont="1" applyFill="1" applyAlignment="1">
      <alignment horizontal="left" vertical="center" wrapText="1"/>
    </xf>
    <xf numFmtId="0" fontId="61" fillId="3" borderId="87" xfId="0" applyFont="1" applyFill="1" applyBorder="1" applyAlignment="1">
      <alignment horizontal="left" vertical="center" wrapText="1"/>
    </xf>
    <xf numFmtId="0" fontId="61" fillId="0" borderId="89" xfId="0" applyFont="1" applyBorder="1"/>
    <xf numFmtId="0" fontId="68" fillId="19" borderId="34" xfId="0" applyFont="1" applyFill="1" applyBorder="1" applyAlignment="1">
      <alignment horizontal="center" vertical="center" wrapText="1"/>
    </xf>
    <xf numFmtId="0" fontId="67" fillId="19" borderId="34" xfId="0" applyFont="1" applyFill="1" applyBorder="1" applyAlignment="1">
      <alignment horizontal="center" vertical="center" wrapText="1"/>
    </xf>
    <xf numFmtId="0" fontId="69" fillId="19" borderId="34" xfId="0" applyFont="1" applyFill="1" applyBorder="1" applyAlignment="1">
      <alignment horizontal="center" vertical="center" wrapText="1"/>
    </xf>
    <xf numFmtId="165" fontId="69" fillId="19" borderId="90" xfId="0" applyNumberFormat="1" applyFont="1" applyFill="1" applyBorder="1" applyAlignment="1">
      <alignment horizontal="center" vertical="center" wrapText="1"/>
    </xf>
    <xf numFmtId="0" fontId="70" fillId="19" borderId="91" xfId="0" applyFont="1" applyFill="1" applyBorder="1" applyAlignment="1">
      <alignment horizontal="center" vertical="center" wrapText="1"/>
    </xf>
    <xf numFmtId="0" fontId="58" fillId="0" borderId="0" xfId="0" applyFont="1" applyAlignment="1">
      <alignment horizontal="center" vertical="center" wrapText="1"/>
    </xf>
    <xf numFmtId="0" fontId="61" fillId="0" borderId="33" xfId="0" applyFont="1" applyBorder="1" applyAlignment="1">
      <alignment horizontal="center" vertical="center"/>
    </xf>
    <xf numFmtId="0" fontId="61" fillId="0" borderId="33" xfId="0" applyFont="1" applyBorder="1" applyAlignment="1" applyProtection="1">
      <alignment horizontal="center" vertical="center"/>
      <protection locked="0"/>
    </xf>
    <xf numFmtId="166" fontId="61" fillId="0" borderId="92" xfId="0" applyNumberFormat="1" applyFont="1" applyBorder="1" applyAlignment="1">
      <alignment horizontal="center" vertical="center"/>
    </xf>
    <xf numFmtId="0" fontId="0" fillId="0" borderId="93" xfId="0" applyBorder="1" applyAlignment="1" applyProtection="1">
      <alignment horizontal="center" vertical="top"/>
      <protection locked="0"/>
    </xf>
    <xf numFmtId="0" fontId="0" fillId="0" borderId="94" xfId="0" applyBorder="1" applyAlignment="1" applyProtection="1">
      <alignment vertical="top"/>
      <protection locked="0"/>
    </xf>
    <xf numFmtId="0" fontId="0" fillId="0" borderId="94" xfId="0" applyBorder="1"/>
    <xf numFmtId="165" fontId="61" fillId="0" borderId="92" xfId="0" applyNumberFormat="1" applyFont="1" applyBorder="1" applyAlignment="1">
      <alignment horizontal="center" vertical="center"/>
    </xf>
    <xf numFmtId="0" fontId="61" fillId="0" borderId="95" xfId="0" applyFont="1" applyBorder="1" applyAlignment="1">
      <alignment horizontal="center" vertical="center"/>
    </xf>
    <xf numFmtId="0" fontId="61" fillId="0" borderId="95" xfId="0" applyFont="1" applyBorder="1" applyAlignment="1">
      <alignment horizontal="left" vertical="center" wrapText="1"/>
    </xf>
    <xf numFmtId="0" fontId="61" fillId="0" borderId="95" xfId="0" applyFont="1" applyBorder="1" applyAlignment="1" applyProtection="1">
      <alignment horizontal="center" vertical="center"/>
      <protection locked="0"/>
    </xf>
    <xf numFmtId="165" fontId="61" fillId="0" borderId="96" xfId="0" applyNumberFormat="1" applyFont="1" applyBorder="1" applyAlignment="1">
      <alignment horizontal="center" vertical="center"/>
    </xf>
    <xf numFmtId="0" fontId="0" fillId="0" borderId="97" xfId="0" applyBorder="1"/>
    <xf numFmtId="165" fontId="61" fillId="20" borderId="79" xfId="0" applyNumberFormat="1" applyFont="1" applyFill="1" applyBorder="1" applyAlignment="1">
      <alignment vertical="center"/>
    </xf>
    <xf numFmtId="165" fontId="61" fillId="8" borderId="41" xfId="0" applyNumberFormat="1" applyFont="1" applyFill="1" applyBorder="1" applyAlignment="1">
      <alignment vertical="center"/>
    </xf>
    <xf numFmtId="0" fontId="0" fillId="0" borderId="0" xfId="0" applyAlignment="1" applyProtection="1">
      <alignment horizontal="center"/>
      <protection locked="0"/>
    </xf>
    <xf numFmtId="0" fontId="0" fillId="0" borderId="0" xfId="0" applyProtection="1">
      <protection locked="0"/>
    </xf>
    <xf numFmtId="165" fontId="0" fillId="0" borderId="0" xfId="0" applyNumberFormat="1" applyProtection="1">
      <protection locked="0"/>
    </xf>
    <xf numFmtId="0" fontId="0" fillId="0" borderId="0" xfId="0" applyAlignment="1">
      <alignment horizontal="center"/>
    </xf>
    <xf numFmtId="0" fontId="61" fillId="15" borderId="78" xfId="0" applyFont="1" applyFill="1" applyBorder="1" applyAlignment="1">
      <alignment horizontal="left" vertical="center" wrapText="1"/>
    </xf>
    <xf numFmtId="0" fontId="61" fillId="21" borderId="78" xfId="0" applyFont="1" applyFill="1" applyBorder="1" applyAlignment="1">
      <alignment horizontal="left" vertical="center" wrapText="1"/>
    </xf>
    <xf numFmtId="0" fontId="61" fillId="22" borderId="79" xfId="0" applyFont="1" applyFill="1" applyBorder="1" applyAlignment="1">
      <alignment horizontal="left" vertical="center" wrapText="1"/>
    </xf>
    <xf numFmtId="0" fontId="61" fillId="0" borderId="41" xfId="0" applyFont="1" applyBorder="1" applyAlignment="1" applyProtection="1">
      <alignment horizontal="center" vertical="center" wrapText="1"/>
      <protection locked="0"/>
    </xf>
    <xf numFmtId="0" fontId="61" fillId="0" borderId="40" xfId="0" applyFont="1" applyBorder="1" applyAlignment="1" applyProtection="1">
      <alignment horizontal="center" vertical="center" wrapText="1"/>
      <protection locked="0"/>
    </xf>
    <xf numFmtId="0" fontId="61" fillId="0" borderId="38" xfId="0" applyFont="1" applyBorder="1" applyAlignment="1" applyProtection="1">
      <alignment horizontal="center" vertical="center" wrapText="1"/>
      <protection locked="0"/>
    </xf>
    <xf numFmtId="0" fontId="61" fillId="0" borderId="33" xfId="0" applyFont="1" applyBorder="1" applyAlignment="1" applyProtection="1">
      <alignment horizontal="center" vertical="center" wrapText="1"/>
      <protection locked="0"/>
    </xf>
    <xf numFmtId="0" fontId="67" fillId="23" borderId="38" xfId="0" applyFont="1" applyFill="1" applyBorder="1" applyAlignment="1">
      <alignment horizontal="center" vertical="center"/>
    </xf>
    <xf numFmtId="0" fontId="67" fillId="23" borderId="33" xfId="0" applyFont="1" applyFill="1" applyBorder="1" applyAlignment="1">
      <alignment horizontal="center" vertical="center"/>
    </xf>
    <xf numFmtId="0" fontId="61" fillId="0" borderId="38" xfId="0" applyFont="1" applyBorder="1" applyAlignment="1" applyProtection="1">
      <alignment horizontal="left" vertical="center" wrapText="1"/>
      <protection locked="0"/>
    </xf>
    <xf numFmtId="0" fontId="66" fillId="0" borderId="40" xfId="0" applyFont="1" applyBorder="1" applyAlignment="1">
      <alignment horizontal="left" vertical="center" wrapText="1"/>
    </xf>
    <xf numFmtId="0" fontId="66" fillId="0" borderId="40" xfId="0" applyFont="1" applyBorder="1" applyAlignment="1">
      <alignment vertical="center" wrapText="1"/>
    </xf>
    <xf numFmtId="14" fontId="66" fillId="0" borderId="33" xfId="0" applyNumberFormat="1" applyFont="1" applyBorder="1" applyAlignment="1">
      <alignment horizontal="left" vertical="center" wrapText="1"/>
    </xf>
    <xf numFmtId="0" fontId="66" fillId="0" borderId="33" xfId="0" applyFont="1" applyBorder="1" applyAlignment="1">
      <alignment vertical="center" wrapText="1"/>
    </xf>
    <xf numFmtId="0" fontId="66" fillId="0" borderId="33" xfId="0" applyFont="1" applyBorder="1" applyAlignment="1">
      <alignment horizontal="left" vertical="center" wrapText="1"/>
    </xf>
    <xf numFmtId="0" fontId="66" fillId="0" borderId="78" xfId="0" applyFont="1" applyBorder="1" applyAlignment="1">
      <alignment horizontal="left" vertical="center" wrapText="1"/>
    </xf>
    <xf numFmtId="0" fontId="66" fillId="0" borderId="78" xfId="0" applyFont="1" applyBorder="1" applyAlignment="1">
      <alignment vertical="center" wrapText="1"/>
    </xf>
    <xf numFmtId="0" fontId="2" fillId="3" borderId="75" xfId="0" applyFont="1" applyFill="1" applyBorder="1" applyAlignment="1">
      <alignment vertical="center" wrapText="1"/>
    </xf>
    <xf numFmtId="0" fontId="2" fillId="0" borderId="2" xfId="0" applyFont="1" applyBorder="1" applyAlignment="1" applyProtection="1">
      <alignment horizontal="justify" vertical="top" wrapText="1"/>
      <protection locked="0"/>
    </xf>
    <xf numFmtId="0" fontId="2"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4" xfId="0" applyFont="1" applyBorder="1" applyAlignment="1" applyProtection="1">
      <alignment vertical="top" wrapText="1"/>
      <protection locked="0"/>
    </xf>
    <xf numFmtId="0" fontId="1" fillId="0" borderId="0" xfId="0" applyFont="1" applyAlignment="1">
      <alignment vertical="center" wrapText="1"/>
    </xf>
    <xf numFmtId="0" fontId="2" fillId="0" borderId="2" xfId="0" applyFont="1" applyBorder="1" applyAlignment="1" applyProtection="1">
      <alignment horizontal="center" vertical="top" wrapText="1"/>
      <protection locked="0"/>
    </xf>
    <xf numFmtId="14" fontId="27" fillId="0" borderId="4" xfId="0" applyNumberFormat="1" applyFont="1" applyBorder="1" applyAlignment="1" applyProtection="1">
      <alignment vertical="top" wrapText="1"/>
      <protection locked="0"/>
    </xf>
    <xf numFmtId="0" fontId="27" fillId="0" borderId="4" xfId="0" applyFont="1" applyBorder="1" applyAlignment="1" applyProtection="1">
      <alignment vertical="top"/>
      <protection locked="0"/>
    </xf>
    <xf numFmtId="0" fontId="50" fillId="0" borderId="4" xfId="0" applyFont="1" applyBorder="1" applyAlignment="1" applyProtection="1">
      <alignment horizontal="center" vertical="top" wrapText="1"/>
      <protection locked="0"/>
    </xf>
    <xf numFmtId="0" fontId="2" fillId="0" borderId="75" xfId="0" applyFont="1" applyBorder="1" applyAlignment="1">
      <alignment vertical="center" wrapText="1"/>
    </xf>
    <xf numFmtId="0" fontId="71" fillId="19" borderId="104" xfId="0" applyFont="1" applyFill="1" applyBorder="1" applyAlignment="1">
      <alignment horizontal="center" vertical="center" wrapText="1"/>
    </xf>
    <xf numFmtId="0" fontId="71" fillId="19" borderId="0" xfId="0" applyFont="1" applyFill="1" applyAlignment="1">
      <alignment horizontal="center" vertical="center" wrapText="1"/>
    </xf>
    <xf numFmtId="0" fontId="71" fillId="19" borderId="87" xfId="0" applyFont="1" applyFill="1" applyBorder="1" applyAlignment="1">
      <alignment horizontal="center" vertical="center" wrapText="1"/>
    </xf>
    <xf numFmtId="0" fontId="38" fillId="0" borderId="92" xfId="0" applyFont="1" applyBorder="1" applyAlignment="1" applyProtection="1">
      <alignment horizontal="left" vertical="center"/>
      <protection locked="0"/>
    </xf>
    <xf numFmtId="0" fontId="38" fillId="0" borderId="81" xfId="0" applyFont="1" applyBorder="1" applyAlignment="1" applyProtection="1">
      <alignment horizontal="left" vertical="center"/>
      <protection locked="0"/>
    </xf>
    <xf numFmtId="0" fontId="38" fillId="0" borderId="99" xfId="0" applyFont="1" applyBorder="1" applyAlignment="1" applyProtection="1">
      <alignment horizontal="left" vertical="center"/>
      <protection locked="0"/>
    </xf>
    <xf numFmtId="0" fontId="38" fillId="3" borderId="0" xfId="0" applyFont="1" applyFill="1" applyAlignment="1">
      <alignment horizontal="left"/>
    </xf>
    <xf numFmtId="0" fontId="41" fillId="14" borderId="48" xfId="2" applyFont="1" applyFill="1" applyBorder="1" applyAlignment="1">
      <alignment horizontal="center" vertical="center" wrapText="1"/>
    </xf>
    <xf numFmtId="0" fontId="41" fillId="14" borderId="49" xfId="2" applyFont="1" applyFill="1" applyBorder="1" applyAlignment="1">
      <alignment horizontal="center" vertical="center" wrapText="1"/>
    </xf>
    <xf numFmtId="0" fontId="41" fillId="14" borderId="50" xfId="2" applyFont="1" applyFill="1" applyBorder="1" applyAlignment="1">
      <alignment horizontal="center" vertical="center" wrapText="1"/>
    </xf>
    <xf numFmtId="0" fontId="40" fillId="0" borderId="14" xfId="2" quotePrefix="1" applyFont="1" applyBorder="1" applyAlignment="1">
      <alignment horizontal="left" vertical="center" wrapText="1"/>
    </xf>
    <xf numFmtId="0" fontId="40" fillId="0" borderId="0" xfId="2" quotePrefix="1" applyFont="1" applyAlignment="1">
      <alignment horizontal="left" vertical="center" wrapText="1"/>
    </xf>
    <xf numFmtId="0" fontId="40" fillId="0" borderId="15" xfId="2" quotePrefix="1" applyFont="1" applyBorder="1" applyAlignment="1">
      <alignment horizontal="left" vertical="center" wrapText="1"/>
    </xf>
    <xf numFmtId="0" fontId="40" fillId="0" borderId="68" xfId="2" quotePrefix="1" applyFont="1" applyBorder="1" applyAlignment="1">
      <alignment horizontal="left" vertical="center" wrapText="1"/>
    </xf>
    <xf numFmtId="0" fontId="40" fillId="0" borderId="69" xfId="2" quotePrefix="1" applyFont="1" applyBorder="1" applyAlignment="1">
      <alignment horizontal="left" vertical="center" wrapText="1"/>
    </xf>
    <xf numFmtId="0" fontId="40" fillId="0" borderId="70" xfId="2" quotePrefix="1" applyFont="1" applyBorder="1" applyAlignment="1">
      <alignment horizontal="left" vertical="center" wrapText="1"/>
    </xf>
    <xf numFmtId="0" fontId="42" fillId="3" borderId="51" xfId="2" quotePrefix="1" applyFont="1" applyFill="1" applyBorder="1" applyAlignment="1">
      <alignment horizontal="left" vertical="top" wrapText="1"/>
    </xf>
    <xf numFmtId="0" fontId="43" fillId="3" borderId="52" xfId="2" quotePrefix="1" applyFont="1" applyFill="1" applyBorder="1" applyAlignment="1">
      <alignment horizontal="left" vertical="top" wrapText="1"/>
    </xf>
    <xf numFmtId="0" fontId="43" fillId="3" borderId="53" xfId="2" quotePrefix="1" applyFont="1" applyFill="1" applyBorder="1" applyAlignment="1">
      <alignment horizontal="left" vertical="top" wrapText="1"/>
    </xf>
    <xf numFmtId="0" fontId="40" fillId="0" borderId="14" xfId="2" quotePrefix="1" applyFont="1" applyBorder="1" applyAlignment="1">
      <alignment horizontal="left" vertical="top" wrapText="1"/>
    </xf>
    <xf numFmtId="0" fontId="40" fillId="0" borderId="0" xfId="2" quotePrefix="1" applyFont="1" applyAlignment="1">
      <alignment horizontal="left" vertical="top" wrapText="1"/>
    </xf>
    <xf numFmtId="0" fontId="40" fillId="0" borderId="15" xfId="2" quotePrefix="1" applyFont="1" applyBorder="1" applyAlignment="1">
      <alignment horizontal="left" vertical="top" wrapText="1"/>
    </xf>
    <xf numFmtId="0" fontId="45" fillId="14" borderId="54" xfId="3" applyFont="1" applyFill="1" applyBorder="1" applyAlignment="1">
      <alignment horizontal="center" vertical="center" wrapText="1"/>
    </xf>
    <xf numFmtId="0" fontId="45" fillId="14" borderId="55" xfId="3" applyFont="1" applyFill="1" applyBorder="1" applyAlignment="1">
      <alignment horizontal="center" vertical="center" wrapText="1"/>
    </xf>
    <xf numFmtId="0" fontId="45" fillId="14" borderId="56" xfId="2" applyFont="1" applyFill="1" applyBorder="1" applyAlignment="1">
      <alignment horizontal="center" vertical="center"/>
    </xf>
    <xf numFmtId="0" fontId="4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5" fillId="3" borderId="58" xfId="3" applyFont="1" applyFill="1" applyBorder="1" applyAlignment="1">
      <alignment horizontal="left" vertical="top" wrapText="1" readingOrder="1"/>
    </xf>
    <xf numFmtId="0" fontId="45" fillId="3" borderId="59" xfId="3" applyFont="1" applyFill="1" applyBorder="1" applyAlignment="1">
      <alignment horizontal="left" vertical="top" wrapText="1" readingOrder="1"/>
    </xf>
    <xf numFmtId="0" fontId="46" fillId="3" borderId="60" xfId="2" applyFont="1" applyFill="1" applyBorder="1" applyAlignment="1">
      <alignment horizontal="justify" vertical="center" wrapText="1"/>
    </xf>
    <xf numFmtId="0" fontId="46" fillId="3" borderId="61" xfId="2" applyFont="1" applyFill="1" applyBorder="1" applyAlignment="1">
      <alignment horizontal="justify" vertical="center" wrapText="1"/>
    </xf>
    <xf numFmtId="0" fontId="45" fillId="3" borderId="62" xfId="0" applyFont="1" applyFill="1" applyBorder="1" applyAlignment="1">
      <alignment horizontal="left" vertical="center" wrapText="1"/>
    </xf>
    <xf numFmtId="0" fontId="45" fillId="3" borderId="63" xfId="0" applyFont="1" applyFill="1" applyBorder="1" applyAlignment="1">
      <alignment horizontal="left" vertical="center" wrapText="1"/>
    </xf>
    <xf numFmtId="0" fontId="46" fillId="3" borderId="64" xfId="2" applyFont="1" applyFill="1" applyBorder="1" applyAlignment="1">
      <alignment horizontal="justify" vertical="center" wrapText="1"/>
    </xf>
    <xf numFmtId="0" fontId="46" fillId="3" borderId="65" xfId="2" applyFont="1" applyFill="1" applyBorder="1" applyAlignment="1">
      <alignment horizontal="justify" vertical="center" wrapText="1"/>
    </xf>
    <xf numFmtId="0" fontId="40" fillId="3" borderId="14" xfId="2" applyFont="1" applyFill="1" applyBorder="1" applyAlignment="1">
      <alignment horizontal="left" vertical="top" wrapText="1"/>
    </xf>
    <xf numFmtId="0" fontId="40" fillId="3" borderId="0" xfId="2" applyFont="1" applyFill="1" applyAlignment="1">
      <alignment horizontal="left" vertical="top" wrapText="1"/>
    </xf>
    <xf numFmtId="0" fontId="40" fillId="3" borderId="15" xfId="2" applyFont="1" applyFill="1" applyBorder="1" applyAlignment="1">
      <alignment horizontal="left" vertical="top" wrapText="1"/>
    </xf>
    <xf numFmtId="0" fontId="45" fillId="3" borderId="71" xfId="0" applyFont="1" applyFill="1" applyBorder="1" applyAlignment="1">
      <alignment horizontal="left" vertical="center" wrapText="1"/>
    </xf>
    <xf numFmtId="0" fontId="45" fillId="3" borderId="72" xfId="0" applyFont="1" applyFill="1" applyBorder="1" applyAlignment="1">
      <alignment horizontal="left" vertical="center" wrapText="1"/>
    </xf>
    <xf numFmtId="0" fontId="45" fillId="3" borderId="73" xfId="0" applyFont="1" applyFill="1" applyBorder="1" applyAlignment="1">
      <alignment horizontal="left" vertical="center" wrapText="1"/>
    </xf>
    <xf numFmtId="0" fontId="45" fillId="3" borderId="74" xfId="0" applyFont="1" applyFill="1" applyBorder="1" applyAlignment="1">
      <alignment horizontal="left" vertical="center" wrapText="1"/>
    </xf>
    <xf numFmtId="0" fontId="46" fillId="3" borderId="66" xfId="0" applyFont="1" applyFill="1" applyBorder="1" applyAlignment="1">
      <alignment horizontal="justify" vertical="center" wrapText="1"/>
    </xf>
    <xf numFmtId="0" fontId="46" fillId="3" borderId="67" xfId="0" applyFont="1" applyFill="1" applyBorder="1" applyAlignment="1">
      <alignment horizontal="justify" vertical="center" wrapText="1"/>
    </xf>
    <xf numFmtId="0" fontId="59" fillId="0" borderId="0" xfId="0" applyFont="1" applyAlignment="1">
      <alignment horizontal="center" vertical="center" wrapText="1"/>
    </xf>
    <xf numFmtId="0" fontId="60" fillId="0" borderId="33" xfId="0" applyFont="1" applyBorder="1" applyAlignment="1">
      <alignment horizontal="center" vertical="center" wrapText="1"/>
    </xf>
    <xf numFmtId="0" fontId="59" fillId="0" borderId="80" xfId="0" applyFont="1" applyBorder="1" applyAlignment="1">
      <alignment horizontal="center" vertical="center" wrapText="1"/>
    </xf>
    <xf numFmtId="0" fontId="59" fillId="0" borderId="81" xfId="0" applyFont="1" applyBorder="1" applyAlignment="1">
      <alignment horizontal="center" vertical="center" wrapText="1"/>
    </xf>
    <xf numFmtId="0" fontId="59" fillId="0" borderId="82" xfId="0" applyFont="1" applyBorder="1" applyAlignment="1">
      <alignment horizontal="center" vertical="center" wrapText="1"/>
    </xf>
    <xf numFmtId="0" fontId="63" fillId="16" borderId="37" xfId="0" applyFont="1" applyFill="1" applyBorder="1" applyAlignment="1">
      <alignment horizontal="center" vertical="center" wrapText="1"/>
    </xf>
    <xf numFmtId="0" fontId="63" fillId="16" borderId="33" xfId="0" applyFont="1" applyFill="1" applyBorder="1" applyAlignment="1">
      <alignment horizontal="center" vertical="center" wrapText="1"/>
    </xf>
    <xf numFmtId="0" fontId="63" fillId="16" borderId="38" xfId="0" applyFont="1" applyFill="1" applyBorder="1" applyAlignment="1">
      <alignment horizontal="center" vertical="center" wrapText="1"/>
    </xf>
    <xf numFmtId="0" fontId="61" fillId="16" borderId="37" xfId="0" applyFont="1" applyFill="1" applyBorder="1" applyAlignment="1">
      <alignment horizontal="left" vertical="center"/>
    </xf>
    <xf numFmtId="0" fontId="61" fillId="16" borderId="33" xfId="0" applyFont="1" applyFill="1" applyBorder="1" applyAlignment="1">
      <alignment horizontal="left" vertical="center"/>
    </xf>
    <xf numFmtId="0" fontId="61" fillId="16" borderId="38" xfId="0" applyFont="1" applyFill="1" applyBorder="1" applyAlignment="1">
      <alignment horizontal="left" vertical="center"/>
    </xf>
    <xf numFmtId="0" fontId="64" fillId="16" borderId="39" xfId="0" applyFont="1" applyFill="1" applyBorder="1" applyAlignment="1">
      <alignment horizontal="left" vertical="top" wrapText="1"/>
    </xf>
    <xf numFmtId="0" fontId="64" fillId="16" borderId="40" xfId="0" applyFont="1" applyFill="1" applyBorder="1" applyAlignment="1">
      <alignment horizontal="left" vertical="top"/>
    </xf>
    <xf numFmtId="0" fontId="64" fillId="16" borderId="41" xfId="0" applyFont="1" applyFill="1" applyBorder="1" applyAlignment="1">
      <alignment horizontal="left" vertical="top"/>
    </xf>
    <xf numFmtId="0" fontId="64" fillId="3" borderId="0" xfId="0" applyFont="1" applyFill="1" applyAlignment="1">
      <alignment horizontal="center" vertical="center" wrapText="1"/>
    </xf>
    <xf numFmtId="0" fontId="59" fillId="0" borderId="77" xfId="0" applyFont="1" applyBorder="1" applyAlignment="1">
      <alignment vertical="center" wrapText="1"/>
    </xf>
    <xf numFmtId="0" fontId="59" fillId="0" borderId="37" xfId="0" applyFont="1" applyBorder="1" applyAlignment="1">
      <alignment vertical="center" wrapText="1"/>
    </xf>
    <xf numFmtId="0" fontId="60" fillId="0" borderId="78" xfId="0" applyFont="1" applyBorder="1" applyAlignment="1">
      <alignment horizontal="center" vertical="center" wrapText="1"/>
    </xf>
    <xf numFmtId="0" fontId="62" fillId="0" borderId="79" xfId="0" applyFont="1" applyBorder="1" applyAlignment="1">
      <alignment horizontal="center" vertical="center" wrapText="1"/>
    </xf>
    <xf numFmtId="0" fontId="62" fillId="0" borderId="38" xfId="0" applyFont="1" applyBorder="1" applyAlignment="1">
      <alignment horizontal="center" vertical="center" wrapText="1"/>
    </xf>
    <xf numFmtId="0" fontId="67" fillId="20" borderId="39" xfId="0" applyFont="1" applyFill="1" applyBorder="1" applyAlignment="1">
      <alignment horizontal="right" vertical="center"/>
    </xf>
    <xf numFmtId="0" fontId="67" fillId="20" borderId="40" xfId="0" applyFont="1" applyFill="1" applyBorder="1" applyAlignment="1">
      <alignment horizontal="right" vertical="center"/>
    </xf>
    <xf numFmtId="0" fontId="0" fillId="0" borderId="19" xfId="0" applyBorder="1" applyAlignment="1">
      <alignment horizontal="center"/>
    </xf>
    <xf numFmtId="0" fontId="0" fillId="0" borderId="0" xfId="0" applyAlignment="1">
      <alignment horizontal="center"/>
    </xf>
    <xf numFmtId="0" fontId="0" fillId="0" borderId="69" xfId="0" applyBorder="1" applyAlignment="1">
      <alignment horizontal="center"/>
    </xf>
    <xf numFmtId="0" fontId="60" fillId="0" borderId="19" xfId="0" applyFont="1" applyBorder="1" applyAlignment="1">
      <alignment horizontal="center" vertical="center" wrapText="1"/>
    </xf>
    <xf numFmtId="0" fontId="60" fillId="0" borderId="86" xfId="0" applyFont="1" applyBorder="1" applyAlignment="1">
      <alignment horizontal="center" vertical="center" wrapText="1"/>
    </xf>
    <xf numFmtId="0" fontId="60" fillId="0" borderId="0" xfId="0" applyFont="1" applyAlignment="1">
      <alignment horizontal="center" vertical="center" wrapText="1"/>
    </xf>
    <xf numFmtId="0" fontId="60" fillId="0" borderId="87" xfId="0" applyFont="1" applyBorder="1" applyAlignment="1">
      <alignment horizontal="center" vertical="center" wrapText="1"/>
    </xf>
    <xf numFmtId="0" fontId="61" fillId="0" borderId="78" xfId="0" applyFont="1" applyBorder="1" applyAlignment="1">
      <alignment horizontal="left" vertical="center" wrapText="1"/>
    </xf>
    <xf numFmtId="0" fontId="61" fillId="0" borderId="79" xfId="0" applyFont="1" applyBorder="1" applyAlignment="1">
      <alignment horizontal="left" vertical="center" wrapText="1"/>
    </xf>
    <xf numFmtId="0" fontId="61" fillId="0" borderId="33" xfId="0" applyFont="1" applyBorder="1" applyAlignment="1">
      <alignment horizontal="left" vertical="center" wrapText="1"/>
    </xf>
    <xf numFmtId="0" fontId="61" fillId="0" borderId="38" xfId="0" applyFont="1" applyBorder="1" applyAlignment="1">
      <alignment horizontal="left" vertical="center" wrapText="1"/>
    </xf>
    <xf numFmtId="0" fontId="60" fillId="0" borderId="69" xfId="0" applyFont="1" applyBorder="1" applyAlignment="1">
      <alignment horizontal="center" vertical="center" wrapText="1"/>
    </xf>
    <xf numFmtId="0" fontId="60" fillId="0" borderId="88" xfId="0" applyFont="1" applyBorder="1" applyAlignment="1">
      <alignment horizontal="center" vertical="center" wrapText="1"/>
    </xf>
    <xf numFmtId="0" fontId="0" fillId="0" borderId="88" xfId="0" applyBorder="1" applyAlignment="1">
      <alignment horizontal="center"/>
    </xf>
    <xf numFmtId="0" fontId="61" fillId="16" borderId="33" xfId="0" applyFont="1" applyFill="1" applyBorder="1" applyAlignment="1">
      <alignment vertical="center"/>
    </xf>
    <xf numFmtId="0" fontId="61" fillId="16" borderId="40" xfId="0" applyFont="1" applyFill="1" applyBorder="1" applyAlignment="1">
      <alignment horizontal="left" vertical="center" wrapText="1"/>
    </xf>
    <xf numFmtId="0" fontId="67" fillId="19" borderId="36" xfId="0" applyFont="1" applyFill="1" applyBorder="1" applyAlignment="1">
      <alignment horizontal="center" vertical="center" wrapText="1"/>
    </xf>
    <xf numFmtId="0" fontId="67" fillId="19" borderId="47" xfId="0" applyFont="1" applyFill="1" applyBorder="1" applyAlignment="1">
      <alignment horizontal="center" vertical="center" wrapText="1"/>
    </xf>
    <xf numFmtId="0" fontId="67" fillId="20" borderId="12" xfId="0" applyFont="1" applyFill="1" applyBorder="1" applyAlignment="1">
      <alignment horizontal="right" vertical="center"/>
    </xf>
    <xf numFmtId="0" fontId="67" fillId="20" borderId="19" xfId="0" applyFont="1" applyFill="1" applyBorder="1" applyAlignment="1">
      <alignment horizontal="right" vertical="center"/>
    </xf>
    <xf numFmtId="0" fontId="67" fillId="20" borderId="86" xfId="0" applyFont="1" applyFill="1" applyBorder="1" applyAlignment="1">
      <alignment horizontal="right" vertical="center"/>
    </xf>
    <xf numFmtId="0" fontId="61" fillId="0" borderId="33" xfId="0" applyFont="1" applyBorder="1" applyAlignment="1">
      <alignment horizontal="left" vertical="top" wrapText="1"/>
    </xf>
    <xf numFmtId="0" fontId="65" fillId="0" borderId="33" xfId="0" applyFont="1" applyBorder="1" applyAlignment="1">
      <alignment horizontal="left" vertical="top" wrapText="1"/>
    </xf>
    <xf numFmtId="0" fontId="65" fillId="13" borderId="33" xfId="0" applyFont="1" applyFill="1" applyBorder="1" applyAlignment="1">
      <alignment horizontal="left" vertical="top" wrapText="1"/>
    </xf>
    <xf numFmtId="0" fontId="66" fillId="0" borderId="85" xfId="0" applyFont="1" applyBorder="1" applyAlignment="1">
      <alignment horizontal="center" vertical="center" wrapText="1"/>
    </xf>
    <xf numFmtId="0" fontId="66" fillId="0" borderId="98" xfId="0" applyFont="1" applyBorder="1" applyAlignment="1">
      <alignment horizontal="center" vertical="center" wrapText="1"/>
    </xf>
    <xf numFmtId="0" fontId="66" fillId="0" borderId="103" xfId="0" applyFont="1" applyBorder="1" applyAlignment="1">
      <alignment horizontal="center" vertical="center" wrapText="1"/>
    </xf>
    <xf numFmtId="0" fontId="67" fillId="19" borderId="33" xfId="0" applyFont="1" applyFill="1" applyBorder="1" applyAlignment="1">
      <alignment horizontal="left" vertical="center" wrapText="1"/>
    </xf>
    <xf numFmtId="0" fontId="67" fillId="19" borderId="38" xfId="0" applyFont="1" applyFill="1" applyBorder="1" applyAlignment="1">
      <alignment horizontal="left" vertical="center" wrapText="1"/>
    </xf>
    <xf numFmtId="0" fontId="61" fillId="13" borderId="33" xfId="0" applyFont="1" applyFill="1" applyBorder="1" applyAlignment="1">
      <alignment horizontal="left" vertical="center" wrapText="1"/>
    </xf>
    <xf numFmtId="0" fontId="68" fillId="23" borderId="78" xfId="0" applyFont="1" applyFill="1" applyBorder="1" applyAlignment="1">
      <alignment horizontal="center" vertical="center" wrapText="1"/>
    </xf>
    <xf numFmtId="0" fontId="68" fillId="23" borderId="79" xfId="0" applyFont="1" applyFill="1" applyBorder="1" applyAlignment="1">
      <alignment horizontal="center" vertical="center" wrapText="1"/>
    </xf>
    <xf numFmtId="0" fontId="61" fillId="0" borderId="77" xfId="0" applyFont="1" applyBorder="1" applyAlignment="1">
      <alignment horizontal="center"/>
    </xf>
    <xf numFmtId="0" fontId="61" fillId="0" borderId="37" xfId="0" applyFont="1" applyBorder="1" applyAlignment="1">
      <alignment horizontal="center"/>
    </xf>
    <xf numFmtId="0" fontId="61" fillId="0" borderId="39" xfId="0" applyFont="1" applyBorder="1" applyAlignment="1">
      <alignment horizontal="center"/>
    </xf>
    <xf numFmtId="0" fontId="76" fillId="0" borderId="33" xfId="0" applyFont="1" applyBorder="1" applyAlignment="1">
      <alignment horizontal="center" vertical="center" wrapText="1"/>
    </xf>
    <xf numFmtId="0" fontId="76" fillId="0" borderId="40" xfId="0" applyFont="1" applyBorder="1" applyAlignment="1">
      <alignment horizontal="center" vertical="center" wrapText="1"/>
    </xf>
    <xf numFmtId="0" fontId="61" fillId="0" borderId="14" xfId="0" applyFont="1" applyBorder="1" applyAlignment="1">
      <alignment horizontal="center"/>
    </xf>
    <xf numFmtId="0" fontId="61" fillId="0" borderId="0" xfId="0" applyFont="1" applyAlignment="1">
      <alignment horizontal="center"/>
    </xf>
    <xf numFmtId="0" fontId="67" fillId="20" borderId="77" xfId="0" applyFont="1" applyFill="1" applyBorder="1" applyAlignment="1">
      <alignment horizontal="left" vertical="center"/>
    </xf>
    <xf numFmtId="0" fontId="67" fillId="20" borderId="78" xfId="0" applyFont="1" applyFill="1" applyBorder="1" applyAlignment="1">
      <alignment horizontal="left" vertical="center"/>
    </xf>
    <xf numFmtId="0" fontId="67" fillId="20" borderId="79" xfId="0" applyFont="1" applyFill="1" applyBorder="1" applyAlignment="1">
      <alignment horizontal="left" vertical="center"/>
    </xf>
    <xf numFmtId="0" fontId="67" fillId="20" borderId="37" xfId="0" applyFont="1" applyFill="1" applyBorder="1" applyAlignment="1">
      <alignment horizontal="left" vertical="center"/>
    </xf>
    <xf numFmtId="0" fontId="67" fillId="20" borderId="33" xfId="0" applyFont="1" applyFill="1" applyBorder="1" applyAlignment="1">
      <alignment horizontal="left" vertical="center"/>
    </xf>
    <xf numFmtId="0" fontId="67" fillId="20" borderId="38" xfId="0" applyFont="1" applyFill="1" applyBorder="1" applyAlignment="1">
      <alignment horizontal="left" vertical="center"/>
    </xf>
    <xf numFmtId="0" fontId="75" fillId="20" borderId="37" xfId="0" applyFont="1" applyFill="1" applyBorder="1" applyAlignment="1">
      <alignment horizontal="left" vertical="center" wrapText="1"/>
    </xf>
    <xf numFmtId="0" fontId="75" fillId="20" borderId="33" xfId="0" applyFont="1" applyFill="1" applyBorder="1" applyAlignment="1">
      <alignment horizontal="left" vertical="center" wrapText="1"/>
    </xf>
    <xf numFmtId="0" fontId="75" fillId="20" borderId="38" xfId="0" applyFont="1" applyFill="1" applyBorder="1" applyAlignment="1">
      <alignment horizontal="left" vertical="center" wrapText="1"/>
    </xf>
    <xf numFmtId="0" fontId="75" fillId="20" borderId="39" xfId="0" applyFont="1" applyFill="1" applyBorder="1" applyAlignment="1">
      <alignment horizontal="left" vertical="center" wrapText="1"/>
    </xf>
    <xf numFmtId="0" fontId="75" fillId="20" borderId="40" xfId="0" applyFont="1" applyFill="1" applyBorder="1" applyAlignment="1">
      <alignment horizontal="left" vertical="center" wrapText="1"/>
    </xf>
    <xf numFmtId="0" fontId="75" fillId="20" borderId="41" xfId="0" applyFont="1" applyFill="1" applyBorder="1" applyAlignment="1">
      <alignment horizontal="left" vertical="center" wrapText="1"/>
    </xf>
    <xf numFmtId="0" fontId="75" fillId="3" borderId="18" xfId="0" applyFont="1" applyFill="1" applyBorder="1" applyAlignment="1">
      <alignment horizontal="center" vertical="center" wrapText="1"/>
    </xf>
    <xf numFmtId="0" fontId="67" fillId="23" borderId="77" xfId="0" applyFont="1" applyFill="1" applyBorder="1" applyAlignment="1">
      <alignment horizontal="center" vertical="center" wrapText="1"/>
    </xf>
    <xf numFmtId="0" fontId="67" fillId="23" borderId="37" xfId="0" applyFont="1" applyFill="1" applyBorder="1" applyAlignment="1">
      <alignment horizontal="center" vertical="center" wrapText="1"/>
    </xf>
    <xf numFmtId="0" fontId="63" fillId="23" borderId="78" xfId="0" applyFont="1" applyFill="1" applyBorder="1" applyAlignment="1">
      <alignment horizontal="center" vertical="center"/>
    </xf>
    <xf numFmtId="0" fontId="63" fillId="23" borderId="33" xfId="0" applyFont="1" applyFill="1" applyBorder="1" applyAlignment="1">
      <alignment horizontal="center" vertical="center"/>
    </xf>
    <xf numFmtId="0" fontId="61" fillId="0" borderId="37" xfId="0" applyFont="1" applyBorder="1" applyAlignment="1" applyProtection="1">
      <alignment horizontal="center" vertical="center" wrapText="1"/>
      <protection locked="0"/>
    </xf>
    <xf numFmtId="0" fontId="61" fillId="0" borderId="39" xfId="0" applyFont="1" applyBorder="1" applyAlignment="1" applyProtection="1">
      <alignment horizontal="center" vertical="center" wrapText="1"/>
      <protection locked="0"/>
    </xf>
    <xf numFmtId="0" fontId="61" fillId="0" borderId="40" xfId="0" applyFont="1" applyBorder="1" applyAlignment="1">
      <alignment horizontal="left" vertical="center" wrapText="1"/>
    </xf>
    <xf numFmtId="0" fontId="38" fillId="3" borderId="0" xfId="0" applyFont="1" applyFill="1" applyAlignment="1">
      <alignment horizontal="left"/>
    </xf>
    <xf numFmtId="0" fontId="38" fillId="3" borderId="33" xfId="0" applyFont="1" applyFill="1" applyBorder="1" applyAlignment="1" applyProtection="1">
      <alignment horizontal="left" vertical="center"/>
      <protection locked="0"/>
    </xf>
    <xf numFmtId="0" fontId="38" fillId="3" borderId="92" xfId="0" applyFont="1" applyFill="1" applyBorder="1" applyAlignment="1" applyProtection="1">
      <alignment horizontal="left" vertical="center"/>
      <protection locked="0"/>
    </xf>
    <xf numFmtId="0" fontId="38" fillId="3" borderId="99" xfId="0" applyFont="1" applyFill="1" applyBorder="1" applyAlignment="1" applyProtection="1">
      <alignment horizontal="left" vertical="center"/>
      <protection locked="0"/>
    </xf>
    <xf numFmtId="0" fontId="38" fillId="3" borderId="92" xfId="0" applyFont="1" applyFill="1" applyBorder="1" applyAlignment="1" applyProtection="1">
      <alignment horizontal="center" vertical="center"/>
      <protection locked="0"/>
    </xf>
    <xf numFmtId="0" fontId="38" fillId="3" borderId="99" xfId="0" applyFont="1" applyFill="1" applyBorder="1" applyAlignment="1" applyProtection="1">
      <alignment horizontal="center" vertical="center"/>
      <protection locked="0"/>
    </xf>
    <xf numFmtId="0" fontId="38" fillId="3" borderId="81" xfId="0" applyFont="1" applyFill="1" applyBorder="1" applyAlignment="1" applyProtection="1">
      <alignment horizontal="center" vertical="center"/>
      <protection locked="0"/>
    </xf>
    <xf numFmtId="0" fontId="38" fillId="3" borderId="92" xfId="0" applyFont="1" applyFill="1" applyBorder="1" applyAlignment="1" applyProtection="1">
      <alignment horizontal="left" vertical="center" wrapText="1"/>
      <protection locked="0"/>
    </xf>
    <xf numFmtId="0" fontId="38" fillId="3" borderId="99"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protection locked="0"/>
    </xf>
    <xf numFmtId="0" fontId="73" fillId="3" borderId="33" xfId="0" applyFont="1" applyFill="1" applyBorder="1" applyAlignment="1" applyProtection="1">
      <alignment horizontal="left" vertical="center" wrapText="1"/>
      <protection locked="0"/>
    </xf>
    <xf numFmtId="0" fontId="38" fillId="3" borderId="33" xfId="0" applyFont="1" applyFill="1" applyBorder="1" applyAlignment="1" applyProtection="1">
      <alignment horizontal="left" vertical="center" wrapText="1"/>
      <protection locked="0"/>
    </xf>
    <xf numFmtId="0" fontId="38" fillId="3" borderId="81" xfId="0" applyFont="1" applyFill="1" applyBorder="1" applyAlignment="1" applyProtection="1">
      <alignment horizontal="left" vertical="center" wrapText="1"/>
      <protection locked="0"/>
    </xf>
    <xf numFmtId="0" fontId="72" fillId="19" borderId="33" xfId="0" applyFont="1" applyFill="1" applyBorder="1" applyAlignment="1">
      <alignment horizontal="center" vertical="center" textRotation="255"/>
    </xf>
    <xf numFmtId="0" fontId="72" fillId="19" borderId="33" xfId="0" applyFont="1" applyFill="1" applyBorder="1" applyAlignment="1">
      <alignment horizontal="center" vertical="center"/>
    </xf>
    <xf numFmtId="0" fontId="72" fillId="19" borderId="33" xfId="0" applyFont="1" applyFill="1" applyBorder="1" applyAlignment="1">
      <alignment horizontal="center" wrapText="1"/>
    </xf>
    <xf numFmtId="0" fontId="72" fillId="19" borderId="33" xfId="0" applyFont="1" applyFill="1" applyBorder="1" applyAlignment="1">
      <alignment horizontal="center"/>
    </xf>
    <xf numFmtId="0" fontId="72" fillId="19" borderId="92" xfId="0" applyFont="1" applyFill="1" applyBorder="1" applyAlignment="1">
      <alignment horizontal="center" vertical="top" wrapText="1"/>
    </xf>
    <xf numFmtId="0" fontId="72" fillId="19" borderId="81" xfId="0" applyFont="1" applyFill="1" applyBorder="1" applyAlignment="1">
      <alignment horizontal="center" vertical="top"/>
    </xf>
    <xf numFmtId="0" fontId="72" fillId="19" borderId="99" xfId="0" applyFont="1" applyFill="1" applyBorder="1" applyAlignment="1">
      <alignment horizontal="center" vertical="top"/>
    </xf>
    <xf numFmtId="0" fontId="38" fillId="0" borderId="92" xfId="0" applyFont="1" applyBorder="1" applyAlignment="1" applyProtection="1">
      <alignment horizontal="left" vertical="center" wrapText="1"/>
      <protection locked="0"/>
    </xf>
    <xf numFmtId="0" fontId="38" fillId="0" borderId="81" xfId="0" applyFont="1" applyBorder="1" applyAlignment="1" applyProtection="1">
      <alignment horizontal="left" vertical="center" wrapText="1"/>
      <protection locked="0"/>
    </xf>
    <xf numFmtId="0" fontId="38" fillId="0" borderId="99" xfId="0" applyFont="1" applyBorder="1" applyAlignment="1" applyProtection="1">
      <alignment horizontal="left" vertical="center" wrapText="1"/>
      <protection locked="0"/>
    </xf>
    <xf numFmtId="0" fontId="38" fillId="0" borderId="33" xfId="0" applyFont="1" applyBorder="1" applyAlignment="1" applyProtection="1">
      <alignment horizontal="left" vertical="center"/>
      <protection locked="0"/>
    </xf>
    <xf numFmtId="0" fontId="0" fillId="0" borderId="99" xfId="0" applyBorder="1" applyAlignment="1">
      <alignment horizontal="left" vertical="center" wrapText="1"/>
    </xf>
    <xf numFmtId="0" fontId="72" fillId="19" borderId="33" xfId="0" applyFont="1" applyFill="1" applyBorder="1" applyAlignment="1">
      <alignment horizontal="center" vertical="center" wrapText="1"/>
    </xf>
    <xf numFmtId="0" fontId="72" fillId="19" borderId="92" xfId="0" applyFont="1" applyFill="1" applyBorder="1" applyAlignment="1">
      <alignment horizontal="center" vertical="center" wrapText="1"/>
    </xf>
    <xf numFmtId="0" fontId="72" fillId="19" borderId="81" xfId="0" applyFont="1" applyFill="1" applyBorder="1" applyAlignment="1">
      <alignment horizontal="center" vertical="center"/>
    </xf>
    <xf numFmtId="0" fontId="72" fillId="19" borderId="99" xfId="0" applyFont="1" applyFill="1" applyBorder="1" applyAlignment="1">
      <alignment horizontal="center" vertical="center"/>
    </xf>
    <xf numFmtId="0" fontId="73" fillId="3" borderId="92" xfId="0" applyFont="1" applyFill="1" applyBorder="1" applyAlignment="1" applyProtection="1">
      <alignment horizontal="left" vertical="center" wrapText="1"/>
      <protection locked="0"/>
    </xf>
    <xf numFmtId="0" fontId="38" fillId="0" borderId="33" xfId="0" applyFont="1" applyBorder="1" applyAlignment="1" applyProtection="1">
      <alignment horizontal="left" vertical="center" wrapText="1"/>
      <protection locked="0"/>
    </xf>
    <xf numFmtId="0" fontId="60" fillId="0" borderId="68" xfId="0" applyFont="1" applyBorder="1" applyAlignment="1">
      <alignment horizontal="center" vertical="center" wrapText="1"/>
    </xf>
    <xf numFmtId="0" fontId="60" fillId="0" borderId="70" xfId="0" applyFont="1" applyBorder="1" applyAlignment="1">
      <alignment horizontal="center" vertical="center" wrapText="1"/>
    </xf>
    <xf numFmtId="0" fontId="67" fillId="20" borderId="51" xfId="0" applyFont="1" applyFill="1" applyBorder="1" applyAlignment="1">
      <alignment horizontal="left" vertical="center"/>
    </xf>
    <xf numFmtId="0" fontId="67" fillId="20" borderId="52" xfId="0" applyFont="1" applyFill="1" applyBorder="1" applyAlignment="1">
      <alignment horizontal="left" vertical="center"/>
    </xf>
    <xf numFmtId="0" fontId="67" fillId="20" borderId="53" xfId="0" applyFont="1" applyFill="1" applyBorder="1" applyAlignment="1">
      <alignment horizontal="left" vertical="center"/>
    </xf>
    <xf numFmtId="0" fontId="67" fillId="20" borderId="16" xfId="0" applyFont="1" applyFill="1" applyBorder="1" applyAlignment="1">
      <alignment horizontal="left" vertical="center"/>
    </xf>
    <xf numFmtId="0" fontId="67" fillId="20" borderId="18" xfId="0" applyFont="1" applyFill="1" applyBorder="1" applyAlignment="1">
      <alignment horizontal="left" vertical="center"/>
    </xf>
    <xf numFmtId="0" fontId="67" fillId="20" borderId="17" xfId="0" applyFont="1" applyFill="1" applyBorder="1" applyAlignment="1">
      <alignment horizontal="left" vertical="center"/>
    </xf>
    <xf numFmtId="0" fontId="71" fillId="19" borderId="105" xfId="0" applyFont="1" applyFill="1" applyBorder="1" applyAlignment="1">
      <alignment horizontal="center" vertical="center" wrapText="1"/>
    </xf>
    <xf numFmtId="0" fontId="71" fillId="19" borderId="19" xfId="0" applyFont="1" applyFill="1" applyBorder="1" applyAlignment="1">
      <alignment horizontal="center" vertical="center" wrapText="1"/>
    </xf>
    <xf numFmtId="0" fontId="71" fillId="19" borderId="86" xfId="0" applyFont="1" applyFill="1" applyBorder="1" applyAlignment="1">
      <alignment horizontal="center" vertical="center" wrapText="1"/>
    </xf>
    <xf numFmtId="0" fontId="71" fillId="19" borderId="104" xfId="0" applyFont="1" applyFill="1" applyBorder="1" applyAlignment="1">
      <alignment horizontal="center" vertical="center" wrapText="1"/>
    </xf>
    <xf numFmtId="0" fontId="71" fillId="19" borderId="0" xfId="0" applyFont="1" applyFill="1" applyAlignment="1">
      <alignment horizontal="center" vertical="center" wrapText="1"/>
    </xf>
    <xf numFmtId="0" fontId="71" fillId="19" borderId="87" xfId="0" applyFont="1" applyFill="1" applyBorder="1" applyAlignment="1">
      <alignment horizontal="center" vertical="center" wrapText="1"/>
    </xf>
    <xf numFmtId="0" fontId="72" fillId="19" borderId="81" xfId="0" applyFont="1" applyFill="1" applyBorder="1" applyAlignment="1">
      <alignment horizontal="center" vertical="center" wrapText="1"/>
    </xf>
    <xf numFmtId="0" fontId="72" fillId="19" borderId="99" xfId="0" applyFont="1" applyFill="1" applyBorder="1" applyAlignment="1">
      <alignment horizontal="center" vertical="center" wrapText="1"/>
    </xf>
    <xf numFmtId="0" fontId="72" fillId="19" borderId="92" xfId="0" applyFont="1" applyFill="1" applyBorder="1" applyAlignment="1">
      <alignment horizontal="center"/>
    </xf>
    <xf numFmtId="0" fontId="72" fillId="19" borderId="81" xfId="0" applyFont="1" applyFill="1" applyBorder="1" applyAlignment="1">
      <alignment horizontal="center"/>
    </xf>
    <xf numFmtId="0" fontId="72" fillId="19" borderId="99" xfId="0" applyFont="1" applyFill="1" applyBorder="1" applyAlignment="1">
      <alignment horizontal="center"/>
    </xf>
    <xf numFmtId="0" fontId="38" fillId="24" borderId="92" xfId="0" applyFont="1" applyFill="1" applyBorder="1" applyAlignment="1" applyProtection="1">
      <alignment horizontal="left" vertical="center" wrapText="1"/>
      <protection locked="0"/>
    </xf>
    <xf numFmtId="0" fontId="38" fillId="24" borderId="99" xfId="0" applyFont="1" applyFill="1" applyBorder="1" applyAlignment="1" applyProtection="1">
      <alignment horizontal="left" vertical="center" wrapText="1"/>
      <protection locked="0"/>
    </xf>
    <xf numFmtId="0" fontId="61" fillId="0" borderId="12" xfId="0" applyFont="1" applyBorder="1" applyAlignment="1">
      <alignment horizontal="center"/>
    </xf>
    <xf numFmtId="0" fontId="61" fillId="0" borderId="19" xfId="0" applyFont="1" applyBorder="1" applyAlignment="1">
      <alignment horizontal="center"/>
    </xf>
    <xf numFmtId="0" fontId="61" fillId="0" borderId="13" xfId="0" applyFont="1" applyBorder="1" applyAlignment="1">
      <alignment horizontal="center"/>
    </xf>
    <xf numFmtId="0" fontId="61" fillId="0" borderId="15" xfId="0" applyFont="1" applyBorder="1" applyAlignment="1">
      <alignment horizontal="center"/>
    </xf>
    <xf numFmtId="0" fontId="61" fillId="0" borderId="16" xfId="0" applyFont="1" applyBorder="1" applyAlignment="1">
      <alignment horizontal="center"/>
    </xf>
    <xf numFmtId="0" fontId="61" fillId="0" borderId="18" xfId="0" applyFont="1" applyBorder="1" applyAlignment="1">
      <alignment horizontal="center"/>
    </xf>
    <xf numFmtId="0" fontId="61" fillId="0" borderId="17" xfId="0" applyFont="1" applyBorder="1" applyAlignment="1">
      <alignment horizontal="center"/>
    </xf>
    <xf numFmtId="0" fontId="61" fillId="0" borderId="77" xfId="0" applyFont="1" applyBorder="1" applyAlignment="1">
      <alignment horizontal="left" vertical="center" wrapText="1"/>
    </xf>
    <xf numFmtId="0" fontId="61" fillId="0" borderId="13"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37" xfId="0" applyFont="1" applyBorder="1" applyAlignment="1">
      <alignment horizontal="left" vertical="center" wrapText="1"/>
    </xf>
    <xf numFmtId="0" fontId="60" fillId="0" borderId="18" xfId="0" applyFont="1" applyBorder="1" applyAlignment="1">
      <alignment horizontal="center" vertical="center" wrapText="1"/>
    </xf>
    <xf numFmtId="0" fontId="61" fillId="0" borderId="39" xfId="0" applyFont="1" applyBorder="1" applyAlignment="1">
      <alignment horizontal="left" vertical="center" wrapText="1"/>
    </xf>
    <xf numFmtId="0" fontId="61" fillId="0" borderId="41"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0" fontId="49" fillId="0" borderId="4" xfId="0" applyFont="1" applyBorder="1" applyAlignment="1" applyProtection="1">
      <alignment horizontal="center" vertical="top" wrapText="1"/>
      <protection hidden="1"/>
    </xf>
    <xf numFmtId="0" fontId="49" fillId="0" borderId="8" xfId="0" applyFont="1" applyBorder="1" applyAlignment="1" applyProtection="1">
      <alignment horizontal="center" vertical="top" wrapText="1"/>
      <protection hidden="1"/>
    </xf>
    <xf numFmtId="0" fontId="4" fillId="2" borderId="2" xfId="0" applyFont="1" applyFill="1" applyBorder="1" applyAlignment="1">
      <alignment horizontal="center"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50" fillId="0" borderId="100" xfId="0" applyFont="1" applyBorder="1" applyAlignment="1" applyProtection="1">
      <alignment horizontal="center" vertical="top" wrapText="1"/>
      <protection locked="0"/>
    </xf>
    <xf numFmtId="0" fontId="50" fillId="0" borderId="101" xfId="0" applyFont="1" applyBorder="1" applyAlignment="1" applyProtection="1">
      <alignment horizontal="center" vertical="top" wrapText="1"/>
      <protection locked="0"/>
    </xf>
    <xf numFmtId="0" fontId="50" fillId="0" borderId="102" xfId="0" applyFont="1" applyBorder="1" applyAlignment="1" applyProtection="1">
      <alignment horizontal="center" vertical="top" wrapText="1"/>
      <protection locked="0"/>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5" xfId="0" applyFont="1" applyBorder="1" applyAlignment="1" applyProtection="1">
      <alignment vertical="center" wrapText="1"/>
      <protection locked="0"/>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7" fillId="3" borderId="75" xfId="0" applyFont="1" applyFill="1" applyBorder="1" applyAlignment="1" applyProtection="1">
      <alignment horizontal="left" vertical="center"/>
      <protection locked="0"/>
    </xf>
    <xf numFmtId="0" fontId="27" fillId="3" borderId="75" xfId="0" applyFont="1" applyFill="1" applyBorder="1" applyAlignment="1" applyProtection="1">
      <alignment horizontal="left" vertical="center" wrapText="1"/>
      <protection locked="0"/>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5">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1249680</xdr:colOff>
      <xdr:row>3</xdr:row>
      <xdr:rowOff>146685</xdr:rowOff>
    </xdr:to>
    <xdr:pic>
      <xdr:nvPicPr>
        <xdr:cNvPr id="2" name="1 Imagen" descr="logocapitalmusical">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490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163285</xdr:colOff>
      <xdr:row>0</xdr:row>
      <xdr:rowOff>87086</xdr:rowOff>
    </xdr:from>
    <xdr:to>
      <xdr:col>0</xdr:col>
      <xdr:colOff>1922811</xdr:colOff>
      <xdr:row>3</xdr:row>
      <xdr:rowOff>110280</xdr:rowOff>
    </xdr:to>
    <xdr:pic>
      <xdr:nvPicPr>
        <xdr:cNvPr id="3" name="Imagen 2">
          <a:extLst>
            <a:ext uri="{FF2B5EF4-FFF2-40B4-BE49-F238E27FC236}">
              <a16:creationId xmlns:a16="http://schemas.microsoft.com/office/drawing/2014/main" id="{80E13CAC-1F17-47BF-8E0E-1536A29329E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163285" y="87086"/>
          <a:ext cx="1759526" cy="611023"/>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25</xdr:row>
      <xdr:rowOff>288633</xdr:rowOff>
    </xdr:from>
    <xdr:to>
      <xdr:col>0</xdr:col>
      <xdr:colOff>1</xdr:colOff>
      <xdr:row>39</xdr:row>
      <xdr:rowOff>288634</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rot="16200000">
          <a:off x="-3928110" y="16431603"/>
          <a:ext cx="7856221" cy="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a:latin typeface="Arial" panose="020B0604020202020204" pitchFamily="34" charset="0"/>
              <a:cs typeface="Arial" panose="020B0604020202020204" pitchFamily="34" charset="0"/>
            </a:rPr>
            <a:t>D</a:t>
          </a:r>
          <a:r>
            <a:rPr lang="es-CO" sz="1200" b="1" baseline="0">
              <a:latin typeface="Arial" panose="020B0604020202020204" pitchFamily="34" charset="0"/>
              <a:cs typeface="Arial" panose="020B0604020202020204" pitchFamily="34" charset="0"/>
            </a:rPr>
            <a:t>  E  B  I  L  I  D  A  D  E  </a:t>
          </a:r>
          <a:r>
            <a:rPr lang="es-CO" sz="1200" b="1">
              <a:latin typeface="Arial" panose="020B0604020202020204" pitchFamily="34" charset="0"/>
              <a:cs typeface="Arial" panose="020B0604020202020204" pitchFamily="34" charset="0"/>
            </a:rPr>
            <a:t> S</a:t>
          </a:r>
        </a:p>
      </xdr:txBody>
    </xdr:sp>
    <xdr:clientData/>
  </xdr:twoCellAnchor>
  <xdr:twoCellAnchor>
    <xdr:from>
      <xdr:col>19</xdr:col>
      <xdr:colOff>2222499</xdr:colOff>
      <xdr:row>0</xdr:row>
      <xdr:rowOff>0</xdr:rowOff>
    </xdr:from>
    <xdr:to>
      <xdr:col>19</xdr:col>
      <xdr:colOff>3030680</xdr:colOff>
      <xdr:row>3</xdr:row>
      <xdr:rowOff>187614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2547599" y="0"/>
          <a:ext cx="461" cy="10867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clientData/>
  </xdr:twoCellAnchor>
  <xdr:twoCellAnchor editAs="oneCell">
    <xdr:from>
      <xdr:col>18</xdr:col>
      <xdr:colOff>142874</xdr:colOff>
      <xdr:row>0</xdr:row>
      <xdr:rowOff>195985</xdr:rowOff>
    </xdr:from>
    <xdr:to>
      <xdr:col>18</xdr:col>
      <xdr:colOff>693419</xdr:colOff>
      <xdr:row>3</xdr:row>
      <xdr:rowOff>62774</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153649" y="195985"/>
          <a:ext cx="550545" cy="771664"/>
        </a:xfrm>
        <a:prstGeom prst="rect">
          <a:avLst/>
        </a:prstGeom>
      </xdr:spPr>
    </xdr:pic>
    <xdr:clientData/>
  </xdr:twoCellAnchor>
  <xdr:twoCellAnchor>
    <xdr:from>
      <xdr:col>0</xdr:col>
      <xdr:colOff>0</xdr:colOff>
      <xdr:row>40</xdr:row>
      <xdr:rowOff>0</xdr:rowOff>
    </xdr:from>
    <xdr:to>
      <xdr:col>0</xdr:col>
      <xdr:colOff>2</xdr:colOff>
      <xdr:row>40</xdr:row>
      <xdr:rowOff>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rot="16200000">
          <a:off x="1" y="20703539"/>
          <a:ext cx="0" cy="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Arial" panose="020B0604020202020204" pitchFamily="34" charset="0"/>
              <a:cs typeface="Arial" panose="020B0604020202020204" pitchFamily="34" charset="0"/>
            </a:rPr>
            <a:t>F  A  C  T  O  R  E  S    </a:t>
          </a:r>
          <a:r>
            <a:rPr lang="es-CO" sz="1200" b="1" baseline="0">
              <a:latin typeface="Arial" panose="020B0604020202020204" pitchFamily="34" charset="0"/>
              <a:cs typeface="Arial" panose="020B0604020202020204" pitchFamily="34" charset="0"/>
            </a:rPr>
            <a:t> I  N  T  E  R  N  O  S</a:t>
          </a:r>
        </a:p>
        <a:p>
          <a:pPr algn="ctr"/>
          <a:r>
            <a:rPr lang="es-CO" sz="1200" b="1" baseline="0">
              <a:latin typeface="Arial" panose="020B0604020202020204" pitchFamily="34" charset="0"/>
              <a:cs typeface="Arial" panose="020B0604020202020204" pitchFamily="34" charset="0"/>
            </a:rPr>
            <a:t>D E L  P R O C E S O</a:t>
          </a:r>
        </a:p>
      </xdr:txBody>
    </xdr:sp>
    <xdr:clientData/>
  </xdr:twoCellAnchor>
  <xdr:twoCellAnchor editAs="oneCell">
    <xdr:from>
      <xdr:col>1</xdr:col>
      <xdr:colOff>57150</xdr:colOff>
      <xdr:row>0</xdr:row>
      <xdr:rowOff>104775</xdr:rowOff>
    </xdr:from>
    <xdr:to>
      <xdr:col>1</xdr:col>
      <xdr:colOff>1543050</xdr:colOff>
      <xdr:row>2</xdr:row>
      <xdr:rowOff>133350</xdr:rowOff>
    </xdr:to>
    <xdr:pic>
      <xdr:nvPicPr>
        <xdr:cNvPr id="7" name="Imagen 6">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104775"/>
          <a:ext cx="1485900" cy="7429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219075</xdr:colOff>
      <xdr:row>0</xdr:row>
      <xdr:rowOff>76201</xdr:rowOff>
    </xdr:from>
    <xdr:ext cx="568094" cy="514004"/>
    <xdr:pic>
      <xdr:nvPicPr>
        <xdr:cNvPr id="2" name="1 Imagen" descr="logocapitalmusical">
          <a:extLst>
            <a:ext uri="{FF2B5EF4-FFF2-40B4-BE49-F238E27FC236}">
              <a16:creationId xmlns:a16="http://schemas.microsoft.com/office/drawing/2014/main" id="{F967E1DC-F818-47AB-BEBF-A66CEEE949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8995" y="76201"/>
          <a:ext cx="568094" cy="514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167640</xdr:colOff>
      <xdr:row>0</xdr:row>
      <xdr:rowOff>45720</xdr:rowOff>
    </xdr:from>
    <xdr:to>
      <xdr:col>0</xdr:col>
      <xdr:colOff>1927166</xdr:colOff>
      <xdr:row>3</xdr:row>
      <xdr:rowOff>108103</xdr:rowOff>
    </xdr:to>
    <xdr:pic>
      <xdr:nvPicPr>
        <xdr:cNvPr id="4" name="Imagen 3">
          <a:extLst>
            <a:ext uri="{FF2B5EF4-FFF2-40B4-BE49-F238E27FC236}">
              <a16:creationId xmlns:a16="http://schemas.microsoft.com/office/drawing/2014/main" id="{6048B259-0CFB-4F0D-819F-9EE11D85E0B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167640" y="45720"/>
          <a:ext cx="1759526" cy="611023"/>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219574</xdr:colOff>
      <xdr:row>0</xdr:row>
      <xdr:rowOff>67862</xdr:rowOff>
    </xdr:from>
    <xdr:to>
      <xdr:col>9</xdr:col>
      <xdr:colOff>743449</xdr:colOff>
      <xdr:row>3</xdr:row>
      <xdr:rowOff>176447</xdr:rowOff>
    </xdr:to>
    <xdr:pic>
      <xdr:nvPicPr>
        <xdr:cNvPr id="2" name="1 Imagen" descr="logocapitalmusical">
          <a:extLst>
            <a:ext uri="{FF2B5EF4-FFF2-40B4-BE49-F238E27FC236}">
              <a16:creationId xmlns:a16="http://schemas.microsoft.com/office/drawing/2014/main" id="{D30D2287-93DF-40FB-9ED7-EBB5C74A70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8374"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76199</xdr:rowOff>
    </xdr:from>
    <xdr:to>
      <xdr:col>2</xdr:col>
      <xdr:colOff>1672045</xdr:colOff>
      <xdr:row>3</xdr:row>
      <xdr:rowOff>139529</xdr:rowOff>
    </xdr:to>
    <xdr:pic>
      <xdr:nvPicPr>
        <xdr:cNvPr id="3" name="Imagen 2">
          <a:extLst>
            <a:ext uri="{FF2B5EF4-FFF2-40B4-BE49-F238E27FC236}">
              <a16:creationId xmlns:a16="http://schemas.microsoft.com/office/drawing/2014/main" id="{0133EC3B-EE84-45B1-B5AD-408A854923E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746" r="64684" b="89190"/>
        <a:stretch/>
      </xdr:blipFill>
      <xdr:spPr bwMode="auto">
        <a:xfrm>
          <a:off x="449580" y="76199"/>
          <a:ext cx="2136865" cy="61197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20Paula\Downloads\46942-MR-20230216141848(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CER%20I3\Downloads\CATASTRO%20TODO\CALIDAD\MAPA%20DE%20RIESGOS%20DE%20CORRUPCI&#211;N%20(2024).xlsx" TargetMode="External"/><Relationship Id="rId1" Type="http://schemas.openxmlformats.org/officeDocument/2006/relationships/externalLinkPath" Target="file:///C:\Users\ACER%20I3\Downloads\CATASTRO%20TODO\CALIDAD\MAPA%20DE%20RIESGOS%20DE%20CORRUPCI&#211;N%20(2024).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ACER%20I3\Downloads\MR-Riesgos%20Corrupcion%20Catastro%20-%20Corregido%20(1).xlsx" TargetMode="External"/><Relationship Id="rId1" Type="http://schemas.openxmlformats.org/officeDocument/2006/relationships/externalLinkPath" Target="file:///C:\Users\ACER%20I3\Downloads\MR-Riesgos%20Corrupcion%20Catastro%20-%20Corregido%20(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ACER%20I3\Downloads\MAPA%20DE%20RIESGOS%20DE%20CORRUPCI&#211;N%20(2025).xlsx" TargetMode="External"/><Relationship Id="rId1" Type="http://schemas.openxmlformats.org/officeDocument/2006/relationships/externalLinkPath" Target="file:///C:\Users\ACER%20I3\Downloads\MAPA%20DE%20RIESGOS%20DE%20CORRUPCI&#211;N%20(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SISTEMA INTEGRADO DE GESTIÓN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refreshError="1"/>
      <sheetData sheetId="1" refreshError="1">
        <row r="8">
          <cell r="A8" t="str">
            <v>PROCESO: GESTIÓN CATASTRAL</v>
          </cell>
        </row>
        <row r="9">
          <cell r="A9" t="str">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CORRUPCIÓN"/>
      <sheetName val="Hoja13"/>
      <sheetName val="NOO"/>
      <sheetName val="NO"/>
    </sheetNames>
    <sheetDataSet>
      <sheetData sheetId="0"/>
      <sheetData sheetId="1">
        <row r="1">
          <cell r="B1" t="str">
            <v xml:space="preserve">PROCESO:  SISTEMA INTEGRADO DE GESTIÓN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person displayName="Edna Ruth Tinoco Betancourt" id="{C8BD10AC-BD67-4C0C-A845-A7FD07C0DD32}" userId="7a29d84f50c9d677"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TablaDinámica1" cacheId="1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34">
      <pivotArea type="all" dataOnly="0" outline="0" fieldPosition="0"/>
    </format>
    <format dxfId="33">
      <pivotArea field="0" type="button" dataOnly="0" labelOnly="1" outline="0" axis="axisRow" fieldPosition="0"/>
    </format>
    <format dxfId="32">
      <pivotArea field="1" type="button" dataOnly="0" labelOnly="1" outline="0" axis="axisRow" fieldPosition="1"/>
    </format>
    <format dxfId="31">
      <pivotArea dataOnly="0" labelOnly="1" outline="0" fieldPosition="0">
        <references count="1">
          <reference field="0" count="0"/>
        </references>
      </pivotArea>
    </format>
    <format dxfId="30">
      <pivotArea dataOnly="0" labelOnly="1" outline="0" fieldPosition="0">
        <references count="2">
          <reference field="0" count="1" selected="0">
            <x v="0"/>
          </reference>
          <reference field="1" count="5">
            <x v="0"/>
            <x v="6"/>
            <x v="7"/>
            <x v="8"/>
            <x v="9"/>
          </reference>
        </references>
      </pivotArea>
    </format>
    <format dxfId="29">
      <pivotArea dataOnly="0" labelOnly="1" outline="0" fieldPosition="0">
        <references count="2">
          <reference field="0" count="1" selected="0">
            <x v="1"/>
          </reference>
          <reference field="1" count="5">
            <x v="1"/>
            <x v="2"/>
            <x v="3"/>
            <x v="4"/>
            <x v="5"/>
          </reference>
        </references>
      </pivotArea>
    </format>
    <format dxfId="28">
      <pivotArea type="all" dataOnly="0" outline="0" fieldPosition="0"/>
    </format>
    <format dxfId="27">
      <pivotArea field="0" type="button" dataOnly="0" labelOnly="1" outline="0" axis="axisRow" fieldPosition="0"/>
    </format>
    <format dxfId="26">
      <pivotArea field="1" type="button" dataOnly="0" labelOnly="1" outline="0" axis="axisRow" fieldPosition="1"/>
    </format>
    <format dxfId="25">
      <pivotArea dataOnly="0" labelOnly="1" outline="0" fieldPosition="0">
        <references count="1">
          <reference field="0" count="0"/>
        </references>
      </pivotArea>
    </format>
    <format dxfId="24">
      <pivotArea dataOnly="0" labelOnly="1" outline="0" fieldPosition="0">
        <references count="2">
          <reference field="0" count="1" selected="0">
            <x v="0"/>
          </reference>
          <reference field="1" count="5">
            <x v="10"/>
            <x v="11"/>
            <x v="12"/>
            <x v="13"/>
            <x v="14"/>
          </reference>
        </references>
      </pivotArea>
    </format>
    <format dxfId="23">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 dataDxfId="21">
  <autoFilter ref="B209:C219" xr:uid="{00000000-0009-0000-0100-000001000000}"/>
  <tableColumns count="2">
    <tableColumn id="1" xr3:uid="{00000000-0010-0000-0000-000001000000}" name="Criterios" dataDxfId="20"/>
    <tableColumn id="2" xr3:uid="{00000000-0010-0000-0000-000002000000}" name="Subcriterios" dataDxfId="1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P9" dT="2024-09-24T17:03:39.68" personId="{C8BD10AC-BD67-4C0C-A845-A7FD07C0DD32}" id="{5264F845-1FA0-44F8-897E-ECB5C0467FE9}">
    <text>El riesgo de inoportunidad de respuesta, esta materializado, se debe diligenciar la matriz de eventos y presentar las acciones de mejora o planes de acción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85" zoomScaleNormal="85" workbookViewId="0">
      <selection activeCell="B4" sqref="B4:H5"/>
    </sheetView>
  </sheetViews>
  <sheetFormatPr baseColWidth="10" defaultColWidth="11.44140625" defaultRowHeight="14.4" x14ac:dyDescent="0.3"/>
  <cols>
    <col min="1" max="1" width="2.88671875" style="67" customWidth="1"/>
    <col min="2" max="3" width="24.6640625" style="67" customWidth="1"/>
    <col min="4" max="4" width="16" style="67" customWidth="1"/>
    <col min="5" max="5" width="24.6640625" style="67" customWidth="1"/>
    <col min="6" max="6" width="27.6640625" style="67" customWidth="1"/>
    <col min="7" max="8" width="24.6640625" style="67" customWidth="1"/>
    <col min="9" max="16384" width="11.44140625" style="67"/>
  </cols>
  <sheetData>
    <row r="1" spans="2:8" ht="15" thickBot="1" x14ac:dyDescent="0.35"/>
    <row r="2" spans="2:8" ht="18" x14ac:dyDescent="0.3">
      <c r="B2" s="239" t="s">
        <v>155</v>
      </c>
      <c r="C2" s="240"/>
      <c r="D2" s="240"/>
      <c r="E2" s="240"/>
      <c r="F2" s="240"/>
      <c r="G2" s="240"/>
      <c r="H2" s="241"/>
    </row>
    <row r="3" spans="2:8" x14ac:dyDescent="0.3">
      <c r="B3" s="68"/>
      <c r="C3" s="69"/>
      <c r="D3" s="69"/>
      <c r="E3" s="69"/>
      <c r="F3" s="69"/>
      <c r="G3" s="69"/>
      <c r="H3" s="70"/>
    </row>
    <row r="4" spans="2:8" ht="63" customHeight="1" x14ac:dyDescent="0.3">
      <c r="B4" s="242" t="s">
        <v>198</v>
      </c>
      <c r="C4" s="243"/>
      <c r="D4" s="243"/>
      <c r="E4" s="243"/>
      <c r="F4" s="243"/>
      <c r="G4" s="243"/>
      <c r="H4" s="244"/>
    </row>
    <row r="5" spans="2:8" ht="63" customHeight="1" x14ac:dyDescent="0.3">
      <c r="B5" s="245"/>
      <c r="C5" s="246"/>
      <c r="D5" s="246"/>
      <c r="E5" s="246"/>
      <c r="F5" s="246"/>
      <c r="G5" s="246"/>
      <c r="H5" s="247"/>
    </row>
    <row r="6" spans="2:8" x14ac:dyDescent="0.3">
      <c r="B6" s="248" t="s">
        <v>153</v>
      </c>
      <c r="C6" s="249"/>
      <c r="D6" s="249"/>
      <c r="E6" s="249"/>
      <c r="F6" s="249"/>
      <c r="G6" s="249"/>
      <c r="H6" s="250"/>
    </row>
    <row r="7" spans="2:8" ht="95.25" customHeight="1" x14ac:dyDescent="0.3">
      <c r="B7" s="258" t="s">
        <v>158</v>
      </c>
      <c r="C7" s="259"/>
      <c r="D7" s="259"/>
      <c r="E7" s="259"/>
      <c r="F7" s="259"/>
      <c r="G7" s="259"/>
      <c r="H7" s="260"/>
    </row>
    <row r="8" spans="2:8" x14ac:dyDescent="0.3">
      <c r="B8" s="102"/>
      <c r="C8" s="103"/>
      <c r="D8" s="103"/>
      <c r="E8" s="103"/>
      <c r="F8" s="103"/>
      <c r="G8" s="103"/>
      <c r="H8" s="104"/>
    </row>
    <row r="9" spans="2:8" ht="16.5" customHeight="1" x14ac:dyDescent="0.3">
      <c r="B9" s="251" t="s">
        <v>191</v>
      </c>
      <c r="C9" s="252"/>
      <c r="D9" s="252"/>
      <c r="E9" s="252"/>
      <c r="F9" s="252"/>
      <c r="G9" s="252"/>
      <c r="H9" s="253"/>
    </row>
    <row r="10" spans="2:8" ht="44.25" customHeight="1" x14ac:dyDescent="0.3">
      <c r="B10" s="251"/>
      <c r="C10" s="252"/>
      <c r="D10" s="252"/>
      <c r="E10" s="252"/>
      <c r="F10" s="252"/>
      <c r="G10" s="252"/>
      <c r="H10" s="253"/>
    </row>
    <row r="11" spans="2:8" ht="15" thickBot="1" x14ac:dyDescent="0.35">
      <c r="B11" s="91"/>
      <c r="C11" s="94"/>
      <c r="D11" s="99"/>
      <c r="E11" s="100"/>
      <c r="F11" s="100"/>
      <c r="G11" s="101"/>
      <c r="H11" s="95"/>
    </row>
    <row r="12" spans="2:8" ht="15" thickTop="1" x14ac:dyDescent="0.3">
      <c r="B12" s="91"/>
      <c r="C12" s="254" t="s">
        <v>154</v>
      </c>
      <c r="D12" s="255"/>
      <c r="E12" s="256" t="s">
        <v>192</v>
      </c>
      <c r="F12" s="257"/>
      <c r="G12" s="94"/>
      <c r="H12" s="95"/>
    </row>
    <row r="13" spans="2:8" ht="35.25" customHeight="1" x14ac:dyDescent="0.3">
      <c r="B13" s="91"/>
      <c r="C13" s="261" t="s">
        <v>185</v>
      </c>
      <c r="D13" s="262"/>
      <c r="E13" s="263" t="s">
        <v>190</v>
      </c>
      <c r="F13" s="264"/>
      <c r="G13" s="94"/>
      <c r="H13" s="95"/>
    </row>
    <row r="14" spans="2:8" ht="17.25" customHeight="1" x14ac:dyDescent="0.3">
      <c r="B14" s="91"/>
      <c r="C14" s="261" t="s">
        <v>186</v>
      </c>
      <c r="D14" s="262"/>
      <c r="E14" s="263" t="s">
        <v>188</v>
      </c>
      <c r="F14" s="264"/>
      <c r="G14" s="94"/>
      <c r="H14" s="95"/>
    </row>
    <row r="15" spans="2:8" ht="19.5" customHeight="1" x14ac:dyDescent="0.3">
      <c r="B15" s="91"/>
      <c r="C15" s="261" t="s">
        <v>187</v>
      </c>
      <c r="D15" s="262"/>
      <c r="E15" s="263" t="s">
        <v>189</v>
      </c>
      <c r="F15" s="264"/>
      <c r="G15" s="94"/>
      <c r="H15" s="95"/>
    </row>
    <row r="16" spans="2:8" ht="69.75" customHeight="1" x14ac:dyDescent="0.3">
      <c r="B16" s="91"/>
      <c r="C16" s="261" t="s">
        <v>156</v>
      </c>
      <c r="D16" s="262"/>
      <c r="E16" s="263" t="s">
        <v>157</v>
      </c>
      <c r="F16" s="264"/>
      <c r="G16" s="94"/>
      <c r="H16" s="95"/>
    </row>
    <row r="17" spans="2:8" ht="34.5" customHeight="1" x14ac:dyDescent="0.3">
      <c r="B17" s="91"/>
      <c r="C17" s="265" t="s">
        <v>2</v>
      </c>
      <c r="D17" s="266"/>
      <c r="E17" s="267" t="s">
        <v>199</v>
      </c>
      <c r="F17" s="268"/>
      <c r="G17" s="94"/>
      <c r="H17" s="95"/>
    </row>
    <row r="18" spans="2:8" ht="27.75" customHeight="1" x14ac:dyDescent="0.3">
      <c r="B18" s="91"/>
      <c r="C18" s="265" t="s">
        <v>3</v>
      </c>
      <c r="D18" s="266"/>
      <c r="E18" s="267" t="s">
        <v>200</v>
      </c>
      <c r="F18" s="268"/>
      <c r="G18" s="94"/>
      <c r="H18" s="95"/>
    </row>
    <row r="19" spans="2:8" ht="28.5" customHeight="1" x14ac:dyDescent="0.3">
      <c r="B19" s="91"/>
      <c r="C19" s="265" t="s">
        <v>42</v>
      </c>
      <c r="D19" s="266"/>
      <c r="E19" s="267" t="s">
        <v>201</v>
      </c>
      <c r="F19" s="268"/>
      <c r="G19" s="94"/>
      <c r="H19" s="95"/>
    </row>
    <row r="20" spans="2:8" ht="72.75" customHeight="1" x14ac:dyDescent="0.3">
      <c r="B20" s="91"/>
      <c r="C20" s="265" t="s">
        <v>1</v>
      </c>
      <c r="D20" s="266"/>
      <c r="E20" s="267" t="s">
        <v>202</v>
      </c>
      <c r="F20" s="268"/>
      <c r="G20" s="94"/>
      <c r="H20" s="95"/>
    </row>
    <row r="21" spans="2:8" ht="64.5" customHeight="1" x14ac:dyDescent="0.3">
      <c r="B21" s="91"/>
      <c r="C21" s="265" t="s">
        <v>50</v>
      </c>
      <c r="D21" s="266"/>
      <c r="E21" s="267" t="s">
        <v>160</v>
      </c>
      <c r="F21" s="268"/>
      <c r="G21" s="94"/>
      <c r="H21" s="95"/>
    </row>
    <row r="22" spans="2:8" ht="71.25" customHeight="1" x14ac:dyDescent="0.3">
      <c r="B22" s="91"/>
      <c r="C22" s="265" t="s">
        <v>159</v>
      </c>
      <c r="D22" s="266"/>
      <c r="E22" s="267" t="s">
        <v>161</v>
      </c>
      <c r="F22" s="268"/>
      <c r="G22" s="94"/>
      <c r="H22" s="95"/>
    </row>
    <row r="23" spans="2:8" ht="55.5" customHeight="1" x14ac:dyDescent="0.3">
      <c r="B23" s="91"/>
      <c r="C23" s="272" t="s">
        <v>162</v>
      </c>
      <c r="D23" s="273"/>
      <c r="E23" s="267" t="s">
        <v>163</v>
      </c>
      <c r="F23" s="268"/>
      <c r="G23" s="94"/>
      <c r="H23" s="95"/>
    </row>
    <row r="24" spans="2:8" ht="42" customHeight="1" x14ac:dyDescent="0.3">
      <c r="B24" s="91"/>
      <c r="C24" s="272" t="s">
        <v>48</v>
      </c>
      <c r="D24" s="273"/>
      <c r="E24" s="267" t="s">
        <v>164</v>
      </c>
      <c r="F24" s="268"/>
      <c r="G24" s="94"/>
      <c r="H24" s="95"/>
    </row>
    <row r="25" spans="2:8" ht="59.25" customHeight="1" x14ac:dyDescent="0.3">
      <c r="B25" s="91"/>
      <c r="C25" s="272" t="s">
        <v>152</v>
      </c>
      <c r="D25" s="273"/>
      <c r="E25" s="267" t="s">
        <v>165</v>
      </c>
      <c r="F25" s="268"/>
      <c r="G25" s="94"/>
      <c r="H25" s="95"/>
    </row>
    <row r="26" spans="2:8" ht="23.25" customHeight="1" x14ac:dyDescent="0.3">
      <c r="B26" s="91"/>
      <c r="C26" s="272" t="s">
        <v>12</v>
      </c>
      <c r="D26" s="273"/>
      <c r="E26" s="267" t="s">
        <v>166</v>
      </c>
      <c r="F26" s="268"/>
      <c r="G26" s="94"/>
      <c r="H26" s="95"/>
    </row>
    <row r="27" spans="2:8" ht="30.75" customHeight="1" x14ac:dyDescent="0.3">
      <c r="B27" s="91"/>
      <c r="C27" s="272" t="s">
        <v>170</v>
      </c>
      <c r="D27" s="273"/>
      <c r="E27" s="267" t="s">
        <v>167</v>
      </c>
      <c r="F27" s="268"/>
      <c r="G27" s="94"/>
      <c r="H27" s="95"/>
    </row>
    <row r="28" spans="2:8" ht="35.25" customHeight="1" x14ac:dyDescent="0.3">
      <c r="B28" s="91"/>
      <c r="C28" s="272" t="s">
        <v>171</v>
      </c>
      <c r="D28" s="273"/>
      <c r="E28" s="267" t="s">
        <v>168</v>
      </c>
      <c r="F28" s="268"/>
      <c r="G28" s="94"/>
      <c r="H28" s="95"/>
    </row>
    <row r="29" spans="2:8" ht="33" customHeight="1" x14ac:dyDescent="0.3">
      <c r="B29" s="91"/>
      <c r="C29" s="272" t="s">
        <v>171</v>
      </c>
      <c r="D29" s="273"/>
      <c r="E29" s="267" t="s">
        <v>168</v>
      </c>
      <c r="F29" s="268"/>
      <c r="G29" s="94"/>
      <c r="H29" s="95"/>
    </row>
    <row r="30" spans="2:8" ht="30" customHeight="1" x14ac:dyDescent="0.3">
      <c r="B30" s="91"/>
      <c r="C30" s="272" t="s">
        <v>172</v>
      </c>
      <c r="D30" s="273"/>
      <c r="E30" s="267" t="s">
        <v>169</v>
      </c>
      <c r="F30" s="268"/>
      <c r="G30" s="94"/>
      <c r="H30" s="95"/>
    </row>
    <row r="31" spans="2:8" ht="35.25" customHeight="1" x14ac:dyDescent="0.3">
      <c r="B31" s="91"/>
      <c r="C31" s="272" t="s">
        <v>173</v>
      </c>
      <c r="D31" s="273"/>
      <c r="E31" s="267" t="s">
        <v>174</v>
      </c>
      <c r="F31" s="268"/>
      <c r="G31" s="94"/>
      <c r="H31" s="95"/>
    </row>
    <row r="32" spans="2:8" ht="31.5" customHeight="1" x14ac:dyDescent="0.3">
      <c r="B32" s="91"/>
      <c r="C32" s="272" t="s">
        <v>175</v>
      </c>
      <c r="D32" s="273"/>
      <c r="E32" s="267" t="s">
        <v>176</v>
      </c>
      <c r="F32" s="268"/>
      <c r="G32" s="94"/>
      <c r="H32" s="95"/>
    </row>
    <row r="33" spans="2:8" ht="35.25" customHeight="1" x14ac:dyDescent="0.3">
      <c r="B33" s="91"/>
      <c r="C33" s="272" t="s">
        <v>177</v>
      </c>
      <c r="D33" s="273"/>
      <c r="E33" s="267" t="s">
        <v>178</v>
      </c>
      <c r="F33" s="268"/>
      <c r="G33" s="94"/>
      <c r="H33" s="95"/>
    </row>
    <row r="34" spans="2:8" ht="59.25" customHeight="1" x14ac:dyDescent="0.3">
      <c r="B34" s="91"/>
      <c r="C34" s="272" t="s">
        <v>179</v>
      </c>
      <c r="D34" s="273"/>
      <c r="E34" s="267" t="s">
        <v>180</v>
      </c>
      <c r="F34" s="268"/>
      <c r="G34" s="94"/>
      <c r="H34" s="95"/>
    </row>
    <row r="35" spans="2:8" ht="29.25" customHeight="1" x14ac:dyDescent="0.3">
      <c r="B35" s="91"/>
      <c r="C35" s="272" t="s">
        <v>29</v>
      </c>
      <c r="D35" s="273"/>
      <c r="E35" s="267" t="s">
        <v>181</v>
      </c>
      <c r="F35" s="268"/>
      <c r="G35" s="94"/>
      <c r="H35" s="95"/>
    </row>
    <row r="36" spans="2:8" ht="82.5" customHeight="1" x14ac:dyDescent="0.3">
      <c r="B36" s="91"/>
      <c r="C36" s="272" t="s">
        <v>183</v>
      </c>
      <c r="D36" s="273"/>
      <c r="E36" s="267" t="s">
        <v>182</v>
      </c>
      <c r="F36" s="268"/>
      <c r="G36" s="94"/>
      <c r="H36" s="95"/>
    </row>
    <row r="37" spans="2:8" ht="46.5" customHeight="1" x14ac:dyDescent="0.3">
      <c r="B37" s="91"/>
      <c r="C37" s="272" t="s">
        <v>39</v>
      </c>
      <c r="D37" s="273"/>
      <c r="E37" s="267" t="s">
        <v>184</v>
      </c>
      <c r="F37" s="268"/>
      <c r="G37" s="94"/>
      <c r="H37" s="95"/>
    </row>
    <row r="38" spans="2:8" ht="6.75" customHeight="1" thickBot="1" x14ac:dyDescent="0.35">
      <c r="B38" s="91"/>
      <c r="C38" s="274"/>
      <c r="D38" s="275"/>
      <c r="E38" s="276"/>
      <c r="F38" s="277"/>
      <c r="G38" s="94"/>
      <c r="H38" s="95"/>
    </row>
    <row r="39" spans="2:8" ht="15" thickTop="1" x14ac:dyDescent="0.3">
      <c r="B39" s="91"/>
      <c r="C39" s="92"/>
      <c r="D39" s="92"/>
      <c r="E39" s="93"/>
      <c r="F39" s="93"/>
      <c r="G39" s="94"/>
      <c r="H39" s="95"/>
    </row>
    <row r="40" spans="2:8" ht="21" customHeight="1" x14ac:dyDescent="0.3">
      <c r="B40" s="269" t="s">
        <v>193</v>
      </c>
      <c r="C40" s="270"/>
      <c r="D40" s="270"/>
      <c r="E40" s="270"/>
      <c r="F40" s="270"/>
      <c r="G40" s="270"/>
      <c r="H40" s="271"/>
    </row>
    <row r="41" spans="2:8" ht="20.25" customHeight="1" x14ac:dyDescent="0.3">
      <c r="B41" s="269" t="s">
        <v>194</v>
      </c>
      <c r="C41" s="270"/>
      <c r="D41" s="270"/>
      <c r="E41" s="270"/>
      <c r="F41" s="270"/>
      <c r="G41" s="270"/>
      <c r="H41" s="271"/>
    </row>
    <row r="42" spans="2:8" ht="20.25" customHeight="1" x14ac:dyDescent="0.3">
      <c r="B42" s="269" t="s">
        <v>195</v>
      </c>
      <c r="C42" s="270"/>
      <c r="D42" s="270"/>
      <c r="E42" s="270"/>
      <c r="F42" s="270"/>
      <c r="G42" s="270"/>
      <c r="H42" s="271"/>
    </row>
    <row r="43" spans="2:8" ht="20.25" customHeight="1" x14ac:dyDescent="0.3">
      <c r="B43" s="269" t="s">
        <v>196</v>
      </c>
      <c r="C43" s="270"/>
      <c r="D43" s="270"/>
      <c r="E43" s="270"/>
      <c r="F43" s="270"/>
      <c r="G43" s="270"/>
      <c r="H43" s="271"/>
    </row>
    <row r="44" spans="2:8" x14ac:dyDescent="0.3">
      <c r="B44" s="269" t="s">
        <v>197</v>
      </c>
      <c r="C44" s="270"/>
      <c r="D44" s="270"/>
      <c r="E44" s="270"/>
      <c r="F44" s="270"/>
      <c r="G44" s="270"/>
      <c r="H44" s="271"/>
    </row>
    <row r="45" spans="2:8" ht="15" thickBot="1" x14ac:dyDescent="0.35">
      <c r="B45" s="96"/>
      <c r="C45" s="97"/>
      <c r="D45" s="97"/>
      <c r="E45" s="97"/>
      <c r="F45" s="97"/>
      <c r="G45" s="97"/>
      <c r="H45" s="9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22"/>
    <col min="2" max="2" width="40.44140625" style="22" customWidth="1"/>
    <col min="3" max="3" width="74.88671875" style="22" customWidth="1"/>
    <col min="4" max="4" width="135" style="22" bestFit="1" customWidth="1"/>
    <col min="5" max="5" width="137.88671875" style="22" customWidth="1"/>
    <col min="6" max="16384" width="11.44140625" style="22"/>
  </cols>
  <sheetData>
    <row r="1" spans="1:21" ht="32.4" x14ac:dyDescent="0.3">
      <c r="A1" s="89"/>
      <c r="B1" s="646" t="s">
        <v>62</v>
      </c>
      <c r="C1" s="646"/>
      <c r="D1" s="646"/>
      <c r="E1" s="89"/>
      <c r="F1" s="89"/>
      <c r="G1" s="89"/>
      <c r="H1" s="89"/>
      <c r="I1" s="89"/>
      <c r="J1" s="89"/>
      <c r="K1" s="89"/>
      <c r="L1" s="89"/>
      <c r="M1" s="89"/>
      <c r="N1" s="89"/>
      <c r="O1" s="89"/>
      <c r="P1" s="89"/>
      <c r="Q1" s="89"/>
      <c r="R1" s="89"/>
      <c r="S1" s="89"/>
      <c r="T1" s="89"/>
      <c r="U1" s="89"/>
    </row>
    <row r="2" spans="1:21" x14ac:dyDescent="0.3">
      <c r="A2" s="89"/>
      <c r="B2" s="89"/>
      <c r="C2" s="89"/>
      <c r="D2" s="89"/>
      <c r="E2" s="89"/>
      <c r="F2" s="89"/>
      <c r="G2" s="89"/>
      <c r="H2" s="89"/>
      <c r="I2" s="89"/>
      <c r="J2" s="89"/>
      <c r="K2" s="89"/>
      <c r="L2" s="89"/>
      <c r="M2" s="89"/>
      <c r="N2" s="89"/>
      <c r="O2" s="89"/>
      <c r="P2" s="89"/>
      <c r="Q2" s="89"/>
      <c r="R2" s="89"/>
      <c r="S2" s="89"/>
      <c r="T2" s="89"/>
      <c r="U2" s="89"/>
    </row>
    <row r="3" spans="1:21" ht="30" x14ac:dyDescent="0.3">
      <c r="A3" s="89"/>
      <c r="B3" s="88"/>
      <c r="C3" s="125" t="s">
        <v>56</v>
      </c>
      <c r="D3" s="125" t="s">
        <v>57</v>
      </c>
      <c r="E3" s="89"/>
      <c r="F3" s="89"/>
      <c r="G3" s="89"/>
      <c r="H3" s="89"/>
      <c r="I3" s="89"/>
      <c r="J3" s="89"/>
      <c r="K3" s="89"/>
      <c r="L3" s="89"/>
      <c r="M3" s="89"/>
      <c r="N3" s="89"/>
      <c r="O3" s="89"/>
      <c r="P3" s="89"/>
      <c r="Q3" s="89"/>
      <c r="R3" s="89"/>
      <c r="S3" s="89"/>
      <c r="T3" s="89"/>
      <c r="U3" s="89"/>
    </row>
    <row r="4" spans="1:21" ht="32.4" x14ac:dyDescent="0.3">
      <c r="A4" s="89" t="s">
        <v>82</v>
      </c>
      <c r="B4" s="126" t="s">
        <v>96</v>
      </c>
      <c r="C4" s="127" t="s">
        <v>205</v>
      </c>
      <c r="D4" s="128" t="s">
        <v>92</v>
      </c>
      <c r="E4" s="89"/>
      <c r="F4" s="89"/>
      <c r="G4" s="89"/>
      <c r="H4" s="89"/>
      <c r="I4" s="89"/>
      <c r="J4" s="89"/>
      <c r="K4" s="89"/>
      <c r="L4" s="89"/>
      <c r="M4" s="89"/>
      <c r="N4" s="89"/>
      <c r="O4" s="89"/>
      <c r="P4" s="89"/>
      <c r="Q4" s="89"/>
      <c r="R4" s="89"/>
      <c r="S4" s="89"/>
      <c r="T4" s="89"/>
      <c r="U4" s="89"/>
    </row>
    <row r="5" spans="1:21" ht="64.8" x14ac:dyDescent="0.3">
      <c r="A5" s="89" t="s">
        <v>83</v>
      </c>
      <c r="B5" s="129" t="s">
        <v>58</v>
      </c>
      <c r="C5" s="130" t="s">
        <v>206</v>
      </c>
      <c r="D5" s="131" t="s">
        <v>93</v>
      </c>
      <c r="E5" s="89"/>
      <c r="F5" s="89"/>
      <c r="G5" s="89"/>
      <c r="H5" s="89"/>
      <c r="I5" s="89"/>
      <c r="J5" s="89"/>
      <c r="K5" s="89"/>
      <c r="L5" s="89"/>
      <c r="M5" s="89"/>
      <c r="N5" s="89"/>
      <c r="O5" s="89"/>
      <c r="P5" s="89"/>
      <c r="Q5" s="89"/>
      <c r="R5" s="89"/>
      <c r="S5" s="89"/>
      <c r="T5" s="89"/>
      <c r="U5" s="89"/>
    </row>
    <row r="6" spans="1:21" ht="64.8" x14ac:dyDescent="0.3">
      <c r="A6" s="89" t="s">
        <v>80</v>
      </c>
      <c r="B6" s="132" t="s">
        <v>59</v>
      </c>
      <c r="C6" s="130" t="s">
        <v>210</v>
      </c>
      <c r="D6" s="131" t="s">
        <v>95</v>
      </c>
      <c r="E6" s="89"/>
      <c r="F6" s="89"/>
      <c r="G6" s="89"/>
      <c r="H6" s="89"/>
      <c r="I6" s="89"/>
      <c r="J6" s="89"/>
      <c r="K6" s="89"/>
      <c r="L6" s="89"/>
      <c r="M6" s="89"/>
      <c r="N6" s="89"/>
      <c r="O6" s="89"/>
      <c r="P6" s="89"/>
      <c r="Q6" s="89"/>
      <c r="R6" s="89"/>
      <c r="S6" s="89"/>
      <c r="T6" s="89"/>
      <c r="U6" s="89"/>
    </row>
    <row r="7" spans="1:21" ht="97.2" x14ac:dyDescent="0.3">
      <c r="A7" s="89" t="s">
        <v>7</v>
      </c>
      <c r="B7" s="133" t="s">
        <v>60</v>
      </c>
      <c r="C7" s="130" t="s">
        <v>211</v>
      </c>
      <c r="D7" s="131" t="s">
        <v>94</v>
      </c>
      <c r="E7" s="89"/>
      <c r="F7" s="89"/>
      <c r="G7" s="89"/>
      <c r="H7" s="89"/>
      <c r="I7" s="89"/>
      <c r="J7" s="89"/>
      <c r="K7" s="89"/>
      <c r="L7" s="89"/>
      <c r="M7" s="89"/>
      <c r="N7" s="89"/>
      <c r="O7" s="89"/>
      <c r="P7" s="89"/>
      <c r="Q7" s="89"/>
      <c r="R7" s="89"/>
      <c r="S7" s="89"/>
      <c r="T7" s="89"/>
      <c r="U7" s="89"/>
    </row>
    <row r="8" spans="1:21" ht="64.8" x14ac:dyDescent="0.3">
      <c r="A8" s="89" t="s">
        <v>84</v>
      </c>
      <c r="B8" s="134" t="s">
        <v>61</v>
      </c>
      <c r="C8" s="130" t="s">
        <v>207</v>
      </c>
      <c r="D8" s="131" t="s">
        <v>113</v>
      </c>
      <c r="E8" s="89"/>
      <c r="F8" s="89"/>
      <c r="G8" s="89"/>
      <c r="H8" s="89"/>
      <c r="I8" s="89"/>
      <c r="J8" s="89"/>
      <c r="K8" s="89"/>
      <c r="L8" s="89"/>
      <c r="M8" s="89"/>
      <c r="N8" s="89"/>
      <c r="O8" s="89"/>
      <c r="P8" s="89"/>
      <c r="Q8" s="89"/>
      <c r="R8" s="89"/>
      <c r="S8" s="89"/>
      <c r="T8" s="89"/>
      <c r="U8" s="89"/>
    </row>
    <row r="9" spans="1:21" s="23" customFormat="1" ht="20.399999999999999" x14ac:dyDescent="0.3">
      <c r="A9" s="87"/>
      <c r="B9" s="87"/>
      <c r="C9" s="138"/>
      <c r="D9" s="138"/>
      <c r="E9" s="87"/>
      <c r="F9" s="87"/>
      <c r="G9" s="87"/>
      <c r="H9" s="87"/>
      <c r="I9" s="87"/>
      <c r="J9" s="87"/>
      <c r="K9" s="87"/>
      <c r="L9" s="87"/>
      <c r="M9" s="87"/>
      <c r="N9" s="87"/>
      <c r="O9" s="87"/>
      <c r="P9" s="87"/>
      <c r="Q9" s="87"/>
      <c r="R9" s="87"/>
      <c r="S9" s="87"/>
      <c r="T9" s="87"/>
      <c r="U9" s="87"/>
    </row>
    <row r="10" spans="1:21" s="23" customFormat="1" x14ac:dyDescent="0.3">
      <c r="A10" s="87"/>
      <c r="B10" s="139"/>
      <c r="C10" s="139"/>
      <c r="D10" s="139"/>
      <c r="E10" s="87"/>
      <c r="F10" s="87"/>
      <c r="G10" s="87"/>
      <c r="H10" s="87"/>
      <c r="I10" s="87"/>
      <c r="J10" s="87"/>
      <c r="K10" s="87"/>
      <c r="L10" s="87"/>
      <c r="M10" s="87"/>
      <c r="N10" s="87"/>
      <c r="O10" s="87"/>
      <c r="P10" s="87"/>
      <c r="Q10" s="87"/>
      <c r="R10" s="87"/>
      <c r="S10" s="87"/>
      <c r="T10" s="87"/>
      <c r="U10" s="87"/>
    </row>
    <row r="11" spans="1:21" s="23" customFormat="1" x14ac:dyDescent="0.3">
      <c r="A11" s="87"/>
      <c r="B11" s="87" t="s">
        <v>90</v>
      </c>
      <c r="C11" s="87" t="s">
        <v>209</v>
      </c>
      <c r="D11" s="87" t="s">
        <v>143</v>
      </c>
      <c r="E11" s="87"/>
      <c r="F11" s="87"/>
      <c r="G11" s="87"/>
      <c r="H11" s="87"/>
      <c r="I11" s="87"/>
      <c r="J11" s="87"/>
      <c r="K11" s="87"/>
      <c r="L11" s="87"/>
      <c r="M11" s="87"/>
      <c r="N11" s="87"/>
      <c r="O11" s="87"/>
      <c r="P11" s="87"/>
      <c r="Q11" s="87"/>
      <c r="R11" s="87"/>
      <c r="S11" s="87"/>
      <c r="T11" s="87"/>
      <c r="U11" s="87"/>
    </row>
    <row r="12" spans="1:21" s="23" customFormat="1" x14ac:dyDescent="0.3">
      <c r="A12" s="87"/>
      <c r="B12" s="87" t="s">
        <v>88</v>
      </c>
      <c r="C12" s="87" t="s">
        <v>208</v>
      </c>
      <c r="D12" s="87" t="s">
        <v>144</v>
      </c>
      <c r="E12" s="87"/>
      <c r="F12" s="87"/>
      <c r="G12" s="87"/>
      <c r="H12" s="87"/>
      <c r="I12" s="87"/>
      <c r="J12" s="87"/>
      <c r="K12" s="87"/>
      <c r="L12" s="87"/>
      <c r="M12" s="87"/>
      <c r="N12" s="87"/>
      <c r="O12" s="87"/>
      <c r="P12" s="87"/>
      <c r="Q12" s="87"/>
      <c r="R12" s="87"/>
      <c r="S12" s="87"/>
      <c r="T12" s="87"/>
      <c r="U12" s="87"/>
    </row>
    <row r="13" spans="1:21" s="23" customFormat="1" x14ac:dyDescent="0.3">
      <c r="A13" s="87"/>
      <c r="B13" s="87"/>
      <c r="C13" s="87" t="s">
        <v>212</v>
      </c>
      <c r="D13" s="87" t="s">
        <v>145</v>
      </c>
      <c r="E13" s="87"/>
      <c r="F13" s="87"/>
      <c r="G13" s="87"/>
      <c r="H13" s="87"/>
      <c r="I13" s="87"/>
      <c r="J13" s="87"/>
      <c r="K13" s="87"/>
      <c r="L13" s="87"/>
      <c r="M13" s="87"/>
      <c r="N13" s="87"/>
      <c r="O13" s="87"/>
      <c r="P13" s="87"/>
      <c r="Q13" s="87"/>
      <c r="R13" s="87"/>
      <c r="S13" s="87"/>
      <c r="T13" s="87"/>
      <c r="U13" s="87"/>
    </row>
    <row r="14" spans="1:21" s="23" customFormat="1" x14ac:dyDescent="0.3">
      <c r="A14" s="87"/>
      <c r="B14" s="87"/>
      <c r="C14" s="87" t="s">
        <v>214</v>
      </c>
      <c r="D14" s="87" t="s">
        <v>146</v>
      </c>
      <c r="E14" s="87"/>
      <c r="F14" s="87"/>
      <c r="G14" s="87"/>
      <c r="H14" s="87"/>
      <c r="I14" s="87"/>
      <c r="J14" s="87"/>
      <c r="K14" s="87"/>
      <c r="L14" s="87"/>
      <c r="M14" s="87"/>
      <c r="N14" s="87"/>
      <c r="O14" s="87"/>
      <c r="P14" s="87"/>
      <c r="Q14" s="87"/>
      <c r="R14" s="87"/>
      <c r="S14" s="87"/>
      <c r="T14" s="87"/>
      <c r="U14" s="87"/>
    </row>
    <row r="15" spans="1:21" s="23" customFormat="1" x14ac:dyDescent="0.3">
      <c r="A15" s="87"/>
      <c r="B15" s="87"/>
      <c r="C15" s="87" t="s">
        <v>213</v>
      </c>
      <c r="D15" s="87" t="s">
        <v>147</v>
      </c>
      <c r="E15" s="87"/>
      <c r="F15" s="87"/>
      <c r="G15" s="87"/>
      <c r="H15" s="87"/>
      <c r="I15" s="87"/>
      <c r="J15" s="87"/>
      <c r="K15" s="87"/>
      <c r="L15" s="87"/>
      <c r="M15" s="87"/>
      <c r="N15" s="87"/>
      <c r="O15" s="87"/>
      <c r="P15" s="87"/>
      <c r="Q15" s="87"/>
      <c r="R15" s="87"/>
      <c r="S15" s="87"/>
      <c r="T15" s="87"/>
      <c r="U15" s="87"/>
    </row>
    <row r="16" spans="1:21" s="23" customFormat="1" x14ac:dyDescent="0.3">
      <c r="A16" s="87"/>
      <c r="B16" s="87"/>
      <c r="C16" s="87"/>
      <c r="D16" s="87"/>
      <c r="E16" s="87"/>
      <c r="F16" s="87"/>
      <c r="G16" s="87"/>
      <c r="H16" s="87"/>
      <c r="I16" s="87"/>
      <c r="J16" s="87"/>
      <c r="K16" s="87"/>
      <c r="L16" s="87"/>
      <c r="M16" s="87"/>
      <c r="N16" s="87"/>
      <c r="O16" s="87"/>
    </row>
    <row r="17" spans="1:15" s="23" customFormat="1" x14ac:dyDescent="0.3">
      <c r="A17" s="87"/>
      <c r="B17" s="87"/>
      <c r="C17" s="87"/>
      <c r="D17" s="87"/>
      <c r="E17" s="87"/>
      <c r="F17" s="87"/>
      <c r="G17" s="87"/>
      <c r="H17" s="87"/>
      <c r="I17" s="87"/>
      <c r="J17" s="87"/>
      <c r="K17" s="87"/>
      <c r="L17" s="87"/>
      <c r="M17" s="87"/>
      <c r="N17" s="87"/>
      <c r="O17" s="87"/>
    </row>
    <row r="18" spans="1:15" s="23" customFormat="1" x14ac:dyDescent="0.3">
      <c r="A18" s="87"/>
      <c r="B18" s="87"/>
      <c r="C18" s="87"/>
      <c r="D18" s="87"/>
      <c r="E18" s="87"/>
      <c r="F18" s="87"/>
      <c r="G18" s="87"/>
      <c r="H18" s="87"/>
      <c r="I18" s="87"/>
      <c r="J18" s="87"/>
      <c r="K18" s="87"/>
      <c r="L18" s="87"/>
      <c r="M18" s="87"/>
      <c r="N18" s="87"/>
      <c r="O18" s="87"/>
    </row>
    <row r="19" spans="1:15" s="23" customFormat="1" x14ac:dyDescent="0.3">
      <c r="A19" s="87"/>
      <c r="B19" s="87"/>
      <c r="C19" s="87"/>
      <c r="D19" s="87"/>
      <c r="E19" s="87"/>
      <c r="F19" s="87"/>
      <c r="G19" s="87"/>
      <c r="H19" s="87"/>
      <c r="I19" s="87"/>
      <c r="J19" s="87"/>
      <c r="K19" s="87"/>
      <c r="L19" s="87"/>
      <c r="M19" s="87"/>
      <c r="N19" s="87"/>
      <c r="O19" s="87"/>
    </row>
    <row r="20" spans="1:15" s="23" customFormat="1" x14ac:dyDescent="0.3">
      <c r="A20" s="87"/>
      <c r="B20" s="87"/>
      <c r="C20" s="87"/>
      <c r="D20" s="87"/>
      <c r="E20" s="87"/>
      <c r="F20" s="87"/>
      <c r="G20" s="87"/>
      <c r="H20" s="87"/>
      <c r="I20" s="87"/>
      <c r="J20" s="87"/>
      <c r="K20" s="87"/>
      <c r="L20" s="87"/>
      <c r="M20" s="87"/>
      <c r="N20" s="87"/>
      <c r="O20" s="87"/>
    </row>
    <row r="21" spans="1:15" s="23" customFormat="1" x14ac:dyDescent="0.3">
      <c r="A21" s="87"/>
      <c r="B21" s="87"/>
      <c r="C21" s="87"/>
      <c r="D21" s="87"/>
      <c r="E21" s="87"/>
      <c r="F21" s="87"/>
      <c r="G21" s="87"/>
      <c r="H21" s="87"/>
      <c r="I21" s="87"/>
      <c r="J21" s="87"/>
      <c r="K21" s="87"/>
      <c r="L21" s="87"/>
      <c r="M21" s="87"/>
      <c r="N21" s="87"/>
      <c r="O21" s="87"/>
    </row>
    <row r="22" spans="1:15" s="23" customFormat="1" ht="20.399999999999999" x14ac:dyDescent="0.3">
      <c r="A22" s="87"/>
      <c r="B22" s="87"/>
      <c r="C22" s="138"/>
      <c r="D22" s="138"/>
      <c r="E22" s="87"/>
      <c r="F22" s="87"/>
      <c r="G22" s="87"/>
      <c r="H22" s="87"/>
      <c r="I22" s="87"/>
      <c r="J22" s="87"/>
      <c r="K22" s="87"/>
      <c r="L22" s="87"/>
      <c r="M22" s="87"/>
      <c r="N22" s="87"/>
      <c r="O22" s="87"/>
    </row>
    <row r="23" spans="1:15" s="23" customFormat="1" ht="20.399999999999999" x14ac:dyDescent="0.3">
      <c r="A23" s="87"/>
      <c r="B23" s="87"/>
      <c r="C23" s="138"/>
      <c r="D23" s="138"/>
      <c r="E23" s="87"/>
      <c r="F23" s="87"/>
      <c r="G23" s="87"/>
      <c r="H23" s="87"/>
      <c r="I23" s="87"/>
      <c r="J23" s="87"/>
      <c r="K23" s="87"/>
      <c r="L23" s="87"/>
      <c r="M23" s="87"/>
      <c r="N23" s="87"/>
      <c r="O23" s="87"/>
    </row>
    <row r="24" spans="1:15" s="23" customFormat="1" ht="20.399999999999999" x14ac:dyDescent="0.3">
      <c r="A24" s="87"/>
      <c r="B24" s="87"/>
      <c r="C24" s="138"/>
      <c r="D24" s="138"/>
      <c r="E24" s="87"/>
      <c r="F24" s="87"/>
      <c r="G24" s="87"/>
      <c r="H24" s="87"/>
      <c r="I24" s="87"/>
      <c r="J24" s="87"/>
      <c r="K24" s="87"/>
      <c r="L24" s="87"/>
      <c r="M24" s="87"/>
      <c r="N24" s="87"/>
      <c r="O24" s="87"/>
    </row>
    <row r="25" spans="1:15" s="23" customFormat="1" ht="20.399999999999999" x14ac:dyDescent="0.3">
      <c r="A25" s="87"/>
      <c r="B25" s="87"/>
      <c r="C25" s="138"/>
      <c r="D25" s="138"/>
      <c r="E25" s="87"/>
      <c r="F25" s="87"/>
      <c r="G25" s="87"/>
      <c r="H25" s="87"/>
      <c r="I25" s="87"/>
      <c r="J25" s="87"/>
      <c r="K25" s="87"/>
      <c r="L25" s="87"/>
      <c r="M25" s="87"/>
      <c r="N25" s="87"/>
      <c r="O25" s="87"/>
    </row>
    <row r="26" spans="1:15" s="23" customFormat="1" ht="20.399999999999999" x14ac:dyDescent="0.3">
      <c r="A26" s="87"/>
      <c r="B26" s="87"/>
      <c r="C26" s="138"/>
      <c r="D26" s="138"/>
      <c r="E26" s="87"/>
      <c r="F26" s="87"/>
      <c r="G26" s="87"/>
      <c r="H26" s="87"/>
      <c r="I26" s="87"/>
      <c r="J26" s="87"/>
      <c r="K26" s="87"/>
      <c r="L26" s="87"/>
      <c r="M26" s="87"/>
      <c r="N26" s="87"/>
      <c r="O26" s="87"/>
    </row>
    <row r="27" spans="1:15" s="23" customFormat="1" ht="20.399999999999999" x14ac:dyDescent="0.3">
      <c r="A27" s="87"/>
      <c r="B27" s="87"/>
      <c r="C27" s="138"/>
      <c r="D27" s="138"/>
      <c r="E27" s="87"/>
      <c r="F27" s="87"/>
      <c r="G27" s="87"/>
      <c r="H27" s="87"/>
      <c r="I27" s="87"/>
      <c r="J27" s="87"/>
      <c r="K27" s="87"/>
      <c r="L27" s="87"/>
      <c r="M27" s="87"/>
      <c r="N27" s="87"/>
      <c r="O27" s="87"/>
    </row>
    <row r="28" spans="1:15" s="23" customFormat="1" ht="20.399999999999999" x14ac:dyDescent="0.3">
      <c r="A28" s="87"/>
      <c r="B28" s="87"/>
      <c r="C28" s="138"/>
      <c r="D28" s="138"/>
      <c r="E28" s="87"/>
      <c r="F28" s="87"/>
      <c r="G28" s="87"/>
      <c r="H28" s="87"/>
      <c r="I28" s="87"/>
      <c r="J28" s="87"/>
      <c r="K28" s="87"/>
      <c r="L28" s="87"/>
      <c r="M28" s="87"/>
      <c r="N28" s="87"/>
      <c r="O28" s="87"/>
    </row>
    <row r="29" spans="1:15" s="23" customFormat="1" ht="20.399999999999999" x14ac:dyDescent="0.3">
      <c r="A29" s="87"/>
      <c r="B29" s="87"/>
      <c r="C29" s="138"/>
      <c r="D29" s="138"/>
      <c r="E29" s="87"/>
      <c r="F29" s="87"/>
      <c r="G29" s="87"/>
      <c r="H29" s="87"/>
      <c r="I29" s="87"/>
      <c r="J29" s="87"/>
      <c r="K29" s="87"/>
      <c r="L29" s="87"/>
      <c r="M29" s="87"/>
      <c r="N29" s="87"/>
      <c r="O29" s="87"/>
    </row>
    <row r="30" spans="1:15" s="23" customFormat="1" ht="20.399999999999999" x14ac:dyDescent="0.3">
      <c r="A30" s="87"/>
      <c r="B30" s="87"/>
      <c r="C30" s="138"/>
      <c r="D30" s="138"/>
      <c r="E30" s="87"/>
      <c r="F30" s="87"/>
      <c r="G30" s="87"/>
      <c r="H30" s="87"/>
      <c r="I30" s="87"/>
      <c r="J30" s="87"/>
      <c r="K30" s="87"/>
      <c r="L30" s="87"/>
      <c r="M30" s="87"/>
      <c r="N30" s="87"/>
      <c r="O30" s="87"/>
    </row>
    <row r="31" spans="1:15" s="23" customFormat="1" ht="20.399999999999999" x14ac:dyDescent="0.3">
      <c r="A31" s="87"/>
      <c r="B31" s="87"/>
      <c r="C31" s="138"/>
      <c r="D31" s="138"/>
      <c r="E31" s="87"/>
      <c r="F31" s="87"/>
      <c r="G31" s="87"/>
      <c r="H31" s="87"/>
      <c r="I31" s="87"/>
      <c r="J31" s="87"/>
      <c r="K31" s="87"/>
      <c r="L31" s="87"/>
      <c r="M31" s="87"/>
      <c r="N31" s="87"/>
      <c r="O31" s="87"/>
    </row>
    <row r="32" spans="1:15" s="23" customFormat="1" ht="20.399999999999999" x14ac:dyDescent="0.3">
      <c r="A32" s="87"/>
      <c r="B32" s="87"/>
      <c r="C32" s="138"/>
      <c r="D32" s="138"/>
      <c r="E32" s="87"/>
      <c r="F32" s="87"/>
      <c r="G32" s="87"/>
      <c r="H32" s="87"/>
      <c r="I32" s="87"/>
      <c r="J32" s="87"/>
      <c r="K32" s="87"/>
      <c r="L32" s="87"/>
      <c r="M32" s="87"/>
      <c r="N32" s="87"/>
      <c r="O32" s="87"/>
    </row>
    <row r="33" spans="1:15" s="23" customFormat="1" ht="20.399999999999999" x14ac:dyDescent="0.3">
      <c r="A33" s="87"/>
      <c r="B33" s="87"/>
      <c r="C33" s="138"/>
      <c r="D33" s="138"/>
      <c r="E33" s="87"/>
      <c r="F33" s="87"/>
      <c r="G33" s="87"/>
      <c r="H33" s="87"/>
      <c r="I33" s="87"/>
      <c r="J33" s="87"/>
      <c r="K33" s="87"/>
      <c r="L33" s="87"/>
      <c r="M33" s="87"/>
      <c r="N33" s="87"/>
      <c r="O33" s="87"/>
    </row>
    <row r="34" spans="1:15" s="23" customFormat="1" ht="20.399999999999999" x14ac:dyDescent="0.3">
      <c r="A34" s="87"/>
      <c r="B34" s="87"/>
      <c r="C34" s="138"/>
      <c r="D34" s="138"/>
      <c r="E34" s="87"/>
      <c r="F34" s="87"/>
      <c r="G34" s="87"/>
      <c r="H34" s="87"/>
      <c r="I34" s="87"/>
      <c r="J34" s="87"/>
      <c r="K34" s="87"/>
      <c r="L34" s="87"/>
      <c r="M34" s="87"/>
      <c r="N34" s="87"/>
      <c r="O34" s="87"/>
    </row>
    <row r="35" spans="1:15" s="23" customFormat="1" ht="20.399999999999999" x14ac:dyDescent="0.3">
      <c r="A35" s="87"/>
      <c r="B35" s="87"/>
      <c r="C35" s="138"/>
      <c r="D35" s="138"/>
      <c r="E35" s="87"/>
      <c r="F35" s="87"/>
      <c r="G35" s="87"/>
      <c r="H35" s="87"/>
      <c r="I35" s="87"/>
      <c r="J35" s="87"/>
      <c r="K35" s="87"/>
      <c r="L35" s="87"/>
      <c r="M35" s="87"/>
      <c r="N35" s="87"/>
      <c r="O35" s="87"/>
    </row>
    <row r="36" spans="1:15" s="23" customFormat="1" ht="20.399999999999999" x14ac:dyDescent="0.3">
      <c r="A36" s="87"/>
      <c r="B36" s="87"/>
      <c r="C36" s="138"/>
      <c r="D36" s="138"/>
      <c r="E36" s="87"/>
      <c r="F36" s="87"/>
      <c r="G36" s="87"/>
      <c r="H36" s="87"/>
      <c r="I36" s="87"/>
      <c r="J36" s="87"/>
      <c r="K36" s="87"/>
      <c r="L36" s="87"/>
      <c r="M36" s="87"/>
      <c r="N36" s="87"/>
      <c r="O36" s="87"/>
    </row>
    <row r="37" spans="1:15" s="23" customFormat="1" ht="20.399999999999999" x14ac:dyDescent="0.3">
      <c r="A37" s="87"/>
      <c r="B37" s="87"/>
      <c r="C37" s="138"/>
      <c r="D37" s="138"/>
      <c r="E37" s="87"/>
      <c r="F37" s="87"/>
      <c r="G37" s="87"/>
      <c r="H37" s="87"/>
      <c r="I37" s="87"/>
      <c r="J37" s="87"/>
      <c r="K37" s="87"/>
      <c r="L37" s="87"/>
      <c r="M37" s="87"/>
      <c r="N37" s="87"/>
      <c r="O37" s="87"/>
    </row>
    <row r="38" spans="1:15" s="23" customFormat="1" ht="20.399999999999999" x14ac:dyDescent="0.3">
      <c r="A38" s="87"/>
      <c r="B38" s="87"/>
      <c r="C38" s="138"/>
      <c r="D38" s="138"/>
      <c r="E38" s="87"/>
      <c r="F38" s="87"/>
      <c r="G38" s="87"/>
      <c r="H38" s="87"/>
      <c r="I38" s="87"/>
      <c r="J38" s="87"/>
      <c r="K38" s="87"/>
      <c r="L38" s="87"/>
      <c r="M38" s="87"/>
      <c r="N38" s="87"/>
      <c r="O38" s="87"/>
    </row>
    <row r="39" spans="1:15" s="23" customFormat="1" ht="20.399999999999999" x14ac:dyDescent="0.3">
      <c r="A39" s="87"/>
      <c r="B39" s="87"/>
      <c r="C39" s="138"/>
      <c r="D39" s="138"/>
      <c r="E39" s="87"/>
      <c r="F39" s="87"/>
      <c r="G39" s="87"/>
      <c r="H39" s="87"/>
      <c r="I39" s="87"/>
      <c r="J39" s="87"/>
      <c r="K39" s="87"/>
      <c r="L39" s="87"/>
      <c r="M39" s="87"/>
      <c r="N39" s="87"/>
      <c r="O39" s="87"/>
    </row>
    <row r="40" spans="1:15" s="23" customFormat="1" ht="20.399999999999999" x14ac:dyDescent="0.3">
      <c r="A40" s="87"/>
      <c r="B40" s="87"/>
      <c r="C40" s="138"/>
      <c r="D40" s="138"/>
      <c r="E40" s="87"/>
      <c r="F40" s="87"/>
      <c r="G40" s="87"/>
      <c r="H40" s="87"/>
      <c r="I40" s="87"/>
      <c r="J40" s="87"/>
      <c r="K40" s="87"/>
      <c r="L40" s="87"/>
      <c r="M40" s="87"/>
      <c r="N40" s="87"/>
      <c r="O40" s="87"/>
    </row>
    <row r="41" spans="1:15" s="23" customFormat="1" ht="20.399999999999999" x14ac:dyDescent="0.3">
      <c r="A41" s="87"/>
      <c r="B41" s="87"/>
      <c r="C41" s="138"/>
      <c r="D41" s="138"/>
      <c r="E41" s="87"/>
      <c r="F41" s="87"/>
      <c r="G41" s="87"/>
      <c r="H41" s="87"/>
      <c r="I41" s="87"/>
      <c r="J41" s="87"/>
      <c r="K41" s="87"/>
      <c r="L41" s="87"/>
      <c r="M41" s="87"/>
      <c r="N41" s="87"/>
      <c r="O41" s="87"/>
    </row>
    <row r="42" spans="1:15" s="23" customFormat="1" ht="20.399999999999999" x14ac:dyDescent="0.3">
      <c r="A42" s="87"/>
      <c r="B42" s="87"/>
      <c r="C42" s="138"/>
      <c r="D42" s="138"/>
      <c r="E42" s="87"/>
      <c r="F42" s="87"/>
      <c r="G42" s="87"/>
      <c r="H42" s="87"/>
      <c r="I42" s="87"/>
      <c r="J42" s="87"/>
      <c r="K42" s="87"/>
      <c r="L42" s="87"/>
      <c r="M42" s="87"/>
      <c r="N42" s="87"/>
      <c r="O42" s="87"/>
    </row>
    <row r="43" spans="1:15" s="23" customFormat="1" ht="20.399999999999999" x14ac:dyDescent="0.3">
      <c r="A43" s="87"/>
      <c r="B43" s="87"/>
      <c r="C43" s="138"/>
      <c r="D43" s="138"/>
      <c r="E43" s="87"/>
      <c r="F43" s="87"/>
      <c r="G43" s="87"/>
      <c r="H43" s="87"/>
      <c r="I43" s="87"/>
      <c r="J43" s="87"/>
      <c r="K43" s="87"/>
      <c r="L43" s="87"/>
      <c r="M43" s="87"/>
      <c r="N43" s="87"/>
      <c r="O43" s="87"/>
    </row>
    <row r="44" spans="1:15" s="23" customFormat="1" ht="20.399999999999999" x14ac:dyDescent="0.3">
      <c r="A44" s="87"/>
      <c r="B44" s="87"/>
      <c r="C44" s="138"/>
      <c r="D44" s="138"/>
      <c r="E44" s="87"/>
      <c r="F44" s="87"/>
      <c r="G44" s="87"/>
      <c r="H44" s="87"/>
      <c r="I44" s="87"/>
      <c r="J44" s="87"/>
      <c r="K44" s="87"/>
      <c r="L44" s="87"/>
      <c r="M44" s="87"/>
      <c r="N44" s="87"/>
      <c r="O44" s="87"/>
    </row>
    <row r="45" spans="1:15" s="23" customFormat="1" ht="20.399999999999999" x14ac:dyDescent="0.3">
      <c r="A45" s="87"/>
      <c r="B45" s="87"/>
      <c r="C45" s="138"/>
      <c r="D45" s="138"/>
      <c r="E45" s="87"/>
      <c r="F45" s="87"/>
      <c r="G45" s="87"/>
      <c r="H45" s="87"/>
      <c r="I45" s="87"/>
      <c r="J45" s="87"/>
      <c r="K45" s="87"/>
      <c r="L45" s="87"/>
      <c r="M45" s="87"/>
      <c r="N45" s="87"/>
      <c r="O45" s="87"/>
    </row>
    <row r="46" spans="1:15" s="23" customFormat="1" ht="20.399999999999999" x14ac:dyDescent="0.3">
      <c r="A46" s="87"/>
      <c r="B46" s="87"/>
      <c r="C46" s="138"/>
      <c r="D46" s="138"/>
      <c r="E46" s="87"/>
      <c r="F46" s="87"/>
      <c r="G46" s="87"/>
      <c r="H46" s="87"/>
      <c r="I46" s="87"/>
      <c r="J46" s="87"/>
      <c r="K46" s="87"/>
      <c r="L46" s="87"/>
      <c r="M46" s="87"/>
      <c r="N46" s="87"/>
      <c r="O46" s="87"/>
    </row>
    <row r="47" spans="1:15" s="23" customFormat="1" ht="20.399999999999999" x14ac:dyDescent="0.3">
      <c r="A47" s="87"/>
      <c r="B47" s="87"/>
      <c r="C47" s="138"/>
      <c r="D47" s="138"/>
      <c r="E47" s="87"/>
      <c r="F47" s="87"/>
      <c r="G47" s="87"/>
      <c r="H47" s="87"/>
      <c r="I47" s="87"/>
      <c r="J47" s="87"/>
      <c r="K47" s="87"/>
      <c r="L47" s="87"/>
      <c r="M47" s="87"/>
      <c r="N47" s="87"/>
      <c r="O47" s="87"/>
    </row>
    <row r="48" spans="1:15" s="23" customFormat="1" ht="20.399999999999999" x14ac:dyDescent="0.3">
      <c r="A48" s="87"/>
      <c r="B48" s="87"/>
      <c r="C48" s="138"/>
      <c r="D48" s="138"/>
      <c r="E48" s="87"/>
      <c r="F48" s="87"/>
      <c r="G48" s="87"/>
      <c r="H48" s="87"/>
      <c r="I48" s="87"/>
      <c r="J48" s="87"/>
      <c r="K48" s="87"/>
      <c r="L48" s="87"/>
      <c r="M48" s="87"/>
      <c r="N48" s="87"/>
      <c r="O48" s="87"/>
    </row>
    <row r="49" spans="1:15" s="23" customFormat="1" ht="20.399999999999999" x14ac:dyDescent="0.3">
      <c r="A49" s="87"/>
      <c r="B49" s="87"/>
      <c r="C49" s="138"/>
      <c r="D49" s="138"/>
      <c r="E49" s="87"/>
      <c r="F49" s="87"/>
      <c r="G49" s="87"/>
      <c r="H49" s="87"/>
      <c r="I49" s="87"/>
      <c r="J49" s="87"/>
      <c r="K49" s="87"/>
      <c r="L49" s="87"/>
      <c r="M49" s="87"/>
      <c r="N49" s="87"/>
      <c r="O49" s="87"/>
    </row>
    <row r="50" spans="1:15" s="23" customFormat="1" ht="20.399999999999999" x14ac:dyDescent="0.3">
      <c r="A50" s="87"/>
      <c r="B50" s="87"/>
      <c r="C50" s="138"/>
      <c r="D50" s="138"/>
      <c r="E50" s="87"/>
      <c r="F50" s="87"/>
      <c r="G50" s="87"/>
      <c r="H50" s="87"/>
      <c r="I50" s="87"/>
      <c r="J50" s="87"/>
      <c r="K50" s="87"/>
      <c r="L50" s="87"/>
      <c r="M50" s="87"/>
      <c r="N50" s="87"/>
      <c r="O50" s="87"/>
    </row>
    <row r="51" spans="1:15" s="23" customFormat="1" ht="20.399999999999999" x14ac:dyDescent="0.3">
      <c r="A51" s="87"/>
      <c r="B51" s="87"/>
      <c r="C51" s="138"/>
      <c r="D51" s="138"/>
      <c r="E51" s="87"/>
      <c r="F51" s="87"/>
      <c r="G51" s="87"/>
      <c r="H51" s="87"/>
      <c r="I51" s="87"/>
      <c r="J51" s="87"/>
      <c r="K51" s="87"/>
      <c r="L51" s="87"/>
      <c r="M51" s="87"/>
      <c r="N51" s="87"/>
      <c r="O51" s="87"/>
    </row>
    <row r="52" spans="1:15" s="23" customFormat="1" ht="20.399999999999999" x14ac:dyDescent="0.3">
      <c r="A52" s="87"/>
      <c r="C52" s="140"/>
      <c r="D52" s="140"/>
    </row>
    <row r="53" spans="1:15" s="23" customFormat="1" ht="20.399999999999999" x14ac:dyDescent="0.3">
      <c r="A53" s="87"/>
      <c r="C53" s="140"/>
      <c r="D53" s="140"/>
    </row>
    <row r="54" spans="1:15" s="23" customFormat="1" ht="20.399999999999999" x14ac:dyDescent="0.3">
      <c r="A54" s="87"/>
      <c r="C54" s="140"/>
      <c r="D54" s="140"/>
    </row>
    <row r="55" spans="1:15" s="23" customFormat="1" ht="20.399999999999999" x14ac:dyDescent="0.3">
      <c r="A55" s="87"/>
      <c r="C55" s="140"/>
      <c r="D55" s="140"/>
    </row>
    <row r="56" spans="1:15" s="23" customFormat="1" ht="20.399999999999999" x14ac:dyDescent="0.3">
      <c r="A56" s="87"/>
      <c r="C56" s="140"/>
      <c r="D56" s="140"/>
    </row>
    <row r="57" spans="1:15" s="23" customFormat="1" ht="20.399999999999999" x14ac:dyDescent="0.3">
      <c r="A57" s="87"/>
      <c r="C57" s="140"/>
      <c r="D57" s="140"/>
    </row>
    <row r="58" spans="1:15" s="23" customFormat="1" ht="20.399999999999999" x14ac:dyDescent="0.3">
      <c r="A58" s="87"/>
      <c r="C58" s="140"/>
      <c r="D58" s="140"/>
    </row>
    <row r="59" spans="1:15" s="23" customFormat="1" ht="20.399999999999999" x14ac:dyDescent="0.3">
      <c r="A59" s="87"/>
      <c r="C59" s="140"/>
      <c r="D59" s="140"/>
    </row>
    <row r="60" spans="1:15" s="23" customFormat="1" ht="20.399999999999999" x14ac:dyDescent="0.3">
      <c r="A60" s="87"/>
      <c r="C60" s="140"/>
      <c r="D60" s="140"/>
    </row>
    <row r="61" spans="1:15" s="23" customFormat="1" ht="20.399999999999999" x14ac:dyDescent="0.3">
      <c r="A61" s="87"/>
      <c r="C61" s="140"/>
      <c r="D61" s="140"/>
    </row>
    <row r="62" spans="1:15" s="23" customFormat="1" ht="20.399999999999999" x14ac:dyDescent="0.3">
      <c r="A62" s="87"/>
      <c r="C62" s="140"/>
      <c r="D62" s="140"/>
    </row>
    <row r="63" spans="1:15" s="23" customFormat="1" ht="20.399999999999999" x14ac:dyDescent="0.3">
      <c r="A63" s="87"/>
      <c r="C63" s="140"/>
      <c r="D63" s="140"/>
    </row>
    <row r="64" spans="1:15" s="23" customFormat="1" ht="20.399999999999999" x14ac:dyDescent="0.3">
      <c r="A64" s="87"/>
      <c r="C64" s="140"/>
      <c r="D64" s="140"/>
    </row>
    <row r="65" spans="1:4" s="23" customFormat="1" ht="20.399999999999999" x14ac:dyDescent="0.3">
      <c r="A65" s="87"/>
      <c r="C65" s="140"/>
      <c r="D65" s="140"/>
    </row>
    <row r="66" spans="1:4" s="23" customFormat="1" ht="20.399999999999999" x14ac:dyDescent="0.3">
      <c r="A66" s="87"/>
      <c r="C66" s="140"/>
      <c r="D66" s="140"/>
    </row>
    <row r="67" spans="1:4" s="23" customFormat="1" ht="20.399999999999999" x14ac:dyDescent="0.3">
      <c r="A67" s="87"/>
      <c r="C67" s="140"/>
      <c r="D67" s="140"/>
    </row>
    <row r="68" spans="1:4" s="23" customFormat="1" ht="20.399999999999999" x14ac:dyDescent="0.3">
      <c r="A68" s="87"/>
      <c r="C68" s="140"/>
      <c r="D68" s="140"/>
    </row>
    <row r="69" spans="1:4" s="23" customFormat="1" ht="20.399999999999999" x14ac:dyDescent="0.3">
      <c r="A69" s="87"/>
      <c r="C69" s="140"/>
      <c r="D69" s="140"/>
    </row>
    <row r="70" spans="1:4" s="23" customFormat="1" ht="20.399999999999999" x14ac:dyDescent="0.3">
      <c r="A70" s="87"/>
      <c r="C70" s="140"/>
      <c r="D70" s="140"/>
    </row>
    <row r="71" spans="1:4" s="23" customFormat="1" ht="20.399999999999999" x14ac:dyDescent="0.3">
      <c r="A71" s="87"/>
      <c r="C71" s="140"/>
      <c r="D71" s="140"/>
    </row>
    <row r="72" spans="1:4" s="23" customFormat="1" ht="20.399999999999999" x14ac:dyDescent="0.3">
      <c r="A72" s="87"/>
      <c r="C72" s="140"/>
      <c r="D72" s="140"/>
    </row>
    <row r="73" spans="1:4" s="23" customFormat="1" ht="20.399999999999999" x14ac:dyDescent="0.3">
      <c r="A73" s="87"/>
      <c r="C73" s="140"/>
      <c r="D73" s="140"/>
    </row>
    <row r="74" spans="1:4" s="23" customFormat="1" ht="20.399999999999999" x14ac:dyDescent="0.3">
      <c r="A74" s="87"/>
      <c r="C74" s="140"/>
      <c r="D74" s="140"/>
    </row>
    <row r="75" spans="1:4" s="23" customFormat="1" ht="20.399999999999999" x14ac:dyDescent="0.3">
      <c r="A75" s="87"/>
      <c r="C75" s="140"/>
      <c r="D75" s="140"/>
    </row>
    <row r="76" spans="1:4" s="23" customFormat="1" ht="20.399999999999999" x14ac:dyDescent="0.3">
      <c r="A76" s="87"/>
      <c r="C76" s="140"/>
      <c r="D76" s="140"/>
    </row>
    <row r="77" spans="1:4" s="23" customFormat="1" ht="20.399999999999999" x14ac:dyDescent="0.3">
      <c r="A77" s="87"/>
      <c r="C77" s="140"/>
      <c r="D77" s="140"/>
    </row>
    <row r="78" spans="1:4" s="23" customFormat="1" ht="20.399999999999999" x14ac:dyDescent="0.3">
      <c r="A78" s="87"/>
      <c r="C78" s="140"/>
      <c r="D78" s="140"/>
    </row>
    <row r="79" spans="1:4" s="23" customFormat="1" ht="20.399999999999999" x14ac:dyDescent="0.3">
      <c r="A79" s="87"/>
      <c r="C79" s="140"/>
      <c r="D79" s="140"/>
    </row>
    <row r="80" spans="1:4" s="23" customFormat="1" ht="20.399999999999999" x14ac:dyDescent="0.3">
      <c r="A80" s="87"/>
      <c r="C80" s="140"/>
      <c r="D80" s="140"/>
    </row>
    <row r="81" spans="1:4" s="23" customFormat="1" ht="20.399999999999999" x14ac:dyDescent="0.3">
      <c r="A81" s="87"/>
      <c r="C81" s="140"/>
      <c r="D81" s="140"/>
    </row>
    <row r="82" spans="1:4" s="23" customFormat="1" ht="20.399999999999999" x14ac:dyDescent="0.3">
      <c r="A82" s="87"/>
      <c r="C82" s="140"/>
      <c r="D82" s="140"/>
    </row>
    <row r="83" spans="1:4" s="23" customFormat="1" ht="20.399999999999999" x14ac:dyDescent="0.3">
      <c r="A83" s="87"/>
      <c r="C83" s="140"/>
      <c r="D83" s="140"/>
    </row>
    <row r="84" spans="1:4" s="23" customFormat="1" ht="20.399999999999999" x14ac:dyDescent="0.3">
      <c r="A84" s="87"/>
      <c r="C84" s="140"/>
      <c r="D84" s="140"/>
    </row>
    <row r="85" spans="1:4" s="23" customFormat="1" ht="20.399999999999999" x14ac:dyDescent="0.3">
      <c r="A85" s="87"/>
      <c r="C85" s="140"/>
      <c r="D85" s="140"/>
    </row>
    <row r="86" spans="1:4" s="23" customFormat="1" ht="20.399999999999999" x14ac:dyDescent="0.3">
      <c r="A86" s="87"/>
      <c r="C86" s="140"/>
      <c r="D86" s="140"/>
    </row>
    <row r="87" spans="1:4" s="23" customFormat="1" ht="20.399999999999999" x14ac:dyDescent="0.3">
      <c r="A87" s="87"/>
      <c r="C87" s="140"/>
      <c r="D87" s="140"/>
    </row>
    <row r="88" spans="1:4" s="23" customFormat="1" ht="20.399999999999999" x14ac:dyDescent="0.3">
      <c r="A88" s="87"/>
      <c r="C88" s="140"/>
      <c r="D88" s="140"/>
    </row>
    <row r="89" spans="1:4" s="23" customFormat="1" ht="20.399999999999999" x14ac:dyDescent="0.3">
      <c r="A89" s="87"/>
      <c r="C89" s="140"/>
      <c r="D89" s="140"/>
    </row>
    <row r="90" spans="1:4" s="23" customFormat="1" ht="20.399999999999999" x14ac:dyDescent="0.3">
      <c r="A90" s="87"/>
      <c r="C90" s="140"/>
      <c r="D90" s="140"/>
    </row>
    <row r="91" spans="1:4" s="23" customFormat="1" ht="20.399999999999999" x14ac:dyDescent="0.3">
      <c r="A91" s="87"/>
      <c r="C91" s="140"/>
      <c r="D91" s="140"/>
    </row>
    <row r="92" spans="1:4" s="23" customFormat="1" ht="20.399999999999999" x14ac:dyDescent="0.3">
      <c r="A92" s="87"/>
      <c r="C92" s="140"/>
      <c r="D92" s="140"/>
    </row>
    <row r="93" spans="1:4" s="23" customFormat="1" ht="20.399999999999999" x14ac:dyDescent="0.3">
      <c r="A93" s="87"/>
      <c r="C93" s="140"/>
      <c r="D93" s="140"/>
    </row>
    <row r="94" spans="1:4" s="23" customFormat="1" ht="20.399999999999999" x14ac:dyDescent="0.3">
      <c r="A94" s="87"/>
      <c r="C94" s="140"/>
      <c r="D94" s="140"/>
    </row>
    <row r="95" spans="1:4" s="23" customFormat="1" ht="20.399999999999999" x14ac:dyDescent="0.3">
      <c r="A95" s="87"/>
      <c r="C95" s="140"/>
      <c r="D95" s="140"/>
    </row>
    <row r="96" spans="1:4" s="23" customFormat="1" ht="20.399999999999999" x14ac:dyDescent="0.3">
      <c r="A96" s="87"/>
      <c r="C96" s="140"/>
      <c r="D96" s="140"/>
    </row>
    <row r="97" spans="1:4" s="23" customFormat="1" ht="20.399999999999999" x14ac:dyDescent="0.3">
      <c r="A97" s="87"/>
      <c r="C97" s="140"/>
      <c r="D97" s="140"/>
    </row>
    <row r="98" spans="1:4" s="23" customFormat="1" ht="20.399999999999999" x14ac:dyDescent="0.3">
      <c r="A98" s="87"/>
      <c r="C98" s="140"/>
      <c r="D98" s="140"/>
    </row>
    <row r="99" spans="1:4" s="23" customFormat="1" ht="20.399999999999999" x14ac:dyDescent="0.3">
      <c r="A99" s="87"/>
      <c r="C99" s="140"/>
      <c r="D99" s="140"/>
    </row>
    <row r="100" spans="1:4" s="23" customFormat="1" ht="20.399999999999999" x14ac:dyDescent="0.3">
      <c r="A100" s="87"/>
      <c r="C100" s="140"/>
      <c r="D100" s="140"/>
    </row>
    <row r="101" spans="1:4" s="23" customFormat="1" ht="20.399999999999999" x14ac:dyDescent="0.3">
      <c r="A101" s="87"/>
      <c r="C101" s="140"/>
      <c r="D101" s="140"/>
    </row>
    <row r="102" spans="1:4" s="23" customFormat="1" ht="20.399999999999999" x14ac:dyDescent="0.3">
      <c r="A102" s="87"/>
      <c r="C102" s="140"/>
      <c r="D102" s="140"/>
    </row>
    <row r="103" spans="1:4" s="23" customFormat="1" ht="20.399999999999999" x14ac:dyDescent="0.3">
      <c r="A103" s="87"/>
      <c r="C103" s="140"/>
      <c r="D103" s="140"/>
    </row>
    <row r="104" spans="1:4" s="23" customFormat="1" ht="20.399999999999999" x14ac:dyDescent="0.3">
      <c r="A104" s="87"/>
      <c r="C104" s="140"/>
      <c r="D104" s="140"/>
    </row>
    <row r="105" spans="1:4" s="23" customFormat="1" ht="20.399999999999999" x14ac:dyDescent="0.3">
      <c r="A105" s="87"/>
      <c r="C105" s="140"/>
      <c r="D105" s="140"/>
    </row>
    <row r="106" spans="1:4" s="23" customFormat="1" ht="20.399999999999999" x14ac:dyDescent="0.3">
      <c r="A106" s="87"/>
      <c r="C106" s="140"/>
      <c r="D106" s="140"/>
    </row>
    <row r="107" spans="1:4" s="23" customFormat="1" ht="20.399999999999999" x14ac:dyDescent="0.3">
      <c r="A107" s="87"/>
      <c r="C107" s="140"/>
      <c r="D107" s="140"/>
    </row>
    <row r="108" spans="1:4" s="23" customFormat="1" ht="20.399999999999999" x14ac:dyDescent="0.3">
      <c r="A108" s="87"/>
      <c r="C108" s="140"/>
      <c r="D108" s="140"/>
    </row>
    <row r="109" spans="1:4" s="23" customFormat="1" ht="20.399999999999999" x14ac:dyDescent="0.3">
      <c r="A109" s="87"/>
      <c r="C109" s="140"/>
      <c r="D109" s="140"/>
    </row>
    <row r="110" spans="1:4" s="23" customFormat="1" ht="20.399999999999999" x14ac:dyDescent="0.3">
      <c r="A110" s="87"/>
      <c r="C110" s="140"/>
      <c r="D110" s="140"/>
    </row>
    <row r="111" spans="1:4" s="23" customFormat="1" ht="20.399999999999999" x14ac:dyDescent="0.3">
      <c r="A111" s="87"/>
      <c r="C111" s="140"/>
      <c r="D111" s="140"/>
    </row>
    <row r="112" spans="1:4" s="23" customFormat="1" ht="20.399999999999999" x14ac:dyDescent="0.3">
      <c r="A112" s="87"/>
      <c r="C112" s="140"/>
      <c r="D112" s="140"/>
    </row>
    <row r="113" spans="1:4" s="23" customFormat="1" ht="20.399999999999999" x14ac:dyDescent="0.3">
      <c r="A113" s="87"/>
      <c r="C113" s="140"/>
      <c r="D113" s="140"/>
    </row>
    <row r="114" spans="1:4" s="23" customFormat="1" ht="20.399999999999999" x14ac:dyDescent="0.3">
      <c r="A114" s="87"/>
      <c r="C114" s="140"/>
      <c r="D114" s="140"/>
    </row>
    <row r="115" spans="1:4" s="23" customFormat="1" ht="20.399999999999999" x14ac:dyDescent="0.3">
      <c r="A115" s="87"/>
      <c r="C115" s="140"/>
      <c r="D115" s="140"/>
    </row>
    <row r="116" spans="1:4" s="23" customFormat="1" ht="20.399999999999999" x14ac:dyDescent="0.3">
      <c r="A116" s="87"/>
      <c r="C116" s="140"/>
      <c r="D116" s="140"/>
    </row>
    <row r="117" spans="1:4" s="23" customFormat="1" ht="20.399999999999999" x14ac:dyDescent="0.3">
      <c r="A117" s="87"/>
      <c r="C117" s="140"/>
      <c r="D117" s="140"/>
    </row>
    <row r="118" spans="1:4" s="23" customFormat="1" ht="20.399999999999999" x14ac:dyDescent="0.3">
      <c r="A118" s="87"/>
      <c r="C118" s="140"/>
      <c r="D118" s="140"/>
    </row>
    <row r="119" spans="1:4" s="23" customFormat="1" ht="20.399999999999999" x14ac:dyDescent="0.3">
      <c r="A119" s="87"/>
      <c r="C119" s="140"/>
      <c r="D119" s="140"/>
    </row>
    <row r="120" spans="1:4" s="23" customFormat="1" ht="20.399999999999999" x14ac:dyDescent="0.3">
      <c r="A120" s="87"/>
      <c r="C120" s="140"/>
      <c r="D120" s="140"/>
    </row>
    <row r="121" spans="1:4" s="23" customFormat="1" ht="20.399999999999999" x14ac:dyDescent="0.3">
      <c r="A121" s="87"/>
      <c r="C121" s="140"/>
      <c r="D121" s="140"/>
    </row>
    <row r="122" spans="1:4" s="23" customFormat="1" ht="20.399999999999999" x14ac:dyDescent="0.3">
      <c r="A122" s="87"/>
      <c r="C122" s="140"/>
      <c r="D122" s="140"/>
    </row>
    <row r="123" spans="1:4" s="23" customFormat="1" ht="20.399999999999999" x14ac:dyDescent="0.3">
      <c r="A123" s="87"/>
      <c r="C123" s="140"/>
      <c r="D123" s="140"/>
    </row>
    <row r="124" spans="1:4" s="23" customFormat="1" ht="20.399999999999999" x14ac:dyDescent="0.3">
      <c r="A124" s="87"/>
      <c r="C124" s="140"/>
      <c r="D124" s="140"/>
    </row>
    <row r="125" spans="1:4" s="23" customFormat="1" ht="20.399999999999999" x14ac:dyDescent="0.3">
      <c r="A125" s="87"/>
      <c r="C125" s="140"/>
      <c r="D125" s="140"/>
    </row>
    <row r="126" spans="1:4" s="23" customFormat="1" ht="20.399999999999999" x14ac:dyDescent="0.3">
      <c r="A126" s="87"/>
      <c r="C126" s="140"/>
      <c r="D126" s="140"/>
    </row>
    <row r="127" spans="1:4" s="23" customFormat="1" ht="20.399999999999999" x14ac:dyDescent="0.3">
      <c r="A127" s="87"/>
      <c r="C127" s="140"/>
      <c r="D127" s="140"/>
    </row>
    <row r="128" spans="1:4" s="23" customFormat="1" ht="20.399999999999999" x14ac:dyDescent="0.3">
      <c r="A128" s="87"/>
      <c r="C128" s="140"/>
      <c r="D128" s="140"/>
    </row>
    <row r="129" spans="1:4" s="23" customFormat="1" ht="20.399999999999999" x14ac:dyDescent="0.3">
      <c r="A129" s="87"/>
      <c r="C129" s="140"/>
      <c r="D129" s="140"/>
    </row>
    <row r="130" spans="1:4" s="23" customFormat="1" ht="20.399999999999999" x14ac:dyDescent="0.3">
      <c r="A130" s="87"/>
      <c r="C130" s="140"/>
      <c r="D130" s="140"/>
    </row>
    <row r="131" spans="1:4" s="23" customFormat="1" ht="20.399999999999999" x14ac:dyDescent="0.3">
      <c r="A131" s="87"/>
      <c r="C131" s="140"/>
      <c r="D131" s="140"/>
    </row>
    <row r="132" spans="1:4" s="23" customFormat="1" ht="20.399999999999999" x14ac:dyDescent="0.3">
      <c r="A132" s="87"/>
      <c r="C132" s="140"/>
      <c r="D132" s="140"/>
    </row>
    <row r="133" spans="1:4" s="23" customFormat="1" ht="20.399999999999999" x14ac:dyDescent="0.3">
      <c r="A133" s="87"/>
      <c r="C133" s="140"/>
      <c r="D133" s="140"/>
    </row>
    <row r="134" spans="1:4" s="23" customFormat="1" ht="20.399999999999999" x14ac:dyDescent="0.3">
      <c r="A134" s="87"/>
      <c r="C134" s="140"/>
      <c r="D134" s="140"/>
    </row>
    <row r="135" spans="1:4" s="23" customFormat="1" ht="20.399999999999999" x14ac:dyDescent="0.3">
      <c r="A135" s="87"/>
      <c r="C135" s="140"/>
      <c r="D135" s="140"/>
    </row>
    <row r="136" spans="1:4" s="23" customFormat="1" ht="20.399999999999999" x14ac:dyDescent="0.3">
      <c r="A136" s="87"/>
      <c r="C136" s="140"/>
      <c r="D136" s="140"/>
    </row>
    <row r="137" spans="1:4" s="23" customFormat="1" ht="20.399999999999999" x14ac:dyDescent="0.3">
      <c r="A137" s="87"/>
      <c r="C137" s="140"/>
      <c r="D137" s="140"/>
    </row>
    <row r="138" spans="1:4" s="23" customFormat="1" ht="20.399999999999999" x14ac:dyDescent="0.3">
      <c r="A138" s="87"/>
      <c r="C138" s="140"/>
      <c r="D138" s="140"/>
    </row>
    <row r="139" spans="1:4" s="23" customFormat="1" ht="20.399999999999999" x14ac:dyDescent="0.3">
      <c r="A139" s="87"/>
      <c r="C139" s="140"/>
      <c r="D139" s="140"/>
    </row>
    <row r="140" spans="1:4" s="23" customFormat="1" ht="20.399999999999999" x14ac:dyDescent="0.3">
      <c r="A140" s="87"/>
      <c r="C140" s="140"/>
      <c r="D140" s="140"/>
    </row>
    <row r="141" spans="1:4" s="23" customFormat="1" ht="20.399999999999999" x14ac:dyDescent="0.3">
      <c r="A141" s="87"/>
      <c r="C141" s="140"/>
      <c r="D141" s="140"/>
    </row>
    <row r="142" spans="1:4" s="23" customFormat="1" ht="20.399999999999999" x14ac:dyDescent="0.3">
      <c r="A142" s="87"/>
      <c r="C142" s="140"/>
      <c r="D142" s="140"/>
    </row>
    <row r="143" spans="1:4" s="23" customFormat="1" ht="20.399999999999999" x14ac:dyDescent="0.3">
      <c r="A143" s="87"/>
      <c r="C143" s="140"/>
      <c r="D143" s="140"/>
    </row>
    <row r="144" spans="1:4" s="23" customFormat="1" ht="20.399999999999999" x14ac:dyDescent="0.3">
      <c r="A144" s="87"/>
      <c r="C144" s="140"/>
      <c r="D144" s="140"/>
    </row>
    <row r="145" spans="1:4" s="23" customFormat="1" ht="20.399999999999999" x14ac:dyDescent="0.3">
      <c r="A145" s="87"/>
      <c r="C145" s="140"/>
      <c r="D145" s="140"/>
    </row>
    <row r="146" spans="1:4" s="23" customFormat="1" ht="20.399999999999999" x14ac:dyDescent="0.3">
      <c r="A146" s="87"/>
      <c r="C146" s="140"/>
      <c r="D146" s="140"/>
    </row>
    <row r="147" spans="1:4" s="23" customFormat="1" ht="20.399999999999999" x14ac:dyDescent="0.3">
      <c r="A147" s="87"/>
      <c r="C147" s="140"/>
      <c r="D147" s="140"/>
    </row>
    <row r="148" spans="1:4" s="23" customFormat="1" ht="20.399999999999999" x14ac:dyDescent="0.3">
      <c r="A148" s="87"/>
      <c r="C148" s="140"/>
      <c r="D148" s="140"/>
    </row>
    <row r="149" spans="1:4" s="23" customFormat="1" ht="20.399999999999999" x14ac:dyDescent="0.3">
      <c r="A149" s="87"/>
      <c r="C149" s="140"/>
      <c r="D149" s="140"/>
    </row>
    <row r="150" spans="1:4" s="23" customFormat="1" ht="20.399999999999999" x14ac:dyDescent="0.3">
      <c r="A150" s="87"/>
      <c r="C150" s="140"/>
      <c r="D150" s="140"/>
    </row>
    <row r="151" spans="1:4" s="23" customFormat="1" ht="20.399999999999999" x14ac:dyDescent="0.3">
      <c r="A151" s="87"/>
      <c r="C151" s="140"/>
      <c r="D151" s="140"/>
    </row>
    <row r="152" spans="1:4" s="23" customFormat="1" ht="20.399999999999999" x14ac:dyDescent="0.3">
      <c r="A152" s="87"/>
      <c r="C152" s="140"/>
      <c r="D152" s="140"/>
    </row>
    <row r="153" spans="1:4" s="23" customFormat="1" ht="20.399999999999999" x14ac:dyDescent="0.3">
      <c r="A153" s="87"/>
      <c r="C153" s="140"/>
      <c r="D153" s="140"/>
    </row>
    <row r="154" spans="1:4" s="23" customFormat="1" ht="20.399999999999999" x14ac:dyDescent="0.3">
      <c r="A154" s="87"/>
      <c r="C154" s="140"/>
      <c r="D154" s="140"/>
    </row>
    <row r="155" spans="1:4" s="23" customFormat="1" ht="20.399999999999999" x14ac:dyDescent="0.3">
      <c r="A155" s="87"/>
      <c r="C155" s="140"/>
      <c r="D155" s="140"/>
    </row>
    <row r="156" spans="1:4" s="23" customFormat="1" ht="20.399999999999999" x14ac:dyDescent="0.3">
      <c r="A156" s="87"/>
      <c r="C156" s="140"/>
      <c r="D156" s="140"/>
    </row>
    <row r="157" spans="1:4" s="23" customFormat="1" ht="20.399999999999999" x14ac:dyDescent="0.3">
      <c r="A157" s="87"/>
      <c r="C157" s="140"/>
      <c r="D157" s="140"/>
    </row>
    <row r="158" spans="1:4" s="23" customFormat="1" ht="20.399999999999999" x14ac:dyDescent="0.3">
      <c r="A158" s="87"/>
      <c r="C158" s="140"/>
      <c r="D158" s="140"/>
    </row>
    <row r="159" spans="1:4" s="23" customFormat="1" ht="20.399999999999999" x14ac:dyDescent="0.3">
      <c r="A159" s="87"/>
      <c r="C159" s="140"/>
      <c r="D159" s="140"/>
    </row>
    <row r="160" spans="1:4" s="23" customFormat="1" ht="20.399999999999999" x14ac:dyDescent="0.3">
      <c r="A160" s="87"/>
      <c r="C160" s="140"/>
      <c r="D160" s="140"/>
    </row>
    <row r="161" spans="1:4" s="23" customFormat="1" ht="20.399999999999999" x14ac:dyDescent="0.3">
      <c r="A161" s="87"/>
      <c r="C161" s="140"/>
      <c r="D161" s="140"/>
    </row>
    <row r="162" spans="1:4" s="23" customFormat="1" ht="20.399999999999999" x14ac:dyDescent="0.3">
      <c r="A162" s="87"/>
      <c r="C162" s="140"/>
      <c r="D162" s="140"/>
    </row>
    <row r="163" spans="1:4" s="23" customFormat="1" ht="20.399999999999999" x14ac:dyDescent="0.3">
      <c r="A163" s="87"/>
      <c r="C163" s="140"/>
      <c r="D163" s="140"/>
    </row>
    <row r="164" spans="1:4" s="23" customFormat="1" ht="20.399999999999999" x14ac:dyDescent="0.3">
      <c r="A164" s="87"/>
      <c r="C164" s="140"/>
      <c r="D164" s="140"/>
    </row>
    <row r="165" spans="1:4" s="23" customFormat="1" ht="20.399999999999999" x14ac:dyDescent="0.3">
      <c r="A165" s="87"/>
      <c r="C165" s="140"/>
      <c r="D165" s="140"/>
    </row>
    <row r="166" spans="1:4" s="23" customFormat="1" ht="20.399999999999999" x14ac:dyDescent="0.3">
      <c r="A166" s="87"/>
      <c r="C166" s="140"/>
      <c r="D166" s="140"/>
    </row>
    <row r="167" spans="1:4" s="23" customFormat="1" ht="20.399999999999999" x14ac:dyDescent="0.3">
      <c r="A167" s="87"/>
      <c r="C167" s="140"/>
      <c r="D167" s="140"/>
    </row>
    <row r="168" spans="1:4" s="23" customFormat="1" ht="20.399999999999999" x14ac:dyDescent="0.3">
      <c r="A168" s="87"/>
      <c r="C168" s="140"/>
      <c r="D168" s="140"/>
    </row>
    <row r="169" spans="1:4" s="23" customFormat="1" ht="20.399999999999999" x14ac:dyDescent="0.3">
      <c r="A169" s="87"/>
      <c r="C169" s="140"/>
      <c r="D169" s="140"/>
    </row>
    <row r="170" spans="1:4" s="23" customFormat="1" ht="20.399999999999999" x14ac:dyDescent="0.3">
      <c r="A170" s="87"/>
      <c r="C170" s="140"/>
      <c r="D170" s="140"/>
    </row>
    <row r="171" spans="1:4" s="23" customFormat="1" ht="20.399999999999999" x14ac:dyDescent="0.3">
      <c r="A171" s="87"/>
      <c r="C171" s="140"/>
      <c r="D171" s="140"/>
    </row>
    <row r="172" spans="1:4" s="23" customFormat="1" ht="20.399999999999999" x14ac:dyDescent="0.3">
      <c r="A172" s="87"/>
      <c r="C172" s="140"/>
      <c r="D172" s="140"/>
    </row>
    <row r="173" spans="1:4" s="23" customFormat="1" ht="20.399999999999999" x14ac:dyDescent="0.3">
      <c r="A173" s="87"/>
      <c r="C173" s="140"/>
      <c r="D173" s="140"/>
    </row>
    <row r="174" spans="1:4" s="23" customFormat="1" ht="20.399999999999999" x14ac:dyDescent="0.3">
      <c r="A174" s="87"/>
      <c r="C174" s="140"/>
      <c r="D174" s="140"/>
    </row>
    <row r="175" spans="1:4" s="23" customFormat="1" ht="20.399999999999999" x14ac:dyDescent="0.3">
      <c r="A175" s="87"/>
      <c r="C175" s="140"/>
      <c r="D175" s="140"/>
    </row>
    <row r="176" spans="1:4" s="23" customFormat="1" ht="20.399999999999999" x14ac:dyDescent="0.3">
      <c r="A176" s="87"/>
      <c r="C176" s="140"/>
      <c r="D176" s="140"/>
    </row>
    <row r="177" spans="1:4" s="23" customFormat="1" ht="20.399999999999999" x14ac:dyDescent="0.3">
      <c r="A177" s="87"/>
      <c r="C177" s="140"/>
      <c r="D177" s="140"/>
    </row>
    <row r="178" spans="1:4" s="23" customFormat="1" ht="20.399999999999999" x14ac:dyDescent="0.3">
      <c r="A178" s="87"/>
      <c r="C178" s="140"/>
      <c r="D178" s="140"/>
    </row>
    <row r="179" spans="1:4" s="23" customFormat="1" ht="20.399999999999999" x14ac:dyDescent="0.3">
      <c r="A179" s="87"/>
      <c r="C179" s="140"/>
      <c r="D179" s="140"/>
    </row>
    <row r="180" spans="1:4" s="23" customFormat="1" ht="20.399999999999999" x14ac:dyDescent="0.3">
      <c r="A180" s="87"/>
      <c r="C180" s="140"/>
      <c r="D180" s="140"/>
    </row>
    <row r="181" spans="1:4" s="23" customFormat="1" ht="20.399999999999999" x14ac:dyDescent="0.3">
      <c r="A181" s="87"/>
      <c r="C181" s="140"/>
      <c r="D181" s="140"/>
    </row>
    <row r="182" spans="1:4" s="23" customFormat="1" ht="20.399999999999999" x14ac:dyDescent="0.3">
      <c r="A182" s="87"/>
      <c r="C182" s="140"/>
      <c r="D182" s="140"/>
    </row>
    <row r="183" spans="1:4" s="23" customFormat="1" ht="20.399999999999999" x14ac:dyDescent="0.3">
      <c r="A183" s="87"/>
      <c r="C183" s="140"/>
      <c r="D183" s="140"/>
    </row>
    <row r="184" spans="1:4" s="23" customFormat="1" ht="20.399999999999999" x14ac:dyDescent="0.3">
      <c r="A184" s="87"/>
      <c r="C184" s="140"/>
      <c r="D184" s="140"/>
    </row>
    <row r="185" spans="1:4" s="23" customFormat="1" ht="20.399999999999999" x14ac:dyDescent="0.3">
      <c r="A185" s="87"/>
      <c r="C185" s="140"/>
      <c r="D185" s="140"/>
    </row>
    <row r="186" spans="1:4" s="23" customFormat="1" ht="20.399999999999999" x14ac:dyDescent="0.3">
      <c r="A186" s="87"/>
      <c r="C186" s="140"/>
      <c r="D186" s="140"/>
    </row>
    <row r="187" spans="1:4" s="23" customFormat="1" ht="20.399999999999999" x14ac:dyDescent="0.3">
      <c r="A187" s="87"/>
      <c r="C187" s="140"/>
      <c r="D187" s="140"/>
    </row>
    <row r="188" spans="1:4" s="23" customFormat="1" ht="20.399999999999999" x14ac:dyDescent="0.3">
      <c r="A188" s="87"/>
      <c r="C188" s="140"/>
      <c r="D188" s="140"/>
    </row>
    <row r="189" spans="1:4" s="23" customFormat="1" ht="20.399999999999999" x14ac:dyDescent="0.3">
      <c r="A189" s="87"/>
      <c r="C189" s="140"/>
      <c r="D189" s="140"/>
    </row>
    <row r="190" spans="1:4" s="23" customFormat="1" ht="20.399999999999999" x14ac:dyDescent="0.3">
      <c r="A190" s="87"/>
      <c r="C190" s="140"/>
      <c r="D190" s="140"/>
    </row>
    <row r="191" spans="1:4" s="23" customFormat="1" ht="20.399999999999999" x14ac:dyDescent="0.3">
      <c r="A191" s="87"/>
      <c r="C191" s="140"/>
      <c r="D191" s="140"/>
    </row>
    <row r="192" spans="1:4" s="23" customFormat="1" ht="20.399999999999999" x14ac:dyDescent="0.3">
      <c r="A192" s="87"/>
      <c r="C192" s="140"/>
      <c r="D192" s="140"/>
    </row>
    <row r="193" spans="1:4" s="23" customFormat="1" ht="20.399999999999999" x14ac:dyDescent="0.3">
      <c r="A193" s="87"/>
      <c r="C193" s="140"/>
      <c r="D193" s="140"/>
    </row>
    <row r="194" spans="1:4" s="23" customFormat="1" ht="20.399999999999999" x14ac:dyDescent="0.3">
      <c r="A194" s="87"/>
      <c r="C194" s="140"/>
      <c r="D194" s="140"/>
    </row>
    <row r="195" spans="1:4" s="23" customFormat="1" ht="20.399999999999999" x14ac:dyDescent="0.3">
      <c r="A195" s="87"/>
      <c r="C195" s="140"/>
      <c r="D195" s="140"/>
    </row>
    <row r="196" spans="1:4" s="23" customFormat="1" ht="20.399999999999999" x14ac:dyDescent="0.3">
      <c r="A196" s="87"/>
      <c r="C196" s="140"/>
      <c r="D196" s="140"/>
    </row>
    <row r="197" spans="1:4" s="23" customFormat="1" ht="20.399999999999999" x14ac:dyDescent="0.3">
      <c r="A197" s="87"/>
      <c r="C197" s="140"/>
      <c r="D197" s="140"/>
    </row>
    <row r="198" spans="1:4" s="23" customFormat="1" ht="20.399999999999999" x14ac:dyDescent="0.3">
      <c r="A198" s="87"/>
      <c r="C198" s="140"/>
      <c r="D198" s="140"/>
    </row>
    <row r="199" spans="1:4" s="23" customFormat="1" ht="20.399999999999999" x14ac:dyDescent="0.3">
      <c r="A199" s="87"/>
      <c r="C199" s="140"/>
      <c r="D199" s="140"/>
    </row>
    <row r="200" spans="1:4" s="23" customFormat="1" ht="20.399999999999999" x14ac:dyDescent="0.3">
      <c r="A200" s="87"/>
      <c r="C200" s="140"/>
      <c r="D200" s="140"/>
    </row>
    <row r="201" spans="1:4" s="23" customFormat="1" ht="20.399999999999999" x14ac:dyDescent="0.3">
      <c r="A201" s="87"/>
      <c r="C201" s="140"/>
      <c r="D201" s="140"/>
    </row>
    <row r="202" spans="1:4" s="23" customFormat="1" ht="20.399999999999999" x14ac:dyDescent="0.3">
      <c r="A202" s="87"/>
      <c r="C202" s="140"/>
      <c r="D202" s="140"/>
    </row>
    <row r="203" spans="1:4" s="23" customFormat="1" ht="20.399999999999999" x14ac:dyDescent="0.3">
      <c r="A203" s="87"/>
      <c r="C203" s="140"/>
      <c r="D203" s="140"/>
    </row>
    <row r="204" spans="1:4" s="23" customFormat="1" ht="20.399999999999999" x14ac:dyDescent="0.3">
      <c r="A204" s="87"/>
      <c r="C204" s="140"/>
      <c r="D204" s="140"/>
    </row>
    <row r="205" spans="1:4" s="23" customFormat="1" ht="20.399999999999999" x14ac:dyDescent="0.3">
      <c r="A205" s="87"/>
      <c r="C205" s="140"/>
      <c r="D205" s="140"/>
    </row>
    <row r="206" spans="1:4" s="23" customFormat="1" ht="20.399999999999999" x14ac:dyDescent="0.3">
      <c r="A206" s="87"/>
      <c r="C206" s="140"/>
      <c r="D206" s="140"/>
    </row>
    <row r="207" spans="1:4" s="23" customFormat="1" ht="20.399999999999999" x14ac:dyDescent="0.3">
      <c r="A207" s="87"/>
      <c r="C207" s="140"/>
      <c r="D207" s="140"/>
    </row>
    <row r="208" spans="1:4" s="23" customFormat="1" x14ac:dyDescent="0.3">
      <c r="A208" s="87"/>
    </row>
    <row r="209" spans="1:8" s="23" customFormat="1" ht="20.399999999999999" x14ac:dyDescent="0.3">
      <c r="A209" s="87"/>
      <c r="B209" s="141" t="s">
        <v>87</v>
      </c>
      <c r="C209" s="141" t="s">
        <v>140</v>
      </c>
      <c r="D209" s="142" t="s">
        <v>87</v>
      </c>
      <c r="E209" s="142" t="s">
        <v>140</v>
      </c>
    </row>
    <row r="210" spans="1:8" s="23" customFormat="1" ht="42" x14ac:dyDescent="0.4">
      <c r="A210" s="87"/>
      <c r="B210" s="143" t="s">
        <v>89</v>
      </c>
      <c r="C210" s="143" t="s">
        <v>205</v>
      </c>
      <c r="D210" s="23" t="s">
        <v>89</v>
      </c>
      <c r="F210" s="23" t="str">
        <f>IF(NOT(ISBLANK(D210)),D210,IF(NOT(ISBLANK(E210)),"     "&amp;E210,FALSE))</f>
        <v>Afectación Económica o presupuestal</v>
      </c>
      <c r="G210" s="23" t="s">
        <v>89</v>
      </c>
      <c r="H210" s="23" t="str">
        <f>IF(NOT(ISERROR(MATCH(G210,_xlfn.ANCHORARRAY(B221),0))),F223&amp;"Por favor no seleccionar los criterios de impacto",G210)</f>
        <v>❌Por favor no seleccionar los criterios de impacto</v>
      </c>
    </row>
    <row r="211" spans="1:8" s="23" customFormat="1" ht="42" x14ac:dyDescent="0.4">
      <c r="A211" s="87"/>
      <c r="B211" s="143" t="s">
        <v>89</v>
      </c>
      <c r="C211" s="143" t="s">
        <v>206</v>
      </c>
      <c r="E211" s="23" t="s">
        <v>205</v>
      </c>
      <c r="F211" s="23" t="str">
        <f t="shared" ref="F211:F221" si="0">IF(NOT(ISBLANK(D211)),D211,IF(NOT(ISBLANK(E211)),"     "&amp;E211,FALSE))</f>
        <v xml:space="preserve">     Afectación menor a 200 SMLMV</v>
      </c>
    </row>
    <row r="212" spans="1:8" s="23" customFormat="1" ht="42" x14ac:dyDescent="0.4">
      <c r="A212" s="87"/>
      <c r="B212" s="143" t="s">
        <v>89</v>
      </c>
      <c r="C212" s="143" t="s">
        <v>210</v>
      </c>
      <c r="E212" s="23" t="s">
        <v>206</v>
      </c>
      <c r="F212" s="23" t="str">
        <f t="shared" si="0"/>
        <v xml:space="preserve">     Entre 200 y 1000 SMLMV</v>
      </c>
    </row>
    <row r="213" spans="1:8" s="23" customFormat="1" ht="42" x14ac:dyDescent="0.4">
      <c r="A213" s="87"/>
      <c r="B213" s="143" t="s">
        <v>89</v>
      </c>
      <c r="C213" s="143" t="s">
        <v>211</v>
      </c>
      <c r="E213" s="23" t="s">
        <v>210</v>
      </c>
      <c r="F213" s="23" t="str">
        <f t="shared" si="0"/>
        <v xml:space="preserve">     Entre 1000 y 5000 SMLMV </v>
      </c>
    </row>
    <row r="214" spans="1:8" s="23" customFormat="1" ht="42" x14ac:dyDescent="0.4">
      <c r="A214" s="87"/>
      <c r="B214" s="143" t="s">
        <v>89</v>
      </c>
      <c r="C214" s="143" t="s">
        <v>207</v>
      </c>
      <c r="E214" s="23" t="s">
        <v>211</v>
      </c>
      <c r="F214" s="23" t="str">
        <f t="shared" si="0"/>
        <v xml:space="preserve">     Entre 5000 y 10000 SMLMV</v>
      </c>
    </row>
    <row r="215" spans="1:8" s="23" customFormat="1" ht="21" x14ac:dyDescent="0.4">
      <c r="A215" s="87"/>
      <c r="B215" s="143" t="s">
        <v>57</v>
      </c>
      <c r="C215" s="143" t="s">
        <v>92</v>
      </c>
      <c r="E215" s="23" t="s">
        <v>207</v>
      </c>
      <c r="F215" s="23" t="str">
        <f t="shared" si="0"/>
        <v xml:space="preserve">     Mayor a 10000 SMLMV</v>
      </c>
    </row>
    <row r="216" spans="1:8" s="23" customFormat="1" ht="63" x14ac:dyDescent="0.4">
      <c r="A216" s="87"/>
      <c r="B216" s="143" t="s">
        <v>57</v>
      </c>
      <c r="C216" s="143" t="s">
        <v>93</v>
      </c>
      <c r="D216" s="23" t="s">
        <v>57</v>
      </c>
      <c r="F216" s="23" t="str">
        <f t="shared" si="0"/>
        <v>Pérdida Reputacional</v>
      </c>
    </row>
    <row r="217" spans="1:8" s="23" customFormat="1" ht="42" x14ac:dyDescent="0.4">
      <c r="A217" s="87"/>
      <c r="B217" s="143" t="s">
        <v>57</v>
      </c>
      <c r="C217" s="143" t="s">
        <v>95</v>
      </c>
      <c r="E217" s="23" t="s">
        <v>92</v>
      </c>
      <c r="F217" s="23" t="str">
        <f>IF(NOT(ISBLANK(D217)),D217,IF(NOT(ISBLANK(E217)),"     "&amp;E217,FALSE))</f>
        <v xml:space="preserve">     El riesgo afecta la imagen de alguna área de la organización</v>
      </c>
    </row>
    <row r="218" spans="1:8" s="23" customFormat="1" ht="63" x14ac:dyDescent="0.4">
      <c r="A218" s="87"/>
      <c r="B218" s="143" t="s">
        <v>57</v>
      </c>
      <c r="C218" s="143"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4">
      <c r="A219" s="87"/>
      <c r="B219" s="143" t="s">
        <v>57</v>
      </c>
      <c r="C219" s="143" t="s">
        <v>113</v>
      </c>
      <c r="E219" s="23" t="s">
        <v>95</v>
      </c>
      <c r="F219" s="23" t="str">
        <f t="shared" si="0"/>
        <v xml:space="preserve">     El riesgo afecta la imagen de la entidad con algunos usuarios de relevancia frente al logro de los objetivos</v>
      </c>
    </row>
    <row r="220" spans="1:8" s="23" customFormat="1" x14ac:dyDescent="0.3">
      <c r="A220" s="87"/>
      <c r="E220" s="23" t="s">
        <v>94</v>
      </c>
      <c r="F220" s="23" t="str">
        <f t="shared" si="0"/>
        <v xml:space="preserve">     El riesgo afecta la imagen de de la entidad con efecto publicitario sostenido a nivel de sector administrativo, nivel departamental o municipal</v>
      </c>
    </row>
    <row r="221" spans="1:8" s="23" customFormat="1" x14ac:dyDescent="0.3">
      <c r="A221" s="87"/>
      <c r="B221" s="23" t="str" cm="1">
        <f t="array" ref="B221:B223">_xlfn.UNIQUE(Tabla1[[#All],[Criterios]])</f>
        <v>Criterios</v>
      </c>
      <c r="E221" s="23" t="s">
        <v>113</v>
      </c>
      <c r="F221" s="23" t="str">
        <f t="shared" si="0"/>
        <v xml:space="preserve">     El riesgo afecta la imagen de la entidad a nivel nacional, con efecto publicitarios sostenible a nivel país</v>
      </c>
    </row>
    <row r="222" spans="1:8" s="23" customFormat="1" x14ac:dyDescent="0.3">
      <c r="A222" s="87"/>
      <c r="B222" s="23" t="str">
        <v>Afectación Económica o presupuestal</v>
      </c>
    </row>
    <row r="223" spans="1:8" s="23" customFormat="1" x14ac:dyDescent="0.3">
      <c r="B223" s="23" t="str">
        <v>Pérdida Reputacional</v>
      </c>
      <c r="F223" s="144" t="s">
        <v>141</v>
      </c>
    </row>
    <row r="224" spans="1:8" s="23" customFormat="1" x14ac:dyDescent="0.3">
      <c r="F224" s="144" t="s">
        <v>142</v>
      </c>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workbookViewId="0"/>
  </sheetViews>
  <sheetFormatPr baseColWidth="10" defaultColWidth="14.33203125" defaultRowHeight="13.8" x14ac:dyDescent="0.3"/>
  <cols>
    <col min="1" max="2" width="14.33203125" style="72"/>
    <col min="3" max="3" width="17" style="72" customWidth="1"/>
    <col min="4" max="4" width="14.33203125" style="72"/>
    <col min="5" max="5" width="46" style="72" customWidth="1"/>
    <col min="6" max="16384" width="14.33203125" style="72"/>
  </cols>
  <sheetData>
    <row r="1" spans="2:6" ht="24" customHeight="1" thickBot="1" x14ac:dyDescent="0.35">
      <c r="B1" s="647" t="s">
        <v>77</v>
      </c>
      <c r="C1" s="648"/>
      <c r="D1" s="648"/>
      <c r="E1" s="648"/>
      <c r="F1" s="649"/>
    </row>
    <row r="2" spans="2:6" ht="16.2" thickBot="1" x14ac:dyDescent="0.35">
      <c r="B2" s="73"/>
      <c r="C2" s="73"/>
      <c r="D2" s="73"/>
      <c r="E2" s="73"/>
      <c r="F2" s="73"/>
    </row>
    <row r="3" spans="2:6" ht="16.2" thickBot="1" x14ac:dyDescent="0.35">
      <c r="B3" s="651" t="s">
        <v>63</v>
      </c>
      <c r="C3" s="652"/>
      <c r="D3" s="652"/>
      <c r="E3" s="85" t="s">
        <v>64</v>
      </c>
      <c r="F3" s="86" t="s">
        <v>65</v>
      </c>
    </row>
    <row r="4" spans="2:6" ht="31.2" x14ac:dyDescent="0.3">
      <c r="B4" s="653" t="s">
        <v>66</v>
      </c>
      <c r="C4" s="655" t="s">
        <v>13</v>
      </c>
      <c r="D4" s="74" t="s">
        <v>14</v>
      </c>
      <c r="E4" s="75" t="s">
        <v>67</v>
      </c>
      <c r="F4" s="76">
        <v>0.25</v>
      </c>
    </row>
    <row r="5" spans="2:6" ht="46.8" x14ac:dyDescent="0.3">
      <c r="B5" s="654"/>
      <c r="C5" s="656"/>
      <c r="D5" s="77" t="s">
        <v>15</v>
      </c>
      <c r="E5" s="78" t="s">
        <v>68</v>
      </c>
      <c r="F5" s="79">
        <v>0.15</v>
      </c>
    </row>
    <row r="6" spans="2:6" ht="46.8" x14ac:dyDescent="0.3">
      <c r="B6" s="654"/>
      <c r="C6" s="656"/>
      <c r="D6" s="77" t="s">
        <v>16</v>
      </c>
      <c r="E6" s="78" t="s">
        <v>69</v>
      </c>
      <c r="F6" s="79">
        <v>0.1</v>
      </c>
    </row>
    <row r="7" spans="2:6" ht="62.4" x14ac:dyDescent="0.3">
      <c r="B7" s="654"/>
      <c r="C7" s="656" t="s">
        <v>17</v>
      </c>
      <c r="D7" s="77" t="s">
        <v>10</v>
      </c>
      <c r="E7" s="78" t="s">
        <v>70</v>
      </c>
      <c r="F7" s="79">
        <v>0.25</v>
      </c>
    </row>
    <row r="8" spans="2:6" ht="31.2" x14ac:dyDescent="0.3">
      <c r="B8" s="654"/>
      <c r="C8" s="656"/>
      <c r="D8" s="77" t="s">
        <v>9</v>
      </c>
      <c r="E8" s="78" t="s">
        <v>71</v>
      </c>
      <c r="F8" s="79">
        <v>0.15</v>
      </c>
    </row>
    <row r="9" spans="2:6" ht="46.8" x14ac:dyDescent="0.3">
      <c r="B9" s="654" t="s">
        <v>151</v>
      </c>
      <c r="C9" s="656" t="s">
        <v>18</v>
      </c>
      <c r="D9" s="77" t="s">
        <v>19</v>
      </c>
      <c r="E9" s="78" t="s">
        <v>72</v>
      </c>
      <c r="F9" s="80" t="s">
        <v>73</v>
      </c>
    </row>
    <row r="10" spans="2:6" ht="46.8" x14ac:dyDescent="0.3">
      <c r="B10" s="654"/>
      <c r="C10" s="656"/>
      <c r="D10" s="77" t="s">
        <v>20</v>
      </c>
      <c r="E10" s="78" t="s">
        <v>74</v>
      </c>
      <c r="F10" s="80" t="s">
        <v>73</v>
      </c>
    </row>
    <row r="11" spans="2:6" ht="46.8" x14ac:dyDescent="0.3">
      <c r="B11" s="654"/>
      <c r="C11" s="656" t="s">
        <v>21</v>
      </c>
      <c r="D11" s="77" t="s">
        <v>22</v>
      </c>
      <c r="E11" s="78" t="s">
        <v>75</v>
      </c>
      <c r="F11" s="80" t="s">
        <v>73</v>
      </c>
    </row>
    <row r="12" spans="2:6" ht="46.8" x14ac:dyDescent="0.3">
      <c r="B12" s="654"/>
      <c r="C12" s="656"/>
      <c r="D12" s="77" t="s">
        <v>23</v>
      </c>
      <c r="E12" s="78" t="s">
        <v>76</v>
      </c>
      <c r="F12" s="80" t="s">
        <v>73</v>
      </c>
    </row>
    <row r="13" spans="2:6" ht="31.2" x14ac:dyDescent="0.3">
      <c r="B13" s="654"/>
      <c r="C13" s="656" t="s">
        <v>24</v>
      </c>
      <c r="D13" s="77" t="s">
        <v>114</v>
      </c>
      <c r="E13" s="78" t="s">
        <v>117</v>
      </c>
      <c r="F13" s="80" t="s">
        <v>73</v>
      </c>
    </row>
    <row r="14" spans="2:6" ht="16.2" thickBot="1" x14ac:dyDescent="0.35">
      <c r="B14" s="657"/>
      <c r="C14" s="658"/>
      <c r="D14" s="81" t="s">
        <v>115</v>
      </c>
      <c r="E14" s="82" t="s">
        <v>116</v>
      </c>
      <c r="F14" s="83" t="s">
        <v>73</v>
      </c>
    </row>
    <row r="15" spans="2:6" ht="49.5" customHeight="1" x14ac:dyDescent="0.3">
      <c r="B15" s="650" t="s">
        <v>148</v>
      </c>
      <c r="C15" s="650"/>
      <c r="D15" s="650"/>
      <c r="E15" s="650"/>
      <c r="F15" s="650"/>
    </row>
    <row r="16" spans="2:6" ht="27" customHeight="1" x14ac:dyDescent="0.3">
      <c r="B16" s="84"/>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E19"/>
  <sheetViews>
    <sheetView workbookViewId="0"/>
  </sheetViews>
  <sheetFormatPr baseColWidth="10" defaultRowHeight="14.4" x14ac:dyDescent="0.3"/>
  <sheetData>
    <row r="2" spans="2:5" x14ac:dyDescent="0.3">
      <c r="B2" t="s">
        <v>31</v>
      </c>
      <c r="E2" t="s">
        <v>128</v>
      </c>
    </row>
    <row r="3" spans="2:5" x14ac:dyDescent="0.3">
      <c r="B3" t="s">
        <v>32</v>
      </c>
      <c r="E3" t="s">
        <v>127</v>
      </c>
    </row>
    <row r="4" spans="2:5" x14ac:dyDescent="0.3">
      <c r="B4" t="s">
        <v>132</v>
      </c>
      <c r="E4" t="s">
        <v>129</v>
      </c>
    </row>
    <row r="5" spans="2:5" x14ac:dyDescent="0.3">
      <c r="B5" t="s">
        <v>131</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A21"/>
  <sheetViews>
    <sheetView workbookViewId="0"/>
  </sheetViews>
  <sheetFormatPr baseColWidth="10" defaultColWidth="11.44140625" defaultRowHeight="13.8" x14ac:dyDescent="0.3"/>
  <cols>
    <col min="1" max="1" width="32.886718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zoomScale="70" zoomScaleNormal="70" workbookViewId="0">
      <selection activeCell="H20" sqref="H20"/>
    </sheetView>
  </sheetViews>
  <sheetFormatPr baseColWidth="10" defaultColWidth="11.44140625" defaultRowHeight="13.8" x14ac:dyDescent="0.25"/>
  <cols>
    <col min="1" max="1" width="29.44140625" style="147" customWidth="1"/>
    <col min="2" max="2" width="29.109375" style="147" customWidth="1"/>
    <col min="3" max="3" width="30.33203125" style="147" customWidth="1"/>
    <col min="4" max="4" width="31.88671875" style="147" customWidth="1"/>
    <col min="5" max="5" width="32.5546875" style="147" customWidth="1"/>
    <col min="6" max="6" width="32" style="147" customWidth="1"/>
    <col min="7" max="16384" width="11.44140625" style="147"/>
  </cols>
  <sheetData>
    <row r="1" spans="1:10" ht="15" customHeight="1" x14ac:dyDescent="0.25">
      <c r="A1" s="293"/>
      <c r="B1" s="295" t="s">
        <v>261</v>
      </c>
      <c r="C1" s="295"/>
      <c r="D1" s="295"/>
      <c r="E1" s="145" t="s">
        <v>262</v>
      </c>
      <c r="F1" s="296"/>
      <c r="G1" s="146"/>
      <c r="J1" s="278"/>
    </row>
    <row r="2" spans="1:10" ht="15" customHeight="1" x14ac:dyDescent="0.25">
      <c r="A2" s="294"/>
      <c r="B2" s="279"/>
      <c r="C2" s="279"/>
      <c r="D2" s="279"/>
      <c r="E2" s="149" t="s">
        <v>263</v>
      </c>
      <c r="F2" s="297"/>
      <c r="G2" s="146"/>
      <c r="J2" s="278"/>
    </row>
    <row r="3" spans="1:10" ht="15" customHeight="1" x14ac:dyDescent="0.25">
      <c r="A3" s="294"/>
      <c r="B3" s="279" t="s">
        <v>215</v>
      </c>
      <c r="C3" s="279"/>
      <c r="D3" s="279"/>
      <c r="E3" s="149" t="s">
        <v>264</v>
      </c>
      <c r="F3" s="297"/>
      <c r="G3" s="146"/>
      <c r="J3" s="278"/>
    </row>
    <row r="4" spans="1:10" ht="15.75" customHeight="1" x14ac:dyDescent="0.25">
      <c r="A4" s="294"/>
      <c r="B4" s="279"/>
      <c r="C4" s="279"/>
      <c r="D4" s="279"/>
      <c r="E4" s="149" t="s">
        <v>265</v>
      </c>
      <c r="F4" s="297"/>
      <c r="G4" s="146"/>
      <c r="J4" s="278"/>
    </row>
    <row r="5" spans="1:10" ht="15.75" customHeight="1" x14ac:dyDescent="0.25">
      <c r="A5" s="280"/>
      <c r="B5" s="281"/>
      <c r="C5" s="281"/>
      <c r="D5" s="281"/>
      <c r="E5" s="281"/>
      <c r="F5" s="282"/>
      <c r="G5" s="146"/>
      <c r="J5" s="148"/>
    </row>
    <row r="6" spans="1:10" ht="15" customHeight="1" x14ac:dyDescent="0.25">
      <c r="A6" s="283" t="s">
        <v>216</v>
      </c>
      <c r="B6" s="284"/>
      <c r="C6" s="284"/>
      <c r="D6" s="284"/>
      <c r="E6" s="284"/>
      <c r="F6" s="285"/>
    </row>
    <row r="7" spans="1:10" ht="15.75" customHeight="1" x14ac:dyDescent="0.25">
      <c r="A7" s="283"/>
      <c r="B7" s="284"/>
      <c r="C7" s="284"/>
      <c r="D7" s="284"/>
      <c r="E7" s="284"/>
      <c r="F7" s="285"/>
    </row>
    <row r="8" spans="1:10" ht="27" customHeight="1" x14ac:dyDescent="0.25">
      <c r="A8" s="286" t="s">
        <v>417</v>
      </c>
      <c r="B8" s="287"/>
      <c r="C8" s="287"/>
      <c r="D8" s="287"/>
      <c r="E8" s="287"/>
      <c r="F8" s="288"/>
    </row>
    <row r="9" spans="1:10" ht="77.25" customHeight="1" thickBot="1" x14ac:dyDescent="0.3">
      <c r="A9" s="289" t="s">
        <v>416</v>
      </c>
      <c r="B9" s="290"/>
      <c r="C9" s="290"/>
      <c r="D9" s="290"/>
      <c r="E9" s="290"/>
      <c r="F9" s="291"/>
    </row>
    <row r="10" spans="1:10" ht="18.75" customHeight="1" thickBot="1" x14ac:dyDescent="0.3">
      <c r="A10" s="292"/>
      <c r="B10" s="292"/>
      <c r="C10" s="292"/>
      <c r="D10" s="292"/>
      <c r="E10" s="292"/>
      <c r="F10" s="292"/>
    </row>
    <row r="11" spans="1:10" ht="22.5" customHeight="1" thickBot="1" x14ac:dyDescent="0.3">
      <c r="A11" s="150" t="s">
        <v>217</v>
      </c>
      <c r="B11" s="151" t="s">
        <v>218</v>
      </c>
      <c r="C11" s="151" t="s">
        <v>219</v>
      </c>
      <c r="D11" s="151" t="s">
        <v>218</v>
      </c>
      <c r="E11" s="151" t="s">
        <v>220</v>
      </c>
      <c r="F11" s="152" t="s">
        <v>218</v>
      </c>
    </row>
    <row r="12" spans="1:10" ht="88.8" customHeight="1" x14ac:dyDescent="0.25">
      <c r="A12" s="153" t="s">
        <v>224</v>
      </c>
      <c r="B12" s="204" t="s">
        <v>267</v>
      </c>
      <c r="C12" s="154" t="s">
        <v>268</v>
      </c>
      <c r="D12" s="205" t="s">
        <v>269</v>
      </c>
      <c r="E12" s="154" t="s">
        <v>270</v>
      </c>
      <c r="F12" s="206" t="s">
        <v>271</v>
      </c>
    </row>
    <row r="13" spans="1:10" ht="70.2" customHeight="1" x14ac:dyDescent="0.25">
      <c r="A13" s="155" t="s">
        <v>221</v>
      </c>
      <c r="B13" s="156" t="s">
        <v>272</v>
      </c>
      <c r="C13" s="157" t="s">
        <v>273</v>
      </c>
      <c r="D13" s="158" t="s">
        <v>274</v>
      </c>
      <c r="E13" s="157" t="s">
        <v>270</v>
      </c>
      <c r="F13" s="159" t="s">
        <v>275</v>
      </c>
    </row>
    <row r="14" spans="1:10" ht="82.5" customHeight="1" x14ac:dyDescent="0.25">
      <c r="A14" s="155" t="s">
        <v>221</v>
      </c>
      <c r="B14" s="156" t="s">
        <v>276</v>
      </c>
      <c r="C14" s="157" t="s">
        <v>277</v>
      </c>
      <c r="D14" s="158" t="s">
        <v>278</v>
      </c>
      <c r="E14" s="157" t="s">
        <v>279</v>
      </c>
      <c r="F14" s="159" t="s">
        <v>280</v>
      </c>
    </row>
    <row r="15" spans="1:10" ht="73.5" customHeight="1" x14ac:dyDescent="0.25">
      <c r="A15" s="155" t="s">
        <v>222</v>
      </c>
      <c r="B15" s="158" t="s">
        <v>281</v>
      </c>
      <c r="C15" s="157" t="s">
        <v>273</v>
      </c>
      <c r="D15" s="158" t="s">
        <v>282</v>
      </c>
      <c r="E15" s="157" t="s">
        <v>283</v>
      </c>
      <c r="F15" s="159" t="s">
        <v>284</v>
      </c>
    </row>
    <row r="16" spans="1:10" ht="59.25" customHeight="1" x14ac:dyDescent="0.25">
      <c r="A16" s="155" t="s">
        <v>222</v>
      </c>
      <c r="B16" s="158" t="s">
        <v>285</v>
      </c>
      <c r="C16" s="157" t="s">
        <v>286</v>
      </c>
      <c r="D16" s="158" t="s">
        <v>287</v>
      </c>
      <c r="E16" s="157" t="s">
        <v>283</v>
      </c>
      <c r="F16" s="159" t="s">
        <v>288</v>
      </c>
    </row>
    <row r="17" spans="1:6" ht="69.75" customHeight="1" x14ac:dyDescent="0.25">
      <c r="A17" s="155" t="s">
        <v>289</v>
      </c>
      <c r="B17" s="158" t="s">
        <v>290</v>
      </c>
      <c r="C17" s="157" t="s">
        <v>277</v>
      </c>
      <c r="D17" s="158" t="s">
        <v>291</v>
      </c>
      <c r="E17" s="157" t="s">
        <v>292</v>
      </c>
      <c r="F17" s="159" t="s">
        <v>293</v>
      </c>
    </row>
    <row r="18" spans="1:6" ht="66.75" customHeight="1" x14ac:dyDescent="0.25">
      <c r="A18" s="155" t="s">
        <v>294</v>
      </c>
      <c r="B18" s="158" t="s">
        <v>295</v>
      </c>
      <c r="C18" s="157" t="s">
        <v>296</v>
      </c>
      <c r="D18" s="158" t="s">
        <v>297</v>
      </c>
      <c r="E18" s="157" t="s">
        <v>298</v>
      </c>
      <c r="F18" s="159" t="s">
        <v>299</v>
      </c>
    </row>
    <row r="19" spans="1:6" ht="73.5" customHeight="1" x14ac:dyDescent="0.25">
      <c r="A19" s="155" t="s">
        <v>294</v>
      </c>
      <c r="B19" s="158" t="s">
        <v>300</v>
      </c>
      <c r="C19" s="157" t="s">
        <v>268</v>
      </c>
      <c r="D19" s="158" t="s">
        <v>301</v>
      </c>
      <c r="E19" s="157" t="s">
        <v>225</v>
      </c>
      <c r="F19" s="159" t="s">
        <v>302</v>
      </c>
    </row>
    <row r="20" spans="1:6" ht="65.25" customHeight="1" x14ac:dyDescent="0.25">
      <c r="A20" s="155" t="s">
        <v>223</v>
      </c>
      <c r="B20" s="158" t="s">
        <v>303</v>
      </c>
      <c r="C20" s="157" t="s">
        <v>225</v>
      </c>
      <c r="D20" s="160" t="s">
        <v>304</v>
      </c>
      <c r="E20" s="157" t="s">
        <v>225</v>
      </c>
      <c r="F20" s="159" t="s">
        <v>305</v>
      </c>
    </row>
    <row r="21" spans="1:6" ht="66.75" customHeight="1" x14ac:dyDescent="0.25">
      <c r="A21" s="155" t="s">
        <v>225</v>
      </c>
      <c r="B21" s="158" t="s">
        <v>306</v>
      </c>
      <c r="C21" s="157" t="s">
        <v>268</v>
      </c>
      <c r="D21" s="158" t="s">
        <v>418</v>
      </c>
      <c r="E21" s="157" t="s">
        <v>225</v>
      </c>
      <c r="F21" s="159" t="s">
        <v>307</v>
      </c>
    </row>
    <row r="22" spans="1:6" ht="69" customHeight="1" x14ac:dyDescent="0.25">
      <c r="A22" s="155" t="s">
        <v>224</v>
      </c>
      <c r="B22" s="158" t="s">
        <v>308</v>
      </c>
      <c r="C22" s="157" t="s">
        <v>268</v>
      </c>
      <c r="D22" s="158" t="s">
        <v>419</v>
      </c>
      <c r="E22" s="157" t="s">
        <v>225</v>
      </c>
      <c r="F22" s="159" t="s">
        <v>309</v>
      </c>
    </row>
    <row r="23" spans="1:6" ht="61.5" customHeight="1" x14ac:dyDescent="0.25">
      <c r="A23" s="155"/>
      <c r="B23" s="158"/>
      <c r="C23" s="157"/>
      <c r="D23" s="160"/>
      <c r="E23" s="157" t="s">
        <v>310</v>
      </c>
      <c r="F23" s="159" t="s">
        <v>311</v>
      </c>
    </row>
    <row r="24" spans="1:6" ht="57.75" customHeight="1" x14ac:dyDescent="0.25">
      <c r="A24" s="155"/>
      <c r="B24" s="158"/>
      <c r="C24" s="157"/>
      <c r="D24" s="160"/>
      <c r="E24" s="157" t="s">
        <v>312</v>
      </c>
      <c r="F24" s="159" t="s">
        <v>313</v>
      </c>
    </row>
    <row r="25" spans="1:6" ht="62.25" customHeight="1" x14ac:dyDescent="0.25">
      <c r="A25" s="155"/>
      <c r="B25" s="158"/>
      <c r="C25" s="157"/>
      <c r="D25" s="160"/>
      <c r="E25" s="157" t="s">
        <v>298</v>
      </c>
      <c r="F25" s="159" t="s">
        <v>314</v>
      </c>
    </row>
    <row r="26" spans="1:6" ht="56.25" customHeight="1" thickBot="1" x14ac:dyDescent="0.3">
      <c r="A26" s="161"/>
      <c r="B26" s="162"/>
      <c r="C26" s="163"/>
      <c r="D26" s="164"/>
      <c r="E26" s="163" t="s">
        <v>312</v>
      </c>
      <c r="F26" s="165" t="s">
        <v>315</v>
      </c>
    </row>
    <row r="27" spans="1:6" ht="65.25" customHeight="1" x14ac:dyDescent="0.25">
      <c r="A27" s="166"/>
      <c r="B27" s="167"/>
      <c r="C27" s="166"/>
      <c r="D27" s="168"/>
      <c r="E27" s="166"/>
      <c r="F27" s="168"/>
    </row>
    <row r="28" spans="1:6" ht="62.25" customHeight="1" x14ac:dyDescent="0.25">
      <c r="A28" s="166"/>
      <c r="B28" s="167"/>
      <c r="C28" s="166"/>
      <c r="D28" s="168"/>
      <c r="E28" s="166"/>
      <c r="F28" s="168"/>
    </row>
    <row r="29" spans="1:6" ht="63" customHeight="1" x14ac:dyDescent="0.25">
      <c r="A29" s="166"/>
      <c r="B29" s="167"/>
      <c r="C29" s="166"/>
      <c r="D29" s="168"/>
      <c r="E29" s="166"/>
      <c r="F29" s="167"/>
    </row>
    <row r="30" spans="1:6" ht="51.75" customHeight="1" x14ac:dyDescent="0.25">
      <c r="A30" s="166"/>
      <c r="B30" s="167"/>
      <c r="C30" s="166"/>
      <c r="D30" s="168"/>
      <c r="E30" s="166"/>
      <c r="F30" s="167"/>
    </row>
    <row r="31" spans="1:6" ht="52.5" customHeight="1" x14ac:dyDescent="0.25">
      <c r="A31" s="166"/>
      <c r="B31" s="168"/>
      <c r="C31" s="166"/>
      <c r="D31" s="168"/>
      <c r="E31" s="166"/>
      <c r="F31" s="168"/>
    </row>
    <row r="32" spans="1:6" ht="63.75" customHeight="1" x14ac:dyDescent="0.25">
      <c r="A32" s="166"/>
      <c r="B32" s="168"/>
      <c r="C32" s="166"/>
      <c r="D32" s="168"/>
      <c r="E32" s="166"/>
      <c r="F32" s="168"/>
    </row>
    <row r="33" spans="1:6" ht="66" customHeight="1" x14ac:dyDescent="0.25">
      <c r="A33" s="166"/>
      <c r="B33" s="169"/>
      <c r="C33" s="166"/>
      <c r="D33" s="170"/>
      <c r="E33" s="166"/>
      <c r="F33" s="169"/>
    </row>
    <row r="34" spans="1:6" ht="55.5" customHeight="1" x14ac:dyDescent="0.25">
      <c r="A34" s="166"/>
      <c r="B34" s="169"/>
      <c r="C34" s="166"/>
      <c r="D34" s="170"/>
      <c r="E34" s="166"/>
      <c r="F34" s="171"/>
    </row>
    <row r="35" spans="1:6" ht="51.75" customHeight="1" x14ac:dyDescent="0.25">
      <c r="A35" s="166"/>
      <c r="B35" s="171"/>
      <c r="C35" s="166"/>
      <c r="D35" s="172"/>
      <c r="E35" s="166"/>
      <c r="F35" s="171"/>
    </row>
    <row r="36" spans="1:6" ht="55.5" customHeight="1" x14ac:dyDescent="0.25">
      <c r="A36" s="166"/>
      <c r="B36" s="171"/>
      <c r="C36" s="166"/>
      <c r="D36" s="171"/>
      <c r="E36" s="166"/>
      <c r="F36" s="171"/>
    </row>
    <row r="37" spans="1:6" ht="55.5" customHeight="1" x14ac:dyDescent="0.25">
      <c r="A37" s="166"/>
      <c r="B37" s="171"/>
      <c r="C37" s="166"/>
      <c r="D37" s="171"/>
      <c r="E37" s="166"/>
      <c r="F37" s="171"/>
    </row>
    <row r="38" spans="1:6" ht="54.75" customHeight="1" x14ac:dyDescent="0.25">
      <c r="A38" s="166"/>
      <c r="B38" s="171"/>
      <c r="C38" s="166"/>
      <c r="D38" s="171"/>
      <c r="E38" s="166"/>
      <c r="F38" s="171"/>
    </row>
    <row r="39" spans="1:6" ht="56.25" customHeight="1" x14ac:dyDescent="0.25">
      <c r="A39" s="166"/>
      <c r="B39" s="171"/>
      <c r="C39" s="166"/>
      <c r="D39" s="171"/>
      <c r="E39" s="166"/>
      <c r="F39" s="171"/>
    </row>
    <row r="40" spans="1:6" ht="54.75" customHeight="1" x14ac:dyDescent="0.25">
      <c r="A40" s="166"/>
      <c r="B40" s="169"/>
      <c r="C40" s="166"/>
      <c r="D40" s="170"/>
      <c r="E40" s="166"/>
      <c r="F40" s="169"/>
    </row>
    <row r="41" spans="1:6" ht="55.5" customHeight="1" x14ac:dyDescent="0.25">
      <c r="A41" s="166"/>
      <c r="B41" s="169"/>
      <c r="C41" s="166"/>
      <c r="D41" s="170"/>
      <c r="E41" s="166"/>
      <c r="F41" s="171"/>
    </row>
    <row r="42" spans="1:6" ht="54.75" customHeight="1" x14ac:dyDescent="0.25">
      <c r="A42" s="166"/>
      <c r="B42" s="171"/>
      <c r="C42" s="166"/>
      <c r="D42" s="172"/>
      <c r="E42" s="166"/>
      <c r="F42" s="171"/>
    </row>
    <row r="43" spans="1:6" ht="55.5" customHeight="1" x14ac:dyDescent="0.25">
      <c r="A43" s="166"/>
      <c r="B43" s="171"/>
      <c r="C43" s="166"/>
      <c r="D43" s="171"/>
      <c r="E43" s="166"/>
      <c r="F43" s="171"/>
    </row>
    <row r="44" spans="1:6" ht="56.25" customHeight="1" x14ac:dyDescent="0.25">
      <c r="A44" s="166"/>
      <c r="B44" s="171"/>
      <c r="C44" s="166"/>
      <c r="D44" s="171"/>
      <c r="E44" s="166"/>
      <c r="F44" s="171"/>
    </row>
    <row r="45" spans="1:6" ht="59.25" customHeight="1" x14ac:dyDescent="0.25">
      <c r="A45" s="166"/>
      <c r="B45" s="171"/>
      <c r="C45" s="166"/>
      <c r="D45" s="171"/>
      <c r="E45" s="166"/>
      <c r="F45" s="171"/>
    </row>
    <row r="46" spans="1:6" ht="55.5" customHeight="1" x14ac:dyDescent="0.25">
      <c r="A46" s="166"/>
      <c r="B46" s="171"/>
      <c r="C46" s="166"/>
      <c r="D46" s="171"/>
      <c r="E46" s="166"/>
      <c r="F46" s="171"/>
    </row>
    <row r="47" spans="1:6" ht="55.5" customHeight="1" x14ac:dyDescent="0.25">
      <c r="A47" s="166"/>
      <c r="B47" s="169"/>
      <c r="C47" s="166"/>
      <c r="D47" s="170"/>
      <c r="E47" s="166"/>
      <c r="F47" s="169"/>
    </row>
    <row r="48" spans="1:6" ht="56.25" customHeight="1" x14ac:dyDescent="0.25">
      <c r="A48" s="166"/>
      <c r="B48" s="169"/>
      <c r="C48" s="166"/>
      <c r="D48" s="170"/>
      <c r="E48" s="166"/>
      <c r="F48" s="171"/>
    </row>
    <row r="49" spans="1:6" ht="54" customHeight="1" x14ac:dyDescent="0.25">
      <c r="A49" s="166"/>
      <c r="B49" s="171"/>
      <c r="C49" s="166"/>
      <c r="D49" s="172"/>
      <c r="E49" s="166"/>
      <c r="F49" s="171"/>
    </row>
    <row r="50" spans="1:6" ht="56.25" customHeight="1" x14ac:dyDescent="0.25">
      <c r="A50" s="166"/>
      <c r="B50" s="171"/>
      <c r="C50" s="166"/>
      <c r="D50" s="171"/>
      <c r="E50" s="166"/>
      <c r="F50" s="171"/>
    </row>
    <row r="51" spans="1:6" ht="59.25" customHeight="1" x14ac:dyDescent="0.25">
      <c r="A51" s="166"/>
      <c r="B51" s="171"/>
      <c r="C51" s="166"/>
      <c r="D51" s="171"/>
      <c r="E51" s="166"/>
      <c r="F51" s="171"/>
    </row>
    <row r="52" spans="1:6" ht="54.75" customHeight="1" x14ac:dyDescent="0.25">
      <c r="A52" s="166"/>
      <c r="B52" s="171"/>
      <c r="C52" s="166"/>
      <c r="D52" s="171"/>
      <c r="E52" s="166"/>
      <c r="F52" s="171"/>
    </row>
    <row r="53" spans="1:6" ht="55.5" customHeight="1" x14ac:dyDescent="0.25">
      <c r="A53" s="166"/>
      <c r="B53" s="171"/>
      <c r="C53" s="166"/>
      <c r="D53" s="171"/>
      <c r="E53" s="166"/>
      <c r="F53" s="171"/>
    </row>
  </sheetData>
  <mergeCells count="10">
    <mergeCell ref="A9:F9"/>
    <mergeCell ref="A10:F10"/>
    <mergeCell ref="A1:A4"/>
    <mergeCell ref="B1:D2"/>
    <mergeCell ref="F1:F4"/>
    <mergeCell ref="J1:J4"/>
    <mergeCell ref="B3:D4"/>
    <mergeCell ref="A5:F5"/>
    <mergeCell ref="A6:F7"/>
    <mergeCell ref="A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2"/>
  <sheetViews>
    <sheetView workbookViewId="0">
      <selection activeCell="X3" sqref="X3"/>
    </sheetView>
  </sheetViews>
  <sheetFormatPr baseColWidth="10" defaultColWidth="11.44140625" defaultRowHeight="14.4" x14ac:dyDescent="0.3"/>
  <cols>
    <col min="1" max="1" width="5.109375" style="200" customWidth="1"/>
    <col min="2" max="2" width="40.44140625" style="201" customWidth="1"/>
    <col min="3" max="17" width="6.44140625" style="201" customWidth="1"/>
    <col min="18" max="18" width="8.109375" style="201" customWidth="1"/>
    <col min="19" max="19" width="13" style="202" customWidth="1"/>
    <col min="20" max="20" width="19.6640625" customWidth="1"/>
    <col min="21" max="23" width="11.44140625" hidden="1" customWidth="1"/>
  </cols>
  <sheetData>
    <row r="1" spans="1:24" ht="30.75" customHeight="1" x14ac:dyDescent="0.3">
      <c r="A1" s="300"/>
      <c r="B1" s="303" t="str">
        <f>[1]CONTEXTO!B1</f>
        <v xml:space="preserve">PROCESO: </v>
      </c>
      <c r="C1" s="303"/>
      <c r="D1" s="303"/>
      <c r="E1" s="303"/>
      <c r="F1" s="303"/>
      <c r="G1" s="303"/>
      <c r="H1" s="303"/>
      <c r="I1" s="303"/>
      <c r="J1" s="303"/>
      <c r="K1" s="303"/>
      <c r="L1" s="303"/>
      <c r="M1" s="303"/>
      <c r="N1" s="303"/>
      <c r="O1" s="303"/>
      <c r="P1" s="303"/>
      <c r="Q1" s="303"/>
      <c r="R1" s="303"/>
      <c r="S1" s="304"/>
      <c r="T1" s="307" t="s">
        <v>262</v>
      </c>
      <c r="U1" s="307"/>
      <c r="V1" s="307"/>
      <c r="W1" s="308"/>
    </row>
    <row r="2" spans="1:24" ht="25.5" customHeight="1" x14ac:dyDescent="0.3">
      <c r="A2" s="301"/>
      <c r="B2" s="305"/>
      <c r="C2" s="305"/>
      <c r="D2" s="305"/>
      <c r="E2" s="305"/>
      <c r="F2" s="305"/>
      <c r="G2" s="305"/>
      <c r="H2" s="305"/>
      <c r="I2" s="305"/>
      <c r="J2" s="305"/>
      <c r="K2" s="305"/>
      <c r="L2" s="305"/>
      <c r="M2" s="305"/>
      <c r="N2" s="305"/>
      <c r="O2" s="305"/>
      <c r="P2" s="305"/>
      <c r="Q2" s="305"/>
      <c r="R2" s="305"/>
      <c r="S2" s="306"/>
      <c r="T2" s="309" t="s">
        <v>263</v>
      </c>
      <c r="U2" s="309"/>
      <c r="V2" s="309"/>
      <c r="W2" s="310"/>
    </row>
    <row r="3" spans="1:24" ht="15" customHeight="1" x14ac:dyDescent="0.3">
      <c r="A3" s="301"/>
      <c r="B3" s="305" t="s">
        <v>226</v>
      </c>
      <c r="C3" s="305"/>
      <c r="D3" s="305"/>
      <c r="E3" s="305"/>
      <c r="F3" s="305"/>
      <c r="G3" s="305"/>
      <c r="H3" s="305"/>
      <c r="I3" s="305"/>
      <c r="J3" s="305"/>
      <c r="K3" s="305"/>
      <c r="L3" s="305"/>
      <c r="M3" s="305"/>
      <c r="N3" s="305"/>
      <c r="O3" s="305"/>
      <c r="P3" s="305"/>
      <c r="Q3" s="305"/>
      <c r="R3" s="305"/>
      <c r="S3" s="306"/>
      <c r="T3" s="309" t="s">
        <v>266</v>
      </c>
      <c r="U3" s="309"/>
      <c r="V3" s="309"/>
      <c r="W3" s="310"/>
    </row>
    <row r="4" spans="1:24" ht="15.75" customHeight="1" x14ac:dyDescent="0.3">
      <c r="A4" s="302"/>
      <c r="B4" s="311"/>
      <c r="C4" s="311"/>
      <c r="D4" s="311"/>
      <c r="E4" s="311"/>
      <c r="F4" s="311"/>
      <c r="G4" s="311"/>
      <c r="H4" s="311"/>
      <c r="I4" s="311"/>
      <c r="J4" s="311"/>
      <c r="K4" s="311"/>
      <c r="L4" s="311"/>
      <c r="M4" s="311"/>
      <c r="N4" s="311"/>
      <c r="O4" s="311"/>
      <c r="P4" s="311"/>
      <c r="Q4" s="311"/>
      <c r="R4" s="311"/>
      <c r="S4" s="312"/>
      <c r="T4" s="309" t="s">
        <v>265</v>
      </c>
      <c r="U4" s="309"/>
      <c r="V4" s="309"/>
      <c r="W4" s="310"/>
    </row>
    <row r="5" spans="1:24" ht="15.75" customHeight="1" x14ac:dyDescent="0.3">
      <c r="A5" s="302"/>
      <c r="B5" s="302"/>
      <c r="C5" s="302"/>
      <c r="D5" s="302"/>
      <c r="E5" s="302"/>
      <c r="F5" s="302"/>
      <c r="G5" s="302"/>
      <c r="H5" s="302"/>
      <c r="I5" s="302"/>
      <c r="J5" s="302"/>
      <c r="K5" s="302"/>
      <c r="L5" s="302"/>
      <c r="M5" s="302"/>
      <c r="N5" s="302"/>
      <c r="O5" s="302"/>
      <c r="P5" s="302"/>
      <c r="Q5" s="302"/>
      <c r="R5" s="302"/>
      <c r="S5" s="302"/>
      <c r="T5" s="313"/>
      <c r="U5" s="167"/>
      <c r="V5" s="167"/>
      <c r="W5" s="173"/>
    </row>
    <row r="6" spans="1:24" s="147" customFormat="1" ht="27" customHeight="1" x14ac:dyDescent="0.25">
      <c r="A6" s="314"/>
      <c r="B6" s="314"/>
      <c r="C6" s="314"/>
      <c r="D6" s="314"/>
      <c r="E6" s="314"/>
      <c r="F6" s="314"/>
      <c r="G6" s="314"/>
      <c r="H6" s="314"/>
      <c r="I6" s="314"/>
      <c r="J6" s="314"/>
      <c r="K6" s="314"/>
      <c r="L6" s="314"/>
      <c r="M6" s="314"/>
      <c r="N6" s="314"/>
      <c r="O6" s="314"/>
      <c r="P6" s="314"/>
      <c r="Q6" s="314"/>
      <c r="R6" s="314"/>
      <c r="S6" s="314"/>
      <c r="T6" s="314"/>
      <c r="W6" s="174"/>
    </row>
    <row r="7" spans="1:24" s="147" customFormat="1" ht="81" customHeight="1" thickBot="1" x14ac:dyDescent="0.3">
      <c r="A7" s="315"/>
      <c r="B7" s="315"/>
      <c r="C7" s="315"/>
      <c r="D7" s="315"/>
      <c r="E7" s="315"/>
      <c r="F7" s="315"/>
      <c r="G7" s="315"/>
      <c r="H7" s="315"/>
      <c r="I7" s="315"/>
      <c r="J7" s="315"/>
      <c r="K7" s="315"/>
      <c r="L7" s="315"/>
      <c r="M7" s="315"/>
      <c r="N7" s="315"/>
      <c r="O7" s="315"/>
      <c r="P7" s="315"/>
      <c r="Q7" s="315"/>
      <c r="R7" s="315"/>
      <c r="S7" s="315"/>
      <c r="T7" s="315"/>
      <c r="U7" s="175"/>
      <c r="V7" s="175"/>
      <c r="W7" s="176"/>
    </row>
    <row r="8" spans="1:24" s="147" customFormat="1" ht="26.25" customHeight="1" thickBot="1" x14ac:dyDescent="0.3">
      <c r="A8" s="177"/>
      <c r="B8" s="177"/>
      <c r="C8" s="177"/>
      <c r="D8" s="177"/>
      <c r="E8" s="177"/>
      <c r="F8" s="177"/>
      <c r="G8" s="177"/>
      <c r="H8" s="177"/>
      <c r="I8" s="177"/>
      <c r="J8" s="177"/>
      <c r="K8" s="177"/>
      <c r="L8" s="177"/>
      <c r="M8" s="177"/>
      <c r="N8" s="177"/>
      <c r="O8" s="177"/>
      <c r="P8" s="177"/>
      <c r="Q8" s="177"/>
      <c r="R8" s="177"/>
      <c r="S8" s="177"/>
      <c r="T8" s="178"/>
      <c r="X8" s="179"/>
    </row>
    <row r="9" spans="1:24" s="147" customFormat="1" ht="39.75" customHeight="1" thickBot="1" x14ac:dyDescent="0.3">
      <c r="A9" s="316"/>
      <c r="B9" s="316"/>
      <c r="C9" s="316" t="b">
        <v>0</v>
      </c>
      <c r="D9" s="316"/>
      <c r="E9" s="316"/>
      <c r="F9" s="316"/>
      <c r="G9" s="316"/>
      <c r="H9" s="316"/>
      <c r="I9" s="316"/>
      <c r="J9" s="316"/>
      <c r="K9" s="316"/>
      <c r="L9" s="316"/>
      <c r="M9" s="316"/>
      <c r="N9" s="316"/>
      <c r="O9" s="316"/>
      <c r="P9" s="316"/>
      <c r="Q9" s="316"/>
      <c r="R9" s="316"/>
      <c r="S9" s="316"/>
      <c r="T9" s="317"/>
    </row>
    <row r="10" spans="1:24" s="185" customFormat="1" ht="32.25" customHeight="1" thickBot="1" x14ac:dyDescent="0.35">
      <c r="A10" s="180" t="s">
        <v>227</v>
      </c>
      <c r="B10" s="181" t="s">
        <v>228</v>
      </c>
      <c r="C10" s="181" t="s">
        <v>229</v>
      </c>
      <c r="D10" s="181" t="s">
        <v>230</v>
      </c>
      <c r="E10" s="181" t="s">
        <v>231</v>
      </c>
      <c r="F10" s="181" t="s">
        <v>232</v>
      </c>
      <c r="G10" s="181" t="s">
        <v>233</v>
      </c>
      <c r="H10" s="181" t="s">
        <v>234</v>
      </c>
      <c r="I10" s="181" t="s">
        <v>235</v>
      </c>
      <c r="J10" s="181" t="s">
        <v>236</v>
      </c>
      <c r="K10" s="181" t="s">
        <v>237</v>
      </c>
      <c r="L10" s="181" t="s">
        <v>238</v>
      </c>
      <c r="M10" s="181" t="s">
        <v>239</v>
      </c>
      <c r="N10" s="181" t="s">
        <v>240</v>
      </c>
      <c r="O10" s="181" t="s">
        <v>241</v>
      </c>
      <c r="P10" s="181" t="s">
        <v>242</v>
      </c>
      <c r="Q10" s="181" t="s">
        <v>243</v>
      </c>
      <c r="R10" s="182" t="s">
        <v>244</v>
      </c>
      <c r="S10" s="183" t="s">
        <v>245</v>
      </c>
      <c r="T10" s="184" t="s">
        <v>246</v>
      </c>
    </row>
    <row r="11" spans="1:24" ht="39.75" customHeight="1" x14ac:dyDescent="0.3">
      <c r="A11" s="186">
        <v>1</v>
      </c>
      <c r="B11" s="158"/>
      <c r="C11" s="187"/>
      <c r="D11" s="187"/>
      <c r="E11" s="187"/>
      <c r="F11" s="187"/>
      <c r="G11" s="187"/>
      <c r="H11" s="187"/>
      <c r="I11" s="187"/>
      <c r="J11" s="187"/>
      <c r="K11" s="187"/>
      <c r="L11" s="187"/>
      <c r="M11" s="187"/>
      <c r="N11" s="187"/>
      <c r="O11" s="187"/>
      <c r="P11" s="187"/>
      <c r="Q11" s="187"/>
      <c r="R11" s="186"/>
      <c r="S11" s="188"/>
      <c r="T11" s="189"/>
    </row>
    <row r="12" spans="1:24" ht="45.75" customHeight="1" x14ac:dyDescent="0.3">
      <c r="A12" s="186">
        <v>2</v>
      </c>
      <c r="B12" s="158"/>
      <c r="C12" s="187"/>
      <c r="D12" s="187"/>
      <c r="E12" s="187"/>
      <c r="F12" s="187"/>
      <c r="G12" s="187"/>
      <c r="H12" s="187"/>
      <c r="I12" s="187"/>
      <c r="J12" s="187"/>
      <c r="K12" s="187"/>
      <c r="L12" s="187"/>
      <c r="M12" s="187"/>
      <c r="N12" s="187"/>
      <c r="O12" s="187"/>
      <c r="P12" s="187"/>
      <c r="Q12" s="187"/>
      <c r="R12" s="186"/>
      <c r="S12" s="188"/>
      <c r="T12" s="190"/>
    </row>
    <row r="13" spans="1:24" ht="65.25" customHeight="1" x14ac:dyDescent="0.3">
      <c r="A13" s="186">
        <v>3</v>
      </c>
      <c r="B13" s="158"/>
      <c r="C13" s="187"/>
      <c r="D13" s="187"/>
      <c r="E13" s="187"/>
      <c r="F13" s="187"/>
      <c r="G13" s="187"/>
      <c r="H13" s="187"/>
      <c r="I13" s="187"/>
      <c r="J13" s="187"/>
      <c r="K13" s="187"/>
      <c r="L13" s="187"/>
      <c r="M13" s="187"/>
      <c r="N13" s="187"/>
      <c r="O13" s="187"/>
      <c r="P13" s="187"/>
      <c r="Q13" s="187"/>
      <c r="R13" s="186"/>
      <c r="S13" s="188"/>
      <c r="T13" s="191"/>
    </row>
    <row r="14" spans="1:24" ht="39.75" customHeight="1" x14ac:dyDescent="0.3">
      <c r="A14" s="186">
        <v>4</v>
      </c>
      <c r="B14" s="158"/>
      <c r="C14" s="187"/>
      <c r="D14" s="187"/>
      <c r="E14" s="187"/>
      <c r="F14" s="187"/>
      <c r="G14" s="187"/>
      <c r="H14" s="187"/>
      <c r="I14" s="187"/>
      <c r="J14" s="187"/>
      <c r="K14" s="187"/>
      <c r="L14" s="187"/>
      <c r="M14" s="187"/>
      <c r="N14" s="187"/>
      <c r="O14" s="187"/>
      <c r="P14" s="187"/>
      <c r="Q14" s="187"/>
      <c r="R14" s="186"/>
      <c r="S14" s="188"/>
      <c r="T14" s="191"/>
    </row>
    <row r="15" spans="1:24" ht="39.75" customHeight="1" x14ac:dyDescent="0.3">
      <c r="A15" s="186">
        <v>5</v>
      </c>
      <c r="B15" s="158"/>
      <c r="C15" s="187"/>
      <c r="D15" s="187"/>
      <c r="E15" s="187"/>
      <c r="F15" s="187"/>
      <c r="G15" s="187"/>
      <c r="H15" s="187"/>
      <c r="I15" s="187"/>
      <c r="J15" s="187"/>
      <c r="K15" s="187"/>
      <c r="L15" s="187"/>
      <c r="M15" s="187"/>
      <c r="N15" s="187"/>
      <c r="O15" s="187"/>
      <c r="P15" s="187"/>
      <c r="Q15" s="187"/>
      <c r="R15" s="186"/>
      <c r="S15" s="188"/>
      <c r="T15" s="191"/>
    </row>
    <row r="16" spans="1:24" ht="39.75" customHeight="1" x14ac:dyDescent="0.3">
      <c r="A16" s="186">
        <v>6</v>
      </c>
      <c r="B16" s="158"/>
      <c r="C16" s="187"/>
      <c r="D16" s="187"/>
      <c r="E16" s="187"/>
      <c r="F16" s="187"/>
      <c r="G16" s="187"/>
      <c r="H16" s="187"/>
      <c r="I16" s="187"/>
      <c r="J16" s="187"/>
      <c r="K16" s="187"/>
      <c r="L16" s="187"/>
      <c r="M16" s="187"/>
      <c r="N16" s="187"/>
      <c r="O16" s="187"/>
      <c r="P16" s="187"/>
      <c r="Q16" s="187"/>
      <c r="R16" s="186"/>
      <c r="S16" s="188"/>
      <c r="T16" s="191"/>
    </row>
    <row r="17" spans="1:20" ht="39.75" customHeight="1" x14ac:dyDescent="0.3">
      <c r="A17" s="186">
        <v>7</v>
      </c>
      <c r="B17" s="158"/>
      <c r="C17" s="187"/>
      <c r="D17" s="187"/>
      <c r="E17" s="187"/>
      <c r="F17" s="187"/>
      <c r="G17" s="187"/>
      <c r="H17" s="187"/>
      <c r="I17" s="187"/>
      <c r="J17" s="187"/>
      <c r="K17" s="187"/>
      <c r="L17" s="187"/>
      <c r="M17" s="187"/>
      <c r="N17" s="187"/>
      <c r="O17" s="187"/>
      <c r="P17" s="187"/>
      <c r="Q17" s="187"/>
      <c r="R17" s="186"/>
      <c r="S17" s="188"/>
      <c r="T17" s="191"/>
    </row>
    <row r="18" spans="1:20" ht="46.5" customHeight="1" x14ac:dyDescent="0.3">
      <c r="A18" s="186">
        <v>8</v>
      </c>
      <c r="B18" s="158"/>
      <c r="C18" s="187"/>
      <c r="D18" s="187"/>
      <c r="E18" s="187"/>
      <c r="F18" s="187"/>
      <c r="G18" s="187"/>
      <c r="H18" s="187"/>
      <c r="I18" s="187"/>
      <c r="J18" s="187"/>
      <c r="K18" s="187"/>
      <c r="L18" s="187"/>
      <c r="M18" s="187"/>
      <c r="N18" s="187"/>
      <c r="O18" s="187"/>
      <c r="P18" s="187"/>
      <c r="Q18" s="187"/>
      <c r="R18" s="186"/>
      <c r="S18" s="188"/>
      <c r="T18" s="191"/>
    </row>
    <row r="19" spans="1:20" ht="47.25" customHeight="1" x14ac:dyDescent="0.3">
      <c r="A19" s="186">
        <v>9</v>
      </c>
      <c r="B19" s="158"/>
      <c r="C19" s="187"/>
      <c r="D19" s="187"/>
      <c r="E19" s="187"/>
      <c r="F19" s="187"/>
      <c r="G19" s="187"/>
      <c r="H19" s="187"/>
      <c r="I19" s="187"/>
      <c r="J19" s="187"/>
      <c r="K19" s="187"/>
      <c r="L19" s="187"/>
      <c r="M19" s="187"/>
      <c r="N19" s="187"/>
      <c r="O19" s="187"/>
      <c r="P19" s="187"/>
      <c r="Q19" s="187"/>
      <c r="R19" s="186"/>
      <c r="S19" s="188"/>
      <c r="T19" s="191"/>
    </row>
    <row r="20" spans="1:20" ht="39.75" customHeight="1" x14ac:dyDescent="0.3">
      <c r="A20" s="186">
        <v>10</v>
      </c>
      <c r="B20" s="158"/>
      <c r="C20" s="187"/>
      <c r="D20" s="187"/>
      <c r="E20" s="187"/>
      <c r="F20" s="187"/>
      <c r="G20" s="187"/>
      <c r="H20" s="187"/>
      <c r="I20" s="187"/>
      <c r="J20" s="187"/>
      <c r="K20" s="187"/>
      <c r="L20" s="187"/>
      <c r="M20" s="187"/>
      <c r="N20" s="187"/>
      <c r="O20" s="187"/>
      <c r="P20" s="187"/>
      <c r="Q20" s="187"/>
      <c r="R20" s="186"/>
      <c r="S20" s="188"/>
      <c r="T20" s="191"/>
    </row>
    <row r="21" spans="1:20" ht="39.75" customHeight="1" x14ac:dyDescent="0.3">
      <c r="A21" s="186">
        <v>11</v>
      </c>
      <c r="B21" s="158"/>
      <c r="C21" s="187"/>
      <c r="D21" s="187"/>
      <c r="E21" s="187"/>
      <c r="F21" s="187"/>
      <c r="G21" s="187"/>
      <c r="H21" s="187"/>
      <c r="I21" s="187"/>
      <c r="J21" s="187"/>
      <c r="K21" s="187"/>
      <c r="L21" s="187"/>
      <c r="M21" s="187"/>
      <c r="N21" s="187"/>
      <c r="O21" s="187"/>
      <c r="P21" s="187"/>
      <c r="Q21" s="187"/>
      <c r="R21" s="186"/>
      <c r="S21" s="188"/>
      <c r="T21" s="191"/>
    </row>
    <row r="22" spans="1:20" ht="45.75" customHeight="1" x14ac:dyDescent="0.3">
      <c r="A22" s="186">
        <v>12</v>
      </c>
      <c r="B22" s="158"/>
      <c r="C22" s="187"/>
      <c r="D22" s="187"/>
      <c r="E22" s="187"/>
      <c r="F22" s="187"/>
      <c r="G22" s="187"/>
      <c r="H22" s="187"/>
      <c r="I22" s="187"/>
      <c r="J22" s="187"/>
      <c r="K22" s="187"/>
      <c r="L22" s="187"/>
      <c r="M22" s="187"/>
      <c r="N22" s="187"/>
      <c r="O22" s="187"/>
      <c r="P22" s="187"/>
      <c r="Q22" s="187"/>
      <c r="R22" s="186"/>
      <c r="S22" s="188"/>
      <c r="T22" s="191"/>
    </row>
    <row r="23" spans="1:20" ht="49.5" customHeight="1" x14ac:dyDescent="0.3">
      <c r="A23" s="186">
        <v>13</v>
      </c>
      <c r="B23" s="158"/>
      <c r="C23" s="187"/>
      <c r="D23" s="187"/>
      <c r="E23" s="187"/>
      <c r="F23" s="187"/>
      <c r="G23" s="187"/>
      <c r="H23" s="187"/>
      <c r="I23" s="187"/>
      <c r="J23" s="187"/>
      <c r="K23" s="187"/>
      <c r="L23" s="187"/>
      <c r="M23" s="187"/>
      <c r="N23" s="187"/>
      <c r="O23" s="187"/>
      <c r="P23" s="187"/>
      <c r="Q23" s="187"/>
      <c r="R23" s="186"/>
      <c r="S23" s="188"/>
      <c r="T23" s="191"/>
    </row>
    <row r="24" spans="1:20" ht="39.75" customHeight="1" x14ac:dyDescent="0.3">
      <c r="A24" s="186">
        <v>14</v>
      </c>
      <c r="B24" s="158"/>
      <c r="C24" s="187"/>
      <c r="D24" s="187"/>
      <c r="E24" s="187"/>
      <c r="F24" s="187"/>
      <c r="G24" s="187"/>
      <c r="H24" s="187"/>
      <c r="I24" s="187"/>
      <c r="J24" s="187"/>
      <c r="K24" s="187"/>
      <c r="L24" s="187"/>
      <c r="M24" s="187"/>
      <c r="N24" s="187"/>
      <c r="O24" s="187"/>
      <c r="P24" s="187"/>
      <c r="Q24" s="187"/>
      <c r="R24" s="186"/>
      <c r="S24" s="188"/>
      <c r="T24" s="191"/>
    </row>
    <row r="25" spans="1:20" ht="39.75" customHeight="1" x14ac:dyDescent="0.3">
      <c r="A25" s="186">
        <v>15</v>
      </c>
      <c r="B25" s="158"/>
      <c r="C25" s="187"/>
      <c r="D25" s="187"/>
      <c r="E25" s="187"/>
      <c r="F25" s="187"/>
      <c r="G25" s="187"/>
      <c r="H25" s="187"/>
      <c r="I25" s="187"/>
      <c r="J25" s="187"/>
      <c r="K25" s="187"/>
      <c r="L25" s="187"/>
      <c r="M25" s="187"/>
      <c r="N25" s="187"/>
      <c r="O25" s="187"/>
      <c r="P25" s="187"/>
      <c r="Q25" s="187"/>
      <c r="R25" s="186"/>
      <c r="S25" s="188"/>
      <c r="T25" s="191"/>
    </row>
    <row r="26" spans="1:20" ht="48.75" customHeight="1" x14ac:dyDescent="0.3">
      <c r="A26" s="186">
        <v>16</v>
      </c>
      <c r="B26" s="158"/>
      <c r="C26" s="187"/>
      <c r="D26" s="187"/>
      <c r="E26" s="187"/>
      <c r="F26" s="187"/>
      <c r="G26" s="187"/>
      <c r="H26" s="187"/>
      <c r="I26" s="187"/>
      <c r="J26" s="187"/>
      <c r="K26" s="187"/>
      <c r="L26" s="187"/>
      <c r="M26" s="187"/>
      <c r="N26" s="187"/>
      <c r="O26" s="187"/>
      <c r="P26" s="187"/>
      <c r="Q26" s="187"/>
      <c r="R26" s="186"/>
      <c r="S26" s="188"/>
      <c r="T26" s="191"/>
    </row>
    <row r="27" spans="1:20" ht="39.75" customHeight="1" x14ac:dyDescent="0.3">
      <c r="A27" s="186">
        <v>17</v>
      </c>
      <c r="B27" s="158"/>
      <c r="C27" s="187"/>
      <c r="D27" s="187"/>
      <c r="E27" s="187"/>
      <c r="F27" s="187"/>
      <c r="G27" s="187"/>
      <c r="H27" s="187"/>
      <c r="I27" s="187"/>
      <c r="J27" s="187"/>
      <c r="K27" s="187"/>
      <c r="L27" s="187"/>
      <c r="M27" s="187"/>
      <c r="N27" s="187"/>
      <c r="O27" s="187"/>
      <c r="P27" s="187"/>
      <c r="Q27" s="187"/>
      <c r="R27" s="186"/>
      <c r="S27" s="188"/>
      <c r="T27" s="191"/>
    </row>
    <row r="28" spans="1:20" ht="39.75" customHeight="1" x14ac:dyDescent="0.3">
      <c r="A28" s="186">
        <v>18</v>
      </c>
      <c r="B28" s="158"/>
      <c r="C28" s="187"/>
      <c r="D28" s="187"/>
      <c r="E28" s="187"/>
      <c r="F28" s="187"/>
      <c r="G28" s="187"/>
      <c r="H28" s="187"/>
      <c r="I28" s="187"/>
      <c r="J28" s="187"/>
      <c r="K28" s="187"/>
      <c r="L28" s="187"/>
      <c r="M28" s="187"/>
      <c r="N28" s="187"/>
      <c r="O28" s="187"/>
      <c r="P28" s="187"/>
      <c r="Q28" s="187"/>
      <c r="R28" s="186"/>
      <c r="S28" s="188"/>
      <c r="T28" s="191"/>
    </row>
    <row r="29" spans="1:20" ht="48" customHeight="1" x14ac:dyDescent="0.3">
      <c r="A29" s="186">
        <v>19</v>
      </c>
      <c r="B29" s="158"/>
      <c r="C29" s="187"/>
      <c r="D29" s="187"/>
      <c r="E29" s="187"/>
      <c r="F29" s="187"/>
      <c r="G29" s="187"/>
      <c r="H29" s="187"/>
      <c r="I29" s="187"/>
      <c r="J29" s="187"/>
      <c r="K29" s="187"/>
      <c r="L29" s="187"/>
      <c r="M29" s="187"/>
      <c r="N29" s="187"/>
      <c r="O29" s="187"/>
      <c r="P29" s="187"/>
      <c r="Q29" s="187"/>
      <c r="R29" s="186"/>
      <c r="S29" s="188"/>
      <c r="T29" s="191"/>
    </row>
    <row r="30" spans="1:20" ht="39.75" customHeight="1" x14ac:dyDescent="0.3">
      <c r="A30" s="186">
        <v>20</v>
      </c>
      <c r="B30" s="158"/>
      <c r="C30" s="187"/>
      <c r="D30" s="187"/>
      <c r="E30" s="187"/>
      <c r="F30" s="187"/>
      <c r="G30" s="187"/>
      <c r="H30" s="187"/>
      <c r="I30" s="187"/>
      <c r="J30" s="187"/>
      <c r="K30" s="187"/>
      <c r="L30" s="187"/>
      <c r="M30" s="187"/>
      <c r="N30" s="187"/>
      <c r="O30" s="187"/>
      <c r="P30" s="187"/>
      <c r="Q30" s="187"/>
      <c r="R30" s="186"/>
      <c r="S30" s="188"/>
      <c r="T30" s="191"/>
    </row>
    <row r="31" spans="1:20" ht="49.5" customHeight="1" x14ac:dyDescent="0.3">
      <c r="A31" s="186">
        <v>21</v>
      </c>
      <c r="B31" s="158"/>
      <c r="C31" s="187"/>
      <c r="D31" s="187"/>
      <c r="E31" s="187"/>
      <c r="F31" s="187"/>
      <c r="G31" s="187"/>
      <c r="H31" s="187"/>
      <c r="I31" s="187"/>
      <c r="J31" s="187"/>
      <c r="K31" s="187"/>
      <c r="L31" s="187"/>
      <c r="M31" s="187"/>
      <c r="N31" s="187"/>
      <c r="O31" s="187"/>
      <c r="P31" s="187"/>
      <c r="Q31" s="187"/>
      <c r="R31" s="186"/>
      <c r="S31" s="188"/>
      <c r="T31" s="191"/>
    </row>
    <row r="32" spans="1:20" ht="42" customHeight="1" x14ac:dyDescent="0.3">
      <c r="A32" s="186">
        <v>22</v>
      </c>
      <c r="B32" s="158"/>
      <c r="C32" s="187"/>
      <c r="D32" s="187"/>
      <c r="E32" s="187"/>
      <c r="F32" s="187"/>
      <c r="G32" s="187"/>
      <c r="H32" s="187"/>
      <c r="I32" s="187"/>
      <c r="J32" s="187"/>
      <c r="K32" s="187"/>
      <c r="L32" s="187"/>
      <c r="M32" s="187"/>
      <c r="N32" s="187"/>
      <c r="O32" s="187"/>
      <c r="P32" s="187"/>
      <c r="Q32" s="187"/>
      <c r="R32" s="186"/>
      <c r="S32" s="192"/>
      <c r="T32" s="191"/>
    </row>
    <row r="33" spans="1:20" ht="48" customHeight="1" x14ac:dyDescent="0.3">
      <c r="A33" s="186">
        <v>23</v>
      </c>
      <c r="B33" s="158"/>
      <c r="C33" s="187"/>
      <c r="D33" s="187"/>
      <c r="E33" s="187"/>
      <c r="F33" s="187"/>
      <c r="G33" s="187"/>
      <c r="H33" s="187"/>
      <c r="I33" s="187"/>
      <c r="J33" s="187"/>
      <c r="K33" s="187"/>
      <c r="L33" s="187"/>
      <c r="M33" s="187"/>
      <c r="N33" s="187"/>
      <c r="O33" s="187"/>
      <c r="P33" s="187"/>
      <c r="Q33" s="187"/>
      <c r="R33" s="186"/>
      <c r="S33" s="192"/>
      <c r="T33" s="191"/>
    </row>
    <row r="34" spans="1:20" ht="46.5" customHeight="1" x14ac:dyDescent="0.3">
      <c r="A34" s="186">
        <v>24</v>
      </c>
      <c r="B34" s="158"/>
      <c r="C34" s="187"/>
      <c r="D34" s="187"/>
      <c r="E34" s="187"/>
      <c r="F34" s="187"/>
      <c r="G34" s="187"/>
      <c r="H34" s="187"/>
      <c r="I34" s="187"/>
      <c r="J34" s="187"/>
      <c r="K34" s="187"/>
      <c r="L34" s="187"/>
      <c r="M34" s="187"/>
      <c r="N34" s="187"/>
      <c r="O34" s="187"/>
      <c r="P34" s="187"/>
      <c r="Q34" s="187"/>
      <c r="R34" s="186"/>
      <c r="S34" s="192"/>
      <c r="T34" s="191"/>
    </row>
    <row r="35" spans="1:20" ht="44.25" customHeight="1" x14ac:dyDescent="0.3">
      <c r="A35" s="186">
        <v>25</v>
      </c>
      <c r="B35" s="158"/>
      <c r="C35" s="187"/>
      <c r="D35" s="187"/>
      <c r="E35" s="187"/>
      <c r="F35" s="187"/>
      <c r="G35" s="187"/>
      <c r="H35" s="187"/>
      <c r="I35" s="187"/>
      <c r="J35" s="187"/>
      <c r="K35" s="187"/>
      <c r="L35" s="187"/>
      <c r="M35" s="187"/>
      <c r="N35" s="187"/>
      <c r="O35" s="187"/>
      <c r="P35" s="187"/>
      <c r="Q35" s="187"/>
      <c r="R35" s="186">
        <f t="shared" ref="R35:R39" si="0">SUM(C35:Q35)</f>
        <v>0</v>
      </c>
      <c r="S35" s="192">
        <f t="shared" ref="S35:S39" si="1">IF(ISERROR(AVERAGE(C35:Q35)),0,AVERAGE(C35:Q35))</f>
        <v>0</v>
      </c>
      <c r="T35" s="191"/>
    </row>
    <row r="36" spans="1:20" ht="42.75" customHeight="1" x14ac:dyDescent="0.3">
      <c r="A36" s="186">
        <v>26</v>
      </c>
      <c r="B36" s="158"/>
      <c r="C36" s="187"/>
      <c r="D36" s="187"/>
      <c r="E36" s="187"/>
      <c r="F36" s="187"/>
      <c r="G36" s="187"/>
      <c r="H36" s="187"/>
      <c r="I36" s="187"/>
      <c r="J36" s="187"/>
      <c r="K36" s="187"/>
      <c r="L36" s="187"/>
      <c r="M36" s="187"/>
      <c r="N36" s="187"/>
      <c r="O36" s="187"/>
      <c r="P36" s="187"/>
      <c r="Q36" s="187"/>
      <c r="R36" s="186">
        <f t="shared" si="0"/>
        <v>0</v>
      </c>
      <c r="S36" s="192">
        <f t="shared" si="1"/>
        <v>0</v>
      </c>
      <c r="T36" s="191"/>
    </row>
    <row r="37" spans="1:20" ht="42" customHeight="1" x14ac:dyDescent="0.3">
      <c r="A37" s="186">
        <v>27</v>
      </c>
      <c r="B37" s="158"/>
      <c r="C37" s="187"/>
      <c r="D37" s="187"/>
      <c r="E37" s="187"/>
      <c r="F37" s="187"/>
      <c r="G37" s="187"/>
      <c r="H37" s="187"/>
      <c r="I37" s="187"/>
      <c r="J37" s="187"/>
      <c r="K37" s="187"/>
      <c r="L37" s="187"/>
      <c r="M37" s="187"/>
      <c r="N37" s="187"/>
      <c r="O37" s="187"/>
      <c r="P37" s="187"/>
      <c r="Q37" s="187"/>
      <c r="R37" s="186">
        <f t="shared" si="0"/>
        <v>0</v>
      </c>
      <c r="S37" s="192">
        <f t="shared" si="1"/>
        <v>0</v>
      </c>
      <c r="T37" s="191"/>
    </row>
    <row r="38" spans="1:20" ht="42.75" customHeight="1" x14ac:dyDescent="0.3">
      <c r="A38" s="186">
        <v>28</v>
      </c>
      <c r="B38" s="158"/>
      <c r="C38" s="187"/>
      <c r="D38" s="187"/>
      <c r="E38" s="187"/>
      <c r="F38" s="187"/>
      <c r="G38" s="187"/>
      <c r="H38" s="187"/>
      <c r="I38" s="187"/>
      <c r="J38" s="187"/>
      <c r="K38" s="187"/>
      <c r="L38" s="187"/>
      <c r="M38" s="187"/>
      <c r="N38" s="187"/>
      <c r="O38" s="187"/>
      <c r="P38" s="187"/>
      <c r="Q38" s="187"/>
      <c r="R38" s="186">
        <f t="shared" si="0"/>
        <v>0</v>
      </c>
      <c r="S38" s="192">
        <f t="shared" si="1"/>
        <v>0</v>
      </c>
      <c r="T38" s="191"/>
    </row>
    <row r="39" spans="1:20" ht="47.25" customHeight="1" x14ac:dyDescent="0.3">
      <c r="A39" s="186">
        <v>29</v>
      </c>
      <c r="B39" s="158"/>
      <c r="C39" s="187"/>
      <c r="D39" s="187"/>
      <c r="E39" s="187"/>
      <c r="F39" s="187"/>
      <c r="G39" s="187"/>
      <c r="H39" s="187"/>
      <c r="I39" s="187"/>
      <c r="J39" s="187"/>
      <c r="K39" s="187"/>
      <c r="L39" s="187"/>
      <c r="M39" s="187"/>
      <c r="N39" s="187"/>
      <c r="O39" s="187"/>
      <c r="P39" s="187"/>
      <c r="Q39" s="187"/>
      <c r="R39" s="186">
        <f t="shared" si="0"/>
        <v>0</v>
      </c>
      <c r="S39" s="192">
        <f t="shared" si="1"/>
        <v>0</v>
      </c>
      <c r="T39" s="191"/>
    </row>
    <row r="40" spans="1:20" ht="50.25" customHeight="1" thickBot="1" x14ac:dyDescent="0.35">
      <c r="A40" s="193">
        <v>30</v>
      </c>
      <c r="B40" s="194"/>
      <c r="C40" s="195"/>
      <c r="D40" s="195"/>
      <c r="E40" s="195"/>
      <c r="F40" s="195"/>
      <c r="G40" s="195"/>
      <c r="H40" s="195"/>
      <c r="I40" s="195"/>
      <c r="J40" s="195"/>
      <c r="K40" s="195"/>
      <c r="L40" s="195"/>
      <c r="M40" s="195"/>
      <c r="N40" s="195"/>
      <c r="O40" s="195"/>
      <c r="P40" s="195"/>
      <c r="Q40" s="195"/>
      <c r="R40" s="193">
        <f>SUM(C40:Q40)</f>
        <v>0</v>
      </c>
      <c r="S40" s="196">
        <f>IF(ISERROR(AVERAGE(C40:Q40)),0,AVERAGE(C40:Q40))</f>
        <v>0</v>
      </c>
      <c r="T40" s="197"/>
    </row>
    <row r="41" spans="1:20" ht="24" customHeight="1" x14ac:dyDescent="0.3">
      <c r="A41" s="318" t="s">
        <v>247</v>
      </c>
      <c r="B41" s="319"/>
      <c r="C41" s="319"/>
      <c r="D41" s="319"/>
      <c r="E41" s="319"/>
      <c r="F41" s="319"/>
      <c r="G41" s="319"/>
      <c r="H41" s="319"/>
      <c r="I41" s="319"/>
      <c r="J41" s="319"/>
      <c r="K41" s="319"/>
      <c r="L41" s="319"/>
      <c r="M41" s="319"/>
      <c r="N41" s="319"/>
      <c r="O41" s="319"/>
      <c r="P41" s="319"/>
      <c r="Q41" s="319"/>
      <c r="R41" s="320"/>
      <c r="S41" s="198">
        <f>SUM(S11:S40)</f>
        <v>0</v>
      </c>
    </row>
    <row r="42" spans="1:20" ht="28.5" customHeight="1" thickBot="1" x14ac:dyDescent="0.35">
      <c r="A42" s="298" t="s">
        <v>245</v>
      </c>
      <c r="B42" s="299"/>
      <c r="C42" s="299"/>
      <c r="D42" s="299"/>
      <c r="E42" s="299"/>
      <c r="F42" s="299"/>
      <c r="G42" s="299"/>
      <c r="H42" s="299"/>
      <c r="I42" s="299"/>
      <c r="J42" s="299"/>
      <c r="K42" s="299"/>
      <c r="L42" s="299"/>
      <c r="M42" s="299"/>
      <c r="N42" s="299"/>
      <c r="O42" s="299"/>
      <c r="P42" s="299"/>
      <c r="Q42" s="299"/>
      <c r="R42" s="299"/>
      <c r="S42" s="199">
        <f>S41/A40</f>
        <v>0</v>
      </c>
    </row>
  </sheetData>
  <mergeCells count="13">
    <mergeCell ref="A42:R42"/>
    <mergeCell ref="A1:A4"/>
    <mergeCell ref="B1:S2"/>
    <mergeCell ref="T1:W1"/>
    <mergeCell ref="T2:W2"/>
    <mergeCell ref="B3:S4"/>
    <mergeCell ref="T3:W3"/>
    <mergeCell ref="T4:W4"/>
    <mergeCell ref="A5:T5"/>
    <mergeCell ref="A6:T6"/>
    <mergeCell ref="A7:T7"/>
    <mergeCell ref="A9:T9"/>
    <mergeCell ref="A41:R41"/>
  </mergeCells>
  <conditionalFormatting sqref="Z14">
    <cfRule type="dataBar" priority="1">
      <dataBar>
        <cfvo type="min"/>
        <cfvo type="max"/>
        <color rgb="FFFFB628"/>
      </dataBar>
      <extLst>
        <ext xmlns:x14="http://schemas.microsoft.com/office/spreadsheetml/2009/9/main" uri="{B025F937-C7B1-47D3-B67F-A62EFF666E3E}">
          <x14:id>{44C003F3-3AF5-4DAF-B4C8-9A1F98737122}</x14:id>
        </ext>
      </extLst>
    </cfRule>
  </conditionalFormatting>
  <dataValidations count="1">
    <dataValidation type="whole" showErrorMessage="1" error="DATO INVÁLIDO_x000a_Tenga en cuenta que la escala de calificación va de 1 a 5" sqref="C11:Q40" xr:uid="{00000000-0002-0000-0200-000000000000}">
      <formula1>1</formula1>
      <formula2>5</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44C003F3-3AF5-4DAF-B4C8-9A1F98737122}">
            <x14:dataBar minLength="0" maxLength="100" border="1" negativeBarBorderColorSameAsPositive="0">
              <x14:cfvo type="autoMin"/>
              <x14:cfvo type="autoMax"/>
              <x14:borderColor rgb="FFFFB628"/>
              <x14:negativeFillColor rgb="FFFF0000"/>
              <x14:negativeBorderColor rgb="FFFF0000"/>
              <x14:axisColor rgb="FF000000"/>
            </x14:dataBar>
          </x14:cfRule>
          <xm:sqref>Z14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52563-D53C-4254-A9E3-3AB69DE38122}">
  <sheetPr>
    <tabColor rgb="FFFFC000"/>
  </sheetPr>
  <dimension ref="A1:E242"/>
  <sheetViews>
    <sheetView zoomScaleNormal="100" workbookViewId="0">
      <selection activeCell="B45" sqref="B45:C45"/>
    </sheetView>
  </sheetViews>
  <sheetFormatPr baseColWidth="10" defaultRowHeight="14.4" x14ac:dyDescent="0.3"/>
  <cols>
    <col min="1" max="1" width="30.44140625" customWidth="1"/>
    <col min="2" max="2" width="78.88671875" customWidth="1"/>
    <col min="3" max="3" width="10" customWidth="1"/>
    <col min="4" max="4" width="20.109375" style="203" customWidth="1"/>
    <col min="5" max="5" width="15.88671875" customWidth="1"/>
  </cols>
  <sheetData>
    <row r="1" spans="1:5" x14ac:dyDescent="0.3">
      <c r="A1" s="332"/>
      <c r="B1" s="295" t="str">
        <f>[2]CONTEXTO!B1</f>
        <v xml:space="preserve">PROCESO:  SISTEMA INTEGRADO DE GESTIÓN </v>
      </c>
      <c r="C1" s="220" t="s">
        <v>364</v>
      </c>
      <c r="D1" s="219" t="s">
        <v>363</v>
      </c>
      <c r="E1" s="324"/>
    </row>
    <row r="2" spans="1:5" x14ac:dyDescent="0.3">
      <c r="A2" s="333"/>
      <c r="B2" s="279"/>
      <c r="C2" s="217" t="s">
        <v>362</v>
      </c>
      <c r="D2" s="218">
        <v>5</v>
      </c>
      <c r="E2" s="325"/>
    </row>
    <row r="3" spans="1:5" x14ac:dyDescent="0.3">
      <c r="A3" s="333"/>
      <c r="B3" s="335" t="s">
        <v>361</v>
      </c>
      <c r="C3" s="217" t="s">
        <v>360</v>
      </c>
      <c r="D3" s="216">
        <v>45343</v>
      </c>
      <c r="E3" s="325"/>
    </row>
    <row r="4" spans="1:5" ht="15" thickBot="1" x14ac:dyDescent="0.35">
      <c r="A4" s="334"/>
      <c r="B4" s="336"/>
      <c r="C4" s="215" t="s">
        <v>359</v>
      </c>
      <c r="D4" s="214" t="s">
        <v>358</v>
      </c>
      <c r="E4" s="326"/>
    </row>
    <row r="5" spans="1:5" ht="15" thickBot="1" x14ac:dyDescent="0.35">
      <c r="A5" s="337"/>
      <c r="B5" s="338"/>
      <c r="C5" s="338"/>
      <c r="D5" s="338"/>
      <c r="E5" s="338"/>
    </row>
    <row r="6" spans="1:5" x14ac:dyDescent="0.3">
      <c r="A6" s="339" t="str">
        <f>+[3]CONTEXTO!A8</f>
        <v>PROCESO: GESTIÓN CATASTRAL</v>
      </c>
      <c r="B6" s="340"/>
      <c r="C6" s="340"/>
      <c r="D6" s="340"/>
      <c r="E6" s="341"/>
    </row>
    <row r="7" spans="1:5" x14ac:dyDescent="0.3">
      <c r="A7" s="342"/>
      <c r="B7" s="343"/>
      <c r="C7" s="343"/>
      <c r="D7" s="343"/>
      <c r="E7" s="344"/>
    </row>
    <row r="8" spans="1:5" ht="21" customHeight="1" x14ac:dyDescent="0.3">
      <c r="A8" s="345" t="str">
        <f>+[3]CONTEXTO!A9</f>
        <v xml:space="preserve">OBJETIVO: ACTUALIZAR LA INFORMACIÓN CATASTRAL DE TODOS LOS PREDIOS DEL MUNICIPIO; SUS USOS, SUS DUEÑOS Y SU VALOR, PARA QUE SE CONVIERTA EN UN INSUMO NECESARIO Y FUNDAMENTAL PARA EL EFECTIVO ORDENAMIENTO TERRITORIAL, BASADO EN LA REALIDAD DEL MUNICIPIO, EL USO EFICIENTE DE LOS RECURSOS Y LA FORMALIZACIÓN DE LA PROPIEDAD
</v>
      </c>
      <c r="B8" s="346"/>
      <c r="C8" s="346"/>
      <c r="D8" s="346"/>
      <c r="E8" s="347"/>
    </row>
    <row r="9" spans="1:5" ht="27" customHeight="1" thickBot="1" x14ac:dyDescent="0.35">
      <c r="A9" s="348"/>
      <c r="B9" s="349"/>
      <c r="C9" s="349"/>
      <c r="D9" s="349"/>
      <c r="E9" s="350"/>
    </row>
    <row r="10" spans="1:5" ht="15" thickBot="1" x14ac:dyDescent="0.35">
      <c r="A10" s="351"/>
      <c r="B10" s="351"/>
      <c r="C10" s="351"/>
      <c r="D10" s="351"/>
      <c r="E10" s="351"/>
    </row>
    <row r="11" spans="1:5" ht="27.75" customHeight="1" x14ac:dyDescent="0.3">
      <c r="A11" s="352" t="s">
        <v>355</v>
      </c>
      <c r="B11" s="354" t="s">
        <v>354</v>
      </c>
      <c r="C11" s="354"/>
      <c r="D11" s="330" t="s">
        <v>353</v>
      </c>
      <c r="E11" s="331"/>
    </row>
    <row r="12" spans="1:5" ht="14.4" customHeight="1" x14ac:dyDescent="0.3">
      <c r="A12" s="353"/>
      <c r="B12" s="355"/>
      <c r="C12" s="355"/>
      <c r="D12" s="212" t="s">
        <v>352</v>
      </c>
      <c r="E12" s="211" t="s">
        <v>351</v>
      </c>
    </row>
    <row r="13" spans="1:5" ht="33" customHeight="1" x14ac:dyDescent="0.3">
      <c r="A13" s="356" t="s">
        <v>357</v>
      </c>
      <c r="B13" s="321" t="s">
        <v>350</v>
      </c>
      <c r="C13" s="321"/>
      <c r="D13" s="210" t="s">
        <v>356</v>
      </c>
      <c r="E13" s="209"/>
    </row>
    <row r="14" spans="1:5" ht="33" customHeight="1" x14ac:dyDescent="0.3">
      <c r="A14" s="356"/>
      <c r="B14" s="321" t="s">
        <v>349</v>
      </c>
      <c r="C14" s="321"/>
      <c r="D14" s="210"/>
      <c r="E14" s="209" t="s">
        <v>356</v>
      </c>
    </row>
    <row r="15" spans="1:5" ht="33" customHeight="1" x14ac:dyDescent="0.3">
      <c r="A15" s="356"/>
      <c r="B15" s="321" t="s">
        <v>348</v>
      </c>
      <c r="C15" s="321"/>
      <c r="D15" s="210"/>
      <c r="E15" s="209" t="s">
        <v>356</v>
      </c>
    </row>
    <row r="16" spans="1:5" ht="33" customHeight="1" x14ac:dyDescent="0.3">
      <c r="A16" s="356"/>
      <c r="B16" s="321" t="s">
        <v>347</v>
      </c>
      <c r="C16" s="321"/>
      <c r="D16" s="210"/>
      <c r="E16" s="209" t="s">
        <v>356</v>
      </c>
    </row>
    <row r="17" spans="1:5" ht="33" customHeight="1" x14ac:dyDescent="0.3">
      <c r="A17" s="356"/>
      <c r="B17" s="321" t="s">
        <v>346</v>
      </c>
      <c r="C17" s="321"/>
      <c r="D17" s="210"/>
      <c r="E17" s="209" t="s">
        <v>356</v>
      </c>
    </row>
    <row r="18" spans="1:5" ht="33" customHeight="1" x14ac:dyDescent="0.3">
      <c r="A18" s="356"/>
      <c r="B18" s="322" t="s">
        <v>345</v>
      </c>
      <c r="C18" s="322"/>
      <c r="D18" s="210"/>
      <c r="E18" s="209" t="s">
        <v>356</v>
      </c>
    </row>
    <row r="19" spans="1:5" ht="33" customHeight="1" x14ac:dyDescent="0.3">
      <c r="A19" s="356"/>
      <c r="B19" s="321" t="s">
        <v>344</v>
      </c>
      <c r="C19" s="321"/>
      <c r="D19" s="210" t="s">
        <v>356</v>
      </c>
      <c r="E19" s="209"/>
    </row>
    <row r="20" spans="1:5" ht="33" customHeight="1" x14ac:dyDescent="0.3">
      <c r="A20" s="356"/>
      <c r="B20" s="322" t="s">
        <v>343</v>
      </c>
      <c r="C20" s="322"/>
      <c r="D20" s="210" t="s">
        <v>356</v>
      </c>
      <c r="E20" s="209"/>
    </row>
    <row r="21" spans="1:5" ht="33" customHeight="1" x14ac:dyDescent="0.3">
      <c r="A21" s="356"/>
      <c r="B21" s="321" t="s">
        <v>342</v>
      </c>
      <c r="C21" s="321"/>
      <c r="D21" s="210"/>
      <c r="E21" s="209" t="s">
        <v>356</v>
      </c>
    </row>
    <row r="22" spans="1:5" ht="33" customHeight="1" x14ac:dyDescent="0.3">
      <c r="A22" s="356"/>
      <c r="B22" s="321" t="s">
        <v>341</v>
      </c>
      <c r="C22" s="321"/>
      <c r="D22" s="210"/>
      <c r="E22" s="209" t="s">
        <v>356</v>
      </c>
    </row>
    <row r="23" spans="1:5" ht="33" customHeight="1" x14ac:dyDescent="0.3">
      <c r="A23" s="356"/>
      <c r="B23" s="321" t="s">
        <v>340</v>
      </c>
      <c r="C23" s="321"/>
      <c r="D23" s="210" t="s">
        <v>356</v>
      </c>
      <c r="E23" s="209"/>
    </row>
    <row r="24" spans="1:5" ht="33" customHeight="1" x14ac:dyDescent="0.3">
      <c r="A24" s="356"/>
      <c r="B24" s="321" t="s">
        <v>339</v>
      </c>
      <c r="C24" s="321"/>
      <c r="D24" s="210" t="s">
        <v>356</v>
      </c>
      <c r="E24" s="209"/>
    </row>
    <row r="25" spans="1:5" ht="33" customHeight="1" x14ac:dyDescent="0.3">
      <c r="A25" s="356"/>
      <c r="B25" s="322" t="s">
        <v>338</v>
      </c>
      <c r="C25" s="322"/>
      <c r="D25" s="210"/>
      <c r="E25" s="209" t="s">
        <v>356</v>
      </c>
    </row>
    <row r="26" spans="1:5" ht="33" customHeight="1" x14ac:dyDescent="0.3">
      <c r="A26" s="356"/>
      <c r="B26" s="323" t="s">
        <v>337</v>
      </c>
      <c r="C26" s="323"/>
      <c r="D26" s="210" t="s">
        <v>356</v>
      </c>
      <c r="E26" s="209"/>
    </row>
    <row r="27" spans="1:5" ht="33" customHeight="1" x14ac:dyDescent="0.3">
      <c r="A27" s="356"/>
      <c r="B27" s="322" t="s">
        <v>336</v>
      </c>
      <c r="C27" s="322"/>
      <c r="D27" s="210" t="s">
        <v>356</v>
      </c>
      <c r="E27" s="209"/>
    </row>
    <row r="28" spans="1:5" ht="33" customHeight="1" x14ac:dyDescent="0.3">
      <c r="A28" s="356"/>
      <c r="B28" s="322" t="s">
        <v>335</v>
      </c>
      <c r="C28" s="322"/>
      <c r="D28" s="210"/>
      <c r="E28" s="209" t="s">
        <v>356</v>
      </c>
    </row>
    <row r="29" spans="1:5" ht="33" customHeight="1" x14ac:dyDescent="0.3">
      <c r="A29" s="356"/>
      <c r="B29" s="322" t="s">
        <v>334</v>
      </c>
      <c r="C29" s="322"/>
      <c r="D29" s="210"/>
      <c r="E29" s="209" t="s">
        <v>356</v>
      </c>
    </row>
    <row r="30" spans="1:5" ht="33" customHeight="1" x14ac:dyDescent="0.3">
      <c r="A30" s="356"/>
      <c r="B30" s="321" t="s">
        <v>333</v>
      </c>
      <c r="C30" s="321"/>
      <c r="D30" s="210" t="s">
        <v>356</v>
      </c>
      <c r="E30" s="209"/>
    </row>
    <row r="31" spans="1:5" ht="33" customHeight="1" x14ac:dyDescent="0.3">
      <c r="A31" s="356"/>
      <c r="B31" s="309" t="s">
        <v>332</v>
      </c>
      <c r="C31" s="309"/>
      <c r="D31" s="210"/>
      <c r="E31" s="209" t="s">
        <v>356</v>
      </c>
    </row>
    <row r="32" spans="1:5" ht="33" customHeight="1" x14ac:dyDescent="0.3">
      <c r="A32" s="356"/>
      <c r="B32" s="321" t="s">
        <v>331</v>
      </c>
      <c r="C32" s="321"/>
      <c r="D32" s="210" t="s">
        <v>356</v>
      </c>
      <c r="E32" s="209"/>
    </row>
    <row r="33" spans="1:5" ht="22.5" customHeight="1" x14ac:dyDescent="0.3">
      <c r="A33" s="356"/>
      <c r="B33" s="327" t="s">
        <v>330</v>
      </c>
      <c r="C33" s="327"/>
      <c r="D33" s="327"/>
      <c r="E33" s="328"/>
    </row>
    <row r="34" spans="1:5" ht="33" customHeight="1" x14ac:dyDescent="0.3">
      <c r="A34" s="356"/>
      <c r="B34" s="309" t="s">
        <v>329</v>
      </c>
      <c r="C34" s="309"/>
      <c r="D34" s="210" t="s">
        <v>356</v>
      </c>
      <c r="E34" s="209"/>
    </row>
    <row r="35" spans="1:5" ht="33" customHeight="1" x14ac:dyDescent="0.3">
      <c r="A35" s="356"/>
      <c r="B35" s="309" t="s">
        <v>328</v>
      </c>
      <c r="C35" s="309"/>
      <c r="D35" s="210"/>
      <c r="E35" s="209" t="s">
        <v>356</v>
      </c>
    </row>
    <row r="36" spans="1:5" ht="33" customHeight="1" x14ac:dyDescent="0.3">
      <c r="A36" s="356"/>
      <c r="B36" s="309" t="s">
        <v>327</v>
      </c>
      <c r="C36" s="309"/>
      <c r="D36" s="210"/>
      <c r="E36" s="209" t="s">
        <v>356</v>
      </c>
    </row>
    <row r="37" spans="1:5" ht="33" customHeight="1" x14ac:dyDescent="0.3">
      <c r="A37" s="356"/>
      <c r="B37" s="309" t="s">
        <v>326</v>
      </c>
      <c r="C37" s="309"/>
      <c r="D37" s="210"/>
      <c r="E37" s="209" t="s">
        <v>356</v>
      </c>
    </row>
    <row r="38" spans="1:5" ht="33" customHeight="1" x14ac:dyDescent="0.3">
      <c r="A38" s="356"/>
      <c r="B38" s="309" t="s">
        <v>325</v>
      </c>
      <c r="C38" s="309"/>
      <c r="D38" s="210" t="s">
        <v>356</v>
      </c>
      <c r="E38" s="209"/>
    </row>
    <row r="39" spans="1:5" ht="33" customHeight="1" x14ac:dyDescent="0.3">
      <c r="A39" s="356"/>
      <c r="B39" s="309" t="s">
        <v>324</v>
      </c>
      <c r="C39" s="309"/>
      <c r="D39" s="210"/>
      <c r="E39" s="209" t="s">
        <v>356</v>
      </c>
    </row>
    <row r="40" spans="1:5" ht="33" customHeight="1" x14ac:dyDescent="0.3">
      <c r="A40" s="356"/>
      <c r="B40" s="329" t="s">
        <v>323</v>
      </c>
      <c r="C40" s="329"/>
      <c r="D40" s="210" t="s">
        <v>356</v>
      </c>
      <c r="E40" s="209"/>
    </row>
    <row r="41" spans="1:5" ht="33" customHeight="1" x14ac:dyDescent="0.3">
      <c r="A41" s="356"/>
      <c r="B41" s="329" t="s">
        <v>322</v>
      </c>
      <c r="C41" s="329"/>
      <c r="D41" s="210" t="s">
        <v>356</v>
      </c>
      <c r="E41" s="209"/>
    </row>
    <row r="42" spans="1:5" ht="33" customHeight="1" x14ac:dyDescent="0.3">
      <c r="A42" s="356"/>
      <c r="B42" s="309" t="s">
        <v>321</v>
      </c>
      <c r="C42" s="309"/>
      <c r="D42" s="210"/>
      <c r="E42" s="209" t="s">
        <v>356</v>
      </c>
    </row>
    <row r="43" spans="1:5" ht="33" customHeight="1" x14ac:dyDescent="0.3">
      <c r="A43" s="356"/>
      <c r="B43" s="309" t="s">
        <v>320</v>
      </c>
      <c r="C43" s="309"/>
      <c r="D43" s="210"/>
      <c r="E43" s="209" t="s">
        <v>356</v>
      </c>
    </row>
    <row r="44" spans="1:5" ht="33" customHeight="1" x14ac:dyDescent="0.3">
      <c r="A44" s="356"/>
      <c r="B44" s="309" t="s">
        <v>319</v>
      </c>
      <c r="C44" s="309"/>
      <c r="D44" s="210"/>
      <c r="E44" s="209" t="s">
        <v>356</v>
      </c>
    </row>
    <row r="45" spans="1:5" ht="33" customHeight="1" x14ac:dyDescent="0.3">
      <c r="A45" s="356"/>
      <c r="B45" s="329" t="s">
        <v>318</v>
      </c>
      <c r="C45" s="329"/>
      <c r="D45" s="210" t="s">
        <v>356</v>
      </c>
      <c r="E45" s="209"/>
    </row>
    <row r="46" spans="1:5" ht="33" customHeight="1" x14ac:dyDescent="0.3">
      <c r="A46" s="356"/>
      <c r="B46" s="309" t="s">
        <v>317</v>
      </c>
      <c r="C46" s="309"/>
      <c r="D46" s="210" t="s">
        <v>356</v>
      </c>
      <c r="E46" s="209"/>
    </row>
    <row r="47" spans="1:5" ht="33" customHeight="1" thickBot="1" x14ac:dyDescent="0.35">
      <c r="A47" s="357"/>
      <c r="B47" s="358" t="s">
        <v>316</v>
      </c>
      <c r="C47" s="358"/>
      <c r="D47" s="208" t="s">
        <v>356</v>
      </c>
      <c r="E47" s="207"/>
    </row>
    <row r="49" spans="1:5" ht="15" thickBot="1" x14ac:dyDescent="0.35"/>
    <row r="50" spans="1:5" ht="30.75" customHeight="1" x14ac:dyDescent="0.3">
      <c r="A50" s="352" t="s">
        <v>355</v>
      </c>
      <c r="B50" s="354" t="s">
        <v>354</v>
      </c>
      <c r="C50" s="354"/>
      <c r="D50" s="330" t="s">
        <v>353</v>
      </c>
      <c r="E50" s="331"/>
    </row>
    <row r="51" spans="1:5" x14ac:dyDescent="0.3">
      <c r="A51" s="353"/>
      <c r="B51" s="355"/>
      <c r="C51" s="355"/>
      <c r="D51" s="212" t="s">
        <v>352</v>
      </c>
      <c r="E51" s="211" t="s">
        <v>351</v>
      </c>
    </row>
    <row r="52" spans="1:5" ht="33" customHeight="1" x14ac:dyDescent="0.3">
      <c r="A52" s="356"/>
      <c r="B52" s="309" t="s">
        <v>350</v>
      </c>
      <c r="C52" s="309"/>
      <c r="D52" s="210"/>
      <c r="E52" s="209"/>
    </row>
    <row r="53" spans="1:5" ht="33" customHeight="1" x14ac:dyDescent="0.3">
      <c r="A53" s="356"/>
      <c r="B53" s="309" t="s">
        <v>349</v>
      </c>
      <c r="C53" s="309"/>
      <c r="D53" s="210"/>
      <c r="E53" s="209"/>
    </row>
    <row r="54" spans="1:5" ht="33" customHeight="1" x14ac:dyDescent="0.3">
      <c r="A54" s="356"/>
      <c r="B54" s="309" t="s">
        <v>348</v>
      </c>
      <c r="C54" s="309"/>
      <c r="D54" s="210"/>
      <c r="E54" s="209"/>
    </row>
    <row r="55" spans="1:5" ht="33" customHeight="1" x14ac:dyDescent="0.3">
      <c r="A55" s="356"/>
      <c r="B55" s="309" t="s">
        <v>347</v>
      </c>
      <c r="C55" s="309"/>
      <c r="D55" s="210"/>
      <c r="E55" s="209"/>
    </row>
    <row r="56" spans="1:5" ht="33" customHeight="1" x14ac:dyDescent="0.3">
      <c r="A56" s="356"/>
      <c r="B56" s="309" t="s">
        <v>346</v>
      </c>
      <c r="C56" s="309"/>
      <c r="D56" s="210"/>
      <c r="E56" s="209"/>
    </row>
    <row r="57" spans="1:5" ht="33" customHeight="1" x14ac:dyDescent="0.3">
      <c r="A57" s="356"/>
      <c r="B57" s="309" t="s">
        <v>345</v>
      </c>
      <c r="C57" s="309"/>
      <c r="D57" s="210"/>
      <c r="E57" s="209"/>
    </row>
    <row r="58" spans="1:5" ht="33" customHeight="1" x14ac:dyDescent="0.3">
      <c r="A58" s="356"/>
      <c r="B58" s="309" t="s">
        <v>344</v>
      </c>
      <c r="C58" s="309"/>
      <c r="D58" s="210"/>
      <c r="E58" s="209"/>
    </row>
    <row r="59" spans="1:5" ht="33" customHeight="1" x14ac:dyDescent="0.3">
      <c r="A59" s="356"/>
      <c r="B59" s="309" t="s">
        <v>343</v>
      </c>
      <c r="C59" s="309"/>
      <c r="D59" s="210"/>
      <c r="E59" s="209"/>
    </row>
    <row r="60" spans="1:5" ht="33" customHeight="1" x14ac:dyDescent="0.3">
      <c r="A60" s="356"/>
      <c r="B60" s="309" t="s">
        <v>342</v>
      </c>
      <c r="C60" s="309"/>
      <c r="D60" s="210"/>
      <c r="E60" s="209"/>
    </row>
    <row r="61" spans="1:5" ht="33" customHeight="1" x14ac:dyDescent="0.3">
      <c r="A61" s="356"/>
      <c r="B61" s="309" t="s">
        <v>341</v>
      </c>
      <c r="C61" s="309"/>
      <c r="D61" s="210"/>
      <c r="E61" s="209"/>
    </row>
    <row r="62" spans="1:5" ht="33" customHeight="1" x14ac:dyDescent="0.3">
      <c r="A62" s="356"/>
      <c r="B62" s="309" t="s">
        <v>340</v>
      </c>
      <c r="C62" s="309"/>
      <c r="D62" s="210"/>
      <c r="E62" s="209"/>
    </row>
    <row r="63" spans="1:5" ht="33" customHeight="1" x14ac:dyDescent="0.3">
      <c r="A63" s="356"/>
      <c r="B63" s="309" t="s">
        <v>339</v>
      </c>
      <c r="C63" s="309"/>
      <c r="D63" s="210"/>
      <c r="E63" s="209"/>
    </row>
    <row r="64" spans="1:5" ht="33" customHeight="1" x14ac:dyDescent="0.3">
      <c r="A64" s="356"/>
      <c r="B64" s="309" t="s">
        <v>338</v>
      </c>
      <c r="C64" s="309"/>
      <c r="D64" s="210"/>
      <c r="E64" s="209"/>
    </row>
    <row r="65" spans="1:5" ht="33" customHeight="1" x14ac:dyDescent="0.3">
      <c r="A65" s="356"/>
      <c r="B65" s="309" t="s">
        <v>337</v>
      </c>
      <c r="C65" s="309"/>
      <c r="D65" s="210"/>
      <c r="E65" s="209"/>
    </row>
    <row r="66" spans="1:5" ht="33" customHeight="1" x14ac:dyDescent="0.3">
      <c r="A66" s="356"/>
      <c r="B66" s="309" t="s">
        <v>336</v>
      </c>
      <c r="C66" s="309"/>
      <c r="D66" s="210"/>
      <c r="E66" s="209"/>
    </row>
    <row r="67" spans="1:5" ht="33" customHeight="1" x14ac:dyDescent="0.3">
      <c r="A67" s="356"/>
      <c r="B67" s="309" t="s">
        <v>335</v>
      </c>
      <c r="C67" s="309"/>
      <c r="D67" s="210"/>
      <c r="E67" s="209"/>
    </row>
    <row r="68" spans="1:5" ht="33" customHeight="1" x14ac:dyDescent="0.3">
      <c r="A68" s="356"/>
      <c r="B68" s="309" t="s">
        <v>334</v>
      </c>
      <c r="C68" s="309"/>
      <c r="D68" s="210"/>
      <c r="E68" s="209"/>
    </row>
    <row r="69" spans="1:5" ht="33" customHeight="1" x14ac:dyDescent="0.3">
      <c r="A69" s="356"/>
      <c r="B69" s="309" t="s">
        <v>333</v>
      </c>
      <c r="C69" s="309"/>
      <c r="D69" s="210"/>
      <c r="E69" s="209"/>
    </row>
    <row r="70" spans="1:5" ht="33" customHeight="1" x14ac:dyDescent="0.3">
      <c r="A70" s="356"/>
      <c r="B70" s="309" t="s">
        <v>332</v>
      </c>
      <c r="C70" s="309"/>
      <c r="D70" s="210"/>
      <c r="E70" s="209"/>
    </row>
    <row r="71" spans="1:5" ht="33" customHeight="1" x14ac:dyDescent="0.3">
      <c r="A71" s="356"/>
      <c r="B71" s="309" t="s">
        <v>331</v>
      </c>
      <c r="C71" s="309"/>
      <c r="D71" s="210"/>
      <c r="E71" s="209"/>
    </row>
    <row r="72" spans="1:5" ht="33" customHeight="1" x14ac:dyDescent="0.3">
      <c r="A72" s="356"/>
      <c r="B72" s="327" t="s">
        <v>330</v>
      </c>
      <c r="C72" s="327"/>
      <c r="D72" s="327"/>
      <c r="E72" s="328"/>
    </row>
    <row r="73" spans="1:5" ht="33" customHeight="1" x14ac:dyDescent="0.3">
      <c r="A73" s="356"/>
      <c r="B73" s="309" t="s">
        <v>329</v>
      </c>
      <c r="C73" s="309"/>
      <c r="D73" s="210"/>
      <c r="E73" s="209"/>
    </row>
    <row r="74" spans="1:5" ht="33" customHeight="1" x14ac:dyDescent="0.3">
      <c r="A74" s="356"/>
      <c r="B74" s="309" t="s">
        <v>328</v>
      </c>
      <c r="C74" s="309"/>
      <c r="D74" s="210"/>
      <c r="E74" s="209"/>
    </row>
    <row r="75" spans="1:5" ht="33" customHeight="1" x14ac:dyDescent="0.3">
      <c r="A75" s="356"/>
      <c r="B75" s="309" t="s">
        <v>327</v>
      </c>
      <c r="C75" s="309"/>
      <c r="D75" s="210"/>
      <c r="E75" s="209"/>
    </row>
    <row r="76" spans="1:5" ht="33" customHeight="1" x14ac:dyDescent="0.3">
      <c r="A76" s="356"/>
      <c r="B76" s="309" t="s">
        <v>326</v>
      </c>
      <c r="C76" s="309"/>
      <c r="D76" s="210"/>
      <c r="E76" s="209"/>
    </row>
    <row r="77" spans="1:5" ht="33" customHeight="1" x14ac:dyDescent="0.3">
      <c r="A77" s="356"/>
      <c r="B77" s="309" t="s">
        <v>325</v>
      </c>
      <c r="C77" s="309"/>
      <c r="D77" s="210"/>
      <c r="E77" s="209"/>
    </row>
    <row r="78" spans="1:5" ht="33" customHeight="1" x14ac:dyDescent="0.3">
      <c r="A78" s="356"/>
      <c r="B78" s="309" t="s">
        <v>324</v>
      </c>
      <c r="C78" s="309"/>
      <c r="D78" s="210"/>
      <c r="E78" s="209"/>
    </row>
    <row r="79" spans="1:5" ht="33" customHeight="1" x14ac:dyDescent="0.3">
      <c r="A79" s="356"/>
      <c r="B79" s="309" t="s">
        <v>323</v>
      </c>
      <c r="C79" s="309"/>
      <c r="D79" s="210"/>
      <c r="E79" s="209"/>
    </row>
    <row r="80" spans="1:5" ht="33" customHeight="1" x14ac:dyDescent="0.3">
      <c r="A80" s="356"/>
      <c r="B80" s="309" t="s">
        <v>322</v>
      </c>
      <c r="C80" s="309"/>
      <c r="D80" s="210"/>
      <c r="E80" s="209"/>
    </row>
    <row r="81" spans="1:5" ht="33" customHeight="1" x14ac:dyDescent="0.3">
      <c r="A81" s="356"/>
      <c r="B81" s="309" t="s">
        <v>321</v>
      </c>
      <c r="C81" s="309"/>
      <c r="D81" s="210"/>
      <c r="E81" s="209"/>
    </row>
    <row r="82" spans="1:5" ht="33" customHeight="1" x14ac:dyDescent="0.3">
      <c r="A82" s="356"/>
      <c r="B82" s="309" t="s">
        <v>320</v>
      </c>
      <c r="C82" s="309"/>
      <c r="D82" s="210"/>
      <c r="E82" s="209"/>
    </row>
    <row r="83" spans="1:5" ht="33" customHeight="1" x14ac:dyDescent="0.3">
      <c r="A83" s="356"/>
      <c r="B83" s="309" t="s">
        <v>319</v>
      </c>
      <c r="C83" s="309"/>
      <c r="D83" s="210"/>
      <c r="E83" s="209"/>
    </row>
    <row r="84" spans="1:5" ht="33" customHeight="1" x14ac:dyDescent="0.3">
      <c r="A84" s="356"/>
      <c r="B84" s="309" t="s">
        <v>318</v>
      </c>
      <c r="C84" s="309"/>
      <c r="D84" s="210"/>
      <c r="E84" s="209"/>
    </row>
    <row r="85" spans="1:5" ht="33" customHeight="1" x14ac:dyDescent="0.3">
      <c r="A85" s="356"/>
      <c r="B85" s="309" t="s">
        <v>317</v>
      </c>
      <c r="C85" s="309"/>
      <c r="D85" s="210"/>
      <c r="E85" s="209"/>
    </row>
    <row r="86" spans="1:5" ht="33" customHeight="1" thickBot="1" x14ac:dyDescent="0.35">
      <c r="A86" s="357"/>
      <c r="B86" s="358" t="s">
        <v>316</v>
      </c>
      <c r="C86" s="358"/>
      <c r="D86" s="208"/>
      <c r="E86" s="207"/>
    </row>
    <row r="88" spans="1:5" ht="15" thickBot="1" x14ac:dyDescent="0.35"/>
    <row r="89" spans="1:5" ht="28.5" customHeight="1" x14ac:dyDescent="0.3">
      <c r="A89" s="352" t="s">
        <v>355</v>
      </c>
      <c r="B89" s="354" t="s">
        <v>354</v>
      </c>
      <c r="C89" s="354"/>
      <c r="D89" s="330" t="s">
        <v>353</v>
      </c>
      <c r="E89" s="331"/>
    </row>
    <row r="90" spans="1:5" x14ac:dyDescent="0.3">
      <c r="A90" s="353"/>
      <c r="B90" s="355"/>
      <c r="C90" s="355"/>
      <c r="D90" s="212" t="s">
        <v>352</v>
      </c>
      <c r="E90" s="211" t="s">
        <v>351</v>
      </c>
    </row>
    <row r="91" spans="1:5" ht="33" customHeight="1" x14ac:dyDescent="0.3">
      <c r="A91" s="356"/>
      <c r="B91" s="321" t="s">
        <v>350</v>
      </c>
      <c r="C91" s="321"/>
      <c r="D91" s="210"/>
      <c r="E91" s="213"/>
    </row>
    <row r="92" spans="1:5" ht="33" customHeight="1" x14ac:dyDescent="0.3">
      <c r="A92" s="356"/>
      <c r="B92" s="321" t="s">
        <v>349</v>
      </c>
      <c r="C92" s="321"/>
      <c r="D92" s="210"/>
      <c r="E92" s="213"/>
    </row>
    <row r="93" spans="1:5" ht="33" customHeight="1" x14ac:dyDescent="0.3">
      <c r="A93" s="356"/>
      <c r="B93" s="321" t="s">
        <v>348</v>
      </c>
      <c r="C93" s="321"/>
      <c r="D93" s="210"/>
      <c r="E93" s="213"/>
    </row>
    <row r="94" spans="1:5" ht="33" customHeight="1" x14ac:dyDescent="0.3">
      <c r="A94" s="356"/>
      <c r="B94" s="321" t="s">
        <v>347</v>
      </c>
      <c r="C94" s="321"/>
      <c r="D94" s="210"/>
      <c r="E94" s="213"/>
    </row>
    <row r="95" spans="1:5" ht="33" customHeight="1" x14ac:dyDescent="0.3">
      <c r="A95" s="356"/>
      <c r="B95" s="321" t="s">
        <v>346</v>
      </c>
      <c r="C95" s="321"/>
      <c r="D95" s="210"/>
      <c r="E95" s="213"/>
    </row>
    <row r="96" spans="1:5" ht="33" customHeight="1" x14ac:dyDescent="0.3">
      <c r="A96" s="356"/>
      <c r="B96" s="321" t="s">
        <v>345</v>
      </c>
      <c r="C96" s="321"/>
      <c r="D96" s="210"/>
      <c r="E96" s="213"/>
    </row>
    <row r="97" spans="1:5" ht="33" customHeight="1" x14ac:dyDescent="0.3">
      <c r="A97" s="356"/>
      <c r="B97" s="321" t="s">
        <v>344</v>
      </c>
      <c r="C97" s="321"/>
      <c r="D97" s="210"/>
      <c r="E97" s="213"/>
    </row>
    <row r="98" spans="1:5" ht="33" customHeight="1" x14ac:dyDescent="0.3">
      <c r="A98" s="356"/>
      <c r="B98" s="321" t="s">
        <v>343</v>
      </c>
      <c r="C98" s="321"/>
      <c r="D98" s="210"/>
      <c r="E98" s="213"/>
    </row>
    <row r="99" spans="1:5" ht="33" customHeight="1" x14ac:dyDescent="0.3">
      <c r="A99" s="356"/>
      <c r="B99" s="321" t="s">
        <v>342</v>
      </c>
      <c r="C99" s="321"/>
      <c r="D99" s="210"/>
      <c r="E99" s="213"/>
    </row>
    <row r="100" spans="1:5" ht="33" customHeight="1" x14ac:dyDescent="0.3">
      <c r="A100" s="356"/>
      <c r="B100" s="321" t="s">
        <v>341</v>
      </c>
      <c r="C100" s="321"/>
      <c r="D100" s="210"/>
      <c r="E100" s="213"/>
    </row>
    <row r="101" spans="1:5" ht="33" customHeight="1" x14ac:dyDescent="0.3">
      <c r="A101" s="356"/>
      <c r="B101" s="321" t="s">
        <v>340</v>
      </c>
      <c r="C101" s="321"/>
      <c r="D101" s="210"/>
      <c r="E101" s="213"/>
    </row>
    <row r="102" spans="1:5" ht="33" customHeight="1" x14ac:dyDescent="0.3">
      <c r="A102" s="356"/>
      <c r="B102" s="321" t="s">
        <v>339</v>
      </c>
      <c r="C102" s="321"/>
      <c r="D102" s="210"/>
      <c r="E102" s="213"/>
    </row>
    <row r="103" spans="1:5" ht="33" customHeight="1" x14ac:dyDescent="0.3">
      <c r="A103" s="356"/>
      <c r="B103" s="321" t="s">
        <v>338</v>
      </c>
      <c r="C103" s="321"/>
      <c r="D103" s="210"/>
      <c r="E103" s="213"/>
    </row>
    <row r="104" spans="1:5" ht="33" customHeight="1" x14ac:dyDescent="0.3">
      <c r="A104" s="356"/>
      <c r="B104" s="321" t="s">
        <v>337</v>
      </c>
      <c r="C104" s="321"/>
      <c r="D104" s="210"/>
      <c r="E104" s="213"/>
    </row>
    <row r="105" spans="1:5" ht="33" customHeight="1" x14ac:dyDescent="0.3">
      <c r="A105" s="356"/>
      <c r="B105" s="321" t="s">
        <v>336</v>
      </c>
      <c r="C105" s="321"/>
      <c r="D105" s="210"/>
      <c r="E105" s="213"/>
    </row>
    <row r="106" spans="1:5" ht="33" customHeight="1" x14ac:dyDescent="0.3">
      <c r="A106" s="356"/>
      <c r="B106" s="321" t="s">
        <v>335</v>
      </c>
      <c r="C106" s="321"/>
      <c r="D106" s="210"/>
      <c r="E106" s="213"/>
    </row>
    <row r="107" spans="1:5" ht="33" customHeight="1" x14ac:dyDescent="0.3">
      <c r="A107" s="356"/>
      <c r="B107" s="321" t="s">
        <v>334</v>
      </c>
      <c r="C107" s="321"/>
      <c r="D107" s="210"/>
      <c r="E107" s="213"/>
    </row>
    <row r="108" spans="1:5" ht="33" customHeight="1" x14ac:dyDescent="0.3">
      <c r="A108" s="356"/>
      <c r="B108" s="321" t="s">
        <v>333</v>
      </c>
      <c r="C108" s="321"/>
      <c r="D108" s="210"/>
      <c r="E108" s="213"/>
    </row>
    <row r="109" spans="1:5" ht="33" customHeight="1" x14ac:dyDescent="0.3">
      <c r="A109" s="356"/>
      <c r="B109" s="309" t="s">
        <v>332</v>
      </c>
      <c r="C109" s="309"/>
      <c r="D109" s="210"/>
      <c r="E109" s="213"/>
    </row>
    <row r="110" spans="1:5" ht="33" customHeight="1" x14ac:dyDescent="0.3">
      <c r="A110" s="356"/>
      <c r="B110" s="321" t="s">
        <v>331</v>
      </c>
      <c r="C110" s="321"/>
      <c r="D110" s="210"/>
      <c r="E110" s="213"/>
    </row>
    <row r="111" spans="1:5" ht="33" customHeight="1" x14ac:dyDescent="0.3">
      <c r="A111" s="356"/>
      <c r="B111" s="327" t="s">
        <v>330</v>
      </c>
      <c r="C111" s="327"/>
      <c r="D111" s="327"/>
      <c r="E111" s="328"/>
    </row>
    <row r="112" spans="1:5" ht="33" customHeight="1" x14ac:dyDescent="0.3">
      <c r="A112" s="356"/>
      <c r="B112" s="309" t="s">
        <v>329</v>
      </c>
      <c r="C112" s="309"/>
      <c r="D112" s="210"/>
      <c r="E112" s="209"/>
    </row>
    <row r="113" spans="1:5" ht="33" customHeight="1" x14ac:dyDescent="0.3">
      <c r="A113" s="356"/>
      <c r="B113" s="309" t="s">
        <v>328</v>
      </c>
      <c r="C113" s="309"/>
      <c r="D113" s="210"/>
      <c r="E113" s="209"/>
    </row>
    <row r="114" spans="1:5" ht="33" customHeight="1" x14ac:dyDescent="0.3">
      <c r="A114" s="356"/>
      <c r="B114" s="309" t="s">
        <v>327</v>
      </c>
      <c r="C114" s="309"/>
      <c r="D114" s="210"/>
      <c r="E114" s="209"/>
    </row>
    <row r="115" spans="1:5" ht="33" customHeight="1" x14ac:dyDescent="0.3">
      <c r="A115" s="356"/>
      <c r="B115" s="309" t="s">
        <v>326</v>
      </c>
      <c r="C115" s="309"/>
      <c r="D115" s="210"/>
      <c r="E115" s="209"/>
    </row>
    <row r="116" spans="1:5" ht="33" customHeight="1" x14ac:dyDescent="0.3">
      <c r="A116" s="356"/>
      <c r="B116" s="309" t="s">
        <v>325</v>
      </c>
      <c r="C116" s="309"/>
      <c r="D116" s="210"/>
      <c r="E116" s="209"/>
    </row>
    <row r="117" spans="1:5" ht="33" customHeight="1" x14ac:dyDescent="0.3">
      <c r="A117" s="356"/>
      <c r="B117" s="309" t="s">
        <v>324</v>
      </c>
      <c r="C117" s="309"/>
      <c r="D117" s="210"/>
      <c r="E117" s="209"/>
    </row>
    <row r="118" spans="1:5" ht="33" customHeight="1" x14ac:dyDescent="0.3">
      <c r="A118" s="356"/>
      <c r="B118" s="309" t="s">
        <v>323</v>
      </c>
      <c r="C118" s="309"/>
      <c r="D118" s="210"/>
      <c r="E118" s="209"/>
    </row>
    <row r="119" spans="1:5" ht="33" customHeight="1" x14ac:dyDescent="0.3">
      <c r="A119" s="356"/>
      <c r="B119" s="309" t="s">
        <v>322</v>
      </c>
      <c r="C119" s="309"/>
      <c r="D119" s="210"/>
      <c r="E119" s="209"/>
    </row>
    <row r="120" spans="1:5" ht="33" customHeight="1" x14ac:dyDescent="0.3">
      <c r="A120" s="356"/>
      <c r="B120" s="309" t="s">
        <v>321</v>
      </c>
      <c r="C120" s="309"/>
      <c r="D120" s="210"/>
      <c r="E120" s="209"/>
    </row>
    <row r="121" spans="1:5" ht="33" customHeight="1" x14ac:dyDescent="0.3">
      <c r="A121" s="356"/>
      <c r="B121" s="309" t="s">
        <v>320</v>
      </c>
      <c r="C121" s="309"/>
      <c r="D121" s="210"/>
      <c r="E121" s="209"/>
    </row>
    <row r="122" spans="1:5" ht="33" customHeight="1" x14ac:dyDescent="0.3">
      <c r="A122" s="356"/>
      <c r="B122" s="309" t="s">
        <v>319</v>
      </c>
      <c r="C122" s="309"/>
      <c r="D122" s="210"/>
      <c r="E122" s="209"/>
    </row>
    <row r="123" spans="1:5" ht="33" customHeight="1" x14ac:dyDescent="0.3">
      <c r="A123" s="356"/>
      <c r="B123" s="309" t="s">
        <v>318</v>
      </c>
      <c r="C123" s="309"/>
      <c r="D123" s="210"/>
      <c r="E123" s="209"/>
    </row>
    <row r="124" spans="1:5" ht="33" customHeight="1" x14ac:dyDescent="0.3">
      <c r="A124" s="356"/>
      <c r="B124" s="309" t="s">
        <v>317</v>
      </c>
      <c r="C124" s="309"/>
      <c r="D124" s="210"/>
      <c r="E124" s="209"/>
    </row>
    <row r="125" spans="1:5" ht="33" customHeight="1" thickBot="1" x14ac:dyDescent="0.35">
      <c r="A125" s="357"/>
      <c r="B125" s="358" t="s">
        <v>316</v>
      </c>
      <c r="C125" s="358"/>
      <c r="D125" s="208"/>
      <c r="E125" s="207"/>
    </row>
    <row r="127" spans="1:5" ht="15" thickBot="1" x14ac:dyDescent="0.35"/>
    <row r="128" spans="1:5" ht="30" customHeight="1" x14ac:dyDescent="0.3">
      <c r="A128" s="352" t="s">
        <v>355</v>
      </c>
      <c r="B128" s="354" t="s">
        <v>354</v>
      </c>
      <c r="C128" s="354"/>
      <c r="D128" s="330" t="s">
        <v>353</v>
      </c>
      <c r="E128" s="331"/>
    </row>
    <row r="129" spans="1:5" x14ac:dyDescent="0.3">
      <c r="A129" s="353"/>
      <c r="B129" s="355"/>
      <c r="C129" s="355"/>
      <c r="D129" s="212" t="s">
        <v>352</v>
      </c>
      <c r="E129" s="211" t="s">
        <v>351</v>
      </c>
    </row>
    <row r="130" spans="1:5" ht="33" customHeight="1" x14ac:dyDescent="0.3">
      <c r="A130" s="356"/>
      <c r="B130" s="309" t="s">
        <v>350</v>
      </c>
      <c r="C130" s="309"/>
      <c r="D130" s="210"/>
      <c r="E130" s="209"/>
    </row>
    <row r="131" spans="1:5" ht="33" customHeight="1" x14ac:dyDescent="0.3">
      <c r="A131" s="356"/>
      <c r="B131" s="309" t="s">
        <v>349</v>
      </c>
      <c r="C131" s="309"/>
      <c r="D131" s="210"/>
      <c r="E131" s="209"/>
    </row>
    <row r="132" spans="1:5" ht="33" customHeight="1" x14ac:dyDescent="0.3">
      <c r="A132" s="356"/>
      <c r="B132" s="309" t="s">
        <v>348</v>
      </c>
      <c r="C132" s="309"/>
      <c r="D132" s="210"/>
      <c r="E132" s="209"/>
    </row>
    <row r="133" spans="1:5" ht="33" customHeight="1" x14ac:dyDescent="0.3">
      <c r="A133" s="356"/>
      <c r="B133" s="309" t="s">
        <v>347</v>
      </c>
      <c r="C133" s="309"/>
      <c r="D133" s="210"/>
      <c r="E133" s="209"/>
    </row>
    <row r="134" spans="1:5" ht="33" customHeight="1" x14ac:dyDescent="0.3">
      <c r="A134" s="356"/>
      <c r="B134" s="309" t="s">
        <v>346</v>
      </c>
      <c r="C134" s="309"/>
      <c r="D134" s="210"/>
      <c r="E134" s="209"/>
    </row>
    <row r="135" spans="1:5" ht="33" customHeight="1" x14ac:dyDescent="0.3">
      <c r="A135" s="356"/>
      <c r="B135" s="309" t="s">
        <v>345</v>
      </c>
      <c r="C135" s="309"/>
      <c r="D135" s="210"/>
      <c r="E135" s="209"/>
    </row>
    <row r="136" spans="1:5" ht="33" customHeight="1" x14ac:dyDescent="0.3">
      <c r="A136" s="356"/>
      <c r="B136" s="309" t="s">
        <v>344</v>
      </c>
      <c r="C136" s="309"/>
      <c r="D136" s="210"/>
      <c r="E136" s="209"/>
    </row>
    <row r="137" spans="1:5" ht="33" customHeight="1" x14ac:dyDescent="0.3">
      <c r="A137" s="356"/>
      <c r="B137" s="309" t="s">
        <v>343</v>
      </c>
      <c r="C137" s="309"/>
      <c r="D137" s="210"/>
      <c r="E137" s="209"/>
    </row>
    <row r="138" spans="1:5" ht="33" customHeight="1" x14ac:dyDescent="0.3">
      <c r="A138" s="356"/>
      <c r="B138" s="309" t="s">
        <v>342</v>
      </c>
      <c r="C138" s="309"/>
      <c r="D138" s="210"/>
      <c r="E138" s="209"/>
    </row>
    <row r="139" spans="1:5" ht="33" customHeight="1" x14ac:dyDescent="0.3">
      <c r="A139" s="356"/>
      <c r="B139" s="309" t="s">
        <v>341</v>
      </c>
      <c r="C139" s="309"/>
      <c r="D139" s="210"/>
      <c r="E139" s="209"/>
    </row>
    <row r="140" spans="1:5" ht="33" customHeight="1" x14ac:dyDescent="0.3">
      <c r="A140" s="356"/>
      <c r="B140" s="309" t="s">
        <v>340</v>
      </c>
      <c r="C140" s="309"/>
      <c r="D140" s="210"/>
      <c r="E140" s="209"/>
    </row>
    <row r="141" spans="1:5" ht="33" customHeight="1" x14ac:dyDescent="0.3">
      <c r="A141" s="356"/>
      <c r="B141" s="309" t="s">
        <v>339</v>
      </c>
      <c r="C141" s="309"/>
      <c r="D141" s="210"/>
      <c r="E141" s="209"/>
    </row>
    <row r="142" spans="1:5" ht="33" customHeight="1" x14ac:dyDescent="0.3">
      <c r="A142" s="356"/>
      <c r="B142" s="309" t="s">
        <v>338</v>
      </c>
      <c r="C142" s="309"/>
      <c r="D142" s="210"/>
      <c r="E142" s="209"/>
    </row>
    <row r="143" spans="1:5" ht="33" customHeight="1" x14ac:dyDescent="0.3">
      <c r="A143" s="356"/>
      <c r="B143" s="309" t="s">
        <v>337</v>
      </c>
      <c r="C143" s="309"/>
      <c r="D143" s="210"/>
      <c r="E143" s="209"/>
    </row>
    <row r="144" spans="1:5" ht="33" customHeight="1" x14ac:dyDescent="0.3">
      <c r="A144" s="356"/>
      <c r="B144" s="309" t="s">
        <v>336</v>
      </c>
      <c r="C144" s="309"/>
      <c r="D144" s="210"/>
      <c r="E144" s="209"/>
    </row>
    <row r="145" spans="1:5" ht="33" customHeight="1" x14ac:dyDescent="0.3">
      <c r="A145" s="356"/>
      <c r="B145" s="309" t="s">
        <v>335</v>
      </c>
      <c r="C145" s="309"/>
      <c r="D145" s="210"/>
      <c r="E145" s="209"/>
    </row>
    <row r="146" spans="1:5" ht="33" customHeight="1" x14ac:dyDescent="0.3">
      <c r="A146" s="356"/>
      <c r="B146" s="309" t="s">
        <v>334</v>
      </c>
      <c r="C146" s="309"/>
      <c r="D146" s="210"/>
      <c r="E146" s="209"/>
    </row>
    <row r="147" spans="1:5" ht="33" customHeight="1" x14ac:dyDescent="0.3">
      <c r="A147" s="356"/>
      <c r="B147" s="309" t="s">
        <v>333</v>
      </c>
      <c r="C147" s="309"/>
      <c r="D147" s="210"/>
      <c r="E147" s="209"/>
    </row>
    <row r="148" spans="1:5" ht="33" customHeight="1" x14ac:dyDescent="0.3">
      <c r="A148" s="356"/>
      <c r="B148" s="309" t="s">
        <v>332</v>
      </c>
      <c r="C148" s="309"/>
      <c r="D148" s="210"/>
      <c r="E148" s="209"/>
    </row>
    <row r="149" spans="1:5" ht="33" customHeight="1" x14ac:dyDescent="0.3">
      <c r="A149" s="356"/>
      <c r="B149" s="309" t="s">
        <v>331</v>
      </c>
      <c r="C149" s="309"/>
      <c r="D149" s="210"/>
      <c r="E149" s="209"/>
    </row>
    <row r="150" spans="1:5" ht="33" customHeight="1" x14ac:dyDescent="0.3">
      <c r="A150" s="356"/>
      <c r="B150" s="327" t="s">
        <v>330</v>
      </c>
      <c r="C150" s="327"/>
      <c r="D150" s="327"/>
      <c r="E150" s="328"/>
    </row>
    <row r="151" spans="1:5" ht="33" customHeight="1" x14ac:dyDescent="0.3">
      <c r="A151" s="356"/>
      <c r="B151" s="309" t="s">
        <v>329</v>
      </c>
      <c r="C151" s="309"/>
      <c r="D151" s="210"/>
      <c r="E151" s="209"/>
    </row>
    <row r="152" spans="1:5" ht="33" customHeight="1" x14ac:dyDescent="0.3">
      <c r="A152" s="356"/>
      <c r="B152" s="309" t="s">
        <v>328</v>
      </c>
      <c r="C152" s="309"/>
      <c r="D152" s="210"/>
      <c r="E152" s="209"/>
    </row>
    <row r="153" spans="1:5" ht="33" customHeight="1" x14ac:dyDescent="0.3">
      <c r="A153" s="356"/>
      <c r="B153" s="309" t="s">
        <v>327</v>
      </c>
      <c r="C153" s="309"/>
      <c r="D153" s="210"/>
      <c r="E153" s="209"/>
    </row>
    <row r="154" spans="1:5" ht="33" customHeight="1" x14ac:dyDescent="0.3">
      <c r="A154" s="356"/>
      <c r="B154" s="309" t="s">
        <v>326</v>
      </c>
      <c r="C154" s="309"/>
      <c r="D154" s="210"/>
      <c r="E154" s="209"/>
    </row>
    <row r="155" spans="1:5" ht="33" customHeight="1" x14ac:dyDescent="0.3">
      <c r="A155" s="356"/>
      <c r="B155" s="309" t="s">
        <v>325</v>
      </c>
      <c r="C155" s="309"/>
      <c r="D155" s="210"/>
      <c r="E155" s="209"/>
    </row>
    <row r="156" spans="1:5" ht="33" customHeight="1" x14ac:dyDescent="0.3">
      <c r="A156" s="356"/>
      <c r="B156" s="309" t="s">
        <v>324</v>
      </c>
      <c r="C156" s="309"/>
      <c r="D156" s="210"/>
      <c r="E156" s="209"/>
    </row>
    <row r="157" spans="1:5" ht="33" customHeight="1" x14ac:dyDescent="0.3">
      <c r="A157" s="356"/>
      <c r="B157" s="309" t="s">
        <v>323</v>
      </c>
      <c r="C157" s="309"/>
      <c r="D157" s="210"/>
      <c r="E157" s="209"/>
    </row>
    <row r="158" spans="1:5" ht="33" customHeight="1" x14ac:dyDescent="0.3">
      <c r="A158" s="356"/>
      <c r="B158" s="309" t="s">
        <v>322</v>
      </c>
      <c r="C158" s="309"/>
      <c r="D158" s="210"/>
      <c r="E158" s="209"/>
    </row>
    <row r="159" spans="1:5" ht="33" customHeight="1" x14ac:dyDescent="0.3">
      <c r="A159" s="356"/>
      <c r="B159" s="309" t="s">
        <v>321</v>
      </c>
      <c r="C159" s="309"/>
      <c r="D159" s="210"/>
      <c r="E159" s="209"/>
    </row>
    <row r="160" spans="1:5" ht="33" customHeight="1" x14ac:dyDescent="0.3">
      <c r="A160" s="356"/>
      <c r="B160" s="309" t="s">
        <v>320</v>
      </c>
      <c r="C160" s="309"/>
      <c r="D160" s="210"/>
      <c r="E160" s="209"/>
    </row>
    <row r="161" spans="1:5" ht="33" customHeight="1" x14ac:dyDescent="0.3">
      <c r="A161" s="356"/>
      <c r="B161" s="309" t="s">
        <v>319</v>
      </c>
      <c r="C161" s="309"/>
      <c r="D161" s="210"/>
      <c r="E161" s="209"/>
    </row>
    <row r="162" spans="1:5" ht="33" customHeight="1" x14ac:dyDescent="0.3">
      <c r="A162" s="356"/>
      <c r="B162" s="309" t="s">
        <v>318</v>
      </c>
      <c r="C162" s="309"/>
      <c r="D162" s="210"/>
      <c r="E162" s="209"/>
    </row>
    <row r="163" spans="1:5" ht="33" customHeight="1" x14ac:dyDescent="0.3">
      <c r="A163" s="356"/>
      <c r="B163" s="309" t="s">
        <v>317</v>
      </c>
      <c r="C163" s="309"/>
      <c r="D163" s="210"/>
      <c r="E163" s="209"/>
    </row>
    <row r="164" spans="1:5" ht="33" customHeight="1" thickBot="1" x14ac:dyDescent="0.35">
      <c r="A164" s="357"/>
      <c r="B164" s="358" t="s">
        <v>316</v>
      </c>
      <c r="C164" s="358"/>
      <c r="D164" s="208"/>
      <c r="E164" s="207"/>
    </row>
    <row r="166" spans="1:5" ht="15" thickBot="1" x14ac:dyDescent="0.35"/>
    <row r="167" spans="1:5" ht="30" customHeight="1" x14ac:dyDescent="0.3">
      <c r="A167" s="352" t="s">
        <v>355</v>
      </c>
      <c r="B167" s="354" t="s">
        <v>354</v>
      </c>
      <c r="C167" s="354"/>
      <c r="D167" s="330" t="s">
        <v>353</v>
      </c>
      <c r="E167" s="331"/>
    </row>
    <row r="168" spans="1:5" x14ac:dyDescent="0.3">
      <c r="A168" s="353"/>
      <c r="B168" s="355"/>
      <c r="C168" s="355"/>
      <c r="D168" s="212" t="s">
        <v>352</v>
      </c>
      <c r="E168" s="211" t="s">
        <v>351</v>
      </c>
    </row>
    <row r="169" spans="1:5" ht="33" customHeight="1" x14ac:dyDescent="0.3">
      <c r="A169" s="356"/>
      <c r="B169" s="309" t="s">
        <v>350</v>
      </c>
      <c r="C169" s="309"/>
      <c r="D169" s="210"/>
      <c r="E169" s="209"/>
    </row>
    <row r="170" spans="1:5" ht="33" customHeight="1" x14ac:dyDescent="0.3">
      <c r="A170" s="356"/>
      <c r="B170" s="309" t="s">
        <v>349</v>
      </c>
      <c r="C170" s="309"/>
      <c r="D170" s="210"/>
      <c r="E170" s="209"/>
    </row>
    <row r="171" spans="1:5" ht="33" customHeight="1" x14ac:dyDescent="0.3">
      <c r="A171" s="356"/>
      <c r="B171" s="309" t="s">
        <v>348</v>
      </c>
      <c r="C171" s="309"/>
      <c r="D171" s="210"/>
      <c r="E171" s="209"/>
    </row>
    <row r="172" spans="1:5" ht="33" customHeight="1" x14ac:dyDescent="0.3">
      <c r="A172" s="356"/>
      <c r="B172" s="309" t="s">
        <v>347</v>
      </c>
      <c r="C172" s="309"/>
      <c r="D172" s="210"/>
      <c r="E172" s="209"/>
    </row>
    <row r="173" spans="1:5" ht="33" customHeight="1" x14ac:dyDescent="0.3">
      <c r="A173" s="356"/>
      <c r="B173" s="309" t="s">
        <v>346</v>
      </c>
      <c r="C173" s="309"/>
      <c r="D173" s="210"/>
      <c r="E173" s="209"/>
    </row>
    <row r="174" spans="1:5" ht="33" customHeight="1" x14ac:dyDescent="0.3">
      <c r="A174" s="356"/>
      <c r="B174" s="309" t="s">
        <v>345</v>
      </c>
      <c r="C174" s="309"/>
      <c r="D174" s="210"/>
      <c r="E174" s="209"/>
    </row>
    <row r="175" spans="1:5" ht="33" customHeight="1" x14ac:dyDescent="0.3">
      <c r="A175" s="356"/>
      <c r="B175" s="309" t="s">
        <v>344</v>
      </c>
      <c r="C175" s="309"/>
      <c r="D175" s="210"/>
      <c r="E175" s="209"/>
    </row>
    <row r="176" spans="1:5" ht="33" customHeight="1" x14ac:dyDescent="0.3">
      <c r="A176" s="356"/>
      <c r="B176" s="309" t="s">
        <v>343</v>
      </c>
      <c r="C176" s="309"/>
      <c r="D176" s="210"/>
      <c r="E176" s="209"/>
    </row>
    <row r="177" spans="1:5" ht="33" customHeight="1" x14ac:dyDescent="0.3">
      <c r="A177" s="356"/>
      <c r="B177" s="309" t="s">
        <v>342</v>
      </c>
      <c r="C177" s="309"/>
      <c r="D177" s="210"/>
      <c r="E177" s="209"/>
    </row>
    <row r="178" spans="1:5" ht="33" customHeight="1" x14ac:dyDescent="0.3">
      <c r="A178" s="356"/>
      <c r="B178" s="309" t="s">
        <v>341</v>
      </c>
      <c r="C178" s="309"/>
      <c r="D178" s="210"/>
      <c r="E178" s="209"/>
    </row>
    <row r="179" spans="1:5" ht="33" customHeight="1" x14ac:dyDescent="0.3">
      <c r="A179" s="356"/>
      <c r="B179" s="309" t="s">
        <v>340</v>
      </c>
      <c r="C179" s="309"/>
      <c r="D179" s="210"/>
      <c r="E179" s="209"/>
    </row>
    <row r="180" spans="1:5" ht="33" customHeight="1" x14ac:dyDescent="0.3">
      <c r="A180" s="356"/>
      <c r="B180" s="309" t="s">
        <v>339</v>
      </c>
      <c r="C180" s="309"/>
      <c r="D180" s="210"/>
      <c r="E180" s="209"/>
    </row>
    <row r="181" spans="1:5" ht="33" customHeight="1" x14ac:dyDescent="0.3">
      <c r="A181" s="356"/>
      <c r="B181" s="309" t="s">
        <v>338</v>
      </c>
      <c r="C181" s="309"/>
      <c r="D181" s="210"/>
      <c r="E181" s="209"/>
    </row>
    <row r="182" spans="1:5" ht="33" customHeight="1" x14ac:dyDescent="0.3">
      <c r="A182" s="356"/>
      <c r="B182" s="309" t="s">
        <v>337</v>
      </c>
      <c r="C182" s="309"/>
      <c r="D182" s="210"/>
      <c r="E182" s="209"/>
    </row>
    <row r="183" spans="1:5" ht="33" customHeight="1" x14ac:dyDescent="0.3">
      <c r="A183" s="356"/>
      <c r="B183" s="309" t="s">
        <v>336</v>
      </c>
      <c r="C183" s="309"/>
      <c r="D183" s="210"/>
      <c r="E183" s="209"/>
    </row>
    <row r="184" spans="1:5" ht="33" customHeight="1" x14ac:dyDescent="0.3">
      <c r="A184" s="356"/>
      <c r="B184" s="309" t="s">
        <v>335</v>
      </c>
      <c r="C184" s="309"/>
      <c r="D184" s="210"/>
      <c r="E184" s="209"/>
    </row>
    <row r="185" spans="1:5" ht="33" customHeight="1" x14ac:dyDescent="0.3">
      <c r="A185" s="356"/>
      <c r="B185" s="309" t="s">
        <v>334</v>
      </c>
      <c r="C185" s="309"/>
      <c r="D185" s="210"/>
      <c r="E185" s="209"/>
    </row>
    <row r="186" spans="1:5" ht="33" customHeight="1" x14ac:dyDescent="0.3">
      <c r="A186" s="356"/>
      <c r="B186" s="309" t="s">
        <v>333</v>
      </c>
      <c r="C186" s="309"/>
      <c r="D186" s="210"/>
      <c r="E186" s="209"/>
    </row>
    <row r="187" spans="1:5" ht="33" customHeight="1" x14ac:dyDescent="0.3">
      <c r="A187" s="356"/>
      <c r="B187" s="309" t="s">
        <v>332</v>
      </c>
      <c r="C187" s="309"/>
      <c r="D187" s="210"/>
      <c r="E187" s="209"/>
    </row>
    <row r="188" spans="1:5" ht="33" customHeight="1" x14ac:dyDescent="0.3">
      <c r="A188" s="356"/>
      <c r="B188" s="309" t="s">
        <v>331</v>
      </c>
      <c r="C188" s="309"/>
      <c r="D188" s="210"/>
      <c r="E188" s="209"/>
    </row>
    <row r="189" spans="1:5" ht="33" customHeight="1" x14ac:dyDescent="0.3">
      <c r="A189" s="356"/>
      <c r="B189" s="327" t="s">
        <v>330</v>
      </c>
      <c r="C189" s="327"/>
      <c r="D189" s="327"/>
      <c r="E189" s="328"/>
    </row>
    <row r="190" spans="1:5" ht="33" customHeight="1" x14ac:dyDescent="0.3">
      <c r="A190" s="356"/>
      <c r="B190" s="309" t="s">
        <v>329</v>
      </c>
      <c r="C190" s="309"/>
      <c r="D190" s="210"/>
      <c r="E190" s="209"/>
    </row>
    <row r="191" spans="1:5" ht="33" customHeight="1" x14ac:dyDescent="0.3">
      <c r="A191" s="356"/>
      <c r="B191" s="309" t="s">
        <v>328</v>
      </c>
      <c r="C191" s="309"/>
      <c r="D191" s="210"/>
      <c r="E191" s="209"/>
    </row>
    <row r="192" spans="1:5" ht="33" customHeight="1" x14ac:dyDescent="0.3">
      <c r="A192" s="356"/>
      <c r="B192" s="309" t="s">
        <v>327</v>
      </c>
      <c r="C192" s="309"/>
      <c r="D192" s="210"/>
      <c r="E192" s="209"/>
    </row>
    <row r="193" spans="1:5" ht="33" customHeight="1" x14ac:dyDescent="0.3">
      <c r="A193" s="356"/>
      <c r="B193" s="309" t="s">
        <v>326</v>
      </c>
      <c r="C193" s="309"/>
      <c r="D193" s="210"/>
      <c r="E193" s="209"/>
    </row>
    <row r="194" spans="1:5" ht="33" customHeight="1" x14ac:dyDescent="0.3">
      <c r="A194" s="356"/>
      <c r="B194" s="309" t="s">
        <v>325</v>
      </c>
      <c r="C194" s="309"/>
      <c r="D194" s="210"/>
      <c r="E194" s="209"/>
    </row>
    <row r="195" spans="1:5" ht="33" customHeight="1" x14ac:dyDescent="0.3">
      <c r="A195" s="356"/>
      <c r="B195" s="309" t="s">
        <v>324</v>
      </c>
      <c r="C195" s="309"/>
      <c r="D195" s="210"/>
      <c r="E195" s="209"/>
    </row>
    <row r="196" spans="1:5" ht="33" customHeight="1" x14ac:dyDescent="0.3">
      <c r="A196" s="356"/>
      <c r="B196" s="309" t="s">
        <v>323</v>
      </c>
      <c r="C196" s="309"/>
      <c r="D196" s="210"/>
      <c r="E196" s="209"/>
    </row>
    <row r="197" spans="1:5" ht="33" customHeight="1" x14ac:dyDescent="0.3">
      <c r="A197" s="356"/>
      <c r="B197" s="309" t="s">
        <v>322</v>
      </c>
      <c r="C197" s="309"/>
      <c r="D197" s="210"/>
      <c r="E197" s="209"/>
    </row>
    <row r="198" spans="1:5" ht="33" customHeight="1" x14ac:dyDescent="0.3">
      <c r="A198" s="356"/>
      <c r="B198" s="309" t="s">
        <v>321</v>
      </c>
      <c r="C198" s="309"/>
      <c r="D198" s="210"/>
      <c r="E198" s="209"/>
    </row>
    <row r="199" spans="1:5" ht="33" customHeight="1" x14ac:dyDescent="0.3">
      <c r="A199" s="356"/>
      <c r="B199" s="309" t="s">
        <v>320</v>
      </c>
      <c r="C199" s="309"/>
      <c r="D199" s="210"/>
      <c r="E199" s="209"/>
    </row>
    <row r="200" spans="1:5" ht="33" customHeight="1" x14ac:dyDescent="0.3">
      <c r="A200" s="356"/>
      <c r="B200" s="309" t="s">
        <v>319</v>
      </c>
      <c r="C200" s="309"/>
      <c r="D200" s="210"/>
      <c r="E200" s="209"/>
    </row>
    <row r="201" spans="1:5" ht="33" customHeight="1" x14ac:dyDescent="0.3">
      <c r="A201" s="356"/>
      <c r="B201" s="309" t="s">
        <v>318</v>
      </c>
      <c r="C201" s="309"/>
      <c r="D201" s="210"/>
      <c r="E201" s="209"/>
    </row>
    <row r="202" spans="1:5" ht="33" customHeight="1" x14ac:dyDescent="0.3">
      <c r="A202" s="356"/>
      <c r="B202" s="309" t="s">
        <v>317</v>
      </c>
      <c r="C202" s="309"/>
      <c r="D202" s="210"/>
      <c r="E202" s="209"/>
    </row>
    <row r="203" spans="1:5" ht="33" customHeight="1" thickBot="1" x14ac:dyDescent="0.35">
      <c r="A203" s="357"/>
      <c r="B203" s="358" t="s">
        <v>316</v>
      </c>
      <c r="C203" s="358"/>
      <c r="D203" s="208"/>
      <c r="E203" s="207"/>
    </row>
    <row r="205" spans="1:5" ht="15" thickBot="1" x14ac:dyDescent="0.35"/>
    <row r="206" spans="1:5" ht="29.25" customHeight="1" x14ac:dyDescent="0.3">
      <c r="A206" s="352" t="s">
        <v>355</v>
      </c>
      <c r="B206" s="354" t="s">
        <v>354</v>
      </c>
      <c r="C206" s="354"/>
      <c r="D206" s="330" t="s">
        <v>353</v>
      </c>
      <c r="E206" s="331"/>
    </row>
    <row r="207" spans="1:5" x14ac:dyDescent="0.3">
      <c r="A207" s="353"/>
      <c r="B207" s="355"/>
      <c r="C207" s="355"/>
      <c r="D207" s="212" t="s">
        <v>352</v>
      </c>
      <c r="E207" s="211" t="s">
        <v>351</v>
      </c>
    </row>
    <row r="208" spans="1:5" ht="33" customHeight="1" x14ac:dyDescent="0.3">
      <c r="A208" s="356"/>
      <c r="B208" s="309" t="s">
        <v>350</v>
      </c>
      <c r="C208" s="309"/>
      <c r="D208" s="210"/>
      <c r="E208" s="209"/>
    </row>
    <row r="209" spans="1:5" ht="33" customHeight="1" x14ac:dyDescent="0.3">
      <c r="A209" s="356"/>
      <c r="B209" s="309" t="s">
        <v>349</v>
      </c>
      <c r="C209" s="309"/>
      <c r="D209" s="210"/>
      <c r="E209" s="209"/>
    </row>
    <row r="210" spans="1:5" ht="33" customHeight="1" x14ac:dyDescent="0.3">
      <c r="A210" s="356"/>
      <c r="B210" s="309" t="s">
        <v>348</v>
      </c>
      <c r="C210" s="309"/>
      <c r="D210" s="210"/>
      <c r="E210" s="209"/>
    </row>
    <row r="211" spans="1:5" ht="33" customHeight="1" x14ac:dyDescent="0.3">
      <c r="A211" s="356"/>
      <c r="B211" s="309" t="s">
        <v>347</v>
      </c>
      <c r="C211" s="309"/>
      <c r="D211" s="210"/>
      <c r="E211" s="209"/>
    </row>
    <row r="212" spans="1:5" ht="33" customHeight="1" x14ac:dyDescent="0.3">
      <c r="A212" s="356"/>
      <c r="B212" s="309" t="s">
        <v>346</v>
      </c>
      <c r="C212" s="309"/>
      <c r="D212" s="210"/>
      <c r="E212" s="209"/>
    </row>
    <row r="213" spans="1:5" ht="33" customHeight="1" x14ac:dyDescent="0.3">
      <c r="A213" s="356"/>
      <c r="B213" s="309" t="s">
        <v>345</v>
      </c>
      <c r="C213" s="309"/>
      <c r="D213" s="210"/>
      <c r="E213" s="209"/>
    </row>
    <row r="214" spans="1:5" ht="33" customHeight="1" x14ac:dyDescent="0.3">
      <c r="A214" s="356"/>
      <c r="B214" s="309" t="s">
        <v>344</v>
      </c>
      <c r="C214" s="309"/>
      <c r="D214" s="210"/>
      <c r="E214" s="209"/>
    </row>
    <row r="215" spans="1:5" ht="33" customHeight="1" x14ac:dyDescent="0.3">
      <c r="A215" s="356"/>
      <c r="B215" s="309" t="s">
        <v>343</v>
      </c>
      <c r="C215" s="309"/>
      <c r="D215" s="210"/>
      <c r="E215" s="209"/>
    </row>
    <row r="216" spans="1:5" ht="33" customHeight="1" x14ac:dyDescent="0.3">
      <c r="A216" s="356"/>
      <c r="B216" s="309" t="s">
        <v>342</v>
      </c>
      <c r="C216" s="309"/>
      <c r="D216" s="210"/>
      <c r="E216" s="209"/>
    </row>
    <row r="217" spans="1:5" ht="33" customHeight="1" x14ac:dyDescent="0.3">
      <c r="A217" s="356"/>
      <c r="B217" s="309" t="s">
        <v>341</v>
      </c>
      <c r="C217" s="309"/>
      <c r="D217" s="210"/>
      <c r="E217" s="209"/>
    </row>
    <row r="218" spans="1:5" ht="33" customHeight="1" x14ac:dyDescent="0.3">
      <c r="A218" s="356"/>
      <c r="B218" s="309" t="s">
        <v>340</v>
      </c>
      <c r="C218" s="309"/>
      <c r="D218" s="210"/>
      <c r="E218" s="209"/>
    </row>
    <row r="219" spans="1:5" ht="33" customHeight="1" x14ac:dyDescent="0.3">
      <c r="A219" s="356"/>
      <c r="B219" s="309" t="s">
        <v>339</v>
      </c>
      <c r="C219" s="309"/>
      <c r="D219" s="210"/>
      <c r="E219" s="209"/>
    </row>
    <row r="220" spans="1:5" ht="33" customHeight="1" x14ac:dyDescent="0.3">
      <c r="A220" s="356"/>
      <c r="B220" s="309" t="s">
        <v>338</v>
      </c>
      <c r="C220" s="309"/>
      <c r="D220" s="210"/>
      <c r="E220" s="209"/>
    </row>
    <row r="221" spans="1:5" ht="33" customHeight="1" x14ac:dyDescent="0.3">
      <c r="A221" s="356"/>
      <c r="B221" s="309" t="s">
        <v>337</v>
      </c>
      <c r="C221" s="309"/>
      <c r="D221" s="210"/>
      <c r="E221" s="209"/>
    </row>
    <row r="222" spans="1:5" ht="33" customHeight="1" x14ac:dyDescent="0.3">
      <c r="A222" s="356"/>
      <c r="B222" s="309" t="s">
        <v>336</v>
      </c>
      <c r="C222" s="309"/>
      <c r="D222" s="210"/>
      <c r="E222" s="209"/>
    </row>
    <row r="223" spans="1:5" ht="33" customHeight="1" x14ac:dyDescent="0.3">
      <c r="A223" s="356"/>
      <c r="B223" s="309" t="s">
        <v>335</v>
      </c>
      <c r="C223" s="309"/>
      <c r="D223" s="210"/>
      <c r="E223" s="209"/>
    </row>
    <row r="224" spans="1:5" ht="33" customHeight="1" x14ac:dyDescent="0.3">
      <c r="A224" s="356"/>
      <c r="B224" s="309" t="s">
        <v>334</v>
      </c>
      <c r="C224" s="309"/>
      <c r="D224" s="210"/>
      <c r="E224" s="209"/>
    </row>
    <row r="225" spans="1:5" ht="33" customHeight="1" x14ac:dyDescent="0.3">
      <c r="A225" s="356"/>
      <c r="B225" s="309" t="s">
        <v>333</v>
      </c>
      <c r="C225" s="309"/>
      <c r="D225" s="210"/>
      <c r="E225" s="209"/>
    </row>
    <row r="226" spans="1:5" ht="33" customHeight="1" x14ac:dyDescent="0.3">
      <c r="A226" s="356"/>
      <c r="B226" s="309" t="s">
        <v>332</v>
      </c>
      <c r="C226" s="309"/>
      <c r="D226" s="210"/>
      <c r="E226" s="209"/>
    </row>
    <row r="227" spans="1:5" ht="33" customHeight="1" x14ac:dyDescent="0.3">
      <c r="A227" s="356"/>
      <c r="B227" s="309" t="s">
        <v>331</v>
      </c>
      <c r="C227" s="309"/>
      <c r="D227" s="210"/>
      <c r="E227" s="209"/>
    </row>
    <row r="228" spans="1:5" ht="33" customHeight="1" x14ac:dyDescent="0.3">
      <c r="A228" s="356"/>
      <c r="B228" s="327" t="s">
        <v>330</v>
      </c>
      <c r="C228" s="327"/>
      <c r="D228" s="327"/>
      <c r="E228" s="328"/>
    </row>
    <row r="229" spans="1:5" ht="33" customHeight="1" x14ac:dyDescent="0.3">
      <c r="A229" s="356"/>
      <c r="B229" s="309" t="s">
        <v>329</v>
      </c>
      <c r="C229" s="309"/>
      <c r="D229" s="210"/>
      <c r="E229" s="209"/>
    </row>
    <row r="230" spans="1:5" ht="33" customHeight="1" x14ac:dyDescent="0.3">
      <c r="A230" s="356"/>
      <c r="B230" s="309" t="s">
        <v>328</v>
      </c>
      <c r="C230" s="309"/>
      <c r="D230" s="210"/>
      <c r="E230" s="209"/>
    </row>
    <row r="231" spans="1:5" ht="33" customHeight="1" x14ac:dyDescent="0.3">
      <c r="A231" s="356"/>
      <c r="B231" s="309" t="s">
        <v>327</v>
      </c>
      <c r="C231" s="309"/>
      <c r="D231" s="210"/>
      <c r="E231" s="209"/>
    </row>
    <row r="232" spans="1:5" ht="33" customHeight="1" x14ac:dyDescent="0.3">
      <c r="A232" s="356"/>
      <c r="B232" s="309" t="s">
        <v>326</v>
      </c>
      <c r="C232" s="309"/>
      <c r="D232" s="210"/>
      <c r="E232" s="209"/>
    </row>
    <row r="233" spans="1:5" ht="33" customHeight="1" x14ac:dyDescent="0.3">
      <c r="A233" s="356"/>
      <c r="B233" s="309" t="s">
        <v>325</v>
      </c>
      <c r="C233" s="309"/>
      <c r="D233" s="210"/>
      <c r="E233" s="209"/>
    </row>
    <row r="234" spans="1:5" ht="33" customHeight="1" x14ac:dyDescent="0.3">
      <c r="A234" s="356"/>
      <c r="B234" s="309" t="s">
        <v>324</v>
      </c>
      <c r="C234" s="309"/>
      <c r="D234" s="210"/>
      <c r="E234" s="209"/>
    </row>
    <row r="235" spans="1:5" ht="33" customHeight="1" x14ac:dyDescent="0.3">
      <c r="A235" s="356"/>
      <c r="B235" s="309" t="s">
        <v>323</v>
      </c>
      <c r="C235" s="309"/>
      <c r="D235" s="210"/>
      <c r="E235" s="209"/>
    </row>
    <row r="236" spans="1:5" ht="33" customHeight="1" x14ac:dyDescent="0.3">
      <c r="A236" s="356"/>
      <c r="B236" s="309" t="s">
        <v>322</v>
      </c>
      <c r="C236" s="309"/>
      <c r="D236" s="210"/>
      <c r="E236" s="209"/>
    </row>
    <row r="237" spans="1:5" ht="33" customHeight="1" x14ac:dyDescent="0.3">
      <c r="A237" s="356"/>
      <c r="B237" s="309" t="s">
        <v>321</v>
      </c>
      <c r="C237" s="309"/>
      <c r="D237" s="210"/>
      <c r="E237" s="209"/>
    </row>
    <row r="238" spans="1:5" ht="33" customHeight="1" x14ac:dyDescent="0.3">
      <c r="A238" s="356"/>
      <c r="B238" s="309" t="s">
        <v>320</v>
      </c>
      <c r="C238" s="309"/>
      <c r="D238" s="210"/>
      <c r="E238" s="209"/>
    </row>
    <row r="239" spans="1:5" ht="33" customHeight="1" x14ac:dyDescent="0.3">
      <c r="A239" s="356"/>
      <c r="B239" s="309" t="s">
        <v>319</v>
      </c>
      <c r="C239" s="309"/>
      <c r="D239" s="210"/>
      <c r="E239" s="209"/>
    </row>
    <row r="240" spans="1:5" ht="33" customHeight="1" x14ac:dyDescent="0.3">
      <c r="A240" s="356"/>
      <c r="B240" s="309" t="s">
        <v>318</v>
      </c>
      <c r="C240" s="309"/>
      <c r="D240" s="210"/>
      <c r="E240" s="209"/>
    </row>
    <row r="241" spans="1:5" ht="33" customHeight="1" x14ac:dyDescent="0.3">
      <c r="A241" s="356"/>
      <c r="B241" s="309" t="s">
        <v>317</v>
      </c>
      <c r="C241" s="309"/>
      <c r="D241" s="210"/>
      <c r="E241" s="209"/>
    </row>
    <row r="242" spans="1:5" ht="33" customHeight="1" thickBot="1" x14ac:dyDescent="0.35">
      <c r="A242" s="357"/>
      <c r="B242" s="358" t="s">
        <v>316</v>
      </c>
      <c r="C242" s="358"/>
      <c r="D242" s="208"/>
      <c r="E242" s="207"/>
    </row>
  </sheetData>
  <mergeCells count="242">
    <mergeCell ref="B232:C232"/>
    <mergeCell ref="B233:C233"/>
    <mergeCell ref="B229:C229"/>
    <mergeCell ref="B203:C203"/>
    <mergeCell ref="A206:A207"/>
    <mergeCell ref="B206:C207"/>
    <mergeCell ref="D206:E206"/>
    <mergeCell ref="A208:A242"/>
    <mergeCell ref="B208:C208"/>
    <mergeCell ref="B209:C209"/>
    <mergeCell ref="B210:C210"/>
    <mergeCell ref="B211:C211"/>
    <mergeCell ref="B212:C212"/>
    <mergeCell ref="B241:C241"/>
    <mergeCell ref="B242:C242"/>
    <mergeCell ref="B234:C234"/>
    <mergeCell ref="B235:C235"/>
    <mergeCell ref="B236:C236"/>
    <mergeCell ref="B237:C237"/>
    <mergeCell ref="B238:C238"/>
    <mergeCell ref="B239:C239"/>
    <mergeCell ref="B240:C240"/>
    <mergeCell ref="B219:C219"/>
    <mergeCell ref="B220:C220"/>
    <mergeCell ref="B221:C221"/>
    <mergeCell ref="B222:C222"/>
    <mergeCell ref="B223:C223"/>
    <mergeCell ref="B230:C230"/>
    <mergeCell ref="B231:C231"/>
    <mergeCell ref="B224:C224"/>
    <mergeCell ref="B225:C225"/>
    <mergeCell ref="B226:C226"/>
    <mergeCell ref="B227:C227"/>
    <mergeCell ref="B228:E228"/>
    <mergeCell ref="B213:C213"/>
    <mergeCell ref="B214:C214"/>
    <mergeCell ref="B215:C215"/>
    <mergeCell ref="B216:C216"/>
    <mergeCell ref="B217:C217"/>
    <mergeCell ref="B218:C218"/>
    <mergeCell ref="D167:E167"/>
    <mergeCell ref="A169:A203"/>
    <mergeCell ref="B169:C169"/>
    <mergeCell ref="B170:C170"/>
    <mergeCell ref="B171:C171"/>
    <mergeCell ref="B172:C172"/>
    <mergeCell ref="B173:C173"/>
    <mergeCell ref="B174:C174"/>
    <mergeCell ref="B175:C175"/>
    <mergeCell ref="B176:C176"/>
    <mergeCell ref="B202:C202"/>
    <mergeCell ref="B193:C193"/>
    <mergeCell ref="B194:C194"/>
    <mergeCell ref="B195:C195"/>
    <mergeCell ref="B196:C196"/>
    <mergeCell ref="B197:C197"/>
    <mergeCell ref="B186:C186"/>
    <mergeCell ref="B187:C187"/>
    <mergeCell ref="B200:C200"/>
    <mergeCell ref="B201:C201"/>
    <mergeCell ref="B188:C188"/>
    <mergeCell ref="B189:E189"/>
    <mergeCell ref="B192:C192"/>
    <mergeCell ref="B183:C183"/>
    <mergeCell ref="B184:C184"/>
    <mergeCell ref="B185:C185"/>
    <mergeCell ref="B191:C191"/>
    <mergeCell ref="B177:C177"/>
    <mergeCell ref="B178:C178"/>
    <mergeCell ref="B179:C179"/>
    <mergeCell ref="B180:C180"/>
    <mergeCell ref="B181:C181"/>
    <mergeCell ref="B182:C182"/>
    <mergeCell ref="B190:C190"/>
    <mergeCell ref="B198:C198"/>
    <mergeCell ref="B199:C199"/>
    <mergeCell ref="A167:A168"/>
    <mergeCell ref="B167:C168"/>
    <mergeCell ref="B156:C156"/>
    <mergeCell ref="B157:C157"/>
    <mergeCell ref="B158:C158"/>
    <mergeCell ref="B159:C159"/>
    <mergeCell ref="B160:C160"/>
    <mergeCell ref="B161:C161"/>
    <mergeCell ref="B162:C162"/>
    <mergeCell ref="B163:C163"/>
    <mergeCell ref="B164:C164"/>
    <mergeCell ref="D128:E128"/>
    <mergeCell ref="A130:A164"/>
    <mergeCell ref="B130:C130"/>
    <mergeCell ref="B131:C131"/>
    <mergeCell ref="B132:C132"/>
    <mergeCell ref="B133:C133"/>
    <mergeCell ref="B134:C134"/>
    <mergeCell ref="B135:C135"/>
    <mergeCell ref="B141:C141"/>
    <mergeCell ref="B142:C142"/>
    <mergeCell ref="B143:C143"/>
    <mergeCell ref="B144:C144"/>
    <mergeCell ref="B145:C145"/>
    <mergeCell ref="B136:C136"/>
    <mergeCell ref="B137:C137"/>
    <mergeCell ref="B138:C138"/>
    <mergeCell ref="B139:C139"/>
    <mergeCell ref="B154:C154"/>
    <mergeCell ref="B155:C155"/>
    <mergeCell ref="B146:C146"/>
    <mergeCell ref="B147:C147"/>
    <mergeCell ref="B148:C148"/>
    <mergeCell ref="B149:C149"/>
    <mergeCell ref="B150:E150"/>
    <mergeCell ref="B152:C152"/>
    <mergeCell ref="B153:C153"/>
    <mergeCell ref="B109:C109"/>
    <mergeCell ref="B120:C120"/>
    <mergeCell ref="B121:C121"/>
    <mergeCell ref="B122:C122"/>
    <mergeCell ref="B123:C123"/>
    <mergeCell ref="B124:C124"/>
    <mergeCell ref="A128:A129"/>
    <mergeCell ref="B128:C129"/>
    <mergeCell ref="B125:C125"/>
    <mergeCell ref="B118:C118"/>
    <mergeCell ref="B119:C119"/>
    <mergeCell ref="A91:A125"/>
    <mergeCell ref="B91:C91"/>
    <mergeCell ref="B92:C92"/>
    <mergeCell ref="B93:C93"/>
    <mergeCell ref="B94:C94"/>
    <mergeCell ref="B140:C140"/>
    <mergeCell ref="B151:C151"/>
    <mergeCell ref="B95:C95"/>
    <mergeCell ref="B96:C96"/>
    <mergeCell ref="B97:C97"/>
    <mergeCell ref="B98:C98"/>
    <mergeCell ref="B99:C99"/>
    <mergeCell ref="B100:C100"/>
    <mergeCell ref="B115:C115"/>
    <mergeCell ref="B116:C116"/>
    <mergeCell ref="B117:C117"/>
    <mergeCell ref="B112:C112"/>
    <mergeCell ref="B113:C113"/>
    <mergeCell ref="B114:C114"/>
    <mergeCell ref="B105:C105"/>
    <mergeCell ref="B106:C106"/>
    <mergeCell ref="B107:C107"/>
    <mergeCell ref="B108:C108"/>
    <mergeCell ref="B101:C101"/>
    <mergeCell ref="B102:C102"/>
    <mergeCell ref="B103:C103"/>
    <mergeCell ref="B104:C104"/>
    <mergeCell ref="B110:C110"/>
    <mergeCell ref="B111:E111"/>
    <mergeCell ref="A50:A51"/>
    <mergeCell ref="B50:C51"/>
    <mergeCell ref="B60:C60"/>
    <mergeCell ref="B61:C61"/>
    <mergeCell ref="B62:C62"/>
    <mergeCell ref="D89:E89"/>
    <mergeCell ref="B77:C77"/>
    <mergeCell ref="B78:C78"/>
    <mergeCell ref="B69:C69"/>
    <mergeCell ref="B70:C70"/>
    <mergeCell ref="B71:C71"/>
    <mergeCell ref="B72:E72"/>
    <mergeCell ref="B73:C73"/>
    <mergeCell ref="B84:C84"/>
    <mergeCell ref="B85:C85"/>
    <mergeCell ref="B86:C86"/>
    <mergeCell ref="A89:A90"/>
    <mergeCell ref="B89:C90"/>
    <mergeCell ref="B79:C79"/>
    <mergeCell ref="B80:C80"/>
    <mergeCell ref="B81:C81"/>
    <mergeCell ref="B82:C82"/>
    <mergeCell ref="B83:C83"/>
    <mergeCell ref="A52:A86"/>
    <mergeCell ref="B65:C65"/>
    <mergeCell ref="B66:C66"/>
    <mergeCell ref="B67:C67"/>
    <mergeCell ref="B68:C68"/>
    <mergeCell ref="B63:C63"/>
    <mergeCell ref="B74:C74"/>
    <mergeCell ref="B75:C75"/>
    <mergeCell ref="B76:C76"/>
    <mergeCell ref="B39:C39"/>
    <mergeCell ref="B46:C46"/>
    <mergeCell ref="B47:C47"/>
    <mergeCell ref="B52:C52"/>
    <mergeCell ref="B53:C53"/>
    <mergeCell ref="B54:C54"/>
    <mergeCell ref="B55:C55"/>
    <mergeCell ref="B56:C56"/>
    <mergeCell ref="B57:C57"/>
    <mergeCell ref="B58:C58"/>
    <mergeCell ref="B59:C59"/>
    <mergeCell ref="B64:C64"/>
    <mergeCell ref="E1:E4"/>
    <mergeCell ref="B33:E33"/>
    <mergeCell ref="B41:C41"/>
    <mergeCell ref="B42:C42"/>
    <mergeCell ref="B43:C43"/>
    <mergeCell ref="D50:E50"/>
    <mergeCell ref="A1:A4"/>
    <mergeCell ref="B1:B2"/>
    <mergeCell ref="B3:B4"/>
    <mergeCell ref="A5:E5"/>
    <mergeCell ref="A6:E7"/>
    <mergeCell ref="A8:E9"/>
    <mergeCell ref="B44:C44"/>
    <mergeCell ref="B45:C45"/>
    <mergeCell ref="B34:C34"/>
    <mergeCell ref="B35:C35"/>
    <mergeCell ref="B36:C36"/>
    <mergeCell ref="B37:C37"/>
    <mergeCell ref="B40:C40"/>
    <mergeCell ref="A10:E10"/>
    <mergeCell ref="A11:A12"/>
    <mergeCell ref="B11:C12"/>
    <mergeCell ref="D11:E11"/>
    <mergeCell ref="A13:A47"/>
    <mergeCell ref="B38:C38"/>
    <mergeCell ref="B32:C32"/>
    <mergeCell ref="B25:C25"/>
    <mergeCell ref="B26:C26"/>
    <mergeCell ref="B27:C27"/>
    <mergeCell ref="B28:C28"/>
    <mergeCell ref="B29:C29"/>
    <mergeCell ref="B13:C13"/>
    <mergeCell ref="B14:C14"/>
    <mergeCell ref="B15:C15"/>
    <mergeCell ref="B16:C16"/>
    <mergeCell ref="B17:C17"/>
    <mergeCell ref="B18:C18"/>
    <mergeCell ref="B19:C19"/>
    <mergeCell ref="B20:C20"/>
    <mergeCell ref="B31:C31"/>
    <mergeCell ref="B21:C21"/>
    <mergeCell ref="B22:C22"/>
    <mergeCell ref="B23:C23"/>
    <mergeCell ref="B24:C24"/>
    <mergeCell ref="B30:C30"/>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01544-AEAE-453D-B2CF-DC1043B2E1A8}">
  <dimension ref="A1:N133"/>
  <sheetViews>
    <sheetView zoomScale="70" zoomScaleNormal="70" workbookViewId="0">
      <selection activeCell="A8" sqref="A8:D27"/>
    </sheetView>
  </sheetViews>
  <sheetFormatPr baseColWidth="10" defaultColWidth="11.44140625" defaultRowHeight="13.8" x14ac:dyDescent="0.25"/>
  <cols>
    <col min="1" max="2" width="6.5546875" style="147" customWidth="1"/>
    <col min="3" max="3" width="32.6640625" style="147" customWidth="1"/>
    <col min="4" max="4" width="26.6640625" style="147" customWidth="1"/>
    <col min="5" max="5" width="38" style="147" customWidth="1"/>
    <col min="6" max="6" width="29.6640625" style="147" customWidth="1"/>
    <col min="7" max="7" width="18.33203125" style="147" customWidth="1"/>
    <col min="8" max="8" width="15.5546875" style="147" customWidth="1"/>
    <col min="9" max="9" width="19.33203125" style="147" customWidth="1"/>
    <col min="10" max="10" width="15" style="147" customWidth="1"/>
    <col min="11" max="16384" width="11.44140625" style="147"/>
  </cols>
  <sheetData>
    <row r="1" spans="1:14" ht="15" customHeight="1" x14ac:dyDescent="0.25">
      <c r="A1" s="411"/>
      <c r="B1" s="412"/>
      <c r="C1" s="413"/>
      <c r="D1" s="303" t="str">
        <f>[4]CONTEXTO!B1</f>
        <v xml:space="preserve">PROCESO:  SISTEMA INTEGRADO DE GESTIÓN </v>
      </c>
      <c r="E1" s="303"/>
      <c r="F1" s="303"/>
      <c r="G1" s="303"/>
      <c r="H1" s="418" t="s">
        <v>408</v>
      </c>
      <c r="I1" s="308"/>
      <c r="J1" s="419"/>
      <c r="K1" s="146"/>
      <c r="N1" s="278"/>
    </row>
    <row r="2" spans="1:14" ht="15" customHeight="1" x14ac:dyDescent="0.25">
      <c r="A2" s="337"/>
      <c r="B2" s="338"/>
      <c r="C2" s="414"/>
      <c r="D2" s="305"/>
      <c r="E2" s="305"/>
      <c r="F2" s="305"/>
      <c r="G2" s="305"/>
      <c r="H2" s="422" t="s">
        <v>407</v>
      </c>
      <c r="I2" s="310"/>
      <c r="J2" s="420"/>
      <c r="K2" s="146"/>
      <c r="N2" s="278"/>
    </row>
    <row r="3" spans="1:14" ht="15" customHeight="1" x14ac:dyDescent="0.25">
      <c r="A3" s="337"/>
      <c r="B3" s="338"/>
      <c r="C3" s="414"/>
      <c r="D3" s="305" t="s">
        <v>248</v>
      </c>
      <c r="E3" s="305"/>
      <c r="F3" s="305"/>
      <c r="G3" s="305"/>
      <c r="H3" s="422" t="s">
        <v>264</v>
      </c>
      <c r="I3" s="310"/>
      <c r="J3" s="420"/>
      <c r="K3" s="146"/>
      <c r="N3" s="278"/>
    </row>
    <row r="4" spans="1:14" ht="15.75" customHeight="1" thickBot="1" x14ac:dyDescent="0.3">
      <c r="A4" s="415"/>
      <c r="B4" s="416"/>
      <c r="C4" s="417"/>
      <c r="D4" s="423"/>
      <c r="E4" s="423"/>
      <c r="F4" s="423"/>
      <c r="G4" s="423"/>
      <c r="H4" s="424" t="s">
        <v>406</v>
      </c>
      <c r="I4" s="425"/>
      <c r="J4" s="421"/>
      <c r="K4" s="146"/>
      <c r="N4" s="278"/>
    </row>
    <row r="5" spans="1:14" ht="15.75" customHeight="1" x14ac:dyDescent="0.25">
      <c r="A5" s="390"/>
      <c r="B5" s="311"/>
      <c r="C5" s="311"/>
      <c r="D5" s="311"/>
      <c r="E5" s="311"/>
      <c r="F5" s="311"/>
      <c r="G5" s="311"/>
      <c r="H5" s="311"/>
      <c r="I5" s="311"/>
      <c r="J5" s="391"/>
      <c r="K5" s="146"/>
      <c r="N5" s="148"/>
    </row>
    <row r="6" spans="1:14" ht="15" customHeight="1" x14ac:dyDescent="0.25">
      <c r="A6" s="392" t="str">
        <f>[3]CONTEXTO!A8</f>
        <v>PROCESO: GESTIÓN CATASTRAL</v>
      </c>
      <c r="B6" s="393"/>
      <c r="C6" s="393"/>
      <c r="D6" s="393"/>
      <c r="E6" s="393"/>
      <c r="F6" s="393"/>
      <c r="G6" s="393"/>
      <c r="H6" s="393"/>
      <c r="I6" s="393"/>
      <c r="J6" s="394"/>
    </row>
    <row r="7" spans="1:14" ht="32.25" customHeight="1" thickBot="1" x14ac:dyDescent="0.3">
      <c r="A7" s="395"/>
      <c r="B7" s="396"/>
      <c r="C7" s="396"/>
      <c r="D7" s="396"/>
      <c r="E7" s="396"/>
      <c r="F7" s="396"/>
      <c r="G7" s="396"/>
      <c r="H7" s="396"/>
      <c r="I7" s="396"/>
      <c r="J7" s="397"/>
    </row>
    <row r="8" spans="1:14" ht="23.25" customHeight="1" x14ac:dyDescent="0.25">
      <c r="A8" s="398" t="s">
        <v>249</v>
      </c>
      <c r="B8" s="399"/>
      <c r="C8" s="399"/>
      <c r="D8" s="400"/>
      <c r="E8" s="385" t="s">
        <v>219</v>
      </c>
      <c r="F8" s="404"/>
      <c r="G8" s="404"/>
      <c r="H8" s="404"/>
      <c r="I8" s="404"/>
      <c r="J8" s="405"/>
    </row>
    <row r="9" spans="1:14" ht="23.25" customHeight="1" x14ac:dyDescent="0.25">
      <c r="A9" s="401"/>
      <c r="B9" s="402"/>
      <c r="C9" s="402"/>
      <c r="D9" s="403"/>
      <c r="E9" s="384" t="s">
        <v>250</v>
      </c>
      <c r="F9" s="384"/>
      <c r="G9" s="384" t="s">
        <v>251</v>
      </c>
      <c r="H9" s="384"/>
      <c r="I9" s="384"/>
      <c r="J9" s="384"/>
    </row>
    <row r="10" spans="1:14" ht="23.25" customHeight="1" x14ac:dyDescent="0.3">
      <c r="A10" s="401"/>
      <c r="B10" s="402"/>
      <c r="C10" s="402"/>
      <c r="D10" s="403"/>
      <c r="E10" s="373" t="s">
        <v>252</v>
      </c>
      <c r="F10" s="373"/>
      <c r="G10" s="406" t="s">
        <v>253</v>
      </c>
      <c r="H10" s="407"/>
      <c r="I10" s="407"/>
      <c r="J10" s="408"/>
    </row>
    <row r="11" spans="1:14" ht="37.200000000000003" customHeight="1" x14ac:dyDescent="0.25">
      <c r="A11" s="401"/>
      <c r="B11" s="402"/>
      <c r="C11" s="402"/>
      <c r="D11" s="403"/>
      <c r="E11" s="379" t="s">
        <v>405</v>
      </c>
      <c r="F11" s="381"/>
      <c r="G11" s="389" t="s">
        <v>404</v>
      </c>
      <c r="H11" s="389"/>
      <c r="I11" s="389"/>
      <c r="J11" s="389"/>
    </row>
    <row r="12" spans="1:14" ht="31.2" customHeight="1" x14ac:dyDescent="0.25">
      <c r="A12" s="401"/>
      <c r="B12" s="402"/>
      <c r="C12" s="402"/>
      <c r="D12" s="403"/>
      <c r="E12" s="379" t="s">
        <v>403</v>
      </c>
      <c r="F12" s="381"/>
      <c r="G12" s="389" t="s">
        <v>402</v>
      </c>
      <c r="H12" s="389"/>
      <c r="I12" s="389"/>
      <c r="J12" s="389"/>
    </row>
    <row r="13" spans="1:14" ht="43.5" customHeight="1" x14ac:dyDescent="0.25">
      <c r="A13" s="401"/>
      <c r="B13" s="402"/>
      <c r="C13" s="402"/>
      <c r="D13" s="403"/>
      <c r="E13" s="379" t="s">
        <v>401</v>
      </c>
      <c r="F13" s="381"/>
      <c r="G13" s="389" t="s">
        <v>400</v>
      </c>
      <c r="H13" s="389"/>
      <c r="I13" s="389"/>
      <c r="J13" s="389"/>
    </row>
    <row r="14" spans="1:14" ht="43.5" customHeight="1" x14ac:dyDescent="0.25">
      <c r="A14" s="401"/>
      <c r="B14" s="402"/>
      <c r="C14" s="402"/>
      <c r="D14" s="403"/>
      <c r="E14" s="379" t="s">
        <v>399</v>
      </c>
      <c r="F14" s="381"/>
      <c r="G14" s="389" t="s">
        <v>398</v>
      </c>
      <c r="H14" s="389"/>
      <c r="I14" s="389"/>
      <c r="J14" s="389"/>
    </row>
    <row r="15" spans="1:14" ht="49.5" customHeight="1" x14ac:dyDescent="0.25">
      <c r="A15" s="401"/>
      <c r="B15" s="402"/>
      <c r="C15" s="402"/>
      <c r="D15" s="403"/>
      <c r="E15" s="379" t="s">
        <v>397</v>
      </c>
      <c r="F15" s="381"/>
      <c r="G15" s="370" t="s">
        <v>396</v>
      </c>
      <c r="H15" s="370"/>
      <c r="I15" s="370"/>
      <c r="J15" s="370"/>
    </row>
    <row r="16" spans="1:14" ht="49.5" customHeight="1" x14ac:dyDescent="0.25">
      <c r="A16" s="401"/>
      <c r="B16" s="402"/>
      <c r="C16" s="402"/>
      <c r="D16" s="403"/>
      <c r="E16" s="379" t="s">
        <v>395</v>
      </c>
      <c r="F16" s="381"/>
      <c r="G16" s="389" t="s">
        <v>394</v>
      </c>
      <c r="H16" s="389"/>
      <c r="I16" s="389"/>
      <c r="J16" s="389"/>
    </row>
    <row r="17" spans="1:10" ht="54.75" customHeight="1" x14ac:dyDescent="0.25">
      <c r="A17" s="401"/>
      <c r="B17" s="402"/>
      <c r="C17" s="402"/>
      <c r="D17" s="403"/>
      <c r="E17" s="379" t="s">
        <v>422</v>
      </c>
      <c r="F17" s="381"/>
      <c r="G17" s="389" t="s">
        <v>393</v>
      </c>
      <c r="H17" s="389"/>
      <c r="I17" s="389"/>
      <c r="J17" s="389"/>
    </row>
    <row r="18" spans="1:10" ht="48.75" customHeight="1" x14ac:dyDescent="0.25">
      <c r="A18" s="401"/>
      <c r="B18" s="402"/>
      <c r="C18" s="402"/>
      <c r="D18" s="403"/>
      <c r="E18" s="379" t="s">
        <v>392</v>
      </c>
      <c r="F18" s="381"/>
      <c r="G18" s="389" t="s">
        <v>391</v>
      </c>
      <c r="H18" s="389"/>
      <c r="I18" s="389"/>
      <c r="J18" s="389"/>
    </row>
    <row r="19" spans="1:10" ht="45" customHeight="1" x14ac:dyDescent="0.25">
      <c r="A19" s="401"/>
      <c r="B19" s="402"/>
      <c r="C19" s="402"/>
      <c r="D19" s="403"/>
      <c r="E19" s="379" t="s">
        <v>390</v>
      </c>
      <c r="F19" s="381"/>
      <c r="G19" s="389" t="s">
        <v>389</v>
      </c>
      <c r="H19" s="389"/>
      <c r="I19" s="389"/>
      <c r="J19" s="389"/>
    </row>
    <row r="20" spans="1:10" ht="41.4" customHeight="1" x14ac:dyDescent="0.25">
      <c r="A20" s="401"/>
      <c r="B20" s="402"/>
      <c r="C20" s="402"/>
      <c r="D20" s="403"/>
      <c r="E20" s="409" t="s">
        <v>441</v>
      </c>
      <c r="F20" s="410"/>
      <c r="G20" s="382" t="s">
        <v>423</v>
      </c>
      <c r="H20" s="382"/>
      <c r="I20" s="382"/>
      <c r="J20" s="382"/>
    </row>
    <row r="21" spans="1:10" ht="49.5" customHeight="1" x14ac:dyDescent="0.25">
      <c r="A21" s="401"/>
      <c r="B21" s="402"/>
      <c r="C21" s="402"/>
      <c r="D21" s="403"/>
      <c r="E21" s="379" t="s">
        <v>388</v>
      </c>
      <c r="F21" s="381"/>
      <c r="G21" s="382" t="s">
        <v>387</v>
      </c>
      <c r="H21" s="382"/>
      <c r="I21" s="382"/>
      <c r="J21" s="382"/>
    </row>
    <row r="22" spans="1:10" ht="33" customHeight="1" x14ac:dyDescent="0.25">
      <c r="A22" s="401"/>
      <c r="B22" s="402"/>
      <c r="C22" s="402"/>
      <c r="D22" s="403"/>
      <c r="E22" s="379" t="s">
        <v>386</v>
      </c>
      <c r="F22" s="381"/>
      <c r="G22" s="382" t="s">
        <v>385</v>
      </c>
      <c r="H22" s="382"/>
      <c r="I22" s="382"/>
      <c r="J22" s="382"/>
    </row>
    <row r="23" spans="1:10" ht="49.5" customHeight="1" x14ac:dyDescent="0.25">
      <c r="A23" s="401"/>
      <c r="B23" s="402"/>
      <c r="C23" s="402"/>
      <c r="D23" s="403"/>
      <c r="E23" s="379" t="s">
        <v>384</v>
      </c>
      <c r="F23" s="381"/>
      <c r="G23" s="389" t="s">
        <v>424</v>
      </c>
      <c r="H23" s="389"/>
      <c r="I23" s="389"/>
      <c r="J23" s="389"/>
    </row>
    <row r="24" spans="1:10" ht="88.95" customHeight="1" x14ac:dyDescent="0.25">
      <c r="A24" s="401"/>
      <c r="B24" s="402"/>
      <c r="C24" s="402"/>
      <c r="D24" s="403"/>
      <c r="E24" s="379" t="s">
        <v>383</v>
      </c>
      <c r="F24" s="381"/>
      <c r="G24" s="389" t="s">
        <v>425</v>
      </c>
      <c r="H24" s="389"/>
      <c r="I24" s="389"/>
      <c r="J24" s="389"/>
    </row>
    <row r="25" spans="1:10" ht="49.5" customHeight="1" x14ac:dyDescent="0.25">
      <c r="A25" s="401"/>
      <c r="B25" s="402"/>
      <c r="C25" s="402"/>
      <c r="D25" s="403"/>
      <c r="E25" s="379" t="s">
        <v>426</v>
      </c>
      <c r="F25" s="381"/>
      <c r="G25" s="382"/>
      <c r="H25" s="382"/>
      <c r="I25" s="382"/>
      <c r="J25" s="382"/>
    </row>
    <row r="26" spans="1:10" ht="52.2" customHeight="1" x14ac:dyDescent="0.25">
      <c r="A26" s="401"/>
      <c r="B26" s="402"/>
      <c r="C26" s="402"/>
      <c r="D26" s="403"/>
      <c r="E26" s="379" t="s">
        <v>427</v>
      </c>
      <c r="F26" s="381"/>
      <c r="G26" s="382"/>
      <c r="H26" s="382"/>
      <c r="I26" s="382"/>
      <c r="J26" s="382"/>
    </row>
    <row r="27" spans="1:10" ht="49.5" customHeight="1" x14ac:dyDescent="0.25">
      <c r="A27" s="401"/>
      <c r="B27" s="402"/>
      <c r="C27" s="402"/>
      <c r="D27" s="403"/>
      <c r="E27" s="379" t="s">
        <v>428</v>
      </c>
      <c r="F27" s="381"/>
      <c r="G27" s="382"/>
      <c r="H27" s="382"/>
      <c r="I27" s="382"/>
      <c r="J27" s="382"/>
    </row>
    <row r="28" spans="1:10" ht="49.5" customHeight="1" x14ac:dyDescent="0.25">
      <c r="A28" s="232"/>
      <c r="B28" s="233"/>
      <c r="C28" s="233"/>
      <c r="D28" s="234"/>
      <c r="E28" s="379" t="s">
        <v>442</v>
      </c>
      <c r="F28" s="383"/>
      <c r="G28" s="235"/>
      <c r="H28" s="236"/>
      <c r="I28" s="236"/>
      <c r="J28" s="237"/>
    </row>
    <row r="29" spans="1:10" ht="51.75" customHeight="1" x14ac:dyDescent="0.25">
      <c r="A29" s="372" t="s">
        <v>217</v>
      </c>
      <c r="B29" s="372" t="s">
        <v>251</v>
      </c>
      <c r="C29" s="373" t="s">
        <v>254</v>
      </c>
      <c r="D29" s="373"/>
      <c r="E29" s="384" t="s">
        <v>255</v>
      </c>
      <c r="F29" s="373"/>
      <c r="G29" s="385" t="s">
        <v>256</v>
      </c>
      <c r="H29" s="386"/>
      <c r="I29" s="386"/>
      <c r="J29" s="387"/>
    </row>
    <row r="30" spans="1:10" ht="69" customHeight="1" x14ac:dyDescent="0.25">
      <c r="A30" s="372"/>
      <c r="B30" s="372"/>
      <c r="C30" s="366" t="s">
        <v>382</v>
      </c>
      <c r="D30" s="367"/>
      <c r="E30" s="379" t="s">
        <v>443</v>
      </c>
      <c r="F30" s="381"/>
      <c r="G30" s="366" t="s">
        <v>444</v>
      </c>
      <c r="H30" s="371"/>
      <c r="I30" s="371"/>
      <c r="J30" s="367"/>
    </row>
    <row r="31" spans="1:10" ht="106.2" customHeight="1" x14ac:dyDescent="0.25">
      <c r="A31" s="372"/>
      <c r="B31" s="372"/>
      <c r="C31" s="366" t="s">
        <v>381</v>
      </c>
      <c r="D31" s="367"/>
      <c r="E31" s="379" t="s">
        <v>380</v>
      </c>
      <c r="F31" s="381"/>
      <c r="G31" s="388" t="s">
        <v>429</v>
      </c>
      <c r="H31" s="371"/>
      <c r="I31" s="371"/>
      <c r="J31" s="367"/>
    </row>
    <row r="32" spans="1:10" ht="82.95" customHeight="1" x14ac:dyDescent="0.25">
      <c r="A32" s="372"/>
      <c r="B32" s="372"/>
      <c r="C32" s="366" t="s">
        <v>379</v>
      </c>
      <c r="D32" s="367"/>
      <c r="E32" s="379" t="s">
        <v>445</v>
      </c>
      <c r="F32" s="381"/>
      <c r="G32" s="366"/>
      <c r="H32" s="371"/>
      <c r="I32" s="371"/>
      <c r="J32" s="367"/>
    </row>
    <row r="33" spans="1:10" ht="92.4" customHeight="1" x14ac:dyDescent="0.25">
      <c r="A33" s="372"/>
      <c r="B33" s="372"/>
      <c r="C33" s="366" t="s">
        <v>430</v>
      </c>
      <c r="D33" s="367"/>
      <c r="E33" s="379" t="s">
        <v>431</v>
      </c>
      <c r="F33" s="381"/>
      <c r="G33" s="366"/>
      <c r="H33" s="371"/>
      <c r="I33" s="371"/>
      <c r="J33" s="367"/>
    </row>
    <row r="34" spans="1:10" ht="69" customHeight="1" x14ac:dyDescent="0.25">
      <c r="A34" s="372"/>
      <c r="B34" s="372"/>
      <c r="C34" s="366" t="s">
        <v>446</v>
      </c>
      <c r="D34" s="367"/>
      <c r="E34" s="379" t="s">
        <v>432</v>
      </c>
      <c r="F34" s="381"/>
      <c r="G34" s="366"/>
      <c r="H34" s="371"/>
      <c r="I34" s="371"/>
      <c r="J34" s="367"/>
    </row>
    <row r="35" spans="1:10" ht="69" customHeight="1" x14ac:dyDescent="0.25">
      <c r="A35" s="372"/>
      <c r="B35" s="372"/>
      <c r="C35" s="366" t="s">
        <v>447</v>
      </c>
      <c r="D35" s="367"/>
      <c r="E35" s="379" t="s">
        <v>448</v>
      </c>
      <c r="F35" s="381"/>
      <c r="G35" s="366"/>
      <c r="H35" s="371"/>
      <c r="I35" s="371"/>
      <c r="J35" s="367"/>
    </row>
    <row r="36" spans="1:10" ht="81" customHeight="1" x14ac:dyDescent="0.25">
      <c r="A36" s="372"/>
      <c r="B36" s="372"/>
      <c r="C36" s="366" t="s">
        <v>449</v>
      </c>
      <c r="D36" s="367"/>
      <c r="E36" s="379" t="s">
        <v>450</v>
      </c>
      <c r="F36" s="381"/>
      <c r="G36" s="366"/>
      <c r="H36" s="371"/>
      <c r="I36" s="371"/>
      <c r="J36" s="367"/>
    </row>
    <row r="37" spans="1:10" ht="69" customHeight="1" x14ac:dyDescent="0.25">
      <c r="A37" s="372"/>
      <c r="B37" s="372"/>
      <c r="C37" s="366" t="s">
        <v>451</v>
      </c>
      <c r="D37" s="367"/>
      <c r="E37" s="379"/>
      <c r="F37" s="381"/>
      <c r="G37" s="366"/>
      <c r="H37" s="371"/>
      <c r="I37" s="371"/>
      <c r="J37" s="367"/>
    </row>
    <row r="38" spans="1:10" ht="69" customHeight="1" x14ac:dyDescent="0.25">
      <c r="A38" s="372"/>
      <c r="B38" s="372"/>
      <c r="C38" s="366" t="s">
        <v>452</v>
      </c>
      <c r="D38" s="367"/>
      <c r="E38" s="379"/>
      <c r="F38" s="381"/>
      <c r="G38" s="366"/>
      <c r="H38" s="371"/>
      <c r="I38" s="371"/>
      <c r="J38" s="367"/>
    </row>
    <row r="39" spans="1:10" ht="69" customHeight="1" x14ac:dyDescent="0.25">
      <c r="A39" s="372"/>
      <c r="B39" s="372"/>
      <c r="C39" s="366" t="s">
        <v>453</v>
      </c>
      <c r="D39" s="367"/>
      <c r="E39" s="379"/>
      <c r="F39" s="381"/>
      <c r="G39" s="366"/>
      <c r="H39" s="371"/>
      <c r="I39" s="371"/>
      <c r="J39" s="367"/>
    </row>
    <row r="40" spans="1:10" ht="69" customHeight="1" x14ac:dyDescent="0.25">
      <c r="A40" s="372"/>
      <c r="B40" s="372"/>
      <c r="C40" s="366" t="s">
        <v>378</v>
      </c>
      <c r="D40" s="367"/>
      <c r="E40" s="379"/>
      <c r="F40" s="381"/>
      <c r="G40" s="366"/>
      <c r="H40" s="371"/>
      <c r="I40" s="371"/>
      <c r="J40" s="367"/>
    </row>
    <row r="41" spans="1:10" ht="69" customHeight="1" x14ac:dyDescent="0.25">
      <c r="A41" s="372"/>
      <c r="B41" s="372"/>
      <c r="C41" s="366" t="s">
        <v>454</v>
      </c>
      <c r="D41" s="367"/>
      <c r="E41" s="379"/>
      <c r="F41" s="381"/>
      <c r="G41" s="366"/>
      <c r="H41" s="371"/>
      <c r="I41" s="371"/>
      <c r="J41" s="367"/>
    </row>
    <row r="42" spans="1:10" ht="41.25" customHeight="1" x14ac:dyDescent="0.25">
      <c r="A42" s="372"/>
      <c r="B42" s="372"/>
      <c r="C42" s="366" t="s">
        <v>455</v>
      </c>
      <c r="D42" s="367"/>
      <c r="E42" s="361"/>
      <c r="F42" s="362"/>
      <c r="G42" s="363"/>
      <c r="H42" s="365"/>
      <c r="I42" s="365"/>
      <c r="J42" s="364"/>
    </row>
    <row r="43" spans="1:10" ht="66" customHeight="1" x14ac:dyDescent="0.3">
      <c r="A43" s="372"/>
      <c r="B43" s="372" t="s">
        <v>250</v>
      </c>
      <c r="C43" s="373" t="s">
        <v>257</v>
      </c>
      <c r="D43" s="373"/>
      <c r="E43" s="374" t="s">
        <v>258</v>
      </c>
      <c r="F43" s="375"/>
      <c r="G43" s="376" t="s">
        <v>259</v>
      </c>
      <c r="H43" s="377"/>
      <c r="I43" s="377"/>
      <c r="J43" s="378"/>
    </row>
    <row r="44" spans="1:10" ht="51.75" customHeight="1" x14ac:dyDescent="0.25">
      <c r="A44" s="372"/>
      <c r="B44" s="372"/>
      <c r="C44" s="366" t="s">
        <v>377</v>
      </c>
      <c r="D44" s="367"/>
      <c r="E44" s="366" t="s">
        <v>376</v>
      </c>
      <c r="F44" s="367"/>
      <c r="G44" s="379" t="s">
        <v>375</v>
      </c>
      <c r="H44" s="380"/>
      <c r="I44" s="380"/>
      <c r="J44" s="381"/>
    </row>
    <row r="45" spans="1:10" ht="47.25" customHeight="1" x14ac:dyDescent="0.25">
      <c r="A45" s="372"/>
      <c r="B45" s="372"/>
      <c r="C45" s="366" t="s">
        <v>456</v>
      </c>
      <c r="D45" s="367"/>
      <c r="E45" s="379" t="s">
        <v>374</v>
      </c>
      <c r="F45" s="381"/>
      <c r="G45" s="366"/>
      <c r="H45" s="371"/>
      <c r="I45" s="371"/>
      <c r="J45" s="367"/>
    </row>
    <row r="46" spans="1:10" ht="49.5" customHeight="1" x14ac:dyDescent="0.25">
      <c r="A46" s="372"/>
      <c r="B46" s="372"/>
      <c r="C46" s="366" t="s">
        <v>373</v>
      </c>
      <c r="D46" s="367"/>
      <c r="E46" s="369" t="s">
        <v>372</v>
      </c>
      <c r="F46" s="370"/>
      <c r="G46" s="366"/>
      <c r="H46" s="371"/>
      <c r="I46" s="371"/>
      <c r="J46" s="367"/>
    </row>
    <row r="47" spans="1:10" ht="48" customHeight="1" x14ac:dyDescent="0.25">
      <c r="A47" s="372"/>
      <c r="B47" s="372"/>
      <c r="C47" s="366" t="s">
        <v>371</v>
      </c>
      <c r="D47" s="367"/>
      <c r="E47" s="369" t="s">
        <v>457</v>
      </c>
      <c r="F47" s="370"/>
      <c r="G47" s="360"/>
      <c r="H47" s="360"/>
      <c r="I47" s="360"/>
      <c r="J47" s="360"/>
    </row>
    <row r="48" spans="1:10" ht="45.75" customHeight="1" x14ac:dyDescent="0.25">
      <c r="A48" s="372"/>
      <c r="B48" s="372"/>
      <c r="C48" s="361" t="s">
        <v>370</v>
      </c>
      <c r="D48" s="362"/>
      <c r="E48" s="360"/>
      <c r="F48" s="360"/>
      <c r="G48" s="360"/>
      <c r="H48" s="360"/>
      <c r="I48" s="360"/>
      <c r="J48" s="360"/>
    </row>
    <row r="49" spans="1:10" ht="45.75" customHeight="1" x14ac:dyDescent="0.25">
      <c r="A49" s="372"/>
      <c r="B49" s="372"/>
      <c r="C49" s="360" t="s">
        <v>369</v>
      </c>
      <c r="D49" s="360"/>
      <c r="E49" s="360"/>
      <c r="F49" s="360"/>
      <c r="G49" s="360"/>
      <c r="H49" s="360"/>
      <c r="I49" s="360"/>
      <c r="J49" s="360"/>
    </row>
    <row r="50" spans="1:10" ht="45" customHeight="1" x14ac:dyDescent="0.25">
      <c r="A50" s="372"/>
      <c r="B50" s="372"/>
      <c r="C50" s="361" t="s">
        <v>368</v>
      </c>
      <c r="D50" s="362"/>
      <c r="E50" s="361"/>
      <c r="F50" s="362"/>
      <c r="G50" s="361"/>
      <c r="H50" s="368"/>
      <c r="I50" s="368"/>
      <c r="J50" s="362"/>
    </row>
    <row r="51" spans="1:10" ht="50.25" customHeight="1" x14ac:dyDescent="0.25">
      <c r="A51" s="372"/>
      <c r="B51" s="372"/>
      <c r="C51" s="366" t="s">
        <v>367</v>
      </c>
      <c r="D51" s="367"/>
      <c r="E51" s="361"/>
      <c r="F51" s="362"/>
      <c r="G51" s="361"/>
      <c r="H51" s="368"/>
      <c r="I51" s="368"/>
      <c r="J51" s="362"/>
    </row>
    <row r="52" spans="1:10" ht="52.5" customHeight="1" x14ac:dyDescent="0.25">
      <c r="A52" s="372"/>
      <c r="B52" s="372"/>
      <c r="C52" s="366" t="s">
        <v>366</v>
      </c>
      <c r="D52" s="367"/>
      <c r="E52" s="363"/>
      <c r="F52" s="364"/>
      <c r="G52" s="363"/>
      <c r="H52" s="365"/>
      <c r="I52" s="365"/>
      <c r="J52" s="364"/>
    </row>
    <row r="53" spans="1:10" ht="48" customHeight="1" x14ac:dyDescent="0.25">
      <c r="A53" s="372"/>
      <c r="B53" s="372"/>
      <c r="C53" s="361" t="s">
        <v>365</v>
      </c>
      <c r="D53" s="362"/>
      <c r="E53" s="361"/>
      <c r="F53" s="362"/>
      <c r="G53" s="361"/>
      <c r="H53" s="368"/>
      <c r="I53" s="368"/>
      <c r="J53" s="362"/>
    </row>
    <row r="54" spans="1:10" ht="46.5" customHeight="1" x14ac:dyDescent="0.25">
      <c r="A54" s="372"/>
      <c r="B54" s="372"/>
      <c r="C54" s="361"/>
      <c r="D54" s="362"/>
      <c r="E54" s="363"/>
      <c r="F54" s="364"/>
      <c r="G54" s="363"/>
      <c r="H54" s="365"/>
      <c r="I54" s="365"/>
      <c r="J54" s="364"/>
    </row>
    <row r="55" spans="1:10" ht="48.75" customHeight="1" x14ac:dyDescent="0.25">
      <c r="A55" s="372"/>
      <c r="B55" s="372"/>
      <c r="C55" s="360"/>
      <c r="D55" s="360"/>
      <c r="E55" s="360"/>
      <c r="F55" s="360"/>
      <c r="G55" s="360"/>
      <c r="H55" s="360"/>
      <c r="I55" s="360"/>
      <c r="J55" s="360"/>
    </row>
    <row r="56" spans="1:10" x14ac:dyDescent="0.25">
      <c r="C56" s="238"/>
      <c r="D56" s="238"/>
      <c r="E56" s="359"/>
      <c r="F56" s="359"/>
      <c r="G56" s="359"/>
      <c r="H56" s="359"/>
      <c r="I56" s="359"/>
      <c r="J56" s="359"/>
    </row>
    <row r="57" spans="1:10" x14ac:dyDescent="0.25">
      <c r="C57" s="238"/>
      <c r="D57" s="238"/>
      <c r="E57" s="359"/>
      <c r="F57" s="359"/>
      <c r="G57" s="359"/>
      <c r="H57" s="359"/>
      <c r="I57" s="359"/>
      <c r="J57" s="359"/>
    </row>
    <row r="58" spans="1:10" x14ac:dyDescent="0.25">
      <c r="E58" s="338"/>
      <c r="F58" s="338"/>
      <c r="G58" s="338"/>
      <c r="H58" s="338"/>
      <c r="I58" s="338"/>
      <c r="J58" s="338"/>
    </row>
    <row r="59" spans="1:10" x14ac:dyDescent="0.25">
      <c r="E59" s="338"/>
      <c r="F59" s="338"/>
      <c r="G59" s="338"/>
      <c r="H59" s="338"/>
      <c r="I59" s="338"/>
      <c r="J59" s="338"/>
    </row>
    <row r="60" spans="1:10" x14ac:dyDescent="0.25">
      <c r="E60" s="338"/>
      <c r="F60" s="338"/>
      <c r="G60" s="338"/>
      <c r="H60" s="338"/>
      <c r="I60" s="338"/>
      <c r="J60" s="338"/>
    </row>
    <row r="61" spans="1:10" x14ac:dyDescent="0.25">
      <c r="E61" s="338"/>
      <c r="F61" s="338"/>
      <c r="G61" s="338"/>
      <c r="H61" s="338"/>
      <c r="I61" s="338"/>
      <c r="J61" s="338"/>
    </row>
    <row r="62" spans="1:10" x14ac:dyDescent="0.25">
      <c r="E62" s="338"/>
      <c r="F62" s="338"/>
      <c r="G62" s="338"/>
      <c r="H62" s="338"/>
      <c r="I62" s="338"/>
      <c r="J62" s="338"/>
    </row>
    <row r="63" spans="1:10" x14ac:dyDescent="0.25">
      <c r="E63" s="338"/>
      <c r="F63" s="338"/>
      <c r="G63" s="338"/>
      <c r="H63" s="338"/>
      <c r="I63" s="338"/>
      <c r="J63" s="338"/>
    </row>
    <row r="64" spans="1:10" x14ac:dyDescent="0.25">
      <c r="E64" s="338"/>
      <c r="F64" s="338"/>
      <c r="G64" s="338"/>
      <c r="H64" s="338"/>
      <c r="I64" s="338"/>
      <c r="J64" s="338"/>
    </row>
    <row r="65" spans="5:10" x14ac:dyDescent="0.25">
      <c r="E65" s="338"/>
      <c r="F65" s="338"/>
      <c r="G65" s="338"/>
      <c r="H65" s="338"/>
      <c r="I65" s="338"/>
      <c r="J65" s="338"/>
    </row>
    <row r="66" spans="5:10" x14ac:dyDescent="0.25">
      <c r="E66" s="338"/>
      <c r="F66" s="338"/>
      <c r="G66" s="338"/>
      <c r="H66" s="338"/>
      <c r="I66" s="338"/>
      <c r="J66" s="338"/>
    </row>
    <row r="67" spans="5:10" x14ac:dyDescent="0.25">
      <c r="E67" s="338"/>
      <c r="F67" s="338"/>
      <c r="G67" s="338"/>
      <c r="H67" s="338"/>
      <c r="I67" s="338"/>
      <c r="J67" s="338"/>
    </row>
    <row r="68" spans="5:10" x14ac:dyDescent="0.25">
      <c r="E68" s="338"/>
      <c r="F68" s="338"/>
      <c r="G68" s="338"/>
      <c r="H68" s="338"/>
      <c r="I68" s="338"/>
      <c r="J68" s="338"/>
    </row>
    <row r="69" spans="5:10" x14ac:dyDescent="0.25">
      <c r="E69" s="338"/>
      <c r="F69" s="338"/>
      <c r="G69" s="338"/>
      <c r="H69" s="338"/>
      <c r="I69" s="338"/>
      <c r="J69" s="338"/>
    </row>
    <row r="70" spans="5:10" x14ac:dyDescent="0.25">
      <c r="E70" s="338"/>
      <c r="F70" s="338"/>
      <c r="G70" s="338"/>
      <c r="H70" s="338"/>
      <c r="I70" s="338"/>
      <c r="J70" s="338"/>
    </row>
    <row r="71" spans="5:10" x14ac:dyDescent="0.25">
      <c r="E71" s="338"/>
      <c r="F71" s="338"/>
      <c r="G71" s="338"/>
      <c r="H71" s="338"/>
      <c r="I71" s="338"/>
      <c r="J71" s="338"/>
    </row>
    <row r="72" spans="5:10" x14ac:dyDescent="0.25">
      <c r="E72" s="338"/>
      <c r="F72" s="338"/>
      <c r="G72" s="338"/>
      <c r="H72" s="338"/>
      <c r="I72" s="338"/>
      <c r="J72" s="338"/>
    </row>
    <row r="73" spans="5:10" x14ac:dyDescent="0.25">
      <c r="E73" s="338"/>
      <c r="F73" s="338"/>
      <c r="G73" s="338"/>
      <c r="H73" s="338"/>
      <c r="I73" s="338"/>
      <c r="J73" s="338"/>
    </row>
    <row r="74" spans="5:10" x14ac:dyDescent="0.25">
      <c r="E74" s="338"/>
      <c r="F74" s="338"/>
      <c r="G74" s="338"/>
      <c r="H74" s="338"/>
      <c r="I74" s="338"/>
      <c r="J74" s="338"/>
    </row>
    <row r="75" spans="5:10" x14ac:dyDescent="0.25">
      <c r="E75" s="338"/>
      <c r="F75" s="338"/>
      <c r="G75" s="338"/>
      <c r="H75" s="338"/>
      <c r="I75" s="338"/>
      <c r="J75" s="338"/>
    </row>
    <row r="76" spans="5:10" x14ac:dyDescent="0.25">
      <c r="E76" s="338"/>
      <c r="F76" s="338"/>
      <c r="G76" s="338"/>
      <c r="H76" s="338"/>
      <c r="I76" s="338"/>
      <c r="J76" s="338"/>
    </row>
    <row r="77" spans="5:10" x14ac:dyDescent="0.25">
      <c r="E77" s="338"/>
      <c r="F77" s="338"/>
      <c r="G77" s="338"/>
      <c r="H77" s="338"/>
      <c r="I77" s="338"/>
      <c r="J77" s="338"/>
    </row>
    <row r="78" spans="5:10" x14ac:dyDescent="0.25">
      <c r="E78" s="338"/>
      <c r="F78" s="338"/>
      <c r="G78" s="338"/>
      <c r="H78" s="338"/>
      <c r="I78" s="338"/>
      <c r="J78" s="338"/>
    </row>
    <row r="79" spans="5:10" x14ac:dyDescent="0.25">
      <c r="E79" s="338"/>
      <c r="F79" s="338"/>
      <c r="G79" s="338"/>
      <c r="H79" s="338"/>
      <c r="I79" s="338"/>
      <c r="J79" s="338"/>
    </row>
    <row r="80" spans="5:10" x14ac:dyDescent="0.25">
      <c r="E80" s="338"/>
      <c r="F80" s="338"/>
      <c r="G80" s="338"/>
      <c r="H80" s="338"/>
      <c r="I80" s="338"/>
      <c r="J80" s="338"/>
    </row>
    <row r="81" spans="5:10" x14ac:dyDescent="0.25">
      <c r="E81" s="338"/>
      <c r="F81" s="338"/>
      <c r="G81" s="338"/>
      <c r="H81" s="338"/>
      <c r="I81" s="338"/>
      <c r="J81" s="338"/>
    </row>
    <row r="82" spans="5:10" x14ac:dyDescent="0.25">
      <c r="E82" s="338"/>
      <c r="F82" s="338"/>
      <c r="G82" s="338"/>
      <c r="H82" s="338"/>
      <c r="I82" s="338"/>
      <c r="J82" s="338"/>
    </row>
    <row r="83" spans="5:10" x14ac:dyDescent="0.25">
      <c r="E83" s="338"/>
      <c r="F83" s="338"/>
      <c r="G83" s="338"/>
      <c r="H83" s="338"/>
      <c r="I83" s="338"/>
      <c r="J83" s="338"/>
    </row>
    <row r="84" spans="5:10" x14ac:dyDescent="0.25">
      <c r="E84" s="338"/>
      <c r="F84" s="338"/>
      <c r="G84" s="338"/>
      <c r="H84" s="338"/>
      <c r="I84" s="338"/>
      <c r="J84" s="338"/>
    </row>
    <row r="85" spans="5:10" x14ac:dyDescent="0.25">
      <c r="E85" s="338"/>
      <c r="F85" s="338"/>
      <c r="G85" s="338"/>
      <c r="H85" s="338"/>
      <c r="I85" s="338"/>
      <c r="J85" s="338"/>
    </row>
    <row r="86" spans="5:10" x14ac:dyDescent="0.25">
      <c r="E86" s="338"/>
      <c r="F86" s="338"/>
      <c r="G86" s="338"/>
      <c r="H86" s="338"/>
      <c r="I86" s="338"/>
      <c r="J86" s="338"/>
    </row>
    <row r="87" spans="5:10" x14ac:dyDescent="0.25">
      <c r="E87" s="338"/>
      <c r="F87" s="338"/>
      <c r="G87" s="338"/>
      <c r="H87" s="338"/>
      <c r="I87" s="338"/>
      <c r="J87" s="338"/>
    </row>
    <row r="88" spans="5:10" x14ac:dyDescent="0.25">
      <c r="E88" s="338"/>
      <c r="F88" s="338"/>
      <c r="G88" s="338"/>
      <c r="H88" s="338"/>
      <c r="I88" s="338"/>
      <c r="J88" s="338"/>
    </row>
    <row r="89" spans="5:10" x14ac:dyDescent="0.25">
      <c r="E89" s="338"/>
      <c r="F89" s="338"/>
      <c r="G89" s="338"/>
      <c r="H89" s="338"/>
      <c r="I89" s="338"/>
      <c r="J89" s="338"/>
    </row>
    <row r="90" spans="5:10" x14ac:dyDescent="0.25">
      <c r="E90" s="338"/>
      <c r="F90" s="338"/>
      <c r="G90" s="338"/>
      <c r="H90" s="338"/>
      <c r="I90" s="338"/>
      <c r="J90" s="338"/>
    </row>
    <row r="91" spans="5:10" x14ac:dyDescent="0.25">
      <c r="E91" s="338"/>
      <c r="F91" s="338"/>
      <c r="G91" s="338"/>
      <c r="H91" s="338"/>
      <c r="I91" s="338"/>
      <c r="J91" s="338"/>
    </row>
    <row r="92" spans="5:10" x14ac:dyDescent="0.25">
      <c r="E92" s="338"/>
      <c r="F92" s="338"/>
      <c r="G92" s="338"/>
      <c r="H92" s="338"/>
      <c r="I92" s="338"/>
      <c r="J92" s="338"/>
    </row>
    <row r="93" spans="5:10" x14ac:dyDescent="0.25">
      <c r="E93" s="338"/>
      <c r="F93" s="338"/>
      <c r="G93" s="338"/>
      <c r="H93" s="338"/>
      <c r="I93" s="338"/>
      <c r="J93" s="338"/>
    </row>
    <row r="94" spans="5:10" x14ac:dyDescent="0.25">
      <c r="E94" s="338"/>
      <c r="F94" s="338"/>
      <c r="G94" s="338"/>
      <c r="H94" s="338"/>
      <c r="I94" s="338"/>
      <c r="J94" s="338"/>
    </row>
    <row r="95" spans="5:10" x14ac:dyDescent="0.25">
      <c r="E95" s="338"/>
      <c r="F95" s="338"/>
      <c r="G95" s="338"/>
      <c r="H95" s="338"/>
      <c r="I95" s="338"/>
      <c r="J95" s="338"/>
    </row>
    <row r="96" spans="5:10" x14ac:dyDescent="0.25">
      <c r="E96" s="338"/>
      <c r="F96" s="338"/>
      <c r="G96" s="338"/>
      <c r="H96" s="338"/>
      <c r="I96" s="338"/>
      <c r="J96" s="338"/>
    </row>
    <row r="97" spans="5:10" x14ac:dyDescent="0.25">
      <c r="E97" s="338"/>
      <c r="F97" s="338"/>
      <c r="G97" s="338"/>
      <c r="H97" s="338"/>
      <c r="I97" s="338"/>
      <c r="J97" s="338"/>
    </row>
    <row r="98" spans="5:10" x14ac:dyDescent="0.25">
      <c r="E98" s="338"/>
      <c r="F98" s="338"/>
      <c r="G98" s="338"/>
      <c r="H98" s="338"/>
      <c r="I98" s="338"/>
      <c r="J98" s="338"/>
    </row>
    <row r="99" spans="5:10" x14ac:dyDescent="0.25">
      <c r="E99" s="338"/>
      <c r="F99" s="338"/>
      <c r="G99" s="338"/>
      <c r="H99" s="338"/>
      <c r="I99" s="338"/>
      <c r="J99" s="338"/>
    </row>
    <row r="100" spans="5:10" x14ac:dyDescent="0.25">
      <c r="E100" s="338"/>
      <c r="F100" s="338"/>
      <c r="G100" s="338"/>
      <c r="H100" s="338"/>
      <c r="I100" s="338"/>
      <c r="J100" s="338"/>
    </row>
    <row r="101" spans="5:10" x14ac:dyDescent="0.25">
      <c r="E101" s="338"/>
      <c r="F101" s="338"/>
      <c r="G101" s="338"/>
      <c r="H101" s="338"/>
      <c r="I101" s="338"/>
      <c r="J101" s="338"/>
    </row>
    <row r="102" spans="5:10" x14ac:dyDescent="0.25">
      <c r="E102" s="338"/>
      <c r="F102" s="338"/>
      <c r="G102" s="338"/>
      <c r="H102" s="338"/>
      <c r="I102" s="338"/>
      <c r="J102" s="338"/>
    </row>
    <row r="103" spans="5:10" x14ac:dyDescent="0.25">
      <c r="E103" s="338"/>
      <c r="F103" s="338"/>
      <c r="G103" s="338"/>
      <c r="H103" s="338"/>
      <c r="I103" s="338"/>
      <c r="J103" s="338"/>
    </row>
    <row r="104" spans="5:10" x14ac:dyDescent="0.25">
      <c r="E104" s="338"/>
      <c r="F104" s="338"/>
      <c r="G104" s="338"/>
      <c r="H104" s="338"/>
      <c r="I104" s="338"/>
      <c r="J104" s="338"/>
    </row>
    <row r="105" spans="5:10" x14ac:dyDescent="0.25">
      <c r="E105" s="338"/>
      <c r="F105" s="338"/>
      <c r="G105" s="338"/>
      <c r="H105" s="338"/>
      <c r="I105" s="338"/>
      <c r="J105" s="338"/>
    </row>
    <row r="106" spans="5:10" x14ac:dyDescent="0.25">
      <c r="E106" s="338"/>
      <c r="F106" s="338"/>
      <c r="G106" s="338"/>
      <c r="H106" s="338"/>
      <c r="I106" s="338"/>
      <c r="J106" s="338"/>
    </row>
    <row r="107" spans="5:10" x14ac:dyDescent="0.25">
      <c r="E107" s="338"/>
      <c r="F107" s="338"/>
      <c r="G107" s="338"/>
      <c r="H107" s="338"/>
      <c r="I107" s="338"/>
      <c r="J107" s="338"/>
    </row>
    <row r="108" spans="5:10" x14ac:dyDescent="0.25">
      <c r="E108" s="338"/>
      <c r="F108" s="338"/>
      <c r="G108" s="338"/>
      <c r="H108" s="338"/>
      <c r="I108" s="338"/>
      <c r="J108" s="338"/>
    </row>
    <row r="109" spans="5:10" x14ac:dyDescent="0.25">
      <c r="E109" s="338"/>
      <c r="F109" s="338"/>
      <c r="G109" s="338"/>
      <c r="H109" s="338"/>
      <c r="I109" s="338"/>
      <c r="J109" s="338"/>
    </row>
    <row r="110" spans="5:10" x14ac:dyDescent="0.25">
      <c r="E110" s="338"/>
      <c r="F110" s="338"/>
      <c r="G110" s="338"/>
      <c r="H110" s="338"/>
      <c r="I110" s="338"/>
      <c r="J110" s="338"/>
    </row>
    <row r="111" spans="5:10" x14ac:dyDescent="0.25">
      <c r="E111" s="338"/>
      <c r="F111" s="338"/>
      <c r="G111" s="338"/>
      <c r="H111" s="338"/>
      <c r="I111" s="338"/>
      <c r="J111" s="338"/>
    </row>
    <row r="112" spans="5:10" x14ac:dyDescent="0.25">
      <c r="E112" s="338"/>
      <c r="F112" s="338"/>
      <c r="G112" s="338"/>
      <c r="H112" s="338"/>
      <c r="I112" s="338"/>
      <c r="J112" s="338"/>
    </row>
    <row r="113" spans="5:10" x14ac:dyDescent="0.25">
      <c r="E113" s="338"/>
      <c r="F113" s="338"/>
      <c r="G113" s="338"/>
      <c r="H113" s="338"/>
      <c r="I113" s="338"/>
      <c r="J113" s="338"/>
    </row>
    <row r="114" spans="5:10" x14ac:dyDescent="0.25">
      <c r="E114" s="338"/>
      <c r="F114" s="338"/>
      <c r="G114" s="338"/>
      <c r="H114" s="338"/>
      <c r="I114" s="338"/>
      <c r="J114" s="338"/>
    </row>
    <row r="115" spans="5:10" x14ac:dyDescent="0.25">
      <c r="E115" s="338"/>
      <c r="F115" s="338"/>
      <c r="G115" s="338"/>
      <c r="H115" s="338"/>
      <c r="I115" s="338"/>
      <c r="J115" s="338"/>
    </row>
    <row r="116" spans="5:10" x14ac:dyDescent="0.25">
      <c r="E116" s="338"/>
      <c r="F116" s="338"/>
      <c r="G116" s="338"/>
      <c r="H116" s="338"/>
      <c r="I116" s="338"/>
      <c r="J116" s="338"/>
    </row>
    <row r="117" spans="5:10" x14ac:dyDescent="0.25">
      <c r="E117" s="338"/>
      <c r="F117" s="338"/>
      <c r="G117" s="338"/>
      <c r="H117" s="338"/>
      <c r="I117" s="338"/>
      <c r="J117" s="338"/>
    </row>
    <row r="118" spans="5:10" x14ac:dyDescent="0.25">
      <c r="E118" s="338"/>
      <c r="F118" s="338"/>
      <c r="G118" s="338"/>
      <c r="H118" s="338"/>
      <c r="I118" s="338"/>
      <c r="J118" s="338"/>
    </row>
    <row r="119" spans="5:10" x14ac:dyDescent="0.25">
      <c r="E119" s="338"/>
      <c r="F119" s="338"/>
      <c r="G119" s="338"/>
      <c r="H119" s="338"/>
      <c r="I119" s="338"/>
      <c r="J119" s="338"/>
    </row>
    <row r="120" spans="5:10" x14ac:dyDescent="0.25">
      <c r="E120" s="338"/>
      <c r="F120" s="338"/>
      <c r="G120" s="338"/>
      <c r="H120" s="338"/>
      <c r="I120" s="338"/>
      <c r="J120" s="338"/>
    </row>
    <row r="121" spans="5:10" x14ac:dyDescent="0.25">
      <c r="E121" s="338"/>
      <c r="F121" s="338"/>
      <c r="G121" s="338"/>
      <c r="H121" s="338"/>
      <c r="I121" s="338"/>
      <c r="J121" s="338"/>
    </row>
    <row r="122" spans="5:10" x14ac:dyDescent="0.25">
      <c r="E122" s="338"/>
      <c r="F122" s="338"/>
      <c r="G122" s="338"/>
      <c r="H122" s="338"/>
      <c r="I122" s="338"/>
      <c r="J122" s="338"/>
    </row>
    <row r="123" spans="5:10" x14ac:dyDescent="0.25">
      <c r="E123" s="338"/>
      <c r="F123" s="338"/>
      <c r="G123" s="338"/>
      <c r="H123" s="338"/>
      <c r="I123" s="338"/>
      <c r="J123" s="338"/>
    </row>
    <row r="124" spans="5:10" x14ac:dyDescent="0.25">
      <c r="E124" s="338"/>
      <c r="F124" s="338"/>
      <c r="G124" s="338"/>
      <c r="H124" s="338"/>
      <c r="I124" s="338"/>
      <c r="J124" s="338"/>
    </row>
    <row r="125" spans="5:10" x14ac:dyDescent="0.25">
      <c r="E125" s="338"/>
      <c r="F125" s="338"/>
      <c r="G125" s="338"/>
      <c r="H125" s="338"/>
      <c r="I125" s="338"/>
      <c r="J125" s="338"/>
    </row>
    <row r="126" spans="5:10" x14ac:dyDescent="0.25">
      <c r="E126" s="338"/>
      <c r="F126" s="338"/>
      <c r="G126" s="338"/>
      <c r="H126" s="338"/>
      <c r="I126" s="338"/>
      <c r="J126" s="338"/>
    </row>
    <row r="127" spans="5:10" x14ac:dyDescent="0.25">
      <c r="E127" s="338"/>
      <c r="F127" s="338"/>
      <c r="G127" s="338"/>
      <c r="H127" s="338"/>
      <c r="I127" s="338"/>
      <c r="J127" s="338"/>
    </row>
    <row r="128" spans="5:10" x14ac:dyDescent="0.25">
      <c r="E128" s="338"/>
      <c r="F128" s="338"/>
      <c r="G128" s="338"/>
      <c r="H128" s="338"/>
      <c r="I128" s="338"/>
      <c r="J128" s="338"/>
    </row>
    <row r="129" spans="5:10" x14ac:dyDescent="0.25">
      <c r="E129" s="338"/>
      <c r="F129" s="338"/>
      <c r="G129" s="338"/>
      <c r="H129" s="338"/>
      <c r="I129" s="338"/>
      <c r="J129" s="338"/>
    </row>
    <row r="130" spans="5:10" x14ac:dyDescent="0.25">
      <c r="E130" s="338"/>
      <c r="F130" s="338"/>
      <c r="G130" s="338"/>
      <c r="H130" s="338"/>
      <c r="I130" s="338"/>
      <c r="J130" s="338"/>
    </row>
    <row r="131" spans="5:10" x14ac:dyDescent="0.25">
      <c r="E131" s="338"/>
      <c r="F131" s="338"/>
      <c r="G131" s="338"/>
      <c r="H131" s="338"/>
      <c r="I131" s="338"/>
      <c r="J131" s="338"/>
    </row>
    <row r="132" spans="5:10" x14ac:dyDescent="0.25">
      <c r="E132" s="338"/>
      <c r="F132" s="338"/>
      <c r="G132" s="338"/>
      <c r="H132" s="338"/>
      <c r="I132" s="338"/>
      <c r="J132" s="338"/>
    </row>
    <row r="133" spans="5:10" x14ac:dyDescent="0.25">
      <c r="E133" s="338"/>
      <c r="F133" s="338"/>
      <c r="G133" s="338"/>
      <c r="H133" s="338"/>
      <c r="I133" s="338"/>
      <c r="J133" s="338"/>
    </row>
  </sheetData>
  <mergeCells count="292">
    <mergeCell ref="A1:C4"/>
    <mergeCell ref="D1:G2"/>
    <mergeCell ref="H1:I1"/>
    <mergeCell ref="J1:J4"/>
    <mergeCell ref="N1:N4"/>
    <mergeCell ref="H2:I2"/>
    <mergeCell ref="D3:G4"/>
    <mergeCell ref="H3:I3"/>
    <mergeCell ref="H4:I4"/>
    <mergeCell ref="E12:F12"/>
    <mergeCell ref="G12:J12"/>
    <mergeCell ref="E13:F13"/>
    <mergeCell ref="G13:J13"/>
    <mergeCell ref="E14:F14"/>
    <mergeCell ref="G14:J14"/>
    <mergeCell ref="A5:J5"/>
    <mergeCell ref="A6:J7"/>
    <mergeCell ref="A8:D27"/>
    <mergeCell ref="E8:J8"/>
    <mergeCell ref="E9:F9"/>
    <mergeCell ref="G9:J9"/>
    <mergeCell ref="E10:F10"/>
    <mergeCell ref="G10:J10"/>
    <mergeCell ref="E11:F11"/>
    <mergeCell ref="G11:J11"/>
    <mergeCell ref="E18:F18"/>
    <mergeCell ref="G18:J18"/>
    <mergeCell ref="E19:F19"/>
    <mergeCell ref="G19:J19"/>
    <mergeCell ref="E20:F20"/>
    <mergeCell ref="G20:J20"/>
    <mergeCell ref="E15:F15"/>
    <mergeCell ref="G15:J15"/>
    <mergeCell ref="E16:F16"/>
    <mergeCell ref="G16:J16"/>
    <mergeCell ref="E17:F17"/>
    <mergeCell ref="G17:J17"/>
    <mergeCell ref="E24:F24"/>
    <mergeCell ref="G24:J24"/>
    <mergeCell ref="E25:F25"/>
    <mergeCell ref="G25:J25"/>
    <mergeCell ref="E26:F26"/>
    <mergeCell ref="G26:J26"/>
    <mergeCell ref="E21:F21"/>
    <mergeCell ref="G21:J21"/>
    <mergeCell ref="E22:F22"/>
    <mergeCell ref="G22:J22"/>
    <mergeCell ref="E23:F23"/>
    <mergeCell ref="G23:J23"/>
    <mergeCell ref="E27:F27"/>
    <mergeCell ref="G27:J27"/>
    <mergeCell ref="E28:F28"/>
    <mergeCell ref="A29:A55"/>
    <mergeCell ref="B29:B42"/>
    <mergeCell ref="C29:D29"/>
    <mergeCell ref="E29:F29"/>
    <mergeCell ref="G29:J29"/>
    <mergeCell ref="C30:D30"/>
    <mergeCell ref="E30:F30"/>
    <mergeCell ref="C33:D33"/>
    <mergeCell ref="E33:F33"/>
    <mergeCell ref="G33:J33"/>
    <mergeCell ref="C34:D34"/>
    <mergeCell ref="E34:F34"/>
    <mergeCell ref="G34:J34"/>
    <mergeCell ref="G30:J30"/>
    <mergeCell ref="C31:D31"/>
    <mergeCell ref="E31:F31"/>
    <mergeCell ref="G31:J31"/>
    <mergeCell ref="C32:D32"/>
    <mergeCell ref="E32:F32"/>
    <mergeCell ref="G32:J32"/>
    <mergeCell ref="C37:D37"/>
    <mergeCell ref="E37:F37"/>
    <mergeCell ref="G37:J37"/>
    <mergeCell ref="C38:D38"/>
    <mergeCell ref="E38:F38"/>
    <mergeCell ref="G38:J38"/>
    <mergeCell ref="C35:D35"/>
    <mergeCell ref="E35:F35"/>
    <mergeCell ref="G35:J35"/>
    <mergeCell ref="C36:D36"/>
    <mergeCell ref="E36:F36"/>
    <mergeCell ref="G36:J36"/>
    <mergeCell ref="C41:D41"/>
    <mergeCell ref="E41:F41"/>
    <mergeCell ref="G41:J41"/>
    <mergeCell ref="C42:D42"/>
    <mergeCell ref="E42:F42"/>
    <mergeCell ref="G42:J42"/>
    <mergeCell ref="C39:D39"/>
    <mergeCell ref="E39:F39"/>
    <mergeCell ref="G39:J39"/>
    <mergeCell ref="C40:D40"/>
    <mergeCell ref="E40:F40"/>
    <mergeCell ref="G40:J40"/>
    <mergeCell ref="C46:D46"/>
    <mergeCell ref="E46:F46"/>
    <mergeCell ref="G46:J46"/>
    <mergeCell ref="C47:D47"/>
    <mergeCell ref="E47:F47"/>
    <mergeCell ref="G47:J47"/>
    <mergeCell ref="B43:B55"/>
    <mergeCell ref="C43:D43"/>
    <mergeCell ref="E43:F43"/>
    <mergeCell ref="G43:J43"/>
    <mergeCell ref="C44:D44"/>
    <mergeCell ref="E44:F44"/>
    <mergeCell ref="G44:J44"/>
    <mergeCell ref="C45:D45"/>
    <mergeCell ref="E45:F45"/>
    <mergeCell ref="G45:J45"/>
    <mergeCell ref="C50:D50"/>
    <mergeCell ref="E50:F50"/>
    <mergeCell ref="G50:J50"/>
    <mergeCell ref="C51:D51"/>
    <mergeCell ref="E51:F51"/>
    <mergeCell ref="G51:J51"/>
    <mergeCell ref="C48:D48"/>
    <mergeCell ref="E48:F48"/>
    <mergeCell ref="G48:J48"/>
    <mergeCell ref="C49:D49"/>
    <mergeCell ref="E49:F49"/>
    <mergeCell ref="G49:J49"/>
    <mergeCell ref="C54:D54"/>
    <mergeCell ref="E54:F54"/>
    <mergeCell ref="G54:J54"/>
    <mergeCell ref="C55:D55"/>
    <mergeCell ref="E55:F55"/>
    <mergeCell ref="G55:J55"/>
    <mergeCell ref="C52:D52"/>
    <mergeCell ref="E52:F52"/>
    <mergeCell ref="G52:J52"/>
    <mergeCell ref="C53:D53"/>
    <mergeCell ref="E53:F53"/>
    <mergeCell ref="G53:J53"/>
    <mergeCell ref="E59:F59"/>
    <mergeCell ref="G59:J59"/>
    <mergeCell ref="E60:F60"/>
    <mergeCell ref="G60:J60"/>
    <mergeCell ref="E61:F61"/>
    <mergeCell ref="G61:J61"/>
    <mergeCell ref="E56:F56"/>
    <mergeCell ref="G56:J56"/>
    <mergeCell ref="E57:F57"/>
    <mergeCell ref="G57:J57"/>
    <mergeCell ref="E58:F58"/>
    <mergeCell ref="G58:J58"/>
    <mergeCell ref="E65:F65"/>
    <mergeCell ref="G65:J65"/>
    <mergeCell ref="E66:F66"/>
    <mergeCell ref="G66:J66"/>
    <mergeCell ref="E67:F67"/>
    <mergeCell ref="G67:J67"/>
    <mergeCell ref="E62:F62"/>
    <mergeCell ref="G62:J62"/>
    <mergeCell ref="E63:F63"/>
    <mergeCell ref="G63:J63"/>
    <mergeCell ref="E64:F64"/>
    <mergeCell ref="G64:J64"/>
    <mergeCell ref="E71:F71"/>
    <mergeCell ref="G71:J71"/>
    <mergeCell ref="E72:F72"/>
    <mergeCell ref="G72:J72"/>
    <mergeCell ref="E73:F73"/>
    <mergeCell ref="G73:J73"/>
    <mergeCell ref="E68:F68"/>
    <mergeCell ref="G68:J68"/>
    <mergeCell ref="E69:F69"/>
    <mergeCell ref="G69:J69"/>
    <mergeCell ref="E70:F70"/>
    <mergeCell ref="G70:J70"/>
    <mergeCell ref="E77:F77"/>
    <mergeCell ref="G77:J77"/>
    <mergeCell ref="E78:F78"/>
    <mergeCell ref="G78:J78"/>
    <mergeCell ref="E79:F79"/>
    <mergeCell ref="G79:J79"/>
    <mergeCell ref="E74:F74"/>
    <mergeCell ref="G74:J74"/>
    <mergeCell ref="E75:F75"/>
    <mergeCell ref="G75:J75"/>
    <mergeCell ref="E76:F76"/>
    <mergeCell ref="G76:J76"/>
    <mergeCell ref="E83:F83"/>
    <mergeCell ref="G83:J83"/>
    <mergeCell ref="E84:F84"/>
    <mergeCell ref="G84:J84"/>
    <mergeCell ref="E85:F85"/>
    <mergeCell ref="G85:J85"/>
    <mergeCell ref="E80:F80"/>
    <mergeCell ref="G80:J80"/>
    <mergeCell ref="E81:F81"/>
    <mergeCell ref="G81:J81"/>
    <mergeCell ref="E82:F82"/>
    <mergeCell ref="G82:J82"/>
    <mergeCell ref="E89:F89"/>
    <mergeCell ref="G89:J89"/>
    <mergeCell ref="E90:F90"/>
    <mergeCell ref="G90:J90"/>
    <mergeCell ref="E91:F91"/>
    <mergeCell ref="G91:J91"/>
    <mergeCell ref="E86:F86"/>
    <mergeCell ref="G86:J86"/>
    <mergeCell ref="E87:F87"/>
    <mergeCell ref="G87:J87"/>
    <mergeCell ref="E88:F88"/>
    <mergeCell ref="G88:J88"/>
    <mergeCell ref="E95:F95"/>
    <mergeCell ref="G95:J95"/>
    <mergeCell ref="E96:F96"/>
    <mergeCell ref="G96:J96"/>
    <mergeCell ref="E97:F97"/>
    <mergeCell ref="G97:J97"/>
    <mergeCell ref="E92:F92"/>
    <mergeCell ref="G92:J92"/>
    <mergeCell ref="E93:F93"/>
    <mergeCell ref="G93:J93"/>
    <mergeCell ref="E94:F94"/>
    <mergeCell ref="G94:J94"/>
    <mergeCell ref="E101:F101"/>
    <mergeCell ref="G101:J101"/>
    <mergeCell ref="E102:F102"/>
    <mergeCell ref="G102:J102"/>
    <mergeCell ref="E103:F103"/>
    <mergeCell ref="G103:J103"/>
    <mergeCell ref="E98:F98"/>
    <mergeCell ref="G98:J98"/>
    <mergeCell ref="E99:F99"/>
    <mergeCell ref="G99:J99"/>
    <mergeCell ref="E100:F100"/>
    <mergeCell ref="G100:J100"/>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13:F113"/>
    <mergeCell ref="G113:J113"/>
    <mergeCell ref="E114:F114"/>
    <mergeCell ref="G114:J114"/>
    <mergeCell ref="E115:F115"/>
    <mergeCell ref="G115:J115"/>
    <mergeCell ref="E110:F110"/>
    <mergeCell ref="G110:J110"/>
    <mergeCell ref="E111:F111"/>
    <mergeCell ref="G111:J111"/>
    <mergeCell ref="E112:F112"/>
    <mergeCell ref="G112:J112"/>
    <mergeCell ref="E119:F119"/>
    <mergeCell ref="G119:J119"/>
    <mergeCell ref="E120:F120"/>
    <mergeCell ref="G120:J120"/>
    <mergeCell ref="E121:F121"/>
    <mergeCell ref="G121:J121"/>
    <mergeCell ref="E116:F116"/>
    <mergeCell ref="G116:J116"/>
    <mergeCell ref="E117:F117"/>
    <mergeCell ref="G117:J117"/>
    <mergeCell ref="E118:F118"/>
    <mergeCell ref="G118:J118"/>
    <mergeCell ref="E125:F125"/>
    <mergeCell ref="G125:J125"/>
    <mergeCell ref="E126:F126"/>
    <mergeCell ref="G126:J126"/>
    <mergeCell ref="E127:F127"/>
    <mergeCell ref="G127:J127"/>
    <mergeCell ref="E122:F122"/>
    <mergeCell ref="G122:J122"/>
    <mergeCell ref="E123:F123"/>
    <mergeCell ref="G123:J123"/>
    <mergeCell ref="E124:F124"/>
    <mergeCell ref="G124:J124"/>
    <mergeCell ref="E131:F131"/>
    <mergeCell ref="G131:J131"/>
    <mergeCell ref="E132:F132"/>
    <mergeCell ref="G132:J132"/>
    <mergeCell ref="E133:F133"/>
    <mergeCell ref="G133:J133"/>
    <mergeCell ref="E128:F128"/>
    <mergeCell ref="G128:J128"/>
    <mergeCell ref="E129:F129"/>
    <mergeCell ref="G129:J129"/>
    <mergeCell ref="E130:F130"/>
    <mergeCell ref="G130:J13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S70"/>
  <sheetViews>
    <sheetView tabSelected="1" topLeftCell="A9" zoomScale="85" zoomScaleNormal="85" workbookViewId="0">
      <selection sqref="A1:AM13"/>
    </sheetView>
  </sheetViews>
  <sheetFormatPr baseColWidth="10" defaultColWidth="11.44140625" defaultRowHeight="13.8" x14ac:dyDescent="0.25"/>
  <cols>
    <col min="1" max="1" width="4" style="2" bestFit="1" customWidth="1"/>
    <col min="2" max="2" width="14.109375" style="2" customWidth="1"/>
    <col min="3" max="3" width="13.109375" style="2" customWidth="1"/>
    <col min="4" max="4" width="16.109375" style="2" customWidth="1"/>
    <col min="5" max="5" width="30.33203125" style="2" customWidth="1"/>
    <col min="6" max="8" width="35" style="1" customWidth="1"/>
    <col min="9" max="9" width="18.109375" style="5" customWidth="1"/>
    <col min="10" max="10" width="14.33203125" style="1" customWidth="1"/>
    <col min="11" max="11" width="12" style="1" customWidth="1"/>
    <col min="12" max="12" width="6.33203125" style="1" bestFit="1" customWidth="1"/>
    <col min="13" max="13" width="24.44140625" style="1" bestFit="1" customWidth="1"/>
    <col min="14" max="14" width="28.33203125" style="1" hidden="1" customWidth="1"/>
    <col min="15" max="15" width="17.5546875" style="1" customWidth="1"/>
    <col min="16" max="16" width="6.33203125" style="1" bestFit="1" customWidth="1"/>
    <col min="17" max="17" width="16" style="1" customWidth="1"/>
    <col min="18" max="18" width="5.88671875" style="1" customWidth="1"/>
    <col min="19" max="19" width="59.21875" style="1" customWidth="1"/>
    <col min="20" max="20" width="15.109375" style="1" bestFit="1" customWidth="1"/>
    <col min="21" max="21" width="6.88671875" style="1" customWidth="1"/>
    <col min="22" max="22" width="5" style="1" customWidth="1"/>
    <col min="23" max="23" width="5.5546875" style="1" customWidth="1"/>
    <col min="24" max="24" width="7.109375" style="1" customWidth="1"/>
    <col min="25" max="25" width="6.6640625" style="1" customWidth="1"/>
    <col min="26" max="26" width="4.6640625" style="1" bestFit="1" customWidth="1"/>
    <col min="27" max="27" width="38.5546875" style="1" bestFit="1" customWidth="1"/>
    <col min="28" max="28" width="8.6640625" style="1" customWidth="1"/>
    <col min="29" max="29" width="10.44140625" style="1" customWidth="1"/>
    <col min="30" max="30" width="9.33203125" style="1" customWidth="1"/>
    <col min="31" max="31" width="9.109375" style="1" customWidth="1"/>
    <col min="32" max="32" width="8.44140625" style="1" customWidth="1"/>
    <col min="33" max="33" width="7.33203125" style="1" customWidth="1"/>
    <col min="34" max="34" width="46.6640625" style="1" customWidth="1"/>
    <col min="35" max="35" width="18.88671875" style="1" customWidth="1"/>
    <col min="36" max="36" width="16.88671875" style="1" customWidth="1"/>
    <col min="37" max="37" width="14.88671875" style="1" customWidth="1"/>
    <col min="38" max="38" width="18.5546875" style="1" customWidth="1"/>
    <col min="39" max="39" width="21" style="1" customWidth="1"/>
    <col min="40" max="16384" width="11.44140625" style="1"/>
  </cols>
  <sheetData>
    <row r="1" spans="1:71" ht="16.5" customHeight="1" x14ac:dyDescent="0.25">
      <c r="A1" s="490" t="s">
        <v>139</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2"/>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24" customHeight="1" x14ac:dyDescent="0.25">
      <c r="A2" s="493"/>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5"/>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x14ac:dyDescent="0.25">
      <c r="A3" s="28"/>
      <c r="B3" s="29"/>
      <c r="C3" s="28"/>
      <c r="D3" s="28"/>
      <c r="E3" s="28"/>
      <c r="F3" s="8"/>
      <c r="G3" s="8"/>
      <c r="H3" s="8"/>
      <c r="I3" s="2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row>
    <row r="4" spans="1:71" ht="26.25" customHeight="1" x14ac:dyDescent="0.25">
      <c r="A4" s="500" t="s">
        <v>43</v>
      </c>
      <c r="B4" s="501"/>
      <c r="C4" s="502" t="s">
        <v>412</v>
      </c>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row>
    <row r="5" spans="1:71" ht="30" customHeight="1" x14ac:dyDescent="0.25">
      <c r="A5" s="500" t="s">
        <v>125</v>
      </c>
      <c r="B5" s="501"/>
      <c r="C5" s="503" t="s">
        <v>413</v>
      </c>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c r="AE5" s="503"/>
      <c r="AF5" s="503"/>
      <c r="AG5" s="503"/>
      <c r="AH5" s="503"/>
      <c r="AI5" s="503"/>
      <c r="AJ5" s="503"/>
      <c r="AK5" s="503"/>
      <c r="AL5" s="503"/>
      <c r="AM5" s="503"/>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49.5" customHeight="1" x14ac:dyDescent="0.25">
      <c r="A6" s="500" t="s">
        <v>44</v>
      </c>
      <c r="B6" s="501"/>
      <c r="C6" s="503" t="s">
        <v>414</v>
      </c>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503"/>
      <c r="AK6" s="503"/>
      <c r="AL6" s="503"/>
      <c r="AM6" s="503"/>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x14ac:dyDescent="0.25">
      <c r="A7" s="496" t="s">
        <v>134</v>
      </c>
      <c r="B7" s="497"/>
      <c r="C7" s="498"/>
      <c r="D7" s="498"/>
      <c r="E7" s="498"/>
      <c r="F7" s="498"/>
      <c r="G7" s="498"/>
      <c r="H7" s="498"/>
      <c r="I7" s="498"/>
      <c r="J7" s="499"/>
      <c r="K7" s="473" t="s">
        <v>135</v>
      </c>
      <c r="L7" s="498"/>
      <c r="M7" s="498"/>
      <c r="N7" s="498"/>
      <c r="O7" s="498"/>
      <c r="P7" s="498"/>
      <c r="Q7" s="499"/>
      <c r="R7" s="473" t="s">
        <v>136</v>
      </c>
      <c r="S7" s="498"/>
      <c r="T7" s="498"/>
      <c r="U7" s="498"/>
      <c r="V7" s="498"/>
      <c r="W7" s="498"/>
      <c r="X7" s="498"/>
      <c r="Y7" s="498"/>
      <c r="Z7" s="499"/>
      <c r="AA7" s="473" t="s">
        <v>137</v>
      </c>
      <c r="AB7" s="498"/>
      <c r="AC7" s="498"/>
      <c r="AD7" s="498"/>
      <c r="AE7" s="498"/>
      <c r="AF7" s="498"/>
      <c r="AG7" s="499"/>
      <c r="AH7" s="473" t="s">
        <v>34</v>
      </c>
      <c r="AI7" s="498"/>
      <c r="AJ7" s="498"/>
      <c r="AK7" s="498"/>
      <c r="AL7" s="498"/>
      <c r="AM7" s="499"/>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row>
    <row r="8" spans="1:71" ht="16.5" customHeight="1" x14ac:dyDescent="0.25">
      <c r="A8" s="504" t="s">
        <v>0</v>
      </c>
      <c r="B8" s="475" t="s">
        <v>2</v>
      </c>
      <c r="C8" s="470" t="s">
        <v>3</v>
      </c>
      <c r="D8" s="470" t="s">
        <v>42</v>
      </c>
      <c r="E8" s="476" t="s">
        <v>203</v>
      </c>
      <c r="F8" s="506" t="s">
        <v>1</v>
      </c>
      <c r="G8" s="135"/>
      <c r="H8" s="135"/>
      <c r="I8" s="476" t="s">
        <v>50</v>
      </c>
      <c r="J8" s="470" t="s">
        <v>130</v>
      </c>
      <c r="K8" s="471" t="s">
        <v>33</v>
      </c>
      <c r="L8" s="472" t="s">
        <v>5</v>
      </c>
      <c r="M8" s="476" t="s">
        <v>86</v>
      </c>
      <c r="N8" s="476" t="s">
        <v>91</v>
      </c>
      <c r="O8" s="474" t="s">
        <v>45</v>
      </c>
      <c r="P8" s="472" t="s">
        <v>5</v>
      </c>
      <c r="Q8" s="470" t="s">
        <v>48</v>
      </c>
      <c r="R8" s="508" t="s">
        <v>11</v>
      </c>
      <c r="S8" s="441" t="s">
        <v>152</v>
      </c>
      <c r="T8" s="476" t="s">
        <v>12</v>
      </c>
      <c r="U8" s="441" t="s">
        <v>8</v>
      </c>
      <c r="V8" s="441"/>
      <c r="W8" s="441"/>
      <c r="X8" s="441"/>
      <c r="Y8" s="441"/>
      <c r="Z8" s="441"/>
      <c r="AA8" s="469" t="s">
        <v>133</v>
      </c>
      <c r="AB8" s="469" t="s">
        <v>46</v>
      </c>
      <c r="AC8" s="469" t="s">
        <v>5</v>
      </c>
      <c r="AD8" s="469" t="s">
        <v>47</v>
      </c>
      <c r="AE8" s="469" t="s">
        <v>5</v>
      </c>
      <c r="AF8" s="469" t="s">
        <v>49</v>
      </c>
      <c r="AG8" s="508" t="s">
        <v>29</v>
      </c>
      <c r="AH8" s="441" t="s">
        <v>34</v>
      </c>
      <c r="AI8" s="441" t="s">
        <v>35</v>
      </c>
      <c r="AJ8" s="441" t="s">
        <v>36</v>
      </c>
      <c r="AK8" s="441" t="s">
        <v>38</v>
      </c>
      <c r="AL8" s="441" t="s">
        <v>37</v>
      </c>
      <c r="AM8" s="441" t="s">
        <v>39</v>
      </c>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s="4" customFormat="1" ht="94.5" customHeight="1" x14ac:dyDescent="0.3">
      <c r="A9" s="505"/>
      <c r="B9" s="475"/>
      <c r="C9" s="441"/>
      <c r="D9" s="441"/>
      <c r="E9" s="471"/>
      <c r="F9" s="507"/>
      <c r="G9" s="135" t="s">
        <v>260</v>
      </c>
      <c r="H9" s="135" t="s">
        <v>204</v>
      </c>
      <c r="I9" s="470"/>
      <c r="J9" s="441"/>
      <c r="K9" s="470"/>
      <c r="L9" s="473"/>
      <c r="M9" s="470"/>
      <c r="N9" s="470"/>
      <c r="O9" s="473"/>
      <c r="P9" s="473"/>
      <c r="Q9" s="441"/>
      <c r="R9" s="509"/>
      <c r="S9" s="441"/>
      <c r="T9" s="470"/>
      <c r="U9" s="7" t="s">
        <v>13</v>
      </c>
      <c r="V9" s="7" t="s">
        <v>17</v>
      </c>
      <c r="W9" s="7" t="s">
        <v>28</v>
      </c>
      <c r="X9" s="7" t="s">
        <v>18</v>
      </c>
      <c r="Y9" s="7" t="s">
        <v>21</v>
      </c>
      <c r="Z9" s="7" t="s">
        <v>24</v>
      </c>
      <c r="AA9" s="469"/>
      <c r="AB9" s="469"/>
      <c r="AC9" s="469"/>
      <c r="AD9" s="469"/>
      <c r="AE9" s="469"/>
      <c r="AF9" s="469"/>
      <c r="AG9" s="509"/>
      <c r="AH9" s="441"/>
      <c r="AI9" s="441"/>
      <c r="AJ9" s="441"/>
      <c r="AK9" s="441"/>
      <c r="AL9" s="441"/>
      <c r="AM9" s="441"/>
      <c r="AN9" s="25"/>
      <c r="AO9" s="25"/>
      <c r="AP9" s="25" t="s">
        <v>421</v>
      </c>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row>
    <row r="10" spans="1:71" s="3" customFormat="1" ht="186" customHeight="1" x14ac:dyDescent="0.3">
      <c r="A10" s="458">
        <v>1</v>
      </c>
      <c r="B10" s="461" t="s">
        <v>129</v>
      </c>
      <c r="C10" s="461" t="s">
        <v>420</v>
      </c>
      <c r="D10" s="463" t="s">
        <v>433</v>
      </c>
      <c r="E10" s="221" t="s">
        <v>409</v>
      </c>
      <c r="F10" s="465" t="s">
        <v>434</v>
      </c>
      <c r="G10" s="445" t="s">
        <v>411</v>
      </c>
      <c r="H10" s="468" t="s">
        <v>435</v>
      </c>
      <c r="I10" s="448" t="s">
        <v>118</v>
      </c>
      <c r="J10" s="450">
        <v>36</v>
      </c>
      <c r="K10" s="439" t="str">
        <f>IF(J10&lt;=0,"",IF(J10&lt;=2,"Muy Baja",IF(J10&lt;=24,"Baja",IF(J10&lt;=500,"Media",IF(J10&lt;=5000,"Alta","Muy Alta")))))</f>
        <v>Media</v>
      </c>
      <c r="L10" s="437">
        <f>IF(K10="","",IF(K10="Muy Baja",0.2,IF(K10="Baja",0.4,IF(K10="Media",0.6,IF(K10="Alta",0.8,IF(K10="Muy Alta",1,))))))</f>
        <v>0.6</v>
      </c>
      <c r="M10" s="466" t="s">
        <v>146</v>
      </c>
      <c r="N10" s="437" t="str">
        <f>IF(NOT(ISERROR(MATCH(M10,'Tabla Impacto'!$B$221:$B$223,0))),'Tabla Impacto'!$F$223&amp;"Por favor no seleccionar los criterios de impacto(Afectación Económica o presupuestal y Pérdida Reputacional)",M10)</f>
        <v xml:space="preserve">     El riesgo afecta la imagen de de la entidad con efecto publicitario sostenido a nivel de sector administrativo, nivel departamental o municipal</v>
      </c>
      <c r="O10" s="439" t="str">
        <f>IF(OR(N10='Tabla Impacto'!$C$11,N10='Tabla Impacto'!$D$11),"Leve",IF(OR(N10='Tabla Impacto'!$C$12,N10='Tabla Impacto'!$D$12),"Menor",IF(OR(N10='Tabla Impacto'!$C$13,N10='Tabla Impacto'!$D$13),"Moderado",IF(OR(N10='Tabla Impacto'!$C$14,N10='Tabla Impacto'!$D$14),"Mayor",IF(OR(N10='Tabla Impacto'!$C$15,N10='Tabla Impacto'!$D$15),"Catastrófico","")))))</f>
        <v>Mayor</v>
      </c>
      <c r="P10" s="437">
        <f>IF(O10="","",IF(O10="Leve",0.2,IF(O10="Menor",0.4,IF(O10="Moderado",0.6,IF(O10="Mayor",0.8,IF(O10="Catastrófico",1,))))))</f>
        <v>0.8</v>
      </c>
      <c r="Q10" s="435"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c r="R10" s="105">
        <v>1</v>
      </c>
      <c r="S10" s="222" t="s">
        <v>463</v>
      </c>
      <c r="T10" s="107" t="str">
        <f>IF(OR(U10="Preventivo",U10="Detectivo"),"Probabilidad",IF(U10="Correctivo","Impacto",""))</f>
        <v>Impacto</v>
      </c>
      <c r="U10" s="113" t="s">
        <v>16</v>
      </c>
      <c r="V10" s="113" t="s">
        <v>9</v>
      </c>
      <c r="W10" s="114" t="str">
        <f>IF(AND(U10="Preventivo",V10="Automático"),"50%",IF(AND(U10="Preventivo",V10="Manual"),"40%",IF(AND(U10="Detectivo",V10="Automático"),"40%",IF(AND(U10="Detectivo",V10="Manual"),"30%",IF(AND(U10="Correctivo",V10="Automático"),"35%",IF(AND(U10="Correctivo",V10="Manual"),"25%",""))))))</f>
        <v>25%</v>
      </c>
      <c r="X10" s="113" t="s">
        <v>19</v>
      </c>
      <c r="Y10" s="113" t="s">
        <v>22</v>
      </c>
      <c r="Z10" s="113" t="s">
        <v>114</v>
      </c>
      <c r="AA10" s="108">
        <f>IFERROR(IF(T10="Probabilidad",(L10-(+L10*W10)),IF(T10="Impacto",L10,"")),"")</f>
        <v>0.6</v>
      </c>
      <c r="AB10" s="115" t="str">
        <f>IFERROR(IF(AA10="","",IF(AA10&lt;=0.2,"Muy Baja",IF(AA10&lt;=0.4,"Baja",IF(AA10&lt;=0.6,"Media",IF(AA10&lt;=0.8,"Alta","Muy Alta"))))),"")</f>
        <v>Media</v>
      </c>
      <c r="AC10" s="116">
        <f>+AA10</f>
        <v>0.6</v>
      </c>
      <c r="AD10" s="115" t="str">
        <f>IFERROR(IF(AE10="","",IF(AE10&lt;=0.2,"Leve",IF(AE10&lt;=0.4,"Menor",IF(AE10&lt;=0.6,"Moderado",IF(AE10&lt;=0.8,"Mayor","Catastrófico"))))),"")</f>
        <v>Moderado</v>
      </c>
      <c r="AE10" s="116">
        <f>IFERROR(IF(T10="Impacto",(P10-(+P10*W10)),IF(T10="Probabilidad",P10,"")),"")</f>
        <v>0.60000000000000009</v>
      </c>
      <c r="AF10" s="117"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118"/>
      <c r="AH10" s="225" t="s">
        <v>462</v>
      </c>
      <c r="AI10" s="225" t="s">
        <v>415</v>
      </c>
      <c r="AJ10" s="225" t="s">
        <v>458</v>
      </c>
      <c r="AK10" s="228">
        <v>45777</v>
      </c>
      <c r="AL10" s="225" t="s">
        <v>437</v>
      </c>
      <c r="AM10" s="229" t="s">
        <v>41</v>
      </c>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row>
    <row r="11" spans="1:71" ht="182.4" customHeight="1" x14ac:dyDescent="0.25">
      <c r="A11" s="459"/>
      <c r="B11" s="462"/>
      <c r="C11" s="462"/>
      <c r="D11" s="464"/>
      <c r="E11" s="221" t="s">
        <v>410</v>
      </c>
      <c r="F11" s="465"/>
      <c r="G11" s="446"/>
      <c r="H11" s="468"/>
      <c r="I11" s="449"/>
      <c r="J11" s="451"/>
      <c r="K11" s="440"/>
      <c r="L11" s="438"/>
      <c r="M11" s="467"/>
      <c r="N11" s="438">
        <f>IF(NOT(ISERROR(MATCH(M11,_xlfn.ANCHORARRAY(F20),0))),L22&amp;"Por favor no seleccionar los criterios de impacto",M11)</f>
        <v>0</v>
      </c>
      <c r="O11" s="440"/>
      <c r="P11" s="438"/>
      <c r="Q11" s="436"/>
      <c r="R11" s="105">
        <v>2</v>
      </c>
      <c r="S11" s="222" t="s">
        <v>438</v>
      </c>
      <c r="T11" s="107" t="str">
        <f>IF(OR(U11="Preventivo",U11="Detectivo"),"Probabilidad",IF(U11="Correctivo","Impacto",""))</f>
        <v>Impacto</v>
      </c>
      <c r="U11" s="113" t="s">
        <v>16</v>
      </c>
      <c r="V11" s="113" t="s">
        <v>9</v>
      </c>
      <c r="W11" s="114" t="str">
        <f t="shared" ref="W11" si="0">IF(AND(U11="Preventivo",V11="Automático"),"50%",IF(AND(U11="Preventivo",V11="Manual"),"40%",IF(AND(U11="Detectivo",V11="Automático"),"40%",IF(AND(U11="Detectivo",V11="Manual"),"30%",IF(AND(U11="Correctivo",V11="Automático"),"35%",IF(AND(U11="Correctivo",V11="Manual"),"25%",""))))))</f>
        <v>25%</v>
      </c>
      <c r="X11" s="113" t="s">
        <v>19</v>
      </c>
      <c r="Y11" s="113" t="s">
        <v>22</v>
      </c>
      <c r="Z11" s="113" t="s">
        <v>114</v>
      </c>
      <c r="AA11" s="108">
        <f>IFERROR(IF(AND(T10="Probabilidad",T11="Probabilidad"),(AC10-(+AC10*W11)),IF(AND(T10="Impacto",T11="Probabilidad"),(L10-(+L10*W11)),IF(T11="Impacto",AC10,""))),"")</f>
        <v>0.6</v>
      </c>
      <c r="AB11" s="115" t="str">
        <f t="shared" ref="AB11" si="1">IFERROR(IF(AA11="","",IF(AA11&lt;=0.2,"Muy Baja",IF(AA11&lt;=0.4,"Baja",IF(AA11&lt;=0.6,"Media",IF(AA11&lt;=0.8,"Alta","Muy Alta"))))),"")</f>
        <v>Media</v>
      </c>
      <c r="AC11" s="116">
        <f>+AA11</f>
        <v>0.6</v>
      </c>
      <c r="AD11" s="115" t="str">
        <f t="shared" ref="AD11" si="2">IFERROR(IF(AE11="","",IF(AE11&lt;=0.2,"Leve",IF(AE11&lt;=0.4,"Menor",IF(AE11&lt;=0.6,"Moderado",IF(AE11&lt;=0.8,"Mayor","Catastrófico"))))),"")</f>
        <v>Moderado</v>
      </c>
      <c r="AE11" s="116">
        <f>IFERROR(IF(AND(T10="Impacto",T11="Impacto"),(AE10-(+AE10*W11)),IF(AND(T10="Probabilidad",T11="Impacto"),(P10-(+P10*W11)),IF(T11="Probabilidad",AE10,""))),"")</f>
        <v>0.45000000000000007</v>
      </c>
      <c r="AF11" s="117" t="str">
        <f t="shared" ref="AF11" si="3">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18"/>
      <c r="AH11" s="227" t="s">
        <v>460</v>
      </c>
      <c r="AI11" s="225" t="s">
        <v>436</v>
      </c>
      <c r="AJ11" s="225" t="s">
        <v>458</v>
      </c>
      <c r="AK11" s="228">
        <v>56369</v>
      </c>
      <c r="AL11" s="225" t="s">
        <v>459</v>
      </c>
      <c r="AM11" s="229" t="s">
        <v>41</v>
      </c>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213" customHeight="1" x14ac:dyDescent="0.25">
      <c r="A12" s="459"/>
      <c r="B12" s="462"/>
      <c r="C12" s="462"/>
      <c r="D12" s="464"/>
      <c r="E12" s="221" t="s">
        <v>439</v>
      </c>
      <c r="F12" s="465"/>
      <c r="G12" s="446"/>
      <c r="H12" s="468"/>
      <c r="I12" s="449"/>
      <c r="J12" s="451"/>
      <c r="K12" s="440"/>
      <c r="L12" s="438"/>
      <c r="M12" s="467"/>
      <c r="N12" s="438">
        <f>IF(NOT(ISERROR(MATCH(M12,_xlfn.ANCHORARRAY(F21),0))),L23&amp;"Por favor no seleccionar los criterios de impacto",M12)</f>
        <v>0</v>
      </c>
      <c r="O12" s="440"/>
      <c r="P12" s="438"/>
      <c r="Q12" s="436"/>
      <c r="R12" s="105">
        <v>3</v>
      </c>
      <c r="S12" s="223" t="s">
        <v>440</v>
      </c>
      <c r="T12" s="107" t="s">
        <v>2</v>
      </c>
      <c r="U12" s="113" t="s">
        <v>16</v>
      </c>
      <c r="V12" s="113" t="s">
        <v>9</v>
      </c>
      <c r="W12" s="114" t="str">
        <f t="shared" ref="W12:W13" si="4">IF(AND(U12="Preventivo",V12="Automático"),"50%",IF(AND(U12="Preventivo",V12="Manual"),"40%",IF(AND(U12="Detectivo",V12="Automático"),"40%",IF(AND(U12="Detectivo",V12="Manual"),"30%",IF(AND(U12="Correctivo",V12="Automático"),"35%",IF(AND(U12="Correctivo",V12="Manual"),"25%",""))))))</f>
        <v>25%</v>
      </c>
      <c r="X12" s="113" t="s">
        <v>20</v>
      </c>
      <c r="Y12" s="113" t="s">
        <v>23</v>
      </c>
      <c r="Z12" s="113" t="s">
        <v>115</v>
      </c>
      <c r="AA12" s="108">
        <f>IFERROR(IF(AND(T11="Probabilidad",T12="Probabilidad"),(AC11-(+AC11*W12)),IF(AND(T11="Impacto",T12="Probabilidad"),(AC10-(+AC10*W12)),IF(T12="Impacto",AC11,""))),"")</f>
        <v>0.6</v>
      </c>
      <c r="AB12" s="115" t="str">
        <f t="shared" ref="AB12:AB13" si="5">IFERROR(IF(AA12="","",IF(AA12&lt;=0.2,"Muy Baja",IF(AA12&lt;=0.4,"Baja",IF(AA12&lt;=0.6,"Media",IF(AA12&lt;=0.8,"Alta","Muy Alta"))))),"")</f>
        <v>Media</v>
      </c>
      <c r="AC12" s="116">
        <f t="shared" ref="AC12:AC13" si="6">+AA12</f>
        <v>0.6</v>
      </c>
      <c r="AD12" s="115" t="str">
        <f t="shared" ref="AD12:AD13" si="7">IFERROR(IF(AE12="","",IF(AE12&lt;=0.2,"Leve",IF(AE12&lt;=0.4,"Menor",IF(AE12&lt;=0.6,"Moderado",IF(AE12&lt;=0.8,"Mayor","Catastrófico"))))),"")</f>
        <v>Menor</v>
      </c>
      <c r="AE12" s="116">
        <f t="shared" ref="AE12:AE13" si="8">IFERROR(IF(AND(T11="Impacto",T12="Impacto"),(AE11-(+AE11*W12)),IF(AND(T11="Probabilidad",T12="Impacto"),(AE10-(+AE10*W12)),IF(T12="Probabilidad",AE11,""))),"")</f>
        <v>0.33750000000000002</v>
      </c>
      <c r="AF12" s="117" t="str">
        <f t="shared" ref="AF12:AF13" si="9">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18"/>
      <c r="AH12" s="226" t="s">
        <v>461</v>
      </c>
      <c r="AI12" s="227" t="s">
        <v>436</v>
      </c>
      <c r="AJ12" s="225" t="s">
        <v>458</v>
      </c>
      <c r="AK12" s="228">
        <v>56369</v>
      </c>
      <c r="AL12" s="227" t="s">
        <v>464</v>
      </c>
      <c r="AM12" s="229" t="s">
        <v>41</v>
      </c>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66.2" customHeight="1" x14ac:dyDescent="0.25">
      <c r="A13" s="459"/>
      <c r="B13" s="462"/>
      <c r="C13" s="462"/>
      <c r="D13" s="464"/>
      <c r="E13" s="231"/>
      <c r="F13" s="465"/>
      <c r="G13" s="446"/>
      <c r="H13" s="468"/>
      <c r="I13" s="449"/>
      <c r="J13" s="451"/>
      <c r="K13" s="440"/>
      <c r="L13" s="438"/>
      <c r="M13" s="467"/>
      <c r="N13" s="438">
        <f>IF(NOT(ISERROR(MATCH(M13,_xlfn.ANCHORARRAY(F22),0))),L24&amp;"Por favor no seleccionar los criterios de impacto",M13)</f>
        <v>0</v>
      </c>
      <c r="O13" s="440"/>
      <c r="P13" s="438"/>
      <c r="Q13" s="436"/>
      <c r="R13" s="105">
        <v>4</v>
      </c>
      <c r="S13" s="224"/>
      <c r="T13" s="107" t="str">
        <f t="shared" ref="T13" si="10">IF(OR(U13="Preventivo",U13="Detectivo"),"Probabilidad",IF(U13="Correctivo","Impacto",""))</f>
        <v>Probabilidad</v>
      </c>
      <c r="U13" s="113" t="s">
        <v>15</v>
      </c>
      <c r="V13" s="113" t="s">
        <v>9</v>
      </c>
      <c r="W13" s="114" t="str">
        <f t="shared" si="4"/>
        <v>30%</v>
      </c>
      <c r="X13" s="113" t="s">
        <v>20</v>
      </c>
      <c r="Y13" s="113" t="s">
        <v>23</v>
      </c>
      <c r="Z13" s="113" t="s">
        <v>115</v>
      </c>
      <c r="AA13" s="108">
        <f t="shared" ref="AA13" si="11">IFERROR(IF(AND(T12="Probabilidad",T13="Probabilidad"),(AC12-(+AC12*W13)),IF(AND(T12="Impacto",T13="Probabilidad"),(AC11-(+AC11*W13)),IF(T13="Impacto",AC12,""))),"")</f>
        <v>0.42</v>
      </c>
      <c r="AB13" s="115" t="str">
        <f t="shared" si="5"/>
        <v>Media</v>
      </c>
      <c r="AC13" s="116">
        <f t="shared" si="6"/>
        <v>0.42</v>
      </c>
      <c r="AD13" s="115" t="str">
        <f t="shared" si="7"/>
        <v>Menor</v>
      </c>
      <c r="AE13" s="116">
        <f t="shared" si="8"/>
        <v>0.33750000000000002</v>
      </c>
      <c r="AF13" s="117" t="str">
        <f t="shared" si="9"/>
        <v>Moderado</v>
      </c>
      <c r="AG13" s="118"/>
      <c r="AH13" s="109"/>
      <c r="AI13" s="227"/>
      <c r="AJ13" s="230"/>
      <c r="AK13" s="228"/>
      <c r="AL13" s="109"/>
      <c r="AM13" s="229"/>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71.25" customHeight="1" x14ac:dyDescent="0.25">
      <c r="A14" s="458">
        <v>2</v>
      </c>
      <c r="B14" s="477"/>
      <c r="C14" s="477"/>
      <c r="D14" s="480"/>
      <c r="E14" s="136"/>
      <c r="F14" s="483"/>
      <c r="G14" s="445"/>
      <c r="H14" s="137"/>
      <c r="I14" s="452"/>
      <c r="J14" s="455"/>
      <c r="K14" s="432" t="str">
        <f>IF(J14&lt;=0,"",IF(J14&lt;=2,"Muy Baja",IF(J14&lt;=24,"Baja",IF(J14&lt;=500,"Media",IF(J14&lt;=5000,"Alta","Muy Alta")))))</f>
        <v/>
      </c>
      <c r="L14" s="429" t="str">
        <f>IF(K14="","",IF(K14="Muy Baja",0.2,IF(K14="Baja",0.4,IF(K14="Media",0.6,IF(K14="Alta",0.8,IF(K14="Muy Alta",1,))))))</f>
        <v/>
      </c>
      <c r="M14" s="426"/>
      <c r="N14" s="429">
        <f>IF(NOT(ISERROR(MATCH(M14,'Tabla Impacto'!$B$221:$B$223,0))),'Tabla Impacto'!$F$223&amp;"Por favor no seleccionar los criterios de impacto(Afectación Económica o presupuestal y Pérdida Reputacional)",M14)</f>
        <v>0</v>
      </c>
      <c r="O14" s="432" t="str">
        <f>IF(OR(N14='Tabla Impacto'!$C$11,N14='Tabla Impacto'!$D$11),"Leve",IF(OR(N14='Tabla Impacto'!$C$12,N14='Tabla Impacto'!$D$12),"Menor",IF(OR(N14='Tabla Impacto'!$C$13,N14='Tabla Impacto'!$D$13),"Moderado",IF(OR(N14='Tabla Impacto'!$C$14,N14='Tabla Impacto'!$D$14),"Mayor",IF(OR(N14='Tabla Impacto'!$C$15,N14='Tabla Impacto'!$D$15),"Catastrófico","")))))</f>
        <v/>
      </c>
      <c r="P14" s="429" t="str">
        <f>IF(O14="","",IF(O14="Leve",0.2,IF(O14="Menor",0.4,IF(O14="Moderado",0.6,IF(O14="Mayor",0.8,IF(O14="Catastrófico",1,))))))</f>
        <v/>
      </c>
      <c r="Q14" s="442"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
      </c>
      <c r="R14" s="105">
        <v>1</v>
      </c>
      <c r="S14" s="106"/>
      <c r="T14" s="107" t="str">
        <f>IF(OR(U14="Preventivo",U14="Detectivo"),"Probabilidad",IF(U14="Correctivo","Impacto",""))</f>
        <v/>
      </c>
      <c r="U14" s="113"/>
      <c r="V14" s="113"/>
      <c r="W14" s="114" t="str">
        <f>IF(AND(U14="Preventivo",V14="Automático"),"50%",IF(AND(U14="Preventivo",V14="Manual"),"40%",IF(AND(U14="Detectivo",V14="Automático"),"40%",IF(AND(U14="Detectivo",V14="Manual"),"30%",IF(AND(U14="Correctivo",V14="Automático"),"35%",IF(AND(U14="Correctivo",V14="Manual"),"25%",""))))))</f>
        <v/>
      </c>
      <c r="X14" s="113"/>
      <c r="Y14" s="113"/>
      <c r="Z14" s="113"/>
      <c r="AA14" s="108" t="str">
        <f>IFERROR(IF(T14="Probabilidad",(L14-(+L14*W14)),IF(T14="Impacto",L14,"")),"")</f>
        <v/>
      </c>
      <c r="AB14" s="115" t="str">
        <f>IFERROR(IF(AA14="","",IF(AA14&lt;=0.2,"Muy Baja",IF(AA14&lt;=0.4,"Baja",IF(AA14&lt;=0.6,"Media",IF(AA14&lt;=0.8,"Alta","Muy Alta"))))),"")</f>
        <v/>
      </c>
      <c r="AC14" s="116" t="str">
        <f>+AA14</f>
        <v/>
      </c>
      <c r="AD14" s="115" t="str">
        <f>IFERROR(IF(AE14="","",IF(AE14&lt;=0.2,"Leve",IF(AE14&lt;=0.4,"Menor",IF(AE14&lt;=0.6,"Moderado",IF(AE14&lt;=0.8,"Mayor","Catastrófico"))))),"")</f>
        <v/>
      </c>
      <c r="AE14" s="116" t="str">
        <f>IFERROR(IF(T14="Impacto",(P14-(+P14*W14)),IF(T14="Probabilidad",P14,"")),"")</f>
        <v/>
      </c>
      <c r="AF14" s="117"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18"/>
      <c r="AH14" s="109"/>
      <c r="AI14" s="110"/>
      <c r="AJ14" s="111"/>
      <c r="AK14" s="111"/>
      <c r="AL14" s="109"/>
      <c r="AM14" s="110"/>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30" customHeight="1" x14ac:dyDescent="0.25">
      <c r="A15" s="459"/>
      <c r="B15" s="478"/>
      <c r="C15" s="478"/>
      <c r="D15" s="481"/>
      <c r="E15" s="136"/>
      <c r="F15" s="483"/>
      <c r="G15" s="446"/>
      <c r="H15" s="137"/>
      <c r="I15" s="453"/>
      <c r="J15" s="456"/>
      <c r="K15" s="433"/>
      <c r="L15" s="430"/>
      <c r="M15" s="427"/>
      <c r="N15" s="430">
        <f>IF(NOT(ISERROR(MATCH(M15,_xlfn.ANCHORARRAY(F26),0))),L28&amp;"Por favor no seleccionar los criterios de impacto",M15)</f>
        <v>0</v>
      </c>
      <c r="O15" s="433"/>
      <c r="P15" s="430"/>
      <c r="Q15" s="443"/>
      <c r="R15" s="105">
        <v>2</v>
      </c>
      <c r="S15" s="106"/>
      <c r="T15" s="107" t="str">
        <f>IF(OR(U15="Preventivo",U15="Detectivo"),"Probabilidad",IF(U15="Correctivo","Impacto",""))</f>
        <v/>
      </c>
      <c r="U15" s="113"/>
      <c r="V15" s="113"/>
      <c r="W15" s="114" t="str">
        <f t="shared" ref="W15:W19" si="12">IF(AND(U15="Preventivo",V15="Automático"),"50%",IF(AND(U15="Preventivo",V15="Manual"),"40%",IF(AND(U15="Detectivo",V15="Automático"),"40%",IF(AND(U15="Detectivo",V15="Manual"),"30%",IF(AND(U15="Correctivo",V15="Automático"),"35%",IF(AND(U15="Correctivo",V15="Manual"),"25%",""))))))</f>
        <v/>
      </c>
      <c r="X15" s="113"/>
      <c r="Y15" s="113"/>
      <c r="Z15" s="113"/>
      <c r="AA15" s="108" t="str">
        <f>IFERROR(IF(AND(T14="Probabilidad",T15="Probabilidad"),(AC14-(+AC14*W15)),IF(AND(T14="Impacto",T15="Probabilidad"),(L14-(+L14*W15)),IF(T15="Impacto",AC14,""))),"")</f>
        <v/>
      </c>
      <c r="AB15" s="115" t="str">
        <f t="shared" ref="AB15:AB19" si="13">IFERROR(IF(AA15="","",IF(AA15&lt;=0.2,"Muy Baja",IF(AA15&lt;=0.4,"Baja",IF(AA15&lt;=0.6,"Media",IF(AA15&lt;=0.8,"Alta","Muy Alta"))))),"")</f>
        <v/>
      </c>
      <c r="AC15" s="116" t="str">
        <f>+AA15</f>
        <v/>
      </c>
      <c r="AD15" s="115" t="str">
        <f t="shared" ref="AD15:AD19" si="14">IFERROR(IF(AE15="","",IF(AE15&lt;=0.2,"Leve",IF(AE15&lt;=0.4,"Menor",IF(AE15&lt;=0.6,"Moderado",IF(AE15&lt;=0.8,"Mayor","Catastrófico"))))),"")</f>
        <v/>
      </c>
      <c r="AE15" s="116" t="str">
        <f>IFERROR(IF(AND(T14="Impacto",T15="Impacto"),(AE14-(+AE14*W15)),IF(AND(T14="Probabilidad",T15="Impacto"),(P14-(+P14*W15)),IF(T15="Probabilidad",AE14,""))),"")</f>
        <v/>
      </c>
      <c r="AF15" s="117" t="str">
        <f t="shared" ref="AF15:AF19" si="15">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
      </c>
      <c r="AG15" s="118"/>
      <c r="AH15" s="109"/>
      <c r="AI15" s="110"/>
      <c r="AJ15" s="111"/>
      <c r="AK15" s="111"/>
      <c r="AL15" s="109"/>
      <c r="AM15" s="110"/>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25.5" customHeight="1" x14ac:dyDescent="0.25">
      <c r="A16" s="459"/>
      <c r="B16" s="478"/>
      <c r="C16" s="478"/>
      <c r="D16" s="481"/>
      <c r="E16" s="136"/>
      <c r="F16" s="483"/>
      <c r="G16" s="446"/>
      <c r="H16" s="137"/>
      <c r="I16" s="453"/>
      <c r="J16" s="456"/>
      <c r="K16" s="433"/>
      <c r="L16" s="430"/>
      <c r="M16" s="427"/>
      <c r="N16" s="430">
        <f>IF(NOT(ISERROR(MATCH(M16,_xlfn.ANCHORARRAY(F27),0))),L29&amp;"Por favor no seleccionar los criterios de impacto",M16)</f>
        <v>0</v>
      </c>
      <c r="O16" s="433"/>
      <c r="P16" s="430"/>
      <c r="Q16" s="443"/>
      <c r="R16" s="105">
        <v>3</v>
      </c>
      <c r="S16" s="112"/>
      <c r="T16" s="107" t="str">
        <f t="shared" ref="T16:T19" si="16">IF(OR(U16="Preventivo",U16="Detectivo"),"Probabilidad",IF(U16="Correctivo","Impacto",""))</f>
        <v/>
      </c>
      <c r="U16" s="113"/>
      <c r="V16" s="113"/>
      <c r="W16" s="114" t="str">
        <f t="shared" si="12"/>
        <v/>
      </c>
      <c r="X16" s="113"/>
      <c r="Y16" s="113"/>
      <c r="Z16" s="113"/>
      <c r="AA16" s="108" t="str">
        <f>IFERROR(IF(AND(T15="Probabilidad",T16="Probabilidad"),(AC15-(+AC15*W16)),IF(AND(T15="Impacto",T16="Probabilidad"),(AC14-(+AC14*W16)),IF(T16="Impacto",AC15,""))),"")</f>
        <v/>
      </c>
      <c r="AB16" s="115" t="str">
        <f t="shared" si="13"/>
        <v/>
      </c>
      <c r="AC16" s="116" t="str">
        <f t="shared" ref="AC16:AC19" si="17">+AA16</f>
        <v/>
      </c>
      <c r="AD16" s="115" t="str">
        <f t="shared" si="14"/>
        <v/>
      </c>
      <c r="AE16" s="116" t="str">
        <f t="shared" ref="AE16:AE19" si="18">IFERROR(IF(AND(T15="Impacto",T16="Impacto"),(AE15-(+AE15*W16)),IF(AND(T15="Probabilidad",T16="Impacto"),(AE14-(+AE14*W16)),IF(T16="Probabilidad",AE15,""))),"")</f>
        <v/>
      </c>
      <c r="AF16" s="117" t="str">
        <f t="shared" si="15"/>
        <v/>
      </c>
      <c r="AG16" s="118"/>
      <c r="AH16" s="109"/>
      <c r="AI16" s="110"/>
      <c r="AJ16" s="111"/>
      <c r="AK16" s="111"/>
      <c r="AL16" s="109"/>
      <c r="AM16" s="110"/>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1" ht="25.5" customHeight="1" x14ac:dyDescent="0.25">
      <c r="A17" s="459"/>
      <c r="B17" s="478"/>
      <c r="C17" s="478"/>
      <c r="D17" s="481"/>
      <c r="E17" s="136"/>
      <c r="F17" s="483"/>
      <c r="G17" s="446"/>
      <c r="H17" s="137"/>
      <c r="I17" s="453"/>
      <c r="J17" s="456"/>
      <c r="K17" s="433"/>
      <c r="L17" s="430"/>
      <c r="M17" s="427"/>
      <c r="N17" s="430">
        <f>IF(NOT(ISERROR(MATCH(M17,_xlfn.ANCHORARRAY(F28),0))),L30&amp;"Por favor no seleccionar los criterios de impacto",M17)</f>
        <v>0</v>
      </c>
      <c r="O17" s="433"/>
      <c r="P17" s="430"/>
      <c r="Q17" s="443"/>
      <c r="R17" s="105">
        <v>4</v>
      </c>
      <c r="S17" s="106"/>
      <c r="T17" s="107" t="str">
        <f t="shared" si="16"/>
        <v/>
      </c>
      <c r="U17" s="113"/>
      <c r="V17" s="113"/>
      <c r="W17" s="114" t="str">
        <f t="shared" si="12"/>
        <v/>
      </c>
      <c r="X17" s="113"/>
      <c r="Y17" s="113"/>
      <c r="Z17" s="113"/>
      <c r="AA17" s="108" t="str">
        <f t="shared" ref="AA17:AA19" si="19">IFERROR(IF(AND(T16="Probabilidad",T17="Probabilidad"),(AC16-(+AC16*W17)),IF(AND(T16="Impacto",T17="Probabilidad"),(AC15-(+AC15*W17)),IF(T17="Impacto",AC16,""))),"")</f>
        <v/>
      </c>
      <c r="AB17" s="115" t="str">
        <f t="shared" si="13"/>
        <v/>
      </c>
      <c r="AC17" s="116" t="str">
        <f t="shared" si="17"/>
        <v/>
      </c>
      <c r="AD17" s="115" t="str">
        <f t="shared" si="14"/>
        <v/>
      </c>
      <c r="AE17" s="116" t="str">
        <f t="shared" si="18"/>
        <v/>
      </c>
      <c r="AF17" s="117" t="str">
        <f t="shared" si="15"/>
        <v/>
      </c>
      <c r="AG17" s="118"/>
      <c r="AH17" s="109"/>
      <c r="AI17" s="110"/>
      <c r="AJ17" s="111"/>
      <c r="AK17" s="111"/>
      <c r="AL17" s="109"/>
      <c r="AM17" s="110"/>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1" ht="24" customHeight="1" x14ac:dyDescent="0.25">
      <c r="A18" s="459"/>
      <c r="B18" s="478"/>
      <c r="C18" s="478"/>
      <c r="D18" s="481"/>
      <c r="E18" s="136"/>
      <c r="F18" s="483"/>
      <c r="G18" s="446"/>
      <c r="H18" s="137"/>
      <c r="I18" s="453"/>
      <c r="J18" s="456"/>
      <c r="K18" s="433"/>
      <c r="L18" s="430"/>
      <c r="M18" s="427"/>
      <c r="N18" s="430">
        <f>IF(NOT(ISERROR(MATCH(M18,_xlfn.ANCHORARRAY(F29),0))),L31&amp;"Por favor no seleccionar los criterios de impacto",M18)</f>
        <v>0</v>
      </c>
      <c r="O18" s="433"/>
      <c r="P18" s="430"/>
      <c r="Q18" s="443"/>
      <c r="R18" s="105">
        <v>5</v>
      </c>
      <c r="S18" s="106"/>
      <c r="T18" s="107" t="str">
        <f t="shared" si="16"/>
        <v/>
      </c>
      <c r="U18" s="113"/>
      <c r="V18" s="113"/>
      <c r="W18" s="114" t="str">
        <f t="shared" si="12"/>
        <v/>
      </c>
      <c r="X18" s="113"/>
      <c r="Y18" s="113"/>
      <c r="Z18" s="113"/>
      <c r="AA18" s="108" t="str">
        <f t="shared" si="19"/>
        <v/>
      </c>
      <c r="AB18" s="115" t="str">
        <f t="shared" si="13"/>
        <v/>
      </c>
      <c r="AC18" s="116" t="str">
        <f t="shared" si="17"/>
        <v/>
      </c>
      <c r="AD18" s="115" t="str">
        <f t="shared" si="14"/>
        <v/>
      </c>
      <c r="AE18" s="116" t="str">
        <f t="shared" si="18"/>
        <v/>
      </c>
      <c r="AF18" s="117" t="str">
        <f t="shared" si="15"/>
        <v/>
      </c>
      <c r="AG18" s="118"/>
      <c r="AH18" s="109"/>
      <c r="AI18" s="110"/>
      <c r="AJ18" s="111"/>
      <c r="AK18" s="111"/>
      <c r="AL18" s="109"/>
      <c r="AM18" s="110"/>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1" ht="25.5" customHeight="1" x14ac:dyDescent="0.25">
      <c r="A19" s="460"/>
      <c r="B19" s="479"/>
      <c r="C19" s="479"/>
      <c r="D19" s="482"/>
      <c r="E19" s="136"/>
      <c r="F19" s="483"/>
      <c r="G19" s="447"/>
      <c r="H19" s="137"/>
      <c r="I19" s="454"/>
      <c r="J19" s="457"/>
      <c r="K19" s="434"/>
      <c r="L19" s="431"/>
      <c r="M19" s="428"/>
      <c r="N19" s="431">
        <f>IF(NOT(ISERROR(MATCH(M19,_xlfn.ANCHORARRAY(F30),0))),L32&amp;"Por favor no seleccionar los criterios de impacto",M19)</f>
        <v>0</v>
      </c>
      <c r="O19" s="434"/>
      <c r="P19" s="431"/>
      <c r="Q19" s="444"/>
      <c r="R19" s="105">
        <v>6</v>
      </c>
      <c r="S19" s="106"/>
      <c r="T19" s="107" t="str">
        <f t="shared" si="16"/>
        <v/>
      </c>
      <c r="U19" s="113"/>
      <c r="V19" s="113"/>
      <c r="W19" s="114" t="str">
        <f t="shared" si="12"/>
        <v/>
      </c>
      <c r="X19" s="113"/>
      <c r="Y19" s="113"/>
      <c r="Z19" s="113"/>
      <c r="AA19" s="108" t="str">
        <f t="shared" si="19"/>
        <v/>
      </c>
      <c r="AB19" s="115" t="str">
        <f t="shared" si="13"/>
        <v/>
      </c>
      <c r="AC19" s="116" t="str">
        <f t="shared" si="17"/>
        <v/>
      </c>
      <c r="AD19" s="115" t="str">
        <f t="shared" si="14"/>
        <v/>
      </c>
      <c r="AE19" s="116" t="str">
        <f t="shared" si="18"/>
        <v/>
      </c>
      <c r="AF19" s="117" t="str">
        <f t="shared" si="15"/>
        <v/>
      </c>
      <c r="AG19" s="118"/>
      <c r="AH19" s="109"/>
      <c r="AI19" s="110"/>
      <c r="AJ19" s="111"/>
      <c r="AK19" s="111"/>
      <c r="AL19" s="109"/>
      <c r="AM19" s="110"/>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1" ht="30.75" customHeight="1" x14ac:dyDescent="0.25">
      <c r="A20" s="458">
        <v>3</v>
      </c>
      <c r="B20" s="477"/>
      <c r="C20" s="477"/>
      <c r="D20" s="480"/>
      <c r="E20" s="136"/>
      <c r="F20" s="483"/>
      <c r="G20" s="445"/>
      <c r="H20" s="137"/>
      <c r="I20" s="452"/>
      <c r="J20" s="455"/>
      <c r="K20" s="432" t="str">
        <f t="shared" ref="K20" si="20">IF(J20&lt;=0,"",IF(J20&lt;=2,"Muy Baja",IF(J20&lt;=24,"Baja",IF(J20&lt;=500,"Media",IF(J20&lt;=5000,"Alta","Muy Alta")))))</f>
        <v/>
      </c>
      <c r="L20" s="429" t="str">
        <f t="shared" ref="L20" si="21">IF(K20="","",IF(K20="Muy Baja",0.2,IF(K20="Baja",0.4,IF(K20="Media",0.6,IF(K20="Alta",0.8,IF(K20="Muy Alta",1,))))))</f>
        <v/>
      </c>
      <c r="M20" s="426"/>
      <c r="N20" s="429">
        <f>IF(NOT(ISERROR(MATCH(M20,'Tabla Impacto'!$B$221:$B$223,0))),'Tabla Impacto'!$F$223&amp;"Por favor no seleccionar los criterios de impacto(Afectación Económica o presupuestal y Pérdida Reputacional)",M20)</f>
        <v>0</v>
      </c>
      <c r="O20" s="432" t="str">
        <f>IF(OR(N20='Tabla Impacto'!$C$11,N20='Tabla Impacto'!$D$11),"Leve",IF(OR(N20='Tabla Impacto'!$C$12,N20='Tabla Impacto'!$D$12),"Menor",IF(OR(N20='Tabla Impacto'!$C$13,N20='Tabla Impacto'!$D$13),"Moderado",IF(OR(N20='Tabla Impacto'!$C$14,N20='Tabla Impacto'!$D$14),"Mayor",IF(OR(N20='Tabla Impacto'!$C$15,N20='Tabla Impacto'!$D$15),"Catastrófico","")))))</f>
        <v/>
      </c>
      <c r="P20" s="429" t="str">
        <f t="shared" ref="P20" si="22">IF(O20="","",IF(O20="Leve",0.2,IF(O20="Menor",0.4,IF(O20="Moderado",0.6,IF(O20="Mayor",0.8,IF(O20="Catastrófico",1,))))))</f>
        <v/>
      </c>
      <c r="Q20" s="442" t="str">
        <f t="shared" ref="Q20" si="23">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
      </c>
      <c r="R20" s="105">
        <v>1</v>
      </c>
      <c r="S20" s="106"/>
      <c r="T20" s="107" t="str">
        <f>IF(OR(U20="Preventivo",U20="Detectivo"),"Probabilidad",IF(U20="Correctivo","Impacto",""))</f>
        <v/>
      </c>
      <c r="U20" s="113"/>
      <c r="V20" s="113"/>
      <c r="W20" s="114" t="str">
        <f>IF(AND(U20="Preventivo",V20="Automático"),"50%",IF(AND(U20="Preventivo",V20="Manual"),"40%",IF(AND(U20="Detectivo",V20="Automático"),"40%",IF(AND(U20="Detectivo",V20="Manual"),"30%",IF(AND(U20="Correctivo",V20="Automático"),"35%",IF(AND(U20="Correctivo",V20="Manual"),"25%",""))))))</f>
        <v/>
      </c>
      <c r="X20" s="113"/>
      <c r="Y20" s="113"/>
      <c r="Z20" s="113"/>
      <c r="AA20" s="108" t="str">
        <f>IFERROR(IF(T20="Probabilidad",(L20-(+L20*W20)),IF(T20="Impacto",L20,"")),"")</f>
        <v/>
      </c>
      <c r="AB20" s="115" t="str">
        <f>IFERROR(IF(AA20="","",IF(AA20&lt;=0.2,"Muy Baja",IF(AA20&lt;=0.4,"Baja",IF(AA20&lt;=0.6,"Media",IF(AA20&lt;=0.8,"Alta","Muy Alta"))))),"")</f>
        <v/>
      </c>
      <c r="AC20" s="116" t="str">
        <f>+AA20</f>
        <v/>
      </c>
      <c r="AD20" s="115" t="str">
        <f>IFERROR(IF(AE20="","",IF(AE20&lt;=0.2,"Leve",IF(AE20&lt;=0.4,"Menor",IF(AE20&lt;=0.6,"Moderado",IF(AE20&lt;=0.8,"Mayor","Catastrófico"))))),"")</f>
        <v/>
      </c>
      <c r="AE20" s="116" t="str">
        <f>IFERROR(IF(T20="Impacto",(P20-(+P20*W20)),IF(T20="Probabilidad",P20,"")),"")</f>
        <v/>
      </c>
      <c r="AF20" s="117"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18"/>
      <c r="AH20" s="109"/>
      <c r="AI20" s="110"/>
      <c r="AJ20" s="111"/>
      <c r="AK20" s="111"/>
      <c r="AL20" s="109"/>
      <c r="AM20" s="110"/>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1" ht="26.25" customHeight="1" x14ac:dyDescent="0.25">
      <c r="A21" s="459"/>
      <c r="B21" s="478"/>
      <c r="C21" s="478"/>
      <c r="D21" s="481"/>
      <c r="E21" s="136"/>
      <c r="F21" s="483"/>
      <c r="G21" s="446"/>
      <c r="H21" s="137"/>
      <c r="I21" s="453"/>
      <c r="J21" s="456"/>
      <c r="K21" s="433"/>
      <c r="L21" s="430"/>
      <c r="M21" s="427"/>
      <c r="N21" s="430">
        <f>IF(NOT(ISERROR(MATCH(M21,_xlfn.ANCHORARRAY(F32),0))),L34&amp;"Por favor no seleccionar los criterios de impacto",M21)</f>
        <v>0</v>
      </c>
      <c r="O21" s="433"/>
      <c r="P21" s="430"/>
      <c r="Q21" s="443"/>
      <c r="R21" s="105">
        <v>2</v>
      </c>
      <c r="S21" s="106"/>
      <c r="T21" s="107" t="str">
        <f>IF(OR(U21="Preventivo",U21="Detectivo"),"Probabilidad",IF(U21="Correctivo","Impacto",""))</f>
        <v/>
      </c>
      <c r="U21" s="113"/>
      <c r="V21" s="113"/>
      <c r="W21" s="114" t="str">
        <f t="shared" ref="W21:W25" si="24">IF(AND(U21="Preventivo",V21="Automático"),"50%",IF(AND(U21="Preventivo",V21="Manual"),"40%",IF(AND(U21="Detectivo",V21="Automático"),"40%",IF(AND(U21="Detectivo",V21="Manual"),"30%",IF(AND(U21="Correctivo",V21="Automático"),"35%",IF(AND(U21="Correctivo",V21="Manual"),"25%",""))))))</f>
        <v/>
      </c>
      <c r="X21" s="113"/>
      <c r="Y21" s="113"/>
      <c r="Z21" s="113"/>
      <c r="AA21" s="108" t="str">
        <f>IFERROR(IF(AND(T20="Probabilidad",T21="Probabilidad"),(AC20-(+AC20*W21)),IF(AND(T20="Impacto",T21="Probabilidad"),(L20-(+L20*W21)),IF(T21="Impacto",AC20,""))),"")</f>
        <v/>
      </c>
      <c r="AB21" s="115" t="str">
        <f t="shared" ref="AB21:AB25" si="25">IFERROR(IF(AA21="","",IF(AA21&lt;=0.2,"Muy Baja",IF(AA21&lt;=0.4,"Baja",IF(AA21&lt;=0.6,"Media",IF(AA21&lt;=0.8,"Alta","Muy Alta"))))),"")</f>
        <v/>
      </c>
      <c r="AC21" s="116" t="str">
        <f>+AA21</f>
        <v/>
      </c>
      <c r="AD21" s="115" t="str">
        <f t="shared" ref="AD21:AD25" si="26">IFERROR(IF(AE21="","",IF(AE21&lt;=0.2,"Leve",IF(AE21&lt;=0.4,"Menor",IF(AE21&lt;=0.6,"Moderado",IF(AE21&lt;=0.8,"Mayor","Catastrófico"))))),"")</f>
        <v/>
      </c>
      <c r="AE21" s="116" t="str">
        <f>IFERROR(IF(AND(T20="Impacto",T21="Impacto"),(AE20-(+AE20*W21)),IF(AND(T20="Probabilidad",T21="Impacto"),(P20-(+P20*W21)),IF(T21="Probabilidad",AE20,""))),"")</f>
        <v/>
      </c>
      <c r="AF21" s="117" t="str">
        <f t="shared" ref="AF21:AF25" si="27">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18"/>
      <c r="AH21" s="109"/>
      <c r="AI21" s="110"/>
      <c r="AJ21" s="111"/>
      <c r="AK21" s="111"/>
      <c r="AL21" s="109"/>
      <c r="AM21" s="110"/>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1" ht="26.25" customHeight="1" x14ac:dyDescent="0.25">
      <c r="A22" s="459"/>
      <c r="B22" s="478"/>
      <c r="C22" s="478"/>
      <c r="D22" s="481"/>
      <c r="E22" s="136"/>
      <c r="F22" s="483"/>
      <c r="G22" s="446"/>
      <c r="H22" s="137"/>
      <c r="I22" s="453"/>
      <c r="J22" s="456"/>
      <c r="K22" s="433"/>
      <c r="L22" s="430"/>
      <c r="M22" s="427"/>
      <c r="N22" s="430">
        <f>IF(NOT(ISERROR(MATCH(M22,_xlfn.ANCHORARRAY(F33),0))),L35&amp;"Por favor no seleccionar los criterios de impacto",M22)</f>
        <v>0</v>
      </c>
      <c r="O22" s="433"/>
      <c r="P22" s="430"/>
      <c r="Q22" s="443"/>
      <c r="R22" s="105">
        <v>3</v>
      </c>
      <c r="S22" s="112"/>
      <c r="T22" s="107" t="str">
        <f t="shared" ref="T22:T25" si="28">IF(OR(U22="Preventivo",U22="Detectivo"),"Probabilidad",IF(U22="Correctivo","Impacto",""))</f>
        <v/>
      </c>
      <c r="U22" s="113"/>
      <c r="V22" s="113"/>
      <c r="W22" s="114" t="str">
        <f t="shared" si="24"/>
        <v/>
      </c>
      <c r="X22" s="113"/>
      <c r="Y22" s="113"/>
      <c r="Z22" s="113"/>
      <c r="AA22" s="108" t="str">
        <f>IFERROR(IF(AND(T21="Probabilidad",T22="Probabilidad"),(AC21-(+AC21*W22)),IF(AND(T21="Impacto",T22="Probabilidad"),(AC20-(+AC20*W22)),IF(T22="Impacto",AC21,""))),"")</f>
        <v/>
      </c>
      <c r="AB22" s="115" t="str">
        <f t="shared" si="25"/>
        <v/>
      </c>
      <c r="AC22" s="116" t="str">
        <f t="shared" ref="AC22:AC25" si="29">+AA22</f>
        <v/>
      </c>
      <c r="AD22" s="115" t="str">
        <f t="shared" si="26"/>
        <v/>
      </c>
      <c r="AE22" s="116" t="str">
        <f t="shared" ref="AE22:AE25" si="30">IFERROR(IF(AND(T21="Impacto",T22="Impacto"),(AE21-(+AE21*W22)),IF(AND(T21="Probabilidad",T22="Impacto"),(AE20-(+AE20*W22)),IF(T22="Probabilidad",AE21,""))),"")</f>
        <v/>
      </c>
      <c r="AF22" s="117" t="str">
        <f t="shared" si="27"/>
        <v/>
      </c>
      <c r="AG22" s="118"/>
      <c r="AH22" s="109"/>
      <c r="AI22" s="110"/>
      <c r="AJ22" s="111"/>
      <c r="AK22" s="111"/>
      <c r="AL22" s="109"/>
      <c r="AM22" s="110"/>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1" ht="26.25" customHeight="1" x14ac:dyDescent="0.25">
      <c r="A23" s="459"/>
      <c r="B23" s="478"/>
      <c r="C23" s="478"/>
      <c r="D23" s="481"/>
      <c r="E23" s="136"/>
      <c r="F23" s="483"/>
      <c r="G23" s="446"/>
      <c r="H23" s="137"/>
      <c r="I23" s="453"/>
      <c r="J23" s="456"/>
      <c r="K23" s="433"/>
      <c r="L23" s="430"/>
      <c r="M23" s="427"/>
      <c r="N23" s="430">
        <f>IF(NOT(ISERROR(MATCH(M23,_xlfn.ANCHORARRAY(F34),0))),L36&amp;"Por favor no seleccionar los criterios de impacto",M23)</f>
        <v>0</v>
      </c>
      <c r="O23" s="433"/>
      <c r="P23" s="430"/>
      <c r="Q23" s="443"/>
      <c r="R23" s="105">
        <v>4</v>
      </c>
      <c r="S23" s="106"/>
      <c r="T23" s="107" t="str">
        <f t="shared" si="28"/>
        <v/>
      </c>
      <c r="U23" s="113"/>
      <c r="V23" s="113"/>
      <c r="W23" s="114" t="str">
        <f t="shared" si="24"/>
        <v/>
      </c>
      <c r="X23" s="113"/>
      <c r="Y23" s="113"/>
      <c r="Z23" s="113"/>
      <c r="AA23" s="108" t="str">
        <f t="shared" ref="AA23:AA25" si="31">IFERROR(IF(AND(T22="Probabilidad",T23="Probabilidad"),(AC22-(+AC22*W23)),IF(AND(T22="Impacto",T23="Probabilidad"),(AC21-(+AC21*W23)),IF(T23="Impacto",AC22,""))),"")</f>
        <v/>
      </c>
      <c r="AB23" s="115" t="str">
        <f t="shared" si="25"/>
        <v/>
      </c>
      <c r="AC23" s="116" t="str">
        <f t="shared" si="29"/>
        <v/>
      </c>
      <c r="AD23" s="115" t="str">
        <f t="shared" si="26"/>
        <v/>
      </c>
      <c r="AE23" s="116" t="str">
        <f t="shared" si="30"/>
        <v/>
      </c>
      <c r="AF23" s="117" t="str">
        <f t="shared" si="27"/>
        <v/>
      </c>
      <c r="AG23" s="118"/>
      <c r="AH23" s="109"/>
      <c r="AI23" s="110"/>
      <c r="AJ23" s="111"/>
      <c r="AK23" s="111"/>
      <c r="AL23" s="109"/>
      <c r="AM23" s="110"/>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row>
    <row r="24" spans="1:71" ht="26.25" customHeight="1" x14ac:dyDescent="0.25">
      <c r="A24" s="459"/>
      <c r="B24" s="478"/>
      <c r="C24" s="478"/>
      <c r="D24" s="481"/>
      <c r="E24" s="136"/>
      <c r="F24" s="483"/>
      <c r="G24" s="446"/>
      <c r="H24" s="137"/>
      <c r="I24" s="453"/>
      <c r="J24" s="456"/>
      <c r="K24" s="433"/>
      <c r="L24" s="430"/>
      <c r="M24" s="427"/>
      <c r="N24" s="430">
        <f>IF(NOT(ISERROR(MATCH(M24,_xlfn.ANCHORARRAY(F35),0))),L37&amp;"Por favor no seleccionar los criterios de impacto",M24)</f>
        <v>0</v>
      </c>
      <c r="O24" s="433"/>
      <c r="P24" s="430"/>
      <c r="Q24" s="443"/>
      <c r="R24" s="105">
        <v>5</v>
      </c>
      <c r="S24" s="106"/>
      <c r="T24" s="107" t="str">
        <f t="shared" si="28"/>
        <v/>
      </c>
      <c r="U24" s="113"/>
      <c r="V24" s="113"/>
      <c r="W24" s="114" t="str">
        <f t="shared" si="24"/>
        <v/>
      </c>
      <c r="X24" s="113"/>
      <c r="Y24" s="113"/>
      <c r="Z24" s="113"/>
      <c r="AA24" s="108" t="str">
        <f t="shared" si="31"/>
        <v/>
      </c>
      <c r="AB24" s="115" t="str">
        <f t="shared" si="25"/>
        <v/>
      </c>
      <c r="AC24" s="116" t="str">
        <f t="shared" si="29"/>
        <v/>
      </c>
      <c r="AD24" s="115" t="str">
        <f t="shared" si="26"/>
        <v/>
      </c>
      <c r="AE24" s="116" t="str">
        <f t="shared" si="30"/>
        <v/>
      </c>
      <c r="AF24" s="117" t="str">
        <f t="shared" si="27"/>
        <v/>
      </c>
      <c r="AG24" s="118"/>
      <c r="AH24" s="109"/>
      <c r="AI24" s="110"/>
      <c r="AJ24" s="111"/>
      <c r="AK24" s="111"/>
      <c r="AL24" s="109"/>
      <c r="AM24" s="110"/>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row>
    <row r="25" spans="1:71" ht="26.25" customHeight="1" x14ac:dyDescent="0.25">
      <c r="A25" s="460"/>
      <c r="B25" s="479"/>
      <c r="C25" s="479"/>
      <c r="D25" s="482"/>
      <c r="E25" s="136"/>
      <c r="F25" s="483"/>
      <c r="G25" s="447"/>
      <c r="H25" s="137"/>
      <c r="I25" s="454"/>
      <c r="J25" s="457"/>
      <c r="K25" s="434"/>
      <c r="L25" s="431"/>
      <c r="M25" s="428"/>
      <c r="N25" s="431">
        <f>IF(NOT(ISERROR(MATCH(M25,_xlfn.ANCHORARRAY(F36),0))),L38&amp;"Por favor no seleccionar los criterios de impacto",M25)</f>
        <v>0</v>
      </c>
      <c r="O25" s="434"/>
      <c r="P25" s="431"/>
      <c r="Q25" s="444"/>
      <c r="R25" s="105">
        <v>6</v>
      </c>
      <c r="S25" s="106"/>
      <c r="T25" s="107" t="str">
        <f t="shared" si="28"/>
        <v/>
      </c>
      <c r="U25" s="113"/>
      <c r="V25" s="113"/>
      <c r="W25" s="114" t="str">
        <f t="shared" si="24"/>
        <v/>
      </c>
      <c r="X25" s="113"/>
      <c r="Y25" s="113"/>
      <c r="Z25" s="113"/>
      <c r="AA25" s="108" t="str">
        <f t="shared" si="31"/>
        <v/>
      </c>
      <c r="AB25" s="115" t="str">
        <f t="shared" si="25"/>
        <v/>
      </c>
      <c r="AC25" s="116" t="str">
        <f t="shared" si="29"/>
        <v/>
      </c>
      <c r="AD25" s="115" t="str">
        <f t="shared" si="26"/>
        <v/>
      </c>
      <c r="AE25" s="116" t="str">
        <f t="shared" si="30"/>
        <v/>
      </c>
      <c r="AF25" s="117" t="str">
        <f t="shared" si="27"/>
        <v/>
      </c>
      <c r="AG25" s="118"/>
      <c r="AH25" s="109"/>
      <c r="AI25" s="110"/>
      <c r="AJ25" s="111"/>
      <c r="AK25" s="111"/>
      <c r="AL25" s="109"/>
      <c r="AM25" s="110"/>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row>
    <row r="26" spans="1:71" ht="26.25" customHeight="1" x14ac:dyDescent="0.25">
      <c r="A26" s="458">
        <v>4</v>
      </c>
      <c r="B26" s="477"/>
      <c r="C26" s="477"/>
      <c r="D26" s="480"/>
      <c r="E26" s="136"/>
      <c r="F26" s="483"/>
      <c r="G26" s="445"/>
      <c r="H26" s="137"/>
      <c r="I26" s="452"/>
      <c r="J26" s="455"/>
      <c r="K26" s="432" t="str">
        <f t="shared" ref="K26" si="32">IF(J26&lt;=0,"",IF(J26&lt;=2,"Muy Baja",IF(J26&lt;=24,"Baja",IF(J26&lt;=500,"Media",IF(J26&lt;=5000,"Alta","Muy Alta")))))</f>
        <v/>
      </c>
      <c r="L26" s="429" t="str">
        <f t="shared" ref="L26" si="33">IF(K26="","",IF(K26="Muy Baja",0.2,IF(K26="Baja",0.4,IF(K26="Media",0.6,IF(K26="Alta",0.8,IF(K26="Muy Alta",1,))))))</f>
        <v/>
      </c>
      <c r="M26" s="426"/>
      <c r="N26" s="429">
        <f>IF(NOT(ISERROR(MATCH(M26,'Tabla Impacto'!$B$221:$B$223,0))),'Tabla Impacto'!$F$223&amp;"Por favor no seleccionar los criterios de impacto(Afectación Económica o presupuestal y Pérdida Reputacional)",M26)</f>
        <v>0</v>
      </c>
      <c r="O26" s="432" t="str">
        <f>IF(OR(N26='Tabla Impacto'!$C$11,N26='Tabla Impacto'!$D$11),"Leve",IF(OR(N26='Tabla Impacto'!$C$12,N26='Tabla Impacto'!$D$12),"Menor",IF(OR(N26='Tabla Impacto'!$C$13,N26='Tabla Impacto'!$D$13),"Moderado",IF(OR(N26='Tabla Impacto'!$C$14,N26='Tabla Impacto'!$D$14),"Mayor",IF(OR(N26='Tabla Impacto'!$C$15,N26='Tabla Impacto'!$D$15),"Catastrófico","")))))</f>
        <v/>
      </c>
      <c r="P26" s="429" t="str">
        <f t="shared" ref="P26" si="34">IF(O26="","",IF(O26="Leve",0.2,IF(O26="Menor",0.4,IF(O26="Moderado",0.6,IF(O26="Mayor",0.8,IF(O26="Catastrófico",1,))))))</f>
        <v/>
      </c>
      <c r="Q26" s="442" t="str">
        <f t="shared" ref="Q26" si="35">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
      </c>
      <c r="R26" s="105">
        <v>1</v>
      </c>
      <c r="S26" s="106"/>
      <c r="T26" s="107" t="str">
        <f>IF(OR(U26="Preventivo",U26="Detectivo"),"Probabilidad",IF(U26="Correctivo","Impacto",""))</f>
        <v/>
      </c>
      <c r="U26" s="113"/>
      <c r="V26" s="113"/>
      <c r="W26" s="114" t="str">
        <f>IF(AND(U26="Preventivo",V26="Automático"),"50%",IF(AND(U26="Preventivo",V26="Manual"),"40%",IF(AND(U26="Detectivo",V26="Automático"),"40%",IF(AND(U26="Detectivo",V26="Manual"),"30%",IF(AND(U26="Correctivo",V26="Automático"),"35%",IF(AND(U26="Correctivo",V26="Manual"),"25%",""))))))</f>
        <v/>
      </c>
      <c r="X26" s="113"/>
      <c r="Y26" s="113"/>
      <c r="Z26" s="113"/>
      <c r="AA26" s="108" t="str">
        <f>IFERROR(IF(T26="Probabilidad",(L26-(+L26*W26)),IF(T26="Impacto",L26,"")),"")</f>
        <v/>
      </c>
      <c r="AB26" s="115" t="str">
        <f>IFERROR(IF(AA26="","",IF(AA26&lt;=0.2,"Muy Baja",IF(AA26&lt;=0.4,"Baja",IF(AA26&lt;=0.6,"Media",IF(AA26&lt;=0.8,"Alta","Muy Alta"))))),"")</f>
        <v/>
      </c>
      <c r="AC26" s="116" t="str">
        <f>+AA26</f>
        <v/>
      </c>
      <c r="AD26" s="115" t="str">
        <f>IFERROR(IF(AE26="","",IF(AE26&lt;=0.2,"Leve",IF(AE26&lt;=0.4,"Menor",IF(AE26&lt;=0.6,"Moderado",IF(AE26&lt;=0.8,"Mayor","Catastrófico"))))),"")</f>
        <v/>
      </c>
      <c r="AE26" s="116" t="str">
        <f>IFERROR(IF(T26="Impacto",(P26-(+P26*W26)),IF(T26="Probabilidad",P26,"")),"")</f>
        <v/>
      </c>
      <c r="AF26" s="117"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18"/>
      <c r="AH26" s="109"/>
      <c r="AI26" s="110"/>
      <c r="AJ26" s="111"/>
      <c r="AK26" s="111"/>
      <c r="AL26" s="109"/>
      <c r="AM26" s="110"/>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1" ht="26.25" customHeight="1" x14ac:dyDescent="0.25">
      <c r="A27" s="459"/>
      <c r="B27" s="478"/>
      <c r="C27" s="478"/>
      <c r="D27" s="481"/>
      <c r="E27" s="136"/>
      <c r="F27" s="483"/>
      <c r="G27" s="446"/>
      <c r="H27" s="137"/>
      <c r="I27" s="453"/>
      <c r="J27" s="456"/>
      <c r="K27" s="433"/>
      <c r="L27" s="430"/>
      <c r="M27" s="427"/>
      <c r="N27" s="430">
        <f>IF(NOT(ISERROR(MATCH(M27,_xlfn.ANCHORARRAY(F38),0))),L40&amp;"Por favor no seleccionar los criterios de impacto",M27)</f>
        <v>0</v>
      </c>
      <c r="O27" s="433"/>
      <c r="P27" s="430"/>
      <c r="Q27" s="443"/>
      <c r="R27" s="105">
        <v>2</v>
      </c>
      <c r="S27" s="106"/>
      <c r="T27" s="107" t="str">
        <f>IF(OR(U27="Preventivo",U27="Detectivo"),"Probabilidad",IF(U27="Correctivo","Impacto",""))</f>
        <v/>
      </c>
      <c r="U27" s="113"/>
      <c r="V27" s="113"/>
      <c r="W27" s="114" t="str">
        <f t="shared" ref="W27:W31" si="36">IF(AND(U27="Preventivo",V27="Automático"),"50%",IF(AND(U27="Preventivo",V27="Manual"),"40%",IF(AND(U27="Detectivo",V27="Automático"),"40%",IF(AND(U27="Detectivo",V27="Manual"),"30%",IF(AND(U27="Correctivo",V27="Automático"),"35%",IF(AND(U27="Correctivo",V27="Manual"),"25%",""))))))</f>
        <v/>
      </c>
      <c r="X27" s="113"/>
      <c r="Y27" s="113"/>
      <c r="Z27" s="113"/>
      <c r="AA27" s="108" t="str">
        <f>IFERROR(IF(AND(T26="Probabilidad",T27="Probabilidad"),(AC26-(+AC26*W27)),IF(AND(T26="Impacto",T27="Probabilidad"),(L26-(+L26*W27)),IF(T27="Impacto",AC26,""))),"")</f>
        <v/>
      </c>
      <c r="AB27" s="115" t="str">
        <f t="shared" ref="AB27:AB31" si="37">IFERROR(IF(AA27="","",IF(AA27&lt;=0.2,"Muy Baja",IF(AA27&lt;=0.4,"Baja",IF(AA27&lt;=0.6,"Media",IF(AA27&lt;=0.8,"Alta","Muy Alta"))))),"")</f>
        <v/>
      </c>
      <c r="AC27" s="116" t="str">
        <f>+AA27</f>
        <v/>
      </c>
      <c r="AD27" s="115" t="str">
        <f t="shared" ref="AD27:AD31" si="38">IFERROR(IF(AE27="","",IF(AE27&lt;=0.2,"Leve",IF(AE27&lt;=0.4,"Menor",IF(AE27&lt;=0.6,"Moderado",IF(AE27&lt;=0.8,"Mayor","Catastrófico"))))),"")</f>
        <v/>
      </c>
      <c r="AE27" s="116" t="str">
        <f>IFERROR(IF(AND(T26="Impacto",T27="Impacto"),(AE26-(+AE26*W27)),IF(AND(T26="Probabilidad",T27="Impacto"),(P26-(+P26*W27)),IF(T27="Probabilidad",AE26,""))),"")</f>
        <v/>
      </c>
      <c r="AF27" s="117" t="str">
        <f t="shared" ref="AF27:AF31" si="39">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18"/>
      <c r="AH27" s="109"/>
      <c r="AI27" s="110"/>
      <c r="AJ27" s="111"/>
      <c r="AK27" s="111"/>
      <c r="AL27" s="109"/>
      <c r="AM27" s="110"/>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1" ht="26.25" customHeight="1" x14ac:dyDescent="0.25">
      <c r="A28" s="459"/>
      <c r="B28" s="478"/>
      <c r="C28" s="478"/>
      <c r="D28" s="481"/>
      <c r="E28" s="136"/>
      <c r="F28" s="483"/>
      <c r="G28" s="446"/>
      <c r="H28" s="137"/>
      <c r="I28" s="453"/>
      <c r="J28" s="456"/>
      <c r="K28" s="433"/>
      <c r="L28" s="430"/>
      <c r="M28" s="427"/>
      <c r="N28" s="430">
        <f>IF(NOT(ISERROR(MATCH(M28,_xlfn.ANCHORARRAY(F39),0))),L41&amp;"Por favor no seleccionar los criterios de impacto",M28)</f>
        <v>0</v>
      </c>
      <c r="O28" s="433"/>
      <c r="P28" s="430"/>
      <c r="Q28" s="443"/>
      <c r="R28" s="105">
        <v>3</v>
      </c>
      <c r="S28" s="112"/>
      <c r="T28" s="107" t="str">
        <f t="shared" ref="T28:T31" si="40">IF(OR(U28="Preventivo",U28="Detectivo"),"Probabilidad",IF(U28="Correctivo","Impacto",""))</f>
        <v/>
      </c>
      <c r="U28" s="113"/>
      <c r="V28" s="113"/>
      <c r="W28" s="114" t="str">
        <f t="shared" si="36"/>
        <v/>
      </c>
      <c r="X28" s="113"/>
      <c r="Y28" s="113"/>
      <c r="Z28" s="113"/>
      <c r="AA28" s="108" t="str">
        <f>IFERROR(IF(AND(T27="Probabilidad",T28="Probabilidad"),(AC27-(+AC27*W28)),IF(AND(T27="Impacto",T28="Probabilidad"),(AC26-(+AC26*W28)),IF(T28="Impacto",AC27,""))),"")</f>
        <v/>
      </c>
      <c r="AB28" s="115" t="str">
        <f t="shared" si="37"/>
        <v/>
      </c>
      <c r="AC28" s="116" t="str">
        <f t="shared" ref="AC28:AC31" si="41">+AA28</f>
        <v/>
      </c>
      <c r="AD28" s="115" t="str">
        <f t="shared" si="38"/>
        <v/>
      </c>
      <c r="AE28" s="116" t="str">
        <f t="shared" ref="AE28:AE31" si="42">IFERROR(IF(AND(T27="Impacto",T28="Impacto"),(AE27-(+AE27*W28)),IF(AND(T27="Probabilidad",T28="Impacto"),(AE26-(+AE26*W28)),IF(T28="Probabilidad",AE27,""))),"")</f>
        <v/>
      </c>
      <c r="AF28" s="117" t="str">
        <f t="shared" si="39"/>
        <v/>
      </c>
      <c r="AG28" s="118"/>
      <c r="AH28" s="109"/>
      <c r="AI28" s="110"/>
      <c r="AJ28" s="111"/>
      <c r="AK28" s="111"/>
      <c r="AL28" s="109"/>
      <c r="AM28" s="110"/>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26.25" customHeight="1" x14ac:dyDescent="0.25">
      <c r="A29" s="459"/>
      <c r="B29" s="478"/>
      <c r="C29" s="478"/>
      <c r="D29" s="481"/>
      <c r="E29" s="136"/>
      <c r="F29" s="483"/>
      <c r="G29" s="446"/>
      <c r="H29" s="137"/>
      <c r="I29" s="453"/>
      <c r="J29" s="456"/>
      <c r="K29" s="433"/>
      <c r="L29" s="430"/>
      <c r="M29" s="427"/>
      <c r="N29" s="430">
        <f>IF(NOT(ISERROR(MATCH(M29,_xlfn.ANCHORARRAY(F40),0))),L42&amp;"Por favor no seleccionar los criterios de impacto",M29)</f>
        <v>0</v>
      </c>
      <c r="O29" s="433"/>
      <c r="P29" s="430"/>
      <c r="Q29" s="443"/>
      <c r="R29" s="105">
        <v>4</v>
      </c>
      <c r="S29" s="106"/>
      <c r="T29" s="107" t="str">
        <f t="shared" si="40"/>
        <v/>
      </c>
      <c r="U29" s="113"/>
      <c r="V29" s="113"/>
      <c r="W29" s="114" t="str">
        <f t="shared" si="36"/>
        <v/>
      </c>
      <c r="X29" s="113"/>
      <c r="Y29" s="113"/>
      <c r="Z29" s="113"/>
      <c r="AA29" s="108" t="str">
        <f t="shared" ref="AA29:AA31" si="43">IFERROR(IF(AND(T28="Probabilidad",T29="Probabilidad"),(AC28-(+AC28*W29)),IF(AND(T28="Impacto",T29="Probabilidad"),(AC27-(+AC27*W29)),IF(T29="Impacto",AC28,""))),"")</f>
        <v/>
      </c>
      <c r="AB29" s="115" t="str">
        <f t="shared" si="37"/>
        <v/>
      </c>
      <c r="AC29" s="116" t="str">
        <f t="shared" si="41"/>
        <v/>
      </c>
      <c r="AD29" s="115" t="str">
        <f t="shared" si="38"/>
        <v/>
      </c>
      <c r="AE29" s="116" t="str">
        <f t="shared" si="42"/>
        <v/>
      </c>
      <c r="AF29" s="117" t="str">
        <f t="shared" si="39"/>
        <v/>
      </c>
      <c r="AG29" s="118"/>
      <c r="AH29" s="109"/>
      <c r="AI29" s="110"/>
      <c r="AJ29" s="111"/>
      <c r="AK29" s="111"/>
      <c r="AL29" s="109"/>
      <c r="AM29" s="110"/>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row>
    <row r="30" spans="1:71" ht="26.25" customHeight="1" x14ac:dyDescent="0.25">
      <c r="A30" s="459"/>
      <c r="B30" s="478"/>
      <c r="C30" s="478"/>
      <c r="D30" s="481"/>
      <c r="E30" s="136"/>
      <c r="F30" s="483"/>
      <c r="G30" s="446"/>
      <c r="H30" s="137"/>
      <c r="I30" s="453"/>
      <c r="J30" s="456"/>
      <c r="K30" s="433"/>
      <c r="L30" s="430"/>
      <c r="M30" s="427"/>
      <c r="N30" s="430">
        <f>IF(NOT(ISERROR(MATCH(M30,_xlfn.ANCHORARRAY(F41),0))),L43&amp;"Por favor no seleccionar los criterios de impacto",M30)</f>
        <v>0</v>
      </c>
      <c r="O30" s="433"/>
      <c r="P30" s="430"/>
      <c r="Q30" s="443"/>
      <c r="R30" s="105">
        <v>5</v>
      </c>
      <c r="S30" s="106"/>
      <c r="T30" s="107" t="str">
        <f t="shared" si="40"/>
        <v/>
      </c>
      <c r="U30" s="113"/>
      <c r="V30" s="113"/>
      <c r="W30" s="114" t="str">
        <f t="shared" si="36"/>
        <v/>
      </c>
      <c r="X30" s="113"/>
      <c r="Y30" s="113"/>
      <c r="Z30" s="113"/>
      <c r="AA30" s="108" t="str">
        <f t="shared" si="43"/>
        <v/>
      </c>
      <c r="AB30" s="115" t="str">
        <f t="shared" si="37"/>
        <v/>
      </c>
      <c r="AC30" s="116" t="str">
        <f t="shared" si="41"/>
        <v/>
      </c>
      <c r="AD30" s="115" t="str">
        <f t="shared" si="38"/>
        <v/>
      </c>
      <c r="AE30" s="116" t="str">
        <f t="shared" si="42"/>
        <v/>
      </c>
      <c r="AF30" s="117" t="str">
        <f t="shared" si="39"/>
        <v/>
      </c>
      <c r="AG30" s="118"/>
      <c r="AH30" s="109"/>
      <c r="AI30" s="110"/>
      <c r="AJ30" s="111"/>
      <c r="AK30" s="111"/>
      <c r="AL30" s="109"/>
      <c r="AM30" s="110"/>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row>
    <row r="31" spans="1:71" ht="26.25" customHeight="1" x14ac:dyDescent="0.25">
      <c r="A31" s="460"/>
      <c r="B31" s="479"/>
      <c r="C31" s="479"/>
      <c r="D31" s="482"/>
      <c r="E31" s="136"/>
      <c r="F31" s="483"/>
      <c r="G31" s="447"/>
      <c r="H31" s="137"/>
      <c r="I31" s="454"/>
      <c r="J31" s="457"/>
      <c r="K31" s="434"/>
      <c r="L31" s="431"/>
      <c r="M31" s="428"/>
      <c r="N31" s="431">
        <f>IF(NOT(ISERROR(MATCH(M31,_xlfn.ANCHORARRAY(F42),0))),L44&amp;"Por favor no seleccionar los criterios de impacto",M31)</f>
        <v>0</v>
      </c>
      <c r="O31" s="434"/>
      <c r="P31" s="431"/>
      <c r="Q31" s="444"/>
      <c r="R31" s="105">
        <v>6</v>
      </c>
      <c r="S31" s="106"/>
      <c r="T31" s="107" t="str">
        <f t="shared" si="40"/>
        <v/>
      </c>
      <c r="U31" s="113"/>
      <c r="V31" s="113"/>
      <c r="W31" s="114" t="str">
        <f t="shared" si="36"/>
        <v/>
      </c>
      <c r="X31" s="113"/>
      <c r="Y31" s="113"/>
      <c r="Z31" s="113"/>
      <c r="AA31" s="108" t="str">
        <f t="shared" si="43"/>
        <v/>
      </c>
      <c r="AB31" s="115" t="str">
        <f t="shared" si="37"/>
        <v/>
      </c>
      <c r="AC31" s="116" t="str">
        <f t="shared" si="41"/>
        <v/>
      </c>
      <c r="AD31" s="115" t="str">
        <f t="shared" si="38"/>
        <v/>
      </c>
      <c r="AE31" s="116" t="str">
        <f t="shared" si="42"/>
        <v/>
      </c>
      <c r="AF31" s="117" t="str">
        <f t="shared" si="39"/>
        <v/>
      </c>
      <c r="AG31" s="118"/>
      <c r="AH31" s="109"/>
      <c r="AI31" s="110"/>
      <c r="AJ31" s="111"/>
      <c r="AK31" s="111"/>
      <c r="AL31" s="109"/>
      <c r="AM31" s="110"/>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26.25" customHeight="1" x14ac:dyDescent="0.25">
      <c r="A32" s="458">
        <v>5</v>
      </c>
      <c r="B32" s="477"/>
      <c r="C32" s="477"/>
      <c r="D32" s="480"/>
      <c r="E32" s="136"/>
      <c r="F32" s="483"/>
      <c r="G32" s="445"/>
      <c r="H32" s="137"/>
      <c r="I32" s="452"/>
      <c r="J32" s="455"/>
      <c r="K32" s="432" t="str">
        <f t="shared" ref="K32" si="44">IF(J32&lt;=0,"",IF(J32&lt;=2,"Muy Baja",IF(J32&lt;=24,"Baja",IF(J32&lt;=500,"Media",IF(J32&lt;=5000,"Alta","Muy Alta")))))</f>
        <v/>
      </c>
      <c r="L32" s="429" t="str">
        <f t="shared" ref="L32" si="45">IF(K32="","",IF(K32="Muy Baja",0.2,IF(K32="Baja",0.4,IF(K32="Media",0.6,IF(K32="Alta",0.8,IF(K32="Muy Alta",1,))))))</f>
        <v/>
      </c>
      <c r="M32" s="426"/>
      <c r="N32" s="429">
        <f>IF(NOT(ISERROR(MATCH(M32,'Tabla Impacto'!$B$221:$B$223,0))),'Tabla Impacto'!$F$223&amp;"Por favor no seleccionar los criterios de impacto(Afectación Económica o presupuestal y Pérdida Reputacional)",M32)</f>
        <v>0</v>
      </c>
      <c r="O32" s="432" t="str">
        <f>IF(OR(N32='Tabla Impacto'!$C$11,N32='Tabla Impacto'!$D$11),"Leve",IF(OR(N32='Tabla Impacto'!$C$12,N32='Tabla Impacto'!$D$12),"Menor",IF(OR(N32='Tabla Impacto'!$C$13,N32='Tabla Impacto'!$D$13),"Moderado",IF(OR(N32='Tabla Impacto'!$C$14,N32='Tabla Impacto'!$D$14),"Mayor",IF(OR(N32='Tabla Impacto'!$C$15,N32='Tabla Impacto'!$D$15),"Catastrófico","")))))</f>
        <v/>
      </c>
      <c r="P32" s="429" t="str">
        <f t="shared" ref="P32" si="46">IF(O32="","",IF(O32="Leve",0.2,IF(O32="Menor",0.4,IF(O32="Moderado",0.6,IF(O32="Mayor",0.8,IF(O32="Catastrófico",1,))))))</f>
        <v/>
      </c>
      <c r="Q32" s="442" t="str">
        <f t="shared" ref="Q32" si="47">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
      </c>
      <c r="R32" s="105">
        <v>1</v>
      </c>
      <c r="S32" s="106"/>
      <c r="T32" s="107" t="str">
        <f>IF(OR(U32="Preventivo",U32="Detectivo"),"Probabilidad",IF(U32="Correctivo","Impacto",""))</f>
        <v/>
      </c>
      <c r="U32" s="113"/>
      <c r="V32" s="113"/>
      <c r="W32" s="114" t="str">
        <f>IF(AND(U32="Preventivo",V32="Automático"),"50%",IF(AND(U32="Preventivo",V32="Manual"),"40%",IF(AND(U32="Detectivo",V32="Automático"),"40%",IF(AND(U32="Detectivo",V32="Manual"),"30%",IF(AND(U32="Correctivo",V32="Automático"),"35%",IF(AND(U32="Correctivo",V32="Manual"),"25%",""))))))</f>
        <v/>
      </c>
      <c r="X32" s="113"/>
      <c r="Y32" s="113"/>
      <c r="Z32" s="113"/>
      <c r="AA32" s="108" t="str">
        <f>IFERROR(IF(T32="Probabilidad",(L32-(+L32*W32)),IF(T32="Impacto",L32,"")),"")</f>
        <v/>
      </c>
      <c r="AB32" s="115" t="str">
        <f>IFERROR(IF(AA32="","",IF(AA32&lt;=0.2,"Muy Baja",IF(AA32&lt;=0.4,"Baja",IF(AA32&lt;=0.6,"Media",IF(AA32&lt;=0.8,"Alta","Muy Alta"))))),"")</f>
        <v/>
      </c>
      <c r="AC32" s="116" t="str">
        <f>+AA32</f>
        <v/>
      </c>
      <c r="AD32" s="115" t="str">
        <f>IFERROR(IF(AE32="","",IF(AE32&lt;=0.2,"Leve",IF(AE32&lt;=0.4,"Menor",IF(AE32&lt;=0.6,"Moderado",IF(AE32&lt;=0.8,"Mayor","Catastrófico"))))),"")</f>
        <v/>
      </c>
      <c r="AE32" s="116" t="str">
        <f>IFERROR(IF(T32="Impacto",(P32-(+P32*W32)),IF(T32="Probabilidad",P32,"")),"")</f>
        <v/>
      </c>
      <c r="AF32" s="117"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18"/>
      <c r="AH32" s="109"/>
      <c r="AI32" s="110"/>
      <c r="AJ32" s="111"/>
      <c r="AK32" s="111"/>
      <c r="AL32" s="109"/>
      <c r="AM32" s="110"/>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row>
    <row r="33" spans="1:71" ht="26.25" customHeight="1" x14ac:dyDescent="0.25">
      <c r="A33" s="459"/>
      <c r="B33" s="478"/>
      <c r="C33" s="478"/>
      <c r="D33" s="481"/>
      <c r="E33" s="136"/>
      <c r="F33" s="483"/>
      <c r="G33" s="446"/>
      <c r="H33" s="137"/>
      <c r="I33" s="453"/>
      <c r="J33" s="456"/>
      <c r="K33" s="433"/>
      <c r="L33" s="430"/>
      <c r="M33" s="427"/>
      <c r="N33" s="430">
        <f>IF(NOT(ISERROR(MATCH(M33,_xlfn.ANCHORARRAY(F44),0))),L46&amp;"Por favor no seleccionar los criterios de impacto",M33)</f>
        <v>0</v>
      </c>
      <c r="O33" s="433"/>
      <c r="P33" s="430"/>
      <c r="Q33" s="443"/>
      <c r="R33" s="105">
        <v>2</v>
      </c>
      <c r="S33" s="106"/>
      <c r="T33" s="107" t="str">
        <f>IF(OR(U33="Preventivo",U33="Detectivo"),"Probabilidad",IF(U33="Correctivo","Impacto",""))</f>
        <v/>
      </c>
      <c r="U33" s="113"/>
      <c r="V33" s="113"/>
      <c r="W33" s="114" t="str">
        <f t="shared" ref="W33:W37" si="48">IF(AND(U33="Preventivo",V33="Automático"),"50%",IF(AND(U33="Preventivo",V33="Manual"),"40%",IF(AND(U33="Detectivo",V33="Automático"),"40%",IF(AND(U33="Detectivo",V33="Manual"),"30%",IF(AND(U33="Correctivo",V33="Automático"),"35%",IF(AND(U33="Correctivo",V33="Manual"),"25%",""))))))</f>
        <v/>
      </c>
      <c r="X33" s="113"/>
      <c r="Y33" s="113"/>
      <c r="Z33" s="113"/>
      <c r="AA33" s="108" t="str">
        <f>IFERROR(IF(AND(T32="Probabilidad",T33="Probabilidad"),(AC32-(+AC32*W33)),IF(AND(T32="Impacto",T33="Probabilidad"),(L32-(+L32*W33)),IF(T33="Impacto",AC32,""))),"")</f>
        <v/>
      </c>
      <c r="AB33" s="115" t="str">
        <f t="shared" ref="AB33:AB37" si="49">IFERROR(IF(AA33="","",IF(AA33&lt;=0.2,"Muy Baja",IF(AA33&lt;=0.4,"Baja",IF(AA33&lt;=0.6,"Media",IF(AA33&lt;=0.8,"Alta","Muy Alta"))))),"")</f>
        <v/>
      </c>
      <c r="AC33" s="116" t="str">
        <f>+AA33</f>
        <v/>
      </c>
      <c r="AD33" s="115" t="str">
        <f t="shared" ref="AD33:AD37" si="50">IFERROR(IF(AE33="","",IF(AE33&lt;=0.2,"Leve",IF(AE33&lt;=0.4,"Menor",IF(AE33&lt;=0.6,"Moderado",IF(AE33&lt;=0.8,"Mayor","Catastrófico"))))),"")</f>
        <v/>
      </c>
      <c r="AE33" s="116" t="str">
        <f>IFERROR(IF(AND(T32="Impacto",T33="Impacto"),(AE32-(+AE32*W33)),IF(AND(T32="Probabilidad",T33="Impacto"),(P32-(+P32*W33)),IF(T33="Probabilidad",AE32,""))),"")</f>
        <v/>
      </c>
      <c r="AF33" s="117" t="str">
        <f t="shared" ref="AF33:AF37" si="51">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18"/>
      <c r="AH33" s="109"/>
      <c r="AI33" s="110"/>
      <c r="AJ33" s="111"/>
      <c r="AK33" s="111"/>
      <c r="AL33" s="109"/>
      <c r="AM33" s="110"/>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row>
    <row r="34" spans="1:71" ht="26.25" customHeight="1" x14ac:dyDescent="0.25">
      <c r="A34" s="459"/>
      <c r="B34" s="478"/>
      <c r="C34" s="478"/>
      <c r="D34" s="481"/>
      <c r="E34" s="136"/>
      <c r="F34" s="483"/>
      <c r="G34" s="446"/>
      <c r="H34" s="137"/>
      <c r="I34" s="453"/>
      <c r="J34" s="456"/>
      <c r="K34" s="433"/>
      <c r="L34" s="430"/>
      <c r="M34" s="427"/>
      <c r="N34" s="430">
        <f>IF(NOT(ISERROR(MATCH(M34,_xlfn.ANCHORARRAY(F45),0))),L47&amp;"Por favor no seleccionar los criterios de impacto",M34)</f>
        <v>0</v>
      </c>
      <c r="O34" s="433"/>
      <c r="P34" s="430"/>
      <c r="Q34" s="443"/>
      <c r="R34" s="105">
        <v>3</v>
      </c>
      <c r="S34" s="112"/>
      <c r="T34" s="107" t="str">
        <f t="shared" ref="T34:T37" si="52">IF(OR(U34="Preventivo",U34="Detectivo"),"Probabilidad",IF(U34="Correctivo","Impacto",""))</f>
        <v/>
      </c>
      <c r="U34" s="113"/>
      <c r="V34" s="113"/>
      <c r="W34" s="114" t="str">
        <f t="shared" si="48"/>
        <v/>
      </c>
      <c r="X34" s="113"/>
      <c r="Y34" s="113"/>
      <c r="Z34" s="113"/>
      <c r="AA34" s="108" t="str">
        <f>IFERROR(IF(AND(T33="Probabilidad",T34="Probabilidad"),(AC33-(+AC33*W34)),IF(AND(T33="Impacto",T34="Probabilidad"),(AC32-(+AC32*W34)),IF(T34="Impacto",AC33,""))),"")</f>
        <v/>
      </c>
      <c r="AB34" s="115" t="str">
        <f t="shared" si="49"/>
        <v/>
      </c>
      <c r="AC34" s="116" t="str">
        <f t="shared" ref="AC34:AC37" si="53">+AA34</f>
        <v/>
      </c>
      <c r="AD34" s="115" t="str">
        <f t="shared" si="50"/>
        <v/>
      </c>
      <c r="AE34" s="116" t="str">
        <f t="shared" ref="AE34:AE37" si="54">IFERROR(IF(AND(T33="Impacto",T34="Impacto"),(AE33-(+AE33*W34)),IF(AND(T33="Probabilidad",T34="Impacto"),(AE32-(+AE32*W34)),IF(T34="Probabilidad",AE33,""))),"")</f>
        <v/>
      </c>
      <c r="AF34" s="117" t="str">
        <f t="shared" si="51"/>
        <v/>
      </c>
      <c r="AG34" s="118"/>
      <c r="AH34" s="109"/>
      <c r="AI34" s="110"/>
      <c r="AJ34" s="111"/>
      <c r="AK34" s="111"/>
      <c r="AL34" s="109"/>
      <c r="AM34" s="110"/>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row>
    <row r="35" spans="1:71" ht="26.25" customHeight="1" x14ac:dyDescent="0.25">
      <c r="A35" s="459"/>
      <c r="B35" s="478"/>
      <c r="C35" s="478"/>
      <c r="D35" s="481"/>
      <c r="E35" s="136"/>
      <c r="F35" s="483"/>
      <c r="G35" s="446"/>
      <c r="H35" s="137"/>
      <c r="I35" s="453"/>
      <c r="J35" s="456"/>
      <c r="K35" s="433"/>
      <c r="L35" s="430"/>
      <c r="M35" s="427"/>
      <c r="N35" s="430">
        <f>IF(NOT(ISERROR(MATCH(M35,_xlfn.ANCHORARRAY(F46),0))),L48&amp;"Por favor no seleccionar los criterios de impacto",M35)</f>
        <v>0</v>
      </c>
      <c r="O35" s="433"/>
      <c r="P35" s="430"/>
      <c r="Q35" s="443"/>
      <c r="R35" s="105">
        <v>4</v>
      </c>
      <c r="S35" s="106"/>
      <c r="T35" s="107" t="str">
        <f t="shared" si="52"/>
        <v/>
      </c>
      <c r="U35" s="113"/>
      <c r="V35" s="113"/>
      <c r="W35" s="114" t="str">
        <f t="shared" si="48"/>
        <v/>
      </c>
      <c r="X35" s="113"/>
      <c r="Y35" s="113"/>
      <c r="Z35" s="113"/>
      <c r="AA35" s="108" t="str">
        <f t="shared" ref="AA35:AA37" si="55">IFERROR(IF(AND(T34="Probabilidad",T35="Probabilidad"),(AC34-(+AC34*W35)),IF(AND(T34="Impacto",T35="Probabilidad"),(AC33-(+AC33*W35)),IF(T35="Impacto",AC34,""))),"")</f>
        <v/>
      </c>
      <c r="AB35" s="115" t="str">
        <f t="shared" si="49"/>
        <v/>
      </c>
      <c r="AC35" s="116" t="str">
        <f t="shared" si="53"/>
        <v/>
      </c>
      <c r="AD35" s="115" t="str">
        <f t="shared" si="50"/>
        <v/>
      </c>
      <c r="AE35" s="116" t="str">
        <f t="shared" si="54"/>
        <v/>
      </c>
      <c r="AF35" s="117" t="str">
        <f t="shared" si="51"/>
        <v/>
      </c>
      <c r="AG35" s="118"/>
      <c r="AH35" s="109"/>
      <c r="AI35" s="110"/>
      <c r="AJ35" s="111"/>
      <c r="AK35" s="111"/>
      <c r="AL35" s="109"/>
      <c r="AM35" s="110"/>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row>
    <row r="36" spans="1:71" ht="26.25" customHeight="1" x14ac:dyDescent="0.25">
      <c r="A36" s="459"/>
      <c r="B36" s="478"/>
      <c r="C36" s="478"/>
      <c r="D36" s="481"/>
      <c r="E36" s="136"/>
      <c r="F36" s="483"/>
      <c r="G36" s="446"/>
      <c r="H36" s="137"/>
      <c r="I36" s="453"/>
      <c r="J36" s="456"/>
      <c r="K36" s="433"/>
      <c r="L36" s="430"/>
      <c r="M36" s="427"/>
      <c r="N36" s="430">
        <f>IF(NOT(ISERROR(MATCH(M36,_xlfn.ANCHORARRAY(F47),0))),L49&amp;"Por favor no seleccionar los criterios de impacto",M36)</f>
        <v>0</v>
      </c>
      <c r="O36" s="433"/>
      <c r="P36" s="430"/>
      <c r="Q36" s="443"/>
      <c r="R36" s="105">
        <v>5</v>
      </c>
      <c r="S36" s="106"/>
      <c r="T36" s="107" t="str">
        <f t="shared" si="52"/>
        <v/>
      </c>
      <c r="U36" s="113"/>
      <c r="V36" s="113"/>
      <c r="W36" s="114" t="str">
        <f t="shared" si="48"/>
        <v/>
      </c>
      <c r="X36" s="113"/>
      <c r="Y36" s="113"/>
      <c r="Z36" s="113"/>
      <c r="AA36" s="108" t="str">
        <f t="shared" si="55"/>
        <v/>
      </c>
      <c r="AB36" s="115" t="str">
        <f t="shared" si="49"/>
        <v/>
      </c>
      <c r="AC36" s="116" t="str">
        <f t="shared" si="53"/>
        <v/>
      </c>
      <c r="AD36" s="115" t="str">
        <f t="shared" si="50"/>
        <v/>
      </c>
      <c r="AE36" s="116" t="str">
        <f t="shared" si="54"/>
        <v/>
      </c>
      <c r="AF36" s="117" t="str">
        <f t="shared" si="51"/>
        <v/>
      </c>
      <c r="AG36" s="118"/>
      <c r="AH36" s="109"/>
      <c r="AI36" s="110"/>
      <c r="AJ36" s="111"/>
      <c r="AK36" s="111"/>
      <c r="AL36" s="109"/>
      <c r="AM36" s="110"/>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1" ht="26.25" customHeight="1" x14ac:dyDescent="0.25">
      <c r="A37" s="460"/>
      <c r="B37" s="479"/>
      <c r="C37" s="479"/>
      <c r="D37" s="482"/>
      <c r="E37" s="136"/>
      <c r="F37" s="483"/>
      <c r="G37" s="447"/>
      <c r="H37" s="137"/>
      <c r="I37" s="454"/>
      <c r="J37" s="457"/>
      <c r="K37" s="434"/>
      <c r="L37" s="431"/>
      <c r="M37" s="428"/>
      <c r="N37" s="431">
        <f>IF(NOT(ISERROR(MATCH(M37,_xlfn.ANCHORARRAY(F48),0))),L50&amp;"Por favor no seleccionar los criterios de impacto",M37)</f>
        <v>0</v>
      </c>
      <c r="O37" s="434"/>
      <c r="P37" s="431"/>
      <c r="Q37" s="444"/>
      <c r="R37" s="105">
        <v>6</v>
      </c>
      <c r="S37" s="106"/>
      <c r="T37" s="107" t="str">
        <f t="shared" si="52"/>
        <v/>
      </c>
      <c r="U37" s="113"/>
      <c r="V37" s="113"/>
      <c r="W37" s="114" t="str">
        <f t="shared" si="48"/>
        <v/>
      </c>
      <c r="X37" s="113"/>
      <c r="Y37" s="113"/>
      <c r="Z37" s="113"/>
      <c r="AA37" s="108" t="str">
        <f t="shared" si="55"/>
        <v/>
      </c>
      <c r="AB37" s="115" t="str">
        <f t="shared" si="49"/>
        <v/>
      </c>
      <c r="AC37" s="116" t="str">
        <f t="shared" si="53"/>
        <v/>
      </c>
      <c r="AD37" s="115" t="str">
        <f t="shared" si="50"/>
        <v/>
      </c>
      <c r="AE37" s="116" t="str">
        <f t="shared" si="54"/>
        <v/>
      </c>
      <c r="AF37" s="117" t="str">
        <f t="shared" si="51"/>
        <v/>
      </c>
      <c r="AG37" s="118"/>
      <c r="AH37" s="109"/>
      <c r="AI37" s="110"/>
      <c r="AJ37" s="111"/>
      <c r="AK37" s="111"/>
      <c r="AL37" s="109"/>
      <c r="AM37" s="110"/>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1" ht="26.25" customHeight="1" x14ac:dyDescent="0.25">
      <c r="A38" s="458">
        <v>6</v>
      </c>
      <c r="B38" s="477"/>
      <c r="C38" s="477"/>
      <c r="D38" s="480"/>
      <c r="E38" s="136"/>
      <c r="F38" s="483"/>
      <c r="G38" s="445"/>
      <c r="H38" s="137"/>
      <c r="I38" s="452"/>
      <c r="J38" s="455"/>
      <c r="K38" s="432" t="str">
        <f t="shared" ref="K38" si="56">IF(J38&lt;=0,"",IF(J38&lt;=2,"Muy Baja",IF(J38&lt;=24,"Baja",IF(J38&lt;=500,"Media",IF(J38&lt;=5000,"Alta","Muy Alta")))))</f>
        <v/>
      </c>
      <c r="L38" s="429" t="str">
        <f t="shared" ref="L38" si="57">IF(K38="","",IF(K38="Muy Baja",0.2,IF(K38="Baja",0.4,IF(K38="Media",0.6,IF(K38="Alta",0.8,IF(K38="Muy Alta",1,))))))</f>
        <v/>
      </c>
      <c r="M38" s="426"/>
      <c r="N38" s="429">
        <f>IF(NOT(ISERROR(MATCH(M38,'Tabla Impacto'!$B$221:$B$223,0))),'Tabla Impacto'!$F$223&amp;"Por favor no seleccionar los criterios de impacto(Afectación Económica o presupuestal y Pérdida Reputacional)",M38)</f>
        <v>0</v>
      </c>
      <c r="O38" s="432" t="str">
        <f>IF(OR(N38='Tabla Impacto'!$C$11,N38='Tabla Impacto'!$D$11),"Leve",IF(OR(N38='Tabla Impacto'!$C$12,N38='Tabla Impacto'!$D$12),"Menor",IF(OR(N38='Tabla Impacto'!$C$13,N38='Tabla Impacto'!$D$13),"Moderado",IF(OR(N38='Tabla Impacto'!$C$14,N38='Tabla Impacto'!$D$14),"Mayor",IF(OR(N38='Tabla Impacto'!$C$15,N38='Tabla Impacto'!$D$15),"Catastrófico","")))))</f>
        <v/>
      </c>
      <c r="P38" s="429" t="str">
        <f t="shared" ref="P38" si="58">IF(O38="","",IF(O38="Leve",0.2,IF(O38="Menor",0.4,IF(O38="Moderado",0.6,IF(O38="Mayor",0.8,IF(O38="Catastrófico",1,))))))</f>
        <v/>
      </c>
      <c r="Q38" s="442" t="str">
        <f t="shared" ref="Q38" si="59">IF(OR(AND(K38="Muy Baja",O38="Leve"),AND(K38="Muy Baja",O38="Menor"),AND(K38="Baja",O38="Leve")),"Bajo",IF(OR(AND(K38="Muy baja",O38="Moderado"),AND(K38="Baja",O38="Menor"),AND(K38="Baja",O38="Moderado"),AND(K38="Media",O38="Leve"),AND(K38="Media",O38="Menor"),AND(K38="Media",O38="Moderado"),AND(K38="Alta",O38="Leve"),AND(K38="Alta",O38="Menor")),"Moderado",IF(OR(AND(K38="Muy Baja",O38="Mayor"),AND(K38="Baja",O38="Mayor"),AND(K38="Media",O38="Mayor"),AND(K38="Alta",O38="Moderado"),AND(K38="Alta",O38="Mayor"),AND(K38="Muy Alta",O38="Leve"),AND(K38="Muy Alta",O38="Menor"),AND(K38="Muy Alta",O38="Moderado"),AND(K38="Muy Alta",O38="Mayor")),"Alto",IF(OR(AND(K38="Muy Baja",O38="Catastrófico"),AND(K38="Baja",O38="Catastrófico"),AND(K38="Media",O38="Catastrófico"),AND(K38="Alta",O38="Catastrófico"),AND(K38="Muy Alta",O38="Catastrófico")),"Extremo",""))))</f>
        <v/>
      </c>
      <c r="R38" s="105">
        <v>1</v>
      </c>
      <c r="S38" s="106"/>
      <c r="T38" s="107" t="str">
        <f>IF(OR(U38="Preventivo",U38="Detectivo"),"Probabilidad",IF(U38="Correctivo","Impacto",""))</f>
        <v/>
      </c>
      <c r="U38" s="113"/>
      <c r="V38" s="113"/>
      <c r="W38" s="114" t="str">
        <f>IF(AND(U38="Preventivo",V38="Automático"),"50%",IF(AND(U38="Preventivo",V38="Manual"),"40%",IF(AND(U38="Detectivo",V38="Automático"),"40%",IF(AND(U38="Detectivo",V38="Manual"),"30%",IF(AND(U38="Correctivo",V38="Automático"),"35%",IF(AND(U38="Correctivo",V38="Manual"),"25%",""))))))</f>
        <v/>
      </c>
      <c r="X38" s="113"/>
      <c r="Y38" s="113"/>
      <c r="Z38" s="113"/>
      <c r="AA38" s="108" t="str">
        <f>IFERROR(IF(T38="Probabilidad",(L38-(+L38*W38)),IF(T38="Impacto",L38,"")),"")</f>
        <v/>
      </c>
      <c r="AB38" s="115" t="str">
        <f>IFERROR(IF(AA38="","",IF(AA38&lt;=0.2,"Muy Baja",IF(AA38&lt;=0.4,"Baja",IF(AA38&lt;=0.6,"Media",IF(AA38&lt;=0.8,"Alta","Muy Alta"))))),"")</f>
        <v/>
      </c>
      <c r="AC38" s="116" t="str">
        <f>+AA38</f>
        <v/>
      </c>
      <c r="AD38" s="115" t="str">
        <f>IFERROR(IF(AE38="","",IF(AE38&lt;=0.2,"Leve",IF(AE38&lt;=0.4,"Menor",IF(AE38&lt;=0.6,"Moderado",IF(AE38&lt;=0.8,"Mayor","Catastrófico"))))),"")</f>
        <v/>
      </c>
      <c r="AE38" s="116" t="str">
        <f>IFERROR(IF(T38="Impacto",(P38-(+P38*W38)),IF(T38="Probabilidad",P38,"")),"")</f>
        <v/>
      </c>
      <c r="AF38" s="117"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18"/>
      <c r="AH38" s="109"/>
      <c r="AI38" s="110"/>
      <c r="AJ38" s="111"/>
      <c r="AK38" s="111"/>
      <c r="AL38" s="109"/>
      <c r="AM38" s="110"/>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row>
    <row r="39" spans="1:71" ht="26.25" customHeight="1" x14ac:dyDescent="0.25">
      <c r="A39" s="459"/>
      <c r="B39" s="478"/>
      <c r="C39" s="478"/>
      <c r="D39" s="481"/>
      <c r="E39" s="136"/>
      <c r="F39" s="483"/>
      <c r="G39" s="446"/>
      <c r="H39" s="137"/>
      <c r="I39" s="453"/>
      <c r="J39" s="456"/>
      <c r="K39" s="433"/>
      <c r="L39" s="430"/>
      <c r="M39" s="427"/>
      <c r="N39" s="430">
        <f>IF(NOT(ISERROR(MATCH(M39,_xlfn.ANCHORARRAY(F50),0))),L52&amp;"Por favor no seleccionar los criterios de impacto",M39)</f>
        <v>0</v>
      </c>
      <c r="O39" s="433"/>
      <c r="P39" s="430"/>
      <c r="Q39" s="443"/>
      <c r="R39" s="105">
        <v>2</v>
      </c>
      <c r="S39" s="106"/>
      <c r="T39" s="107" t="str">
        <f>IF(OR(U39="Preventivo",U39="Detectivo"),"Probabilidad",IF(U39="Correctivo","Impacto",""))</f>
        <v/>
      </c>
      <c r="U39" s="113"/>
      <c r="V39" s="113"/>
      <c r="W39" s="114" t="str">
        <f t="shared" ref="W39:W43" si="60">IF(AND(U39="Preventivo",V39="Automático"),"50%",IF(AND(U39="Preventivo",V39="Manual"),"40%",IF(AND(U39="Detectivo",V39="Automático"),"40%",IF(AND(U39="Detectivo",V39="Manual"),"30%",IF(AND(U39="Correctivo",V39="Automático"),"35%",IF(AND(U39="Correctivo",V39="Manual"),"25%",""))))))</f>
        <v/>
      </c>
      <c r="X39" s="113"/>
      <c r="Y39" s="113"/>
      <c r="Z39" s="113"/>
      <c r="AA39" s="108" t="str">
        <f>IFERROR(IF(AND(T38="Probabilidad",T39="Probabilidad"),(AC38-(+AC38*W39)),IF(AND(T38="Impacto",T39="Probabilidad"),(L38-(+L38*W39)),IF(T39="Impacto",AC38,""))),"")</f>
        <v/>
      </c>
      <c r="AB39" s="115" t="str">
        <f t="shared" ref="AB39:AB43" si="61">IFERROR(IF(AA39="","",IF(AA39&lt;=0.2,"Muy Baja",IF(AA39&lt;=0.4,"Baja",IF(AA39&lt;=0.6,"Media",IF(AA39&lt;=0.8,"Alta","Muy Alta"))))),"")</f>
        <v/>
      </c>
      <c r="AC39" s="116" t="str">
        <f>+AA39</f>
        <v/>
      </c>
      <c r="AD39" s="115" t="str">
        <f t="shared" ref="AD39:AD43" si="62">IFERROR(IF(AE39="","",IF(AE39&lt;=0.2,"Leve",IF(AE39&lt;=0.4,"Menor",IF(AE39&lt;=0.6,"Moderado",IF(AE39&lt;=0.8,"Mayor","Catastrófico"))))),"")</f>
        <v/>
      </c>
      <c r="AE39" s="116" t="str">
        <f>IFERROR(IF(AND(T38="Impacto",T39="Impacto"),(AE38-(+AE38*W39)),IF(AND(T38="Probabilidad",T39="Impacto"),(P38-(+P38*W39)),IF(T39="Probabilidad",AE38,""))),"")</f>
        <v/>
      </c>
      <c r="AF39" s="117" t="str">
        <f t="shared" ref="AF39:AF43" si="63">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18"/>
      <c r="AH39" s="109"/>
      <c r="AI39" s="110"/>
      <c r="AJ39" s="111"/>
      <c r="AK39" s="111"/>
      <c r="AL39" s="109"/>
      <c r="AM39" s="110"/>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row>
    <row r="40" spans="1:71" ht="26.25" customHeight="1" x14ac:dyDescent="0.25">
      <c r="A40" s="459"/>
      <c r="B40" s="478"/>
      <c r="C40" s="478"/>
      <c r="D40" s="481"/>
      <c r="E40" s="136"/>
      <c r="F40" s="483"/>
      <c r="G40" s="446"/>
      <c r="H40" s="137"/>
      <c r="I40" s="453"/>
      <c r="J40" s="456"/>
      <c r="K40" s="433"/>
      <c r="L40" s="430"/>
      <c r="M40" s="427"/>
      <c r="N40" s="430">
        <f>IF(NOT(ISERROR(MATCH(M40,_xlfn.ANCHORARRAY(F51),0))),L53&amp;"Por favor no seleccionar los criterios de impacto",M40)</f>
        <v>0</v>
      </c>
      <c r="O40" s="433"/>
      <c r="P40" s="430"/>
      <c r="Q40" s="443"/>
      <c r="R40" s="105">
        <v>3</v>
      </c>
      <c r="S40" s="112"/>
      <c r="T40" s="107" t="str">
        <f t="shared" ref="T40:T43" si="64">IF(OR(U40="Preventivo",U40="Detectivo"),"Probabilidad",IF(U40="Correctivo","Impacto",""))</f>
        <v/>
      </c>
      <c r="U40" s="113"/>
      <c r="V40" s="113"/>
      <c r="W40" s="114" t="str">
        <f t="shared" si="60"/>
        <v/>
      </c>
      <c r="X40" s="113"/>
      <c r="Y40" s="113"/>
      <c r="Z40" s="113"/>
      <c r="AA40" s="108" t="str">
        <f>IFERROR(IF(AND(T39="Probabilidad",T40="Probabilidad"),(AC39-(+AC39*W40)),IF(AND(T39="Impacto",T40="Probabilidad"),(AC38-(+AC38*W40)),IF(T40="Impacto",AC39,""))),"")</f>
        <v/>
      </c>
      <c r="AB40" s="115" t="str">
        <f t="shared" si="61"/>
        <v/>
      </c>
      <c r="AC40" s="116" t="str">
        <f t="shared" ref="AC40:AC43" si="65">+AA40</f>
        <v/>
      </c>
      <c r="AD40" s="115" t="str">
        <f t="shared" si="62"/>
        <v/>
      </c>
      <c r="AE40" s="116" t="str">
        <f t="shared" ref="AE40:AE43" si="66">IFERROR(IF(AND(T39="Impacto",T40="Impacto"),(AE39-(+AE39*W40)),IF(AND(T39="Probabilidad",T40="Impacto"),(AE38-(+AE38*W40)),IF(T40="Probabilidad",AE39,""))),"")</f>
        <v/>
      </c>
      <c r="AF40" s="117" t="str">
        <f t="shared" si="63"/>
        <v/>
      </c>
      <c r="AG40" s="118"/>
      <c r="AH40" s="109"/>
      <c r="AI40" s="110"/>
      <c r="AJ40" s="111"/>
      <c r="AK40" s="111"/>
      <c r="AL40" s="109"/>
      <c r="AM40" s="110"/>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row>
    <row r="41" spans="1:71" ht="26.25" customHeight="1" x14ac:dyDescent="0.25">
      <c r="A41" s="459"/>
      <c r="B41" s="478"/>
      <c r="C41" s="478"/>
      <c r="D41" s="481"/>
      <c r="E41" s="136"/>
      <c r="F41" s="483"/>
      <c r="G41" s="446"/>
      <c r="H41" s="137"/>
      <c r="I41" s="453"/>
      <c r="J41" s="456"/>
      <c r="K41" s="433"/>
      <c r="L41" s="430"/>
      <c r="M41" s="427"/>
      <c r="N41" s="430">
        <f>IF(NOT(ISERROR(MATCH(M41,_xlfn.ANCHORARRAY(F52),0))),L54&amp;"Por favor no seleccionar los criterios de impacto",M41)</f>
        <v>0</v>
      </c>
      <c r="O41" s="433"/>
      <c r="P41" s="430"/>
      <c r="Q41" s="443"/>
      <c r="R41" s="105">
        <v>4</v>
      </c>
      <c r="S41" s="106"/>
      <c r="T41" s="107" t="str">
        <f t="shared" si="64"/>
        <v/>
      </c>
      <c r="U41" s="113"/>
      <c r="V41" s="113"/>
      <c r="W41" s="114" t="str">
        <f t="shared" si="60"/>
        <v/>
      </c>
      <c r="X41" s="113"/>
      <c r="Y41" s="113"/>
      <c r="Z41" s="113"/>
      <c r="AA41" s="108" t="str">
        <f t="shared" ref="AA41:AA43" si="67">IFERROR(IF(AND(T40="Probabilidad",T41="Probabilidad"),(AC40-(+AC40*W41)),IF(AND(T40="Impacto",T41="Probabilidad"),(AC39-(+AC39*W41)),IF(T41="Impacto",AC40,""))),"")</f>
        <v/>
      </c>
      <c r="AB41" s="115" t="str">
        <f t="shared" si="61"/>
        <v/>
      </c>
      <c r="AC41" s="116" t="str">
        <f t="shared" si="65"/>
        <v/>
      </c>
      <c r="AD41" s="115" t="str">
        <f t="shared" si="62"/>
        <v/>
      </c>
      <c r="AE41" s="116" t="str">
        <f t="shared" si="66"/>
        <v/>
      </c>
      <c r="AF41" s="117" t="str">
        <f t="shared" si="63"/>
        <v/>
      </c>
      <c r="AG41" s="118"/>
      <c r="AH41" s="109"/>
      <c r="AI41" s="110"/>
      <c r="AJ41" s="111"/>
      <c r="AK41" s="111"/>
      <c r="AL41" s="109"/>
      <c r="AM41" s="110"/>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row>
    <row r="42" spans="1:71" ht="26.25" customHeight="1" x14ac:dyDescent="0.25">
      <c r="A42" s="459"/>
      <c r="B42" s="478"/>
      <c r="C42" s="478"/>
      <c r="D42" s="481"/>
      <c r="E42" s="136"/>
      <c r="F42" s="483"/>
      <c r="G42" s="446"/>
      <c r="H42" s="137"/>
      <c r="I42" s="453"/>
      <c r="J42" s="456"/>
      <c r="K42" s="433"/>
      <c r="L42" s="430"/>
      <c r="M42" s="427"/>
      <c r="N42" s="430">
        <f>IF(NOT(ISERROR(MATCH(M42,_xlfn.ANCHORARRAY(F53),0))),L55&amp;"Por favor no seleccionar los criterios de impacto",M42)</f>
        <v>0</v>
      </c>
      <c r="O42" s="433"/>
      <c r="P42" s="430"/>
      <c r="Q42" s="443"/>
      <c r="R42" s="105">
        <v>5</v>
      </c>
      <c r="S42" s="106"/>
      <c r="T42" s="107" t="str">
        <f t="shared" si="64"/>
        <v/>
      </c>
      <c r="U42" s="113"/>
      <c r="V42" s="113"/>
      <c r="W42" s="114" t="str">
        <f t="shared" si="60"/>
        <v/>
      </c>
      <c r="X42" s="113"/>
      <c r="Y42" s="113"/>
      <c r="Z42" s="113"/>
      <c r="AA42" s="108" t="str">
        <f t="shared" si="67"/>
        <v/>
      </c>
      <c r="AB42" s="115" t="str">
        <f t="shared" si="61"/>
        <v/>
      </c>
      <c r="AC42" s="116" t="str">
        <f t="shared" si="65"/>
        <v/>
      </c>
      <c r="AD42" s="115" t="str">
        <f t="shared" si="62"/>
        <v/>
      </c>
      <c r="AE42" s="116" t="str">
        <f t="shared" si="66"/>
        <v/>
      </c>
      <c r="AF42" s="117" t="str">
        <f t="shared" si="63"/>
        <v/>
      </c>
      <c r="AG42" s="118"/>
      <c r="AH42" s="109"/>
      <c r="AI42" s="110"/>
      <c r="AJ42" s="111"/>
      <c r="AK42" s="111"/>
      <c r="AL42" s="109"/>
      <c r="AM42" s="110"/>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row>
    <row r="43" spans="1:71" ht="26.25" customHeight="1" x14ac:dyDescent="0.25">
      <c r="A43" s="460"/>
      <c r="B43" s="479"/>
      <c r="C43" s="479"/>
      <c r="D43" s="482"/>
      <c r="E43" s="136"/>
      <c r="F43" s="483"/>
      <c r="G43" s="447"/>
      <c r="H43" s="137"/>
      <c r="I43" s="454"/>
      <c r="J43" s="457"/>
      <c r="K43" s="434"/>
      <c r="L43" s="431"/>
      <c r="M43" s="428"/>
      <c r="N43" s="431">
        <f>IF(NOT(ISERROR(MATCH(M43,_xlfn.ANCHORARRAY(F54),0))),L56&amp;"Por favor no seleccionar los criterios de impacto",M43)</f>
        <v>0</v>
      </c>
      <c r="O43" s="434"/>
      <c r="P43" s="431"/>
      <c r="Q43" s="444"/>
      <c r="R43" s="105">
        <v>6</v>
      </c>
      <c r="S43" s="106"/>
      <c r="T43" s="107" t="str">
        <f t="shared" si="64"/>
        <v/>
      </c>
      <c r="U43" s="113"/>
      <c r="V43" s="113"/>
      <c r="W43" s="114" t="str">
        <f t="shared" si="60"/>
        <v/>
      </c>
      <c r="X43" s="113"/>
      <c r="Y43" s="113"/>
      <c r="Z43" s="113"/>
      <c r="AA43" s="108" t="str">
        <f t="shared" si="67"/>
        <v/>
      </c>
      <c r="AB43" s="115" t="str">
        <f t="shared" si="61"/>
        <v/>
      </c>
      <c r="AC43" s="116" t="str">
        <f t="shared" si="65"/>
        <v/>
      </c>
      <c r="AD43" s="115" t="str">
        <f t="shared" si="62"/>
        <v/>
      </c>
      <c r="AE43" s="116" t="str">
        <f t="shared" si="66"/>
        <v/>
      </c>
      <c r="AF43" s="117" t="str">
        <f t="shared" si="63"/>
        <v/>
      </c>
      <c r="AG43" s="118"/>
      <c r="AH43" s="109"/>
      <c r="AI43" s="110"/>
      <c r="AJ43" s="111"/>
      <c r="AK43" s="111"/>
      <c r="AL43" s="109"/>
      <c r="AM43" s="110"/>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1" ht="26.25" customHeight="1" x14ac:dyDescent="0.25">
      <c r="A44" s="458">
        <v>7</v>
      </c>
      <c r="B44" s="477"/>
      <c r="C44" s="477"/>
      <c r="D44" s="477"/>
      <c r="E44" s="120"/>
      <c r="F44" s="485"/>
      <c r="G44" s="445"/>
      <c r="H44" s="123"/>
      <c r="I44" s="477"/>
      <c r="J44" s="455"/>
      <c r="K44" s="432" t="str">
        <f t="shared" ref="K44" si="68">IF(J44&lt;=0,"",IF(J44&lt;=2,"Muy Baja",IF(J44&lt;=24,"Baja",IF(J44&lt;=500,"Media",IF(J44&lt;=5000,"Alta","Muy Alta")))))</f>
        <v/>
      </c>
      <c r="L44" s="429" t="str">
        <f t="shared" ref="L44" si="69">IF(K44="","",IF(K44="Muy Baja",0.2,IF(K44="Baja",0.4,IF(K44="Media",0.6,IF(K44="Alta",0.8,IF(K44="Muy Alta",1,))))))</f>
        <v/>
      </c>
      <c r="M44" s="426"/>
      <c r="N44" s="429">
        <f>IF(NOT(ISERROR(MATCH(M44,'Tabla Impacto'!$B$221:$B$223,0))),'Tabla Impacto'!$F$223&amp;"Por favor no seleccionar los criterios de impacto(Afectación Económica o presupuestal y Pérdida Reputacional)",M44)</f>
        <v>0</v>
      </c>
      <c r="O44" s="432" t="str">
        <f>IF(OR(N44='Tabla Impacto'!$C$11,N44='Tabla Impacto'!$D$11),"Leve",IF(OR(N44='Tabla Impacto'!$C$12,N44='Tabla Impacto'!$D$12),"Menor",IF(OR(N44='Tabla Impacto'!$C$13,N44='Tabla Impacto'!$D$13),"Moderado",IF(OR(N44='Tabla Impacto'!$C$14,N44='Tabla Impacto'!$D$14),"Mayor",IF(OR(N44='Tabla Impacto'!$C$15,N44='Tabla Impacto'!$D$15),"Catastrófico","")))))</f>
        <v/>
      </c>
      <c r="P44" s="429" t="str">
        <f t="shared" ref="P44" si="70">IF(O44="","",IF(O44="Leve",0.2,IF(O44="Menor",0.4,IF(O44="Moderado",0.6,IF(O44="Mayor",0.8,IF(O44="Catastrófico",1,))))))</f>
        <v/>
      </c>
      <c r="Q44" s="442" t="str">
        <f t="shared" ref="Q44" si="71">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
      </c>
      <c r="R44" s="105">
        <v>1</v>
      </c>
      <c r="S44" s="106"/>
      <c r="T44" s="107" t="str">
        <f>IF(OR(U44="Preventivo",U44="Detectivo"),"Probabilidad",IF(U44="Correctivo","Impacto",""))</f>
        <v/>
      </c>
      <c r="U44" s="113"/>
      <c r="V44" s="113"/>
      <c r="W44" s="114" t="str">
        <f>IF(AND(U44="Preventivo",V44="Automático"),"50%",IF(AND(U44="Preventivo",V44="Manual"),"40%",IF(AND(U44="Detectivo",V44="Automático"),"40%",IF(AND(U44="Detectivo",V44="Manual"),"30%",IF(AND(U44="Correctivo",V44="Automático"),"35%",IF(AND(U44="Correctivo",V44="Manual"),"25%",""))))))</f>
        <v/>
      </c>
      <c r="X44" s="113"/>
      <c r="Y44" s="113"/>
      <c r="Z44" s="113"/>
      <c r="AA44" s="108" t="str">
        <f>IFERROR(IF(T44="Probabilidad",(L44-(+L44*W44)),IF(T44="Impacto",L44,"")),"")</f>
        <v/>
      </c>
      <c r="AB44" s="115" t="str">
        <f>IFERROR(IF(AA44="","",IF(AA44&lt;=0.2,"Muy Baja",IF(AA44&lt;=0.4,"Baja",IF(AA44&lt;=0.6,"Media",IF(AA44&lt;=0.8,"Alta","Muy Alta"))))),"")</f>
        <v/>
      </c>
      <c r="AC44" s="116" t="str">
        <f>+AA44</f>
        <v/>
      </c>
      <c r="AD44" s="115" t="str">
        <f>IFERROR(IF(AE44="","",IF(AE44&lt;=0.2,"Leve",IF(AE44&lt;=0.4,"Menor",IF(AE44&lt;=0.6,"Moderado",IF(AE44&lt;=0.8,"Mayor","Catastrófico"))))),"")</f>
        <v/>
      </c>
      <c r="AE44" s="116" t="str">
        <f>IFERROR(IF(T44="Impacto",(P44-(+P44*W44)),IF(T44="Probabilidad",P44,"")),"")</f>
        <v/>
      </c>
      <c r="AF44" s="117" t="str">
        <f>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18"/>
      <c r="AH44" s="109"/>
      <c r="AI44" s="110"/>
      <c r="AJ44" s="111"/>
      <c r="AK44" s="111"/>
      <c r="AL44" s="109"/>
      <c r="AM44" s="110"/>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1" ht="26.25" customHeight="1" x14ac:dyDescent="0.25">
      <c r="A45" s="459"/>
      <c r="B45" s="478"/>
      <c r="C45" s="478"/>
      <c r="D45" s="478"/>
      <c r="E45" s="120"/>
      <c r="F45" s="485"/>
      <c r="G45" s="446"/>
      <c r="H45" s="123"/>
      <c r="I45" s="478"/>
      <c r="J45" s="456"/>
      <c r="K45" s="433"/>
      <c r="L45" s="430"/>
      <c r="M45" s="427"/>
      <c r="N45" s="430">
        <f>IF(NOT(ISERROR(MATCH(M45,_xlfn.ANCHORARRAY(F56),0))),L58&amp;"Por favor no seleccionar los criterios de impacto",M45)</f>
        <v>0</v>
      </c>
      <c r="O45" s="433"/>
      <c r="P45" s="430"/>
      <c r="Q45" s="443"/>
      <c r="R45" s="105">
        <v>2</v>
      </c>
      <c r="S45" s="106"/>
      <c r="T45" s="107" t="str">
        <f>IF(OR(U45="Preventivo",U45="Detectivo"),"Probabilidad",IF(U45="Correctivo","Impacto",""))</f>
        <v/>
      </c>
      <c r="U45" s="113"/>
      <c r="V45" s="113"/>
      <c r="W45" s="114" t="str">
        <f t="shared" ref="W45:W49" si="72">IF(AND(U45="Preventivo",V45="Automático"),"50%",IF(AND(U45="Preventivo",V45="Manual"),"40%",IF(AND(U45="Detectivo",V45="Automático"),"40%",IF(AND(U45="Detectivo",V45="Manual"),"30%",IF(AND(U45="Correctivo",V45="Automático"),"35%",IF(AND(U45="Correctivo",V45="Manual"),"25%",""))))))</f>
        <v/>
      </c>
      <c r="X45" s="113"/>
      <c r="Y45" s="113"/>
      <c r="Z45" s="113"/>
      <c r="AA45" s="108" t="str">
        <f>IFERROR(IF(AND(T44="Probabilidad",T45="Probabilidad"),(AC44-(+AC44*W45)),IF(AND(T44="Impacto",T45="Probabilidad"),(L44-(+L44*W45)),IF(T45="Impacto",AC44,""))),"")</f>
        <v/>
      </c>
      <c r="AB45" s="115" t="str">
        <f t="shared" ref="AB45:AB49" si="73">IFERROR(IF(AA45="","",IF(AA45&lt;=0.2,"Muy Baja",IF(AA45&lt;=0.4,"Baja",IF(AA45&lt;=0.6,"Media",IF(AA45&lt;=0.8,"Alta","Muy Alta"))))),"")</f>
        <v/>
      </c>
      <c r="AC45" s="116" t="str">
        <f>+AA45</f>
        <v/>
      </c>
      <c r="AD45" s="115" t="str">
        <f t="shared" ref="AD45:AD49" si="74">IFERROR(IF(AE45="","",IF(AE45&lt;=0.2,"Leve",IF(AE45&lt;=0.4,"Menor",IF(AE45&lt;=0.6,"Moderado",IF(AE45&lt;=0.8,"Mayor","Catastrófico"))))),"")</f>
        <v/>
      </c>
      <c r="AE45" s="116" t="str">
        <f>IFERROR(IF(AND(T44="Impacto",T45="Impacto"),(AE44-(+AE44*W45)),IF(AND(T44="Probabilidad",T45="Impacto"),(P44-(+P44*W45)),IF(T45="Probabilidad",AE44,""))),"")</f>
        <v/>
      </c>
      <c r="AF45" s="117" t="str">
        <f t="shared" ref="AF45:AF49" si="75">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18"/>
      <c r="AH45" s="109"/>
      <c r="AI45" s="110"/>
      <c r="AJ45" s="111"/>
      <c r="AK45" s="111"/>
      <c r="AL45" s="109"/>
      <c r="AM45" s="110"/>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row>
    <row r="46" spans="1:71" ht="26.25" customHeight="1" x14ac:dyDescent="0.25">
      <c r="A46" s="459"/>
      <c r="B46" s="478"/>
      <c r="C46" s="478"/>
      <c r="D46" s="478"/>
      <c r="E46" s="120"/>
      <c r="F46" s="485"/>
      <c r="G46" s="446"/>
      <c r="H46" s="123"/>
      <c r="I46" s="478"/>
      <c r="J46" s="456"/>
      <c r="K46" s="433"/>
      <c r="L46" s="430"/>
      <c r="M46" s="427"/>
      <c r="N46" s="430">
        <f>IF(NOT(ISERROR(MATCH(M46,_xlfn.ANCHORARRAY(F57),0))),L59&amp;"Por favor no seleccionar los criterios de impacto",M46)</f>
        <v>0</v>
      </c>
      <c r="O46" s="433"/>
      <c r="P46" s="430"/>
      <c r="Q46" s="443"/>
      <c r="R46" s="105">
        <v>3</v>
      </c>
      <c r="S46" s="112"/>
      <c r="T46" s="107" t="str">
        <f t="shared" ref="T46:T49" si="76">IF(OR(U46="Preventivo",U46="Detectivo"),"Probabilidad",IF(U46="Correctivo","Impacto",""))</f>
        <v/>
      </c>
      <c r="U46" s="113"/>
      <c r="V46" s="113"/>
      <c r="W46" s="114" t="str">
        <f t="shared" si="72"/>
        <v/>
      </c>
      <c r="X46" s="113"/>
      <c r="Y46" s="113"/>
      <c r="Z46" s="113"/>
      <c r="AA46" s="108" t="str">
        <f>IFERROR(IF(AND(T45="Probabilidad",T46="Probabilidad"),(AC45-(+AC45*W46)),IF(AND(T45="Impacto",T46="Probabilidad"),(AC44-(+AC44*W46)),IF(T46="Impacto",AC45,""))),"")</f>
        <v/>
      </c>
      <c r="AB46" s="115" t="str">
        <f t="shared" si="73"/>
        <v/>
      </c>
      <c r="AC46" s="116" t="str">
        <f t="shared" ref="AC46:AC49" si="77">+AA46</f>
        <v/>
      </c>
      <c r="AD46" s="115" t="str">
        <f t="shared" si="74"/>
        <v/>
      </c>
      <c r="AE46" s="116" t="str">
        <f t="shared" ref="AE46:AE49" si="78">IFERROR(IF(AND(T45="Impacto",T46="Impacto"),(AE45-(+AE45*W46)),IF(AND(T45="Probabilidad",T46="Impacto"),(AE44-(+AE44*W46)),IF(T46="Probabilidad",AE45,""))),"")</f>
        <v/>
      </c>
      <c r="AF46" s="117" t="str">
        <f t="shared" si="75"/>
        <v/>
      </c>
      <c r="AG46" s="118"/>
      <c r="AH46" s="109"/>
      <c r="AI46" s="110"/>
      <c r="AJ46" s="111"/>
      <c r="AK46" s="111"/>
      <c r="AL46" s="109"/>
      <c r="AM46" s="110"/>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row>
    <row r="47" spans="1:71" ht="26.25" customHeight="1" x14ac:dyDescent="0.25">
      <c r="A47" s="459"/>
      <c r="B47" s="478"/>
      <c r="C47" s="478"/>
      <c r="D47" s="478"/>
      <c r="E47" s="120"/>
      <c r="F47" s="485"/>
      <c r="G47" s="446"/>
      <c r="H47" s="123"/>
      <c r="I47" s="478"/>
      <c r="J47" s="456"/>
      <c r="K47" s="433"/>
      <c r="L47" s="430"/>
      <c r="M47" s="427"/>
      <c r="N47" s="430">
        <f>IF(NOT(ISERROR(MATCH(M47,_xlfn.ANCHORARRAY(F58),0))),L60&amp;"Por favor no seleccionar los criterios de impacto",M47)</f>
        <v>0</v>
      </c>
      <c r="O47" s="433"/>
      <c r="P47" s="430"/>
      <c r="Q47" s="443"/>
      <c r="R47" s="105">
        <v>4</v>
      </c>
      <c r="S47" s="106"/>
      <c r="T47" s="107" t="str">
        <f t="shared" si="76"/>
        <v/>
      </c>
      <c r="U47" s="113"/>
      <c r="V47" s="113"/>
      <c r="W47" s="114" t="str">
        <f t="shared" si="72"/>
        <v/>
      </c>
      <c r="X47" s="113"/>
      <c r="Y47" s="113"/>
      <c r="Z47" s="113"/>
      <c r="AA47" s="108" t="str">
        <f t="shared" ref="AA47:AA49" si="79">IFERROR(IF(AND(T46="Probabilidad",T47="Probabilidad"),(AC46-(+AC46*W47)),IF(AND(T46="Impacto",T47="Probabilidad"),(AC45-(+AC45*W47)),IF(T47="Impacto",AC46,""))),"")</f>
        <v/>
      </c>
      <c r="AB47" s="115" t="str">
        <f t="shared" si="73"/>
        <v/>
      </c>
      <c r="AC47" s="116" t="str">
        <f t="shared" si="77"/>
        <v/>
      </c>
      <c r="AD47" s="115" t="str">
        <f t="shared" si="74"/>
        <v/>
      </c>
      <c r="AE47" s="116" t="str">
        <f t="shared" si="78"/>
        <v/>
      </c>
      <c r="AF47" s="117" t="str">
        <f t="shared" si="75"/>
        <v/>
      </c>
      <c r="AG47" s="118"/>
      <c r="AH47" s="109"/>
      <c r="AI47" s="110"/>
      <c r="AJ47" s="111"/>
      <c r="AK47" s="111"/>
      <c r="AL47" s="109"/>
      <c r="AM47" s="110"/>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row>
    <row r="48" spans="1:71" ht="26.25" customHeight="1" x14ac:dyDescent="0.25">
      <c r="A48" s="459"/>
      <c r="B48" s="478"/>
      <c r="C48" s="478"/>
      <c r="D48" s="478"/>
      <c r="E48" s="120"/>
      <c r="F48" s="485"/>
      <c r="G48" s="446"/>
      <c r="H48" s="123"/>
      <c r="I48" s="478"/>
      <c r="J48" s="456"/>
      <c r="K48" s="433"/>
      <c r="L48" s="430"/>
      <c r="M48" s="427"/>
      <c r="N48" s="430">
        <f>IF(NOT(ISERROR(MATCH(M48,_xlfn.ANCHORARRAY(F59),0))),L61&amp;"Por favor no seleccionar los criterios de impacto",M48)</f>
        <v>0</v>
      </c>
      <c r="O48" s="433"/>
      <c r="P48" s="430"/>
      <c r="Q48" s="443"/>
      <c r="R48" s="105">
        <v>5</v>
      </c>
      <c r="S48" s="106"/>
      <c r="T48" s="107" t="str">
        <f t="shared" si="76"/>
        <v/>
      </c>
      <c r="U48" s="113"/>
      <c r="V48" s="113"/>
      <c r="W48" s="114" t="str">
        <f t="shared" si="72"/>
        <v/>
      </c>
      <c r="X48" s="113"/>
      <c r="Y48" s="113"/>
      <c r="Z48" s="113"/>
      <c r="AA48" s="108" t="str">
        <f t="shared" si="79"/>
        <v/>
      </c>
      <c r="AB48" s="115" t="str">
        <f t="shared" si="73"/>
        <v/>
      </c>
      <c r="AC48" s="116" t="str">
        <f t="shared" si="77"/>
        <v/>
      </c>
      <c r="AD48" s="115" t="str">
        <f t="shared" si="74"/>
        <v/>
      </c>
      <c r="AE48" s="116" t="str">
        <f t="shared" si="78"/>
        <v/>
      </c>
      <c r="AF48" s="117" t="str">
        <f t="shared" si="75"/>
        <v/>
      </c>
      <c r="AG48" s="118"/>
      <c r="AH48" s="109"/>
      <c r="AI48" s="110"/>
      <c r="AJ48" s="111"/>
      <c r="AK48" s="111"/>
      <c r="AL48" s="109"/>
      <c r="AM48" s="110"/>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1" ht="26.25" customHeight="1" x14ac:dyDescent="0.25">
      <c r="A49" s="460"/>
      <c r="B49" s="479"/>
      <c r="C49" s="479"/>
      <c r="D49" s="479"/>
      <c r="E49" s="121"/>
      <c r="F49" s="486"/>
      <c r="G49" s="447"/>
      <c r="H49" s="124"/>
      <c r="I49" s="479"/>
      <c r="J49" s="457"/>
      <c r="K49" s="434"/>
      <c r="L49" s="431"/>
      <c r="M49" s="428"/>
      <c r="N49" s="431">
        <f>IF(NOT(ISERROR(MATCH(M49,_xlfn.ANCHORARRAY(F60),0))),L62&amp;"Por favor no seleccionar los criterios de impacto",M49)</f>
        <v>0</v>
      </c>
      <c r="O49" s="434"/>
      <c r="P49" s="431"/>
      <c r="Q49" s="444"/>
      <c r="R49" s="105">
        <v>6</v>
      </c>
      <c r="S49" s="106"/>
      <c r="T49" s="107" t="str">
        <f t="shared" si="76"/>
        <v/>
      </c>
      <c r="U49" s="113"/>
      <c r="V49" s="113"/>
      <c r="W49" s="114" t="str">
        <f t="shared" si="72"/>
        <v/>
      </c>
      <c r="X49" s="113"/>
      <c r="Y49" s="113"/>
      <c r="Z49" s="113"/>
      <c r="AA49" s="108" t="str">
        <f t="shared" si="79"/>
        <v/>
      </c>
      <c r="AB49" s="115" t="str">
        <f t="shared" si="73"/>
        <v/>
      </c>
      <c r="AC49" s="116" t="str">
        <f t="shared" si="77"/>
        <v/>
      </c>
      <c r="AD49" s="115" t="str">
        <f t="shared" si="74"/>
        <v/>
      </c>
      <c r="AE49" s="116" t="str">
        <f t="shared" si="78"/>
        <v/>
      </c>
      <c r="AF49" s="117" t="str">
        <f t="shared" si="75"/>
        <v/>
      </c>
      <c r="AG49" s="118"/>
      <c r="AH49" s="109"/>
      <c r="AI49" s="110"/>
      <c r="AJ49" s="111"/>
      <c r="AK49" s="111"/>
      <c r="AL49" s="109"/>
      <c r="AM49" s="110"/>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1" ht="26.25" customHeight="1" x14ac:dyDescent="0.25">
      <c r="A50" s="458">
        <v>8</v>
      </c>
      <c r="B50" s="477"/>
      <c r="C50" s="477"/>
      <c r="D50" s="477"/>
      <c r="E50" s="119"/>
      <c r="F50" s="484"/>
      <c r="G50" s="445"/>
      <c r="H50" s="122"/>
      <c r="I50" s="477"/>
      <c r="J50" s="455"/>
      <c r="K50" s="432" t="str">
        <f t="shared" ref="K50" si="80">IF(J50&lt;=0,"",IF(J50&lt;=2,"Muy Baja",IF(J50&lt;=24,"Baja",IF(J50&lt;=500,"Media",IF(J50&lt;=5000,"Alta","Muy Alta")))))</f>
        <v/>
      </c>
      <c r="L50" s="429" t="str">
        <f t="shared" ref="L50" si="81">IF(K50="","",IF(K50="Muy Baja",0.2,IF(K50="Baja",0.4,IF(K50="Media",0.6,IF(K50="Alta",0.8,IF(K50="Muy Alta",1,))))))</f>
        <v/>
      </c>
      <c r="M50" s="426"/>
      <c r="N50" s="429">
        <f>IF(NOT(ISERROR(MATCH(M50,'Tabla Impacto'!$B$221:$B$223,0))),'Tabla Impacto'!$F$223&amp;"Por favor no seleccionar los criterios de impacto(Afectación Económica o presupuestal y Pérdida Reputacional)",M50)</f>
        <v>0</v>
      </c>
      <c r="O50" s="432" t="str">
        <f>IF(OR(N50='Tabla Impacto'!$C$11,N50='Tabla Impacto'!$D$11),"Leve",IF(OR(N50='Tabla Impacto'!$C$12,N50='Tabla Impacto'!$D$12),"Menor",IF(OR(N50='Tabla Impacto'!$C$13,N50='Tabla Impacto'!$D$13),"Moderado",IF(OR(N50='Tabla Impacto'!$C$14,N50='Tabla Impacto'!$D$14),"Mayor",IF(OR(N50='Tabla Impacto'!$C$15,N50='Tabla Impacto'!$D$15),"Catastrófico","")))))</f>
        <v/>
      </c>
      <c r="P50" s="429" t="str">
        <f t="shared" ref="P50" si="82">IF(O50="","",IF(O50="Leve",0.2,IF(O50="Menor",0.4,IF(O50="Moderado",0.6,IF(O50="Mayor",0.8,IF(O50="Catastrófico",1,))))))</f>
        <v/>
      </c>
      <c r="Q50" s="442" t="str">
        <f t="shared" ref="Q50" si="83">IF(OR(AND(K50="Muy Baja",O50="Leve"),AND(K50="Muy Baja",O50="Menor"),AND(K50="Baja",O50="Leve")),"Bajo",IF(OR(AND(K50="Muy baja",O50="Moderado"),AND(K50="Baja",O50="Menor"),AND(K50="Baja",O50="Moderado"),AND(K50="Media",O50="Leve"),AND(K50="Media",O50="Menor"),AND(K50="Media",O50="Moderado"),AND(K50="Alta",O50="Leve"),AND(K50="Alta",O50="Menor")),"Moderado",IF(OR(AND(K50="Muy Baja",O50="Mayor"),AND(K50="Baja",O50="Mayor"),AND(K50="Media",O50="Mayor"),AND(K50="Alta",O50="Moderado"),AND(K50="Alta",O50="Mayor"),AND(K50="Muy Alta",O50="Leve"),AND(K50="Muy Alta",O50="Menor"),AND(K50="Muy Alta",O50="Moderado"),AND(K50="Muy Alta",O50="Mayor")),"Alto",IF(OR(AND(K50="Muy Baja",O50="Catastrófico"),AND(K50="Baja",O50="Catastrófico"),AND(K50="Media",O50="Catastrófico"),AND(K50="Alta",O50="Catastrófico"),AND(K50="Muy Alta",O50="Catastrófico")),"Extremo",""))))</f>
        <v/>
      </c>
      <c r="R50" s="105">
        <v>1</v>
      </c>
      <c r="S50" s="106"/>
      <c r="T50" s="107" t="str">
        <f>IF(OR(U50="Preventivo",U50="Detectivo"),"Probabilidad",IF(U50="Correctivo","Impacto",""))</f>
        <v/>
      </c>
      <c r="U50" s="113"/>
      <c r="V50" s="113"/>
      <c r="W50" s="114" t="str">
        <f>IF(AND(U50="Preventivo",V50="Automático"),"50%",IF(AND(U50="Preventivo",V50="Manual"),"40%",IF(AND(U50="Detectivo",V50="Automático"),"40%",IF(AND(U50="Detectivo",V50="Manual"),"30%",IF(AND(U50="Correctivo",V50="Automático"),"35%",IF(AND(U50="Correctivo",V50="Manual"),"25%",""))))))</f>
        <v/>
      </c>
      <c r="X50" s="113"/>
      <c r="Y50" s="113"/>
      <c r="Z50" s="113"/>
      <c r="AA50" s="108" t="str">
        <f>IFERROR(IF(T50="Probabilidad",(L50-(+L50*W50)),IF(T50="Impacto",L50,"")),"")</f>
        <v/>
      </c>
      <c r="AB50" s="115" t="str">
        <f>IFERROR(IF(AA50="","",IF(AA50&lt;=0.2,"Muy Baja",IF(AA50&lt;=0.4,"Baja",IF(AA50&lt;=0.6,"Media",IF(AA50&lt;=0.8,"Alta","Muy Alta"))))),"")</f>
        <v/>
      </c>
      <c r="AC50" s="116" t="str">
        <f>+AA50</f>
        <v/>
      </c>
      <c r="AD50" s="115" t="str">
        <f>IFERROR(IF(AE50="","",IF(AE50&lt;=0.2,"Leve",IF(AE50&lt;=0.4,"Menor",IF(AE50&lt;=0.6,"Moderado",IF(AE50&lt;=0.8,"Mayor","Catastrófico"))))),"")</f>
        <v/>
      </c>
      <c r="AE50" s="116" t="str">
        <f>IFERROR(IF(T50="Impacto",(P50-(+P50*W50)),IF(T50="Probabilidad",P50,"")),"")</f>
        <v/>
      </c>
      <c r="AF50" s="117"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18"/>
      <c r="AH50" s="109"/>
      <c r="AI50" s="110"/>
      <c r="AJ50" s="111"/>
      <c r="AK50" s="111"/>
      <c r="AL50" s="109"/>
      <c r="AM50" s="110"/>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row>
    <row r="51" spans="1:71" ht="26.25" customHeight="1" x14ac:dyDescent="0.25">
      <c r="A51" s="459"/>
      <c r="B51" s="478"/>
      <c r="C51" s="478"/>
      <c r="D51" s="478"/>
      <c r="E51" s="120"/>
      <c r="F51" s="485"/>
      <c r="G51" s="446"/>
      <c r="H51" s="123"/>
      <c r="I51" s="478"/>
      <c r="J51" s="456"/>
      <c r="K51" s="433"/>
      <c r="L51" s="430"/>
      <c r="M51" s="427"/>
      <c r="N51" s="430">
        <f>IF(NOT(ISERROR(MATCH(M51,_xlfn.ANCHORARRAY(F62),0))),L64&amp;"Por favor no seleccionar los criterios de impacto",M51)</f>
        <v>0</v>
      </c>
      <c r="O51" s="433"/>
      <c r="P51" s="430"/>
      <c r="Q51" s="443"/>
      <c r="R51" s="105">
        <v>2</v>
      </c>
      <c r="S51" s="106"/>
      <c r="T51" s="107" t="str">
        <f>IF(OR(U51="Preventivo",U51="Detectivo"),"Probabilidad",IF(U51="Correctivo","Impacto",""))</f>
        <v/>
      </c>
      <c r="U51" s="113"/>
      <c r="V51" s="113"/>
      <c r="W51" s="114" t="str">
        <f t="shared" ref="W51:W55" si="84">IF(AND(U51="Preventivo",V51="Automático"),"50%",IF(AND(U51="Preventivo",V51="Manual"),"40%",IF(AND(U51="Detectivo",V51="Automático"),"40%",IF(AND(U51="Detectivo",V51="Manual"),"30%",IF(AND(U51="Correctivo",V51="Automático"),"35%",IF(AND(U51="Correctivo",V51="Manual"),"25%",""))))))</f>
        <v/>
      </c>
      <c r="X51" s="113"/>
      <c r="Y51" s="113"/>
      <c r="Z51" s="113"/>
      <c r="AA51" s="108" t="str">
        <f>IFERROR(IF(AND(T50="Probabilidad",T51="Probabilidad"),(AC50-(+AC50*W51)),IF(AND(T50="Impacto",T51="Probabilidad"),(L50-(+L50*W51)),IF(T51="Impacto",AC50,""))),"")</f>
        <v/>
      </c>
      <c r="AB51" s="115" t="str">
        <f t="shared" ref="AB51:AB55" si="85">IFERROR(IF(AA51="","",IF(AA51&lt;=0.2,"Muy Baja",IF(AA51&lt;=0.4,"Baja",IF(AA51&lt;=0.6,"Media",IF(AA51&lt;=0.8,"Alta","Muy Alta"))))),"")</f>
        <v/>
      </c>
      <c r="AC51" s="116" t="str">
        <f>+AA51</f>
        <v/>
      </c>
      <c r="AD51" s="115" t="str">
        <f t="shared" ref="AD51:AD55" si="86">IFERROR(IF(AE51="","",IF(AE51&lt;=0.2,"Leve",IF(AE51&lt;=0.4,"Menor",IF(AE51&lt;=0.6,"Moderado",IF(AE51&lt;=0.8,"Mayor","Catastrófico"))))),"")</f>
        <v/>
      </c>
      <c r="AE51" s="116" t="str">
        <f>IFERROR(IF(AND(T50="Impacto",T51="Impacto"),(AE50-(+AE50*W51)),IF(AND(T50="Probabilidad",T51="Impacto"),(P50-(+P50*W51)),IF(T51="Probabilidad",AE50,""))),"")</f>
        <v/>
      </c>
      <c r="AF51" s="117" t="str">
        <f t="shared" ref="AF51:AF55" si="87">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18"/>
      <c r="AH51" s="109"/>
      <c r="AI51" s="110"/>
      <c r="AJ51" s="111"/>
      <c r="AK51" s="111"/>
      <c r="AL51" s="109"/>
      <c r="AM51" s="110"/>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row>
    <row r="52" spans="1:71" ht="26.25" customHeight="1" x14ac:dyDescent="0.25">
      <c r="A52" s="459"/>
      <c r="B52" s="478"/>
      <c r="C52" s="478"/>
      <c r="D52" s="478"/>
      <c r="E52" s="120"/>
      <c r="F52" s="485"/>
      <c r="G52" s="446"/>
      <c r="H52" s="123"/>
      <c r="I52" s="478"/>
      <c r="J52" s="456"/>
      <c r="K52" s="433"/>
      <c r="L52" s="430"/>
      <c r="M52" s="427"/>
      <c r="N52" s="430">
        <f>IF(NOT(ISERROR(MATCH(M52,_xlfn.ANCHORARRAY(F63),0))),L65&amp;"Por favor no seleccionar los criterios de impacto",M52)</f>
        <v>0</v>
      </c>
      <c r="O52" s="433"/>
      <c r="P52" s="430"/>
      <c r="Q52" s="443"/>
      <c r="R52" s="105">
        <v>3</v>
      </c>
      <c r="S52" s="112"/>
      <c r="T52" s="107" t="str">
        <f t="shared" ref="T52:T55" si="88">IF(OR(U52="Preventivo",U52="Detectivo"),"Probabilidad",IF(U52="Correctivo","Impacto",""))</f>
        <v/>
      </c>
      <c r="U52" s="113"/>
      <c r="V52" s="113"/>
      <c r="W52" s="114" t="str">
        <f t="shared" si="84"/>
        <v/>
      </c>
      <c r="X52" s="113"/>
      <c r="Y52" s="113"/>
      <c r="Z52" s="113"/>
      <c r="AA52" s="108" t="str">
        <f>IFERROR(IF(AND(T51="Probabilidad",T52="Probabilidad"),(AC51-(+AC51*W52)),IF(AND(T51="Impacto",T52="Probabilidad"),(AC50-(+AC50*W52)),IF(T52="Impacto",AC51,""))),"")</f>
        <v/>
      </c>
      <c r="AB52" s="115" t="str">
        <f t="shared" si="85"/>
        <v/>
      </c>
      <c r="AC52" s="116" t="str">
        <f t="shared" ref="AC52:AC55" si="89">+AA52</f>
        <v/>
      </c>
      <c r="AD52" s="115" t="str">
        <f t="shared" si="86"/>
        <v/>
      </c>
      <c r="AE52" s="116" t="str">
        <f t="shared" ref="AE52:AE55" si="90">IFERROR(IF(AND(T51="Impacto",T52="Impacto"),(AE51-(+AE51*W52)),IF(AND(T51="Probabilidad",T52="Impacto"),(AE50-(+AE50*W52)),IF(T52="Probabilidad",AE51,""))),"")</f>
        <v/>
      </c>
      <c r="AF52" s="117" t="str">
        <f t="shared" si="87"/>
        <v/>
      </c>
      <c r="AG52" s="118"/>
      <c r="AH52" s="109"/>
      <c r="AI52" s="110"/>
      <c r="AJ52" s="111"/>
      <c r="AK52" s="111"/>
      <c r="AL52" s="109"/>
      <c r="AM52" s="110"/>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row>
    <row r="53" spans="1:71" ht="26.25" customHeight="1" x14ac:dyDescent="0.25">
      <c r="A53" s="459"/>
      <c r="B53" s="478"/>
      <c r="C53" s="478"/>
      <c r="D53" s="478"/>
      <c r="E53" s="120"/>
      <c r="F53" s="485"/>
      <c r="G53" s="446"/>
      <c r="H53" s="123"/>
      <c r="I53" s="478"/>
      <c r="J53" s="456"/>
      <c r="K53" s="433"/>
      <c r="L53" s="430"/>
      <c r="M53" s="427"/>
      <c r="N53" s="430">
        <f>IF(NOT(ISERROR(MATCH(M53,_xlfn.ANCHORARRAY(F64),0))),L66&amp;"Por favor no seleccionar los criterios de impacto",M53)</f>
        <v>0</v>
      </c>
      <c r="O53" s="433"/>
      <c r="P53" s="430"/>
      <c r="Q53" s="443"/>
      <c r="R53" s="105">
        <v>4</v>
      </c>
      <c r="S53" s="106"/>
      <c r="T53" s="107" t="str">
        <f t="shared" si="88"/>
        <v/>
      </c>
      <c r="U53" s="113"/>
      <c r="V53" s="113"/>
      <c r="W53" s="114" t="str">
        <f t="shared" si="84"/>
        <v/>
      </c>
      <c r="X53" s="113"/>
      <c r="Y53" s="113"/>
      <c r="Z53" s="113"/>
      <c r="AA53" s="108" t="str">
        <f t="shared" ref="AA53:AA55" si="91">IFERROR(IF(AND(T52="Probabilidad",T53="Probabilidad"),(AC52-(+AC52*W53)),IF(AND(T52="Impacto",T53="Probabilidad"),(AC51-(+AC51*W53)),IF(T53="Impacto",AC52,""))),"")</f>
        <v/>
      </c>
      <c r="AB53" s="115" t="str">
        <f t="shared" si="85"/>
        <v/>
      </c>
      <c r="AC53" s="116" t="str">
        <f t="shared" si="89"/>
        <v/>
      </c>
      <c r="AD53" s="115" t="str">
        <f t="shared" si="86"/>
        <v/>
      </c>
      <c r="AE53" s="116" t="str">
        <f t="shared" si="90"/>
        <v/>
      </c>
      <c r="AF53" s="117" t="str">
        <f t="shared" si="87"/>
        <v/>
      </c>
      <c r="AG53" s="118"/>
      <c r="AH53" s="109"/>
      <c r="AI53" s="110"/>
      <c r="AJ53" s="111"/>
      <c r="AK53" s="111"/>
      <c r="AL53" s="109"/>
      <c r="AM53" s="110"/>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row>
    <row r="54" spans="1:71" ht="26.25" customHeight="1" x14ac:dyDescent="0.25">
      <c r="A54" s="459"/>
      <c r="B54" s="478"/>
      <c r="C54" s="478"/>
      <c r="D54" s="478"/>
      <c r="E54" s="120"/>
      <c r="F54" s="485"/>
      <c r="G54" s="446"/>
      <c r="H54" s="123"/>
      <c r="I54" s="478"/>
      <c r="J54" s="456"/>
      <c r="K54" s="433"/>
      <c r="L54" s="430"/>
      <c r="M54" s="427"/>
      <c r="N54" s="430">
        <f>IF(NOT(ISERROR(MATCH(M54,_xlfn.ANCHORARRAY(F65),0))),L67&amp;"Por favor no seleccionar los criterios de impacto",M54)</f>
        <v>0</v>
      </c>
      <c r="O54" s="433"/>
      <c r="P54" s="430"/>
      <c r="Q54" s="443"/>
      <c r="R54" s="105">
        <v>5</v>
      </c>
      <c r="S54" s="106"/>
      <c r="T54" s="107" t="str">
        <f t="shared" si="88"/>
        <v/>
      </c>
      <c r="U54" s="113"/>
      <c r="V54" s="113"/>
      <c r="W54" s="114" t="str">
        <f t="shared" si="84"/>
        <v/>
      </c>
      <c r="X54" s="113"/>
      <c r="Y54" s="113"/>
      <c r="Z54" s="113"/>
      <c r="AA54" s="108" t="str">
        <f t="shared" si="91"/>
        <v/>
      </c>
      <c r="AB54" s="115" t="str">
        <f t="shared" si="85"/>
        <v/>
      </c>
      <c r="AC54" s="116" t="str">
        <f t="shared" si="89"/>
        <v/>
      </c>
      <c r="AD54" s="115" t="str">
        <f t="shared" si="86"/>
        <v/>
      </c>
      <c r="AE54" s="116" t="str">
        <f t="shared" si="90"/>
        <v/>
      </c>
      <c r="AF54" s="117" t="str">
        <f t="shared" si="87"/>
        <v/>
      </c>
      <c r="AG54" s="118"/>
      <c r="AH54" s="109"/>
      <c r="AI54" s="110"/>
      <c r="AJ54" s="111"/>
      <c r="AK54" s="111"/>
      <c r="AL54" s="109"/>
      <c r="AM54" s="110"/>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row>
    <row r="55" spans="1:71" ht="26.25" customHeight="1" x14ac:dyDescent="0.25">
      <c r="A55" s="460"/>
      <c r="B55" s="479"/>
      <c r="C55" s="479"/>
      <c r="D55" s="479"/>
      <c r="E55" s="121"/>
      <c r="F55" s="486"/>
      <c r="G55" s="447"/>
      <c r="H55" s="124"/>
      <c r="I55" s="479"/>
      <c r="J55" s="457"/>
      <c r="K55" s="434"/>
      <c r="L55" s="431"/>
      <c r="M55" s="428"/>
      <c r="N55" s="431">
        <f>IF(NOT(ISERROR(MATCH(M55,_xlfn.ANCHORARRAY(F66),0))),L68&amp;"Por favor no seleccionar los criterios de impacto",M55)</f>
        <v>0</v>
      </c>
      <c r="O55" s="434"/>
      <c r="P55" s="431"/>
      <c r="Q55" s="444"/>
      <c r="R55" s="105">
        <v>6</v>
      </c>
      <c r="S55" s="106"/>
      <c r="T55" s="107" t="str">
        <f t="shared" si="88"/>
        <v/>
      </c>
      <c r="U55" s="113"/>
      <c r="V55" s="113"/>
      <c r="W55" s="114" t="str">
        <f t="shared" si="84"/>
        <v/>
      </c>
      <c r="X55" s="113"/>
      <c r="Y55" s="113"/>
      <c r="Z55" s="113"/>
      <c r="AA55" s="108" t="str">
        <f t="shared" si="91"/>
        <v/>
      </c>
      <c r="AB55" s="115" t="str">
        <f t="shared" si="85"/>
        <v/>
      </c>
      <c r="AC55" s="116" t="str">
        <f t="shared" si="89"/>
        <v/>
      </c>
      <c r="AD55" s="115" t="str">
        <f t="shared" si="86"/>
        <v/>
      </c>
      <c r="AE55" s="116" t="str">
        <f t="shared" si="90"/>
        <v/>
      </c>
      <c r="AF55" s="117" t="str">
        <f t="shared" si="87"/>
        <v/>
      </c>
      <c r="AG55" s="118"/>
      <c r="AH55" s="109"/>
      <c r="AI55" s="110"/>
      <c r="AJ55" s="111"/>
      <c r="AK55" s="111"/>
      <c r="AL55" s="109"/>
      <c r="AM55" s="110"/>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row>
    <row r="56" spans="1:71" ht="26.25" customHeight="1" x14ac:dyDescent="0.25">
      <c r="A56" s="458">
        <v>9</v>
      </c>
      <c r="B56" s="477"/>
      <c r="C56" s="477"/>
      <c r="D56" s="477"/>
      <c r="E56" s="119"/>
      <c r="F56" s="484"/>
      <c r="G56" s="445"/>
      <c r="H56" s="122"/>
      <c r="I56" s="477"/>
      <c r="J56" s="455"/>
      <c r="K56" s="432" t="str">
        <f t="shared" ref="K56" si="92">IF(J56&lt;=0,"",IF(J56&lt;=2,"Muy Baja",IF(J56&lt;=24,"Baja",IF(J56&lt;=500,"Media",IF(J56&lt;=5000,"Alta","Muy Alta")))))</f>
        <v/>
      </c>
      <c r="L56" s="429" t="str">
        <f t="shared" ref="L56" si="93">IF(K56="","",IF(K56="Muy Baja",0.2,IF(K56="Baja",0.4,IF(K56="Media",0.6,IF(K56="Alta",0.8,IF(K56="Muy Alta",1,))))))</f>
        <v/>
      </c>
      <c r="M56" s="426"/>
      <c r="N56" s="429">
        <f>IF(NOT(ISERROR(MATCH(M56,'Tabla Impacto'!$B$221:$B$223,0))),'Tabla Impacto'!$F$223&amp;"Por favor no seleccionar los criterios de impacto(Afectación Económica o presupuestal y Pérdida Reputacional)",M56)</f>
        <v>0</v>
      </c>
      <c r="O56" s="432" t="str">
        <f>IF(OR(N56='Tabla Impacto'!$C$11,N56='Tabla Impacto'!$D$11),"Leve",IF(OR(N56='Tabla Impacto'!$C$12,N56='Tabla Impacto'!$D$12),"Menor",IF(OR(N56='Tabla Impacto'!$C$13,N56='Tabla Impacto'!$D$13),"Moderado",IF(OR(N56='Tabla Impacto'!$C$14,N56='Tabla Impacto'!$D$14),"Mayor",IF(OR(N56='Tabla Impacto'!$C$15,N56='Tabla Impacto'!$D$15),"Catastrófico","")))))</f>
        <v/>
      </c>
      <c r="P56" s="429" t="str">
        <f t="shared" ref="P56" si="94">IF(O56="","",IF(O56="Leve",0.2,IF(O56="Menor",0.4,IF(O56="Moderado",0.6,IF(O56="Mayor",0.8,IF(O56="Catastrófico",1,))))))</f>
        <v/>
      </c>
      <c r="Q56" s="442" t="str">
        <f t="shared" ref="Q56" si="95">IF(OR(AND(K56="Muy Baja",O56="Leve"),AND(K56="Muy Baja",O56="Menor"),AND(K56="Baja",O56="Leve")),"Bajo",IF(OR(AND(K56="Muy baja",O56="Moderado"),AND(K56="Baja",O56="Menor"),AND(K56="Baja",O56="Moderado"),AND(K56="Media",O56="Leve"),AND(K56="Media",O56="Menor"),AND(K56="Media",O56="Moderado"),AND(K56="Alta",O56="Leve"),AND(K56="Alta",O56="Menor")),"Moderado",IF(OR(AND(K56="Muy Baja",O56="Mayor"),AND(K56="Baja",O56="Mayor"),AND(K56="Media",O56="Mayor"),AND(K56="Alta",O56="Moderado"),AND(K56="Alta",O56="Mayor"),AND(K56="Muy Alta",O56="Leve"),AND(K56="Muy Alta",O56="Menor"),AND(K56="Muy Alta",O56="Moderado"),AND(K56="Muy Alta",O56="Mayor")),"Alto",IF(OR(AND(K56="Muy Baja",O56="Catastrófico"),AND(K56="Baja",O56="Catastrófico"),AND(K56="Media",O56="Catastrófico"),AND(K56="Alta",O56="Catastrófico"),AND(K56="Muy Alta",O56="Catastrófico")),"Extremo",""))))</f>
        <v/>
      </c>
      <c r="R56" s="105">
        <v>1</v>
      </c>
      <c r="S56" s="106"/>
      <c r="T56" s="107" t="str">
        <f>IF(OR(U56="Preventivo",U56="Detectivo"),"Probabilidad",IF(U56="Correctivo","Impacto",""))</f>
        <v/>
      </c>
      <c r="U56" s="113"/>
      <c r="V56" s="113"/>
      <c r="W56" s="114" t="str">
        <f>IF(AND(U56="Preventivo",V56="Automático"),"50%",IF(AND(U56="Preventivo",V56="Manual"),"40%",IF(AND(U56="Detectivo",V56="Automático"),"40%",IF(AND(U56="Detectivo",V56="Manual"),"30%",IF(AND(U56="Correctivo",V56="Automático"),"35%",IF(AND(U56="Correctivo",V56="Manual"),"25%",""))))))</f>
        <v/>
      </c>
      <c r="X56" s="113"/>
      <c r="Y56" s="113"/>
      <c r="Z56" s="113"/>
      <c r="AA56" s="108" t="str">
        <f>IFERROR(IF(T56="Probabilidad",(L56-(+L56*W56)),IF(T56="Impacto",L56,"")),"")</f>
        <v/>
      </c>
      <c r="AB56" s="115" t="str">
        <f>IFERROR(IF(AA56="","",IF(AA56&lt;=0.2,"Muy Baja",IF(AA56&lt;=0.4,"Baja",IF(AA56&lt;=0.6,"Media",IF(AA56&lt;=0.8,"Alta","Muy Alta"))))),"")</f>
        <v/>
      </c>
      <c r="AC56" s="116" t="str">
        <f>+AA56</f>
        <v/>
      </c>
      <c r="AD56" s="115" t="str">
        <f>IFERROR(IF(AE56="","",IF(AE56&lt;=0.2,"Leve",IF(AE56&lt;=0.4,"Menor",IF(AE56&lt;=0.6,"Moderado",IF(AE56&lt;=0.8,"Mayor","Catastrófico"))))),"")</f>
        <v/>
      </c>
      <c r="AE56" s="116" t="str">
        <f>IFERROR(IF(T56="Impacto",(P56-(+P56*W56)),IF(T56="Probabilidad",P56,"")),"")</f>
        <v/>
      </c>
      <c r="AF56" s="117"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18"/>
      <c r="AH56" s="109"/>
      <c r="AI56" s="110"/>
      <c r="AJ56" s="111"/>
      <c r="AK56" s="111"/>
      <c r="AL56" s="109"/>
      <c r="AM56" s="110"/>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row>
    <row r="57" spans="1:71" ht="26.25" customHeight="1" x14ac:dyDescent="0.25">
      <c r="A57" s="459"/>
      <c r="B57" s="478"/>
      <c r="C57" s="478"/>
      <c r="D57" s="478"/>
      <c r="E57" s="120"/>
      <c r="F57" s="485"/>
      <c r="G57" s="446"/>
      <c r="H57" s="123"/>
      <c r="I57" s="478"/>
      <c r="J57" s="456"/>
      <c r="K57" s="433"/>
      <c r="L57" s="430"/>
      <c r="M57" s="427"/>
      <c r="N57" s="430">
        <f>IF(NOT(ISERROR(MATCH(M57,_xlfn.ANCHORARRAY(F68),0))),L70&amp;"Por favor no seleccionar los criterios de impacto",M57)</f>
        <v>0</v>
      </c>
      <c r="O57" s="433"/>
      <c r="P57" s="430"/>
      <c r="Q57" s="443"/>
      <c r="R57" s="105">
        <v>2</v>
      </c>
      <c r="S57" s="106"/>
      <c r="T57" s="107" t="str">
        <f>IF(OR(U57="Preventivo",U57="Detectivo"),"Probabilidad",IF(U57="Correctivo","Impacto",""))</f>
        <v/>
      </c>
      <c r="U57" s="113"/>
      <c r="V57" s="113"/>
      <c r="W57" s="114" t="str">
        <f t="shared" ref="W57:W61" si="96">IF(AND(U57="Preventivo",V57="Automático"),"50%",IF(AND(U57="Preventivo",V57="Manual"),"40%",IF(AND(U57="Detectivo",V57="Automático"),"40%",IF(AND(U57="Detectivo",V57="Manual"),"30%",IF(AND(U57="Correctivo",V57="Automático"),"35%",IF(AND(U57="Correctivo",V57="Manual"),"25%",""))))))</f>
        <v/>
      </c>
      <c r="X57" s="113"/>
      <c r="Y57" s="113"/>
      <c r="Z57" s="113"/>
      <c r="AA57" s="108" t="str">
        <f>IFERROR(IF(AND(T56="Probabilidad",T57="Probabilidad"),(AC56-(+AC56*W57)),IF(AND(T56="Impacto",T57="Probabilidad"),(L56-(+L56*W57)),IF(T57="Impacto",AC56,""))),"")</f>
        <v/>
      </c>
      <c r="AB57" s="115" t="str">
        <f t="shared" ref="AB57:AB61" si="97">IFERROR(IF(AA57="","",IF(AA57&lt;=0.2,"Muy Baja",IF(AA57&lt;=0.4,"Baja",IF(AA57&lt;=0.6,"Media",IF(AA57&lt;=0.8,"Alta","Muy Alta"))))),"")</f>
        <v/>
      </c>
      <c r="AC57" s="116" t="str">
        <f>+AA57</f>
        <v/>
      </c>
      <c r="AD57" s="115" t="str">
        <f t="shared" ref="AD57:AD61" si="98">IFERROR(IF(AE57="","",IF(AE57&lt;=0.2,"Leve",IF(AE57&lt;=0.4,"Menor",IF(AE57&lt;=0.6,"Moderado",IF(AE57&lt;=0.8,"Mayor","Catastrófico"))))),"")</f>
        <v/>
      </c>
      <c r="AE57" s="116" t="str">
        <f>IFERROR(IF(AND(T56="Impacto",T57="Impacto"),(AE56-(+AE56*W57)),IF(AND(T56="Probabilidad",T57="Impacto"),(P56-(+P56*W57)),IF(T57="Probabilidad",AE56,""))),"")</f>
        <v/>
      </c>
      <c r="AF57" s="117" t="str">
        <f t="shared" ref="AF57:AF61" si="99">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18"/>
      <c r="AH57" s="109"/>
      <c r="AI57" s="110"/>
      <c r="AJ57" s="111"/>
      <c r="AK57" s="111"/>
      <c r="AL57" s="109"/>
      <c r="AM57" s="110"/>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row>
    <row r="58" spans="1:71" ht="26.25" customHeight="1" x14ac:dyDescent="0.25">
      <c r="A58" s="459"/>
      <c r="B58" s="478"/>
      <c r="C58" s="478"/>
      <c r="D58" s="478"/>
      <c r="E58" s="120"/>
      <c r="F58" s="485"/>
      <c r="G58" s="446"/>
      <c r="H58" s="123"/>
      <c r="I58" s="478"/>
      <c r="J58" s="456"/>
      <c r="K58" s="433"/>
      <c r="L58" s="430"/>
      <c r="M58" s="427"/>
      <c r="N58" s="430">
        <f>IF(NOT(ISERROR(MATCH(M58,_xlfn.ANCHORARRAY(F69),0))),L71&amp;"Por favor no seleccionar los criterios de impacto",M58)</f>
        <v>0</v>
      </c>
      <c r="O58" s="433"/>
      <c r="P58" s="430"/>
      <c r="Q58" s="443"/>
      <c r="R58" s="105">
        <v>3</v>
      </c>
      <c r="S58" s="112"/>
      <c r="T58" s="107" t="str">
        <f t="shared" ref="T58:T61" si="100">IF(OR(U58="Preventivo",U58="Detectivo"),"Probabilidad",IF(U58="Correctivo","Impacto",""))</f>
        <v/>
      </c>
      <c r="U58" s="113"/>
      <c r="V58" s="113"/>
      <c r="W58" s="114" t="str">
        <f t="shared" si="96"/>
        <v/>
      </c>
      <c r="X58" s="113"/>
      <c r="Y58" s="113"/>
      <c r="Z58" s="113"/>
      <c r="AA58" s="108" t="str">
        <f>IFERROR(IF(AND(T57="Probabilidad",T58="Probabilidad"),(AC57-(+AC57*W58)),IF(AND(T57="Impacto",T58="Probabilidad"),(AC56-(+AC56*W58)),IF(T58="Impacto",AC57,""))),"")</f>
        <v/>
      </c>
      <c r="AB58" s="115" t="str">
        <f t="shared" si="97"/>
        <v/>
      </c>
      <c r="AC58" s="116" t="str">
        <f t="shared" ref="AC58:AC61" si="101">+AA58</f>
        <v/>
      </c>
      <c r="AD58" s="115" t="str">
        <f t="shared" si="98"/>
        <v/>
      </c>
      <c r="AE58" s="116" t="str">
        <f t="shared" ref="AE58:AE61" si="102">IFERROR(IF(AND(T57="Impacto",T58="Impacto"),(AE57-(+AE57*W58)),IF(AND(T57="Probabilidad",T58="Impacto"),(AE56-(+AE56*W58)),IF(T58="Probabilidad",AE57,""))),"")</f>
        <v/>
      </c>
      <c r="AF58" s="117" t="str">
        <f t="shared" si="99"/>
        <v/>
      </c>
      <c r="AG58" s="118"/>
      <c r="AH58" s="109"/>
      <c r="AI58" s="110"/>
      <c r="AJ58" s="111"/>
      <c r="AK58" s="111"/>
      <c r="AL58" s="109"/>
      <c r="AM58" s="110"/>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row>
    <row r="59" spans="1:71" ht="26.25" customHeight="1" x14ac:dyDescent="0.25">
      <c r="A59" s="459"/>
      <c r="B59" s="478"/>
      <c r="C59" s="478"/>
      <c r="D59" s="478"/>
      <c r="E59" s="120"/>
      <c r="F59" s="485"/>
      <c r="G59" s="446"/>
      <c r="H59" s="123"/>
      <c r="I59" s="478"/>
      <c r="J59" s="456"/>
      <c r="K59" s="433"/>
      <c r="L59" s="430"/>
      <c r="M59" s="427"/>
      <c r="N59" s="430">
        <f>IF(NOT(ISERROR(MATCH(M59,_xlfn.ANCHORARRAY(F70),0))),L72&amp;"Por favor no seleccionar los criterios de impacto",M59)</f>
        <v>0</v>
      </c>
      <c r="O59" s="433"/>
      <c r="P59" s="430"/>
      <c r="Q59" s="443"/>
      <c r="R59" s="105">
        <v>4</v>
      </c>
      <c r="S59" s="106"/>
      <c r="T59" s="107" t="str">
        <f t="shared" si="100"/>
        <v/>
      </c>
      <c r="U59" s="113"/>
      <c r="V59" s="113"/>
      <c r="W59" s="114" t="str">
        <f t="shared" si="96"/>
        <v/>
      </c>
      <c r="X59" s="113"/>
      <c r="Y59" s="113"/>
      <c r="Z59" s="113"/>
      <c r="AA59" s="108" t="str">
        <f t="shared" ref="AA59:AA61" si="103">IFERROR(IF(AND(T58="Probabilidad",T59="Probabilidad"),(AC58-(+AC58*W59)),IF(AND(T58="Impacto",T59="Probabilidad"),(AC57-(+AC57*W59)),IF(T59="Impacto",AC58,""))),"")</f>
        <v/>
      </c>
      <c r="AB59" s="115" t="str">
        <f t="shared" si="97"/>
        <v/>
      </c>
      <c r="AC59" s="116" t="str">
        <f t="shared" si="101"/>
        <v/>
      </c>
      <c r="AD59" s="115" t="str">
        <f t="shared" si="98"/>
        <v/>
      </c>
      <c r="AE59" s="116" t="str">
        <f t="shared" si="102"/>
        <v/>
      </c>
      <c r="AF59" s="117" t="str">
        <f t="shared" si="99"/>
        <v/>
      </c>
      <c r="AG59" s="118"/>
      <c r="AH59" s="109"/>
      <c r="AI59" s="110"/>
      <c r="AJ59" s="111"/>
      <c r="AK59" s="111"/>
      <c r="AL59" s="109"/>
      <c r="AM59" s="110"/>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row>
    <row r="60" spans="1:71" ht="26.25" customHeight="1" x14ac:dyDescent="0.25">
      <c r="A60" s="459"/>
      <c r="B60" s="478"/>
      <c r="C60" s="478"/>
      <c r="D60" s="478"/>
      <c r="E60" s="120"/>
      <c r="F60" s="485"/>
      <c r="G60" s="446"/>
      <c r="H60" s="123"/>
      <c r="I60" s="478"/>
      <c r="J60" s="456"/>
      <c r="K60" s="433"/>
      <c r="L60" s="430"/>
      <c r="M60" s="427"/>
      <c r="N60" s="430">
        <f>IF(NOT(ISERROR(MATCH(M60,_xlfn.ANCHORARRAY(F71),0))),L73&amp;"Por favor no seleccionar los criterios de impacto",M60)</f>
        <v>0</v>
      </c>
      <c r="O60" s="433"/>
      <c r="P60" s="430"/>
      <c r="Q60" s="443"/>
      <c r="R60" s="105">
        <v>5</v>
      </c>
      <c r="S60" s="106"/>
      <c r="T60" s="107" t="str">
        <f t="shared" si="100"/>
        <v/>
      </c>
      <c r="U60" s="113"/>
      <c r="V60" s="113"/>
      <c r="W60" s="114" t="str">
        <f t="shared" si="96"/>
        <v/>
      </c>
      <c r="X60" s="113"/>
      <c r="Y60" s="113"/>
      <c r="Z60" s="113"/>
      <c r="AA60" s="108" t="str">
        <f t="shared" si="103"/>
        <v/>
      </c>
      <c r="AB60" s="115" t="str">
        <f t="shared" si="97"/>
        <v/>
      </c>
      <c r="AC60" s="116" t="str">
        <f t="shared" si="101"/>
        <v/>
      </c>
      <c r="AD60" s="115" t="str">
        <f t="shared" si="98"/>
        <v/>
      </c>
      <c r="AE60" s="116" t="str">
        <f t="shared" si="102"/>
        <v/>
      </c>
      <c r="AF60" s="117" t="str">
        <f t="shared" si="99"/>
        <v/>
      </c>
      <c r="AG60" s="118"/>
      <c r="AH60" s="109"/>
      <c r="AI60" s="110"/>
      <c r="AJ60" s="111"/>
      <c r="AK60" s="111"/>
      <c r="AL60" s="109"/>
      <c r="AM60" s="110"/>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row>
    <row r="61" spans="1:71" ht="26.25" customHeight="1" x14ac:dyDescent="0.25">
      <c r="A61" s="460"/>
      <c r="B61" s="479"/>
      <c r="C61" s="479"/>
      <c r="D61" s="479"/>
      <c r="E61" s="121"/>
      <c r="F61" s="486"/>
      <c r="G61" s="447"/>
      <c r="H61" s="124"/>
      <c r="I61" s="479"/>
      <c r="J61" s="457"/>
      <c r="K61" s="434"/>
      <c r="L61" s="431"/>
      <c r="M61" s="428"/>
      <c r="N61" s="431">
        <f>IF(NOT(ISERROR(MATCH(M61,_xlfn.ANCHORARRAY(F72),0))),L74&amp;"Por favor no seleccionar los criterios de impacto",M61)</f>
        <v>0</v>
      </c>
      <c r="O61" s="434"/>
      <c r="P61" s="431"/>
      <c r="Q61" s="444"/>
      <c r="R61" s="105">
        <v>6</v>
      </c>
      <c r="S61" s="106"/>
      <c r="T61" s="107" t="str">
        <f t="shared" si="100"/>
        <v/>
      </c>
      <c r="U61" s="113"/>
      <c r="V61" s="113"/>
      <c r="W61" s="114" t="str">
        <f t="shared" si="96"/>
        <v/>
      </c>
      <c r="X61" s="113"/>
      <c r="Y61" s="113"/>
      <c r="Z61" s="113"/>
      <c r="AA61" s="108" t="str">
        <f t="shared" si="103"/>
        <v/>
      </c>
      <c r="AB61" s="115" t="str">
        <f t="shared" si="97"/>
        <v/>
      </c>
      <c r="AC61" s="116" t="str">
        <f t="shared" si="101"/>
        <v/>
      </c>
      <c r="AD61" s="115" t="str">
        <f t="shared" si="98"/>
        <v/>
      </c>
      <c r="AE61" s="116" t="str">
        <f t="shared" si="102"/>
        <v/>
      </c>
      <c r="AF61" s="117" t="str">
        <f t="shared" si="99"/>
        <v/>
      </c>
      <c r="AG61" s="118"/>
      <c r="AH61" s="109"/>
      <c r="AI61" s="110"/>
      <c r="AJ61" s="111"/>
      <c r="AK61" s="111"/>
      <c r="AL61" s="109"/>
      <c r="AM61" s="110"/>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row>
    <row r="62" spans="1:71" ht="19.5" customHeight="1" x14ac:dyDescent="0.25">
      <c r="A62" s="458">
        <v>10</v>
      </c>
      <c r="B62" s="477"/>
      <c r="C62" s="477"/>
      <c r="D62" s="477"/>
      <c r="E62" s="119"/>
      <c r="F62" s="484"/>
      <c r="G62" s="445"/>
      <c r="H62" s="122"/>
      <c r="I62" s="477"/>
      <c r="J62" s="455"/>
      <c r="K62" s="432" t="str">
        <f t="shared" ref="K62" si="104">IF(J62&lt;=0,"",IF(J62&lt;=2,"Muy Baja",IF(J62&lt;=24,"Baja",IF(J62&lt;=500,"Media",IF(J62&lt;=5000,"Alta","Muy Alta")))))</f>
        <v/>
      </c>
      <c r="L62" s="429" t="str">
        <f t="shared" ref="L62" si="105">IF(K62="","",IF(K62="Muy Baja",0.2,IF(K62="Baja",0.4,IF(K62="Media",0.6,IF(K62="Alta",0.8,IF(K62="Muy Alta",1,))))))</f>
        <v/>
      </c>
      <c r="M62" s="426"/>
      <c r="N62" s="429">
        <f>IF(NOT(ISERROR(MATCH(M62,'Tabla Impacto'!$B$221:$B$223,0))),'Tabla Impacto'!$F$223&amp;"Por favor no seleccionar los criterios de impacto(Afectación Económica o presupuestal y Pérdida Reputacional)",M62)</f>
        <v>0</v>
      </c>
      <c r="O62" s="432" t="str">
        <f>IF(OR(N62='Tabla Impacto'!$C$11,N62='Tabla Impacto'!$D$11),"Leve",IF(OR(N62='Tabla Impacto'!$C$12,N62='Tabla Impacto'!$D$12),"Menor",IF(OR(N62='Tabla Impacto'!$C$13,N62='Tabla Impacto'!$D$13),"Moderado",IF(OR(N62='Tabla Impacto'!$C$14,N62='Tabla Impacto'!$D$14),"Mayor",IF(OR(N62='Tabla Impacto'!$C$15,N62='Tabla Impacto'!$D$15),"Catastrófico","")))))</f>
        <v/>
      </c>
      <c r="P62" s="429" t="str">
        <f t="shared" ref="P62" si="106">IF(O62="","",IF(O62="Leve",0.2,IF(O62="Menor",0.4,IF(O62="Moderado",0.6,IF(O62="Mayor",0.8,IF(O62="Catastrófico",1,))))))</f>
        <v/>
      </c>
      <c r="Q62" s="442" t="str">
        <f t="shared" ref="Q62" si="107">IF(OR(AND(K62="Muy Baja",O62="Leve"),AND(K62="Muy Baja",O62="Menor"),AND(K62="Baja",O62="Leve")),"Bajo",IF(OR(AND(K62="Muy baja",O62="Moderado"),AND(K62="Baja",O62="Menor"),AND(K62="Baja",O62="Moderado"),AND(K62="Media",O62="Leve"),AND(K62="Media",O62="Menor"),AND(K62="Media",O62="Moderado"),AND(K62="Alta",O62="Leve"),AND(K62="Alta",O62="Menor")),"Moderado",IF(OR(AND(K62="Muy Baja",O62="Mayor"),AND(K62="Baja",O62="Mayor"),AND(K62="Media",O62="Mayor"),AND(K62="Alta",O62="Moderado"),AND(K62="Alta",O62="Mayor"),AND(K62="Muy Alta",O62="Leve"),AND(K62="Muy Alta",O62="Menor"),AND(K62="Muy Alta",O62="Moderado"),AND(K62="Muy Alta",O62="Mayor")),"Alto",IF(OR(AND(K62="Muy Baja",O62="Catastrófico"),AND(K62="Baja",O62="Catastrófico"),AND(K62="Media",O62="Catastrófico"),AND(K62="Alta",O62="Catastrófico"),AND(K62="Muy Alta",O62="Catastrófico")),"Extremo",""))))</f>
        <v/>
      </c>
      <c r="R62" s="105">
        <v>1</v>
      </c>
      <c r="S62" s="106"/>
      <c r="T62" s="107" t="str">
        <f>IF(OR(U62="Preventivo",U62="Detectivo"),"Probabilidad",IF(U62="Correctivo","Impacto",""))</f>
        <v/>
      </c>
      <c r="U62" s="113"/>
      <c r="V62" s="113"/>
      <c r="W62" s="114" t="str">
        <f>IF(AND(U62="Preventivo",V62="Automático"),"50%",IF(AND(U62="Preventivo",V62="Manual"),"40%",IF(AND(U62="Detectivo",V62="Automático"),"40%",IF(AND(U62="Detectivo",V62="Manual"),"30%",IF(AND(U62="Correctivo",V62="Automático"),"35%",IF(AND(U62="Correctivo",V62="Manual"),"25%",""))))))</f>
        <v/>
      </c>
      <c r="X62" s="113"/>
      <c r="Y62" s="113"/>
      <c r="Z62" s="113"/>
      <c r="AA62" s="108" t="str">
        <f>IFERROR(IF(T62="Probabilidad",(L62-(+L62*W62)),IF(T62="Impacto",L62,"")),"")</f>
        <v/>
      </c>
      <c r="AB62" s="115" t="str">
        <f>IFERROR(IF(AA62="","",IF(AA62&lt;=0.2,"Muy Baja",IF(AA62&lt;=0.4,"Baja",IF(AA62&lt;=0.6,"Media",IF(AA62&lt;=0.8,"Alta","Muy Alta"))))),"")</f>
        <v/>
      </c>
      <c r="AC62" s="116" t="str">
        <f>+AA62</f>
        <v/>
      </c>
      <c r="AD62" s="115" t="str">
        <f>IFERROR(IF(AE62="","",IF(AE62&lt;=0.2,"Leve",IF(AE62&lt;=0.4,"Menor",IF(AE62&lt;=0.6,"Moderado",IF(AE62&lt;=0.8,"Mayor","Catastrófico"))))),"")</f>
        <v/>
      </c>
      <c r="AE62" s="116" t="str">
        <f>IFERROR(IF(T62="Impacto",(P62-(+P62*W62)),IF(T62="Probabilidad",P62,"")),"")</f>
        <v/>
      </c>
      <c r="AF62" s="117"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18"/>
      <c r="AH62" s="109"/>
      <c r="AI62" s="110"/>
      <c r="AJ62" s="111"/>
      <c r="AK62" s="111"/>
      <c r="AL62" s="109"/>
      <c r="AM62" s="110"/>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row r="63" spans="1:71" ht="19.5" customHeight="1" x14ac:dyDescent="0.25">
      <c r="A63" s="459"/>
      <c r="B63" s="478"/>
      <c r="C63" s="478"/>
      <c r="D63" s="478"/>
      <c r="E63" s="120"/>
      <c r="F63" s="485"/>
      <c r="G63" s="446"/>
      <c r="H63" s="123"/>
      <c r="I63" s="478"/>
      <c r="J63" s="456"/>
      <c r="K63" s="433"/>
      <c r="L63" s="430"/>
      <c r="M63" s="427"/>
      <c r="N63" s="430">
        <f>IF(NOT(ISERROR(MATCH(M63,_xlfn.ANCHORARRAY(F74),0))),L76&amp;"Por favor no seleccionar los criterios de impacto",M63)</f>
        <v>0</v>
      </c>
      <c r="O63" s="433"/>
      <c r="P63" s="430"/>
      <c r="Q63" s="443"/>
      <c r="R63" s="105">
        <v>2</v>
      </c>
      <c r="S63" s="106"/>
      <c r="T63" s="107" t="str">
        <f>IF(OR(U63="Preventivo",U63="Detectivo"),"Probabilidad",IF(U63="Correctivo","Impacto",""))</f>
        <v/>
      </c>
      <c r="U63" s="113"/>
      <c r="V63" s="113"/>
      <c r="W63" s="114" t="str">
        <f t="shared" ref="W63:W67" si="108">IF(AND(U63="Preventivo",V63="Automático"),"50%",IF(AND(U63="Preventivo",V63="Manual"),"40%",IF(AND(U63="Detectivo",V63="Automático"),"40%",IF(AND(U63="Detectivo",V63="Manual"),"30%",IF(AND(U63="Correctivo",V63="Automático"),"35%",IF(AND(U63="Correctivo",V63="Manual"),"25%",""))))))</f>
        <v/>
      </c>
      <c r="X63" s="113"/>
      <c r="Y63" s="113"/>
      <c r="Z63" s="113"/>
      <c r="AA63" s="108" t="str">
        <f>IFERROR(IF(AND(T62="Probabilidad",T63="Probabilidad"),(AC62-(+AC62*W63)),IF(AND(T62="Impacto",T63="Probabilidad"),(L62-(+L62*W63)),IF(T63="Impacto",AC62,""))),"")</f>
        <v/>
      </c>
      <c r="AB63" s="115" t="str">
        <f t="shared" ref="AB63:AB67" si="109">IFERROR(IF(AA63="","",IF(AA63&lt;=0.2,"Muy Baja",IF(AA63&lt;=0.4,"Baja",IF(AA63&lt;=0.6,"Media",IF(AA63&lt;=0.8,"Alta","Muy Alta"))))),"")</f>
        <v/>
      </c>
      <c r="AC63" s="116" t="str">
        <f>+AA63</f>
        <v/>
      </c>
      <c r="AD63" s="115" t="str">
        <f t="shared" ref="AD63:AD67" si="110">IFERROR(IF(AE63="","",IF(AE63&lt;=0.2,"Leve",IF(AE63&lt;=0.4,"Menor",IF(AE63&lt;=0.6,"Moderado",IF(AE63&lt;=0.8,"Mayor","Catastrófico"))))),"")</f>
        <v/>
      </c>
      <c r="AE63" s="116" t="str">
        <f>IFERROR(IF(AND(T62="Impacto",T63="Impacto"),(AE62-(+AE62*W63)),IF(AND(T62="Probabilidad",T63="Impacto"),(P62-(+P62*W63)),IF(T63="Probabilidad",AE62,""))),"")</f>
        <v/>
      </c>
      <c r="AF63" s="117" t="str">
        <f t="shared" ref="AF63:AF67" si="111">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18"/>
      <c r="AH63" s="109"/>
      <c r="AI63" s="110"/>
      <c r="AJ63" s="111"/>
      <c r="AK63" s="111"/>
      <c r="AL63" s="109"/>
      <c r="AM63" s="110"/>
    </row>
    <row r="64" spans="1:71" ht="19.5" customHeight="1" x14ac:dyDescent="0.25">
      <c r="A64" s="459"/>
      <c r="B64" s="478"/>
      <c r="C64" s="478"/>
      <c r="D64" s="478"/>
      <c r="E64" s="120"/>
      <c r="F64" s="485"/>
      <c r="G64" s="446"/>
      <c r="H64" s="123"/>
      <c r="I64" s="478"/>
      <c r="J64" s="456"/>
      <c r="K64" s="433"/>
      <c r="L64" s="430"/>
      <c r="M64" s="427"/>
      <c r="N64" s="430">
        <f>IF(NOT(ISERROR(MATCH(M64,_xlfn.ANCHORARRAY(F75),0))),L77&amp;"Por favor no seleccionar los criterios de impacto",M64)</f>
        <v>0</v>
      </c>
      <c r="O64" s="433"/>
      <c r="P64" s="430"/>
      <c r="Q64" s="443"/>
      <c r="R64" s="105">
        <v>3</v>
      </c>
      <c r="S64" s="112"/>
      <c r="T64" s="107" t="str">
        <f t="shared" ref="T64:T67" si="112">IF(OR(U64="Preventivo",U64="Detectivo"),"Probabilidad",IF(U64="Correctivo","Impacto",""))</f>
        <v/>
      </c>
      <c r="U64" s="113"/>
      <c r="V64" s="113"/>
      <c r="W64" s="114" t="str">
        <f t="shared" si="108"/>
        <v/>
      </c>
      <c r="X64" s="113"/>
      <c r="Y64" s="113"/>
      <c r="Z64" s="113"/>
      <c r="AA64" s="108" t="str">
        <f>IFERROR(IF(AND(T63="Probabilidad",T64="Probabilidad"),(AC63-(+AC63*W64)),IF(AND(T63="Impacto",T64="Probabilidad"),(AC62-(+AC62*W64)),IF(T64="Impacto",AC63,""))),"")</f>
        <v/>
      </c>
      <c r="AB64" s="115" t="str">
        <f t="shared" si="109"/>
        <v/>
      </c>
      <c r="AC64" s="116" t="str">
        <f t="shared" ref="AC64:AC67" si="113">+AA64</f>
        <v/>
      </c>
      <c r="AD64" s="115" t="str">
        <f t="shared" si="110"/>
        <v/>
      </c>
      <c r="AE64" s="116" t="str">
        <f t="shared" ref="AE64:AE67" si="114">IFERROR(IF(AND(T63="Impacto",T64="Impacto"),(AE63-(+AE63*W64)),IF(AND(T63="Probabilidad",T64="Impacto"),(AE62-(+AE62*W64)),IF(T64="Probabilidad",AE63,""))),"")</f>
        <v/>
      </c>
      <c r="AF64" s="117" t="str">
        <f t="shared" si="111"/>
        <v/>
      </c>
      <c r="AG64" s="118"/>
      <c r="AH64" s="109"/>
      <c r="AI64" s="110"/>
      <c r="AJ64" s="111"/>
      <c r="AK64" s="111"/>
      <c r="AL64" s="109"/>
      <c r="AM64" s="110"/>
    </row>
    <row r="65" spans="1:39" ht="19.5" customHeight="1" x14ac:dyDescent="0.25">
      <c r="A65" s="459"/>
      <c r="B65" s="478"/>
      <c r="C65" s="478"/>
      <c r="D65" s="478"/>
      <c r="E65" s="120"/>
      <c r="F65" s="485"/>
      <c r="G65" s="446"/>
      <c r="H65" s="123"/>
      <c r="I65" s="478"/>
      <c r="J65" s="456"/>
      <c r="K65" s="433"/>
      <c r="L65" s="430"/>
      <c r="M65" s="427"/>
      <c r="N65" s="430">
        <f>IF(NOT(ISERROR(MATCH(M65,_xlfn.ANCHORARRAY(F76),0))),L78&amp;"Por favor no seleccionar los criterios de impacto",M65)</f>
        <v>0</v>
      </c>
      <c r="O65" s="433"/>
      <c r="P65" s="430"/>
      <c r="Q65" s="443"/>
      <c r="R65" s="105">
        <v>4</v>
      </c>
      <c r="S65" s="106"/>
      <c r="T65" s="107" t="str">
        <f t="shared" si="112"/>
        <v/>
      </c>
      <c r="U65" s="113"/>
      <c r="V65" s="113"/>
      <c r="W65" s="114" t="str">
        <f t="shared" si="108"/>
        <v/>
      </c>
      <c r="X65" s="113"/>
      <c r="Y65" s="113"/>
      <c r="Z65" s="113"/>
      <c r="AA65" s="108" t="str">
        <f t="shared" ref="AA65:AA67" si="115">IFERROR(IF(AND(T64="Probabilidad",T65="Probabilidad"),(AC64-(+AC64*W65)),IF(AND(T64="Impacto",T65="Probabilidad"),(AC63-(+AC63*W65)),IF(T65="Impacto",AC64,""))),"")</f>
        <v/>
      </c>
      <c r="AB65" s="115" t="str">
        <f t="shared" si="109"/>
        <v/>
      </c>
      <c r="AC65" s="116" t="str">
        <f t="shared" si="113"/>
        <v/>
      </c>
      <c r="AD65" s="115" t="str">
        <f t="shared" si="110"/>
        <v/>
      </c>
      <c r="AE65" s="116" t="str">
        <f t="shared" si="114"/>
        <v/>
      </c>
      <c r="AF65" s="117" t="str">
        <f t="shared" si="111"/>
        <v/>
      </c>
      <c r="AG65" s="118"/>
      <c r="AH65" s="109"/>
      <c r="AI65" s="110"/>
      <c r="AJ65" s="111"/>
      <c r="AK65" s="111"/>
      <c r="AL65" s="109"/>
      <c r="AM65" s="110"/>
    </row>
    <row r="66" spans="1:39" ht="19.5" customHeight="1" x14ac:dyDescent="0.25">
      <c r="A66" s="459"/>
      <c r="B66" s="478"/>
      <c r="C66" s="478"/>
      <c r="D66" s="478"/>
      <c r="E66" s="120"/>
      <c r="F66" s="485"/>
      <c r="G66" s="446"/>
      <c r="H66" s="123"/>
      <c r="I66" s="478"/>
      <c r="J66" s="456"/>
      <c r="K66" s="433"/>
      <c r="L66" s="430"/>
      <c r="M66" s="427"/>
      <c r="N66" s="430">
        <f>IF(NOT(ISERROR(MATCH(M66,_xlfn.ANCHORARRAY(F77),0))),L79&amp;"Por favor no seleccionar los criterios de impacto",M66)</f>
        <v>0</v>
      </c>
      <c r="O66" s="433"/>
      <c r="P66" s="430"/>
      <c r="Q66" s="443"/>
      <c r="R66" s="105">
        <v>5</v>
      </c>
      <c r="S66" s="106"/>
      <c r="T66" s="107" t="str">
        <f t="shared" si="112"/>
        <v/>
      </c>
      <c r="U66" s="113"/>
      <c r="V66" s="113"/>
      <c r="W66" s="114" t="str">
        <f t="shared" si="108"/>
        <v/>
      </c>
      <c r="X66" s="113"/>
      <c r="Y66" s="113"/>
      <c r="Z66" s="113"/>
      <c r="AA66" s="108" t="str">
        <f t="shared" si="115"/>
        <v/>
      </c>
      <c r="AB66" s="115" t="str">
        <f t="shared" si="109"/>
        <v/>
      </c>
      <c r="AC66" s="116" t="str">
        <f t="shared" si="113"/>
        <v/>
      </c>
      <c r="AD66" s="115" t="str">
        <f t="shared" si="110"/>
        <v/>
      </c>
      <c r="AE66" s="116" t="str">
        <f t="shared" si="114"/>
        <v/>
      </c>
      <c r="AF66" s="117" t="str">
        <f t="shared" si="111"/>
        <v/>
      </c>
      <c r="AG66" s="118"/>
      <c r="AH66" s="109"/>
      <c r="AI66" s="110"/>
      <c r="AJ66" s="111"/>
      <c r="AK66" s="111"/>
      <c r="AL66" s="109"/>
      <c r="AM66" s="110"/>
    </row>
    <row r="67" spans="1:39" ht="19.5" customHeight="1" x14ac:dyDescent="0.25">
      <c r="A67" s="460"/>
      <c r="B67" s="479"/>
      <c r="C67" s="479"/>
      <c r="D67" s="479"/>
      <c r="E67" s="121"/>
      <c r="F67" s="486"/>
      <c r="G67" s="447"/>
      <c r="H67" s="124"/>
      <c r="I67" s="479"/>
      <c r="J67" s="457"/>
      <c r="K67" s="434"/>
      <c r="L67" s="431"/>
      <c r="M67" s="428"/>
      <c r="N67" s="431">
        <f>IF(NOT(ISERROR(MATCH(M67,_xlfn.ANCHORARRAY(F78),0))),L80&amp;"Por favor no seleccionar los criterios de impacto",M67)</f>
        <v>0</v>
      </c>
      <c r="O67" s="434"/>
      <c r="P67" s="431"/>
      <c r="Q67" s="444"/>
      <c r="R67" s="105">
        <v>6</v>
      </c>
      <c r="S67" s="106"/>
      <c r="T67" s="107" t="str">
        <f t="shared" si="112"/>
        <v/>
      </c>
      <c r="U67" s="113"/>
      <c r="V67" s="113"/>
      <c r="W67" s="114" t="str">
        <f t="shared" si="108"/>
        <v/>
      </c>
      <c r="X67" s="113"/>
      <c r="Y67" s="113"/>
      <c r="Z67" s="113"/>
      <c r="AA67" s="108" t="str">
        <f t="shared" si="115"/>
        <v/>
      </c>
      <c r="AB67" s="115" t="str">
        <f t="shared" si="109"/>
        <v/>
      </c>
      <c r="AC67" s="116" t="str">
        <f t="shared" si="113"/>
        <v/>
      </c>
      <c r="AD67" s="115" t="str">
        <f t="shared" si="110"/>
        <v/>
      </c>
      <c r="AE67" s="116" t="str">
        <f t="shared" si="114"/>
        <v/>
      </c>
      <c r="AF67" s="117" t="str">
        <f t="shared" si="111"/>
        <v/>
      </c>
      <c r="AG67" s="118"/>
      <c r="AH67" s="109"/>
      <c r="AI67" s="110"/>
      <c r="AJ67" s="111"/>
      <c r="AK67" s="111"/>
      <c r="AL67" s="109"/>
      <c r="AM67" s="110"/>
    </row>
    <row r="68" spans="1:39" ht="49.5" customHeight="1" x14ac:dyDescent="0.25">
      <c r="A68" s="6"/>
      <c r="B68" s="487" t="s">
        <v>126</v>
      </c>
      <c r="C68" s="488"/>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8"/>
      <c r="AM68" s="489"/>
    </row>
    <row r="70" spans="1:39" x14ac:dyDescent="0.25">
      <c r="A70" s="1"/>
      <c r="B70" s="24" t="s">
        <v>138</v>
      </c>
      <c r="C70" s="1"/>
      <c r="D70" s="1"/>
      <c r="E70" s="1"/>
      <c r="I70" s="1"/>
    </row>
  </sheetData>
  <dataConsolidate/>
  <mergeCells count="196">
    <mergeCell ref="A8:A9"/>
    <mergeCell ref="I8:I9"/>
    <mergeCell ref="F8:F9"/>
    <mergeCell ref="D8:D9"/>
    <mergeCell ref="C8:C9"/>
    <mergeCell ref="AG8:AG9"/>
    <mergeCell ref="R8:R9"/>
    <mergeCell ref="AF8:AF9"/>
    <mergeCell ref="AE8:AE9"/>
    <mergeCell ref="AA8:AA9"/>
    <mergeCell ref="S8:S9"/>
    <mergeCell ref="A1:AM2"/>
    <mergeCell ref="A7:J7"/>
    <mergeCell ref="K7:Q7"/>
    <mergeCell ref="R7:Z7"/>
    <mergeCell ref="AA7:AG7"/>
    <mergeCell ref="AH7:AM7"/>
    <mergeCell ref="A4:B4"/>
    <mergeCell ref="A5:B5"/>
    <mergeCell ref="A6:B6"/>
    <mergeCell ref="C4:AM4"/>
    <mergeCell ref="C5:AM5"/>
    <mergeCell ref="C6:AM6"/>
    <mergeCell ref="B68:AM68"/>
    <mergeCell ref="P56:P61"/>
    <mergeCell ref="Q56:Q61"/>
    <mergeCell ref="A62:A67"/>
    <mergeCell ref="B62:B67"/>
    <mergeCell ref="C62:C67"/>
    <mergeCell ref="D62:D67"/>
    <mergeCell ref="F62:F67"/>
    <mergeCell ref="I62:I67"/>
    <mergeCell ref="J62:J67"/>
    <mergeCell ref="K62:K67"/>
    <mergeCell ref="L62:L67"/>
    <mergeCell ref="M62:M67"/>
    <mergeCell ref="N62:N67"/>
    <mergeCell ref="O62:O67"/>
    <mergeCell ref="P62:P67"/>
    <mergeCell ref="Q62:Q67"/>
    <mergeCell ref="M56:M61"/>
    <mergeCell ref="N56:N61"/>
    <mergeCell ref="O56:O61"/>
    <mergeCell ref="A56:A61"/>
    <mergeCell ref="B56:B61"/>
    <mergeCell ref="C56:C61"/>
    <mergeCell ref="D56:D61"/>
    <mergeCell ref="F56:F61"/>
    <mergeCell ref="I56:I61"/>
    <mergeCell ref="J56:J61"/>
    <mergeCell ref="K56:K61"/>
    <mergeCell ref="L56:L61"/>
    <mergeCell ref="P44:P49"/>
    <mergeCell ref="Q44:Q49"/>
    <mergeCell ref="I50:I55"/>
    <mergeCell ref="J50:J55"/>
    <mergeCell ref="K50:K55"/>
    <mergeCell ref="L50:L55"/>
    <mergeCell ref="M50:M55"/>
    <mergeCell ref="I44:I49"/>
    <mergeCell ref="J44:J49"/>
    <mergeCell ref="K44:K49"/>
    <mergeCell ref="L44:L49"/>
    <mergeCell ref="N50:N55"/>
    <mergeCell ref="O50:O55"/>
    <mergeCell ref="P50:P55"/>
    <mergeCell ref="Q50:Q55"/>
    <mergeCell ref="G56:G61"/>
    <mergeCell ref="N32:N37"/>
    <mergeCell ref="O32:O37"/>
    <mergeCell ref="A50:A55"/>
    <mergeCell ref="B50:B55"/>
    <mergeCell ref="C50:C55"/>
    <mergeCell ref="D50:D55"/>
    <mergeCell ref="F50:F55"/>
    <mergeCell ref="A44:A49"/>
    <mergeCell ref="B44:B49"/>
    <mergeCell ref="C44:C49"/>
    <mergeCell ref="D44:D49"/>
    <mergeCell ref="F44:F49"/>
    <mergeCell ref="G32:G37"/>
    <mergeCell ref="G38:G43"/>
    <mergeCell ref="G44:G49"/>
    <mergeCell ref="G50:G55"/>
    <mergeCell ref="L32:L37"/>
    <mergeCell ref="M32:M37"/>
    <mergeCell ref="J38:J43"/>
    <mergeCell ref="K38:K43"/>
    <mergeCell ref="L38:L43"/>
    <mergeCell ref="P32:P37"/>
    <mergeCell ref="Q32:Q37"/>
    <mergeCell ref="P38:P43"/>
    <mergeCell ref="Q38:Q43"/>
    <mergeCell ref="M44:M49"/>
    <mergeCell ref="N44:N49"/>
    <mergeCell ref="O44:O49"/>
    <mergeCell ref="A32:A37"/>
    <mergeCell ref="B32:B37"/>
    <mergeCell ref="C32:C37"/>
    <mergeCell ref="A38:A43"/>
    <mergeCell ref="B38:B43"/>
    <mergeCell ref="C38:C43"/>
    <mergeCell ref="D38:D43"/>
    <mergeCell ref="F38:F43"/>
    <mergeCell ref="I38:I43"/>
    <mergeCell ref="D32:D37"/>
    <mergeCell ref="F32:F37"/>
    <mergeCell ref="M38:M43"/>
    <mergeCell ref="N38:N43"/>
    <mergeCell ref="O38:O43"/>
    <mergeCell ref="I32:I37"/>
    <mergeCell ref="J32:J37"/>
    <mergeCell ref="K32:K37"/>
    <mergeCell ref="A14:A19"/>
    <mergeCell ref="B14:B19"/>
    <mergeCell ref="C14:C19"/>
    <mergeCell ref="P20:P25"/>
    <mergeCell ref="Q20:Q25"/>
    <mergeCell ref="D14:D19"/>
    <mergeCell ref="F14:F19"/>
    <mergeCell ref="L26:L31"/>
    <mergeCell ref="M26:M31"/>
    <mergeCell ref="N26:N31"/>
    <mergeCell ref="O26:O31"/>
    <mergeCell ref="P26:P31"/>
    <mergeCell ref="Q26:Q31"/>
    <mergeCell ref="A20:A25"/>
    <mergeCell ref="B20:B25"/>
    <mergeCell ref="C20:C25"/>
    <mergeCell ref="D20:D25"/>
    <mergeCell ref="F20:F25"/>
    <mergeCell ref="A26:A31"/>
    <mergeCell ref="B26:B31"/>
    <mergeCell ref="C26:C31"/>
    <mergeCell ref="D26:D31"/>
    <mergeCell ref="F26:F31"/>
    <mergeCell ref="I26:I31"/>
    <mergeCell ref="J8:J9"/>
    <mergeCell ref="K8:K9"/>
    <mergeCell ref="L8:L9"/>
    <mergeCell ref="O8:O9"/>
    <mergeCell ref="P8:P9"/>
    <mergeCell ref="B8:B9"/>
    <mergeCell ref="Q8:Q9"/>
    <mergeCell ref="M8:M9"/>
    <mergeCell ref="N8:N9"/>
    <mergeCell ref="E8:E9"/>
    <mergeCell ref="A10:A13"/>
    <mergeCell ref="B10:B13"/>
    <mergeCell ref="C10:C13"/>
    <mergeCell ref="D10:D13"/>
    <mergeCell ref="F10:F13"/>
    <mergeCell ref="L10:L13"/>
    <mergeCell ref="M10:M13"/>
    <mergeCell ref="H10:H13"/>
    <mergeCell ref="G10:G13"/>
    <mergeCell ref="G62:G67"/>
    <mergeCell ref="I10:I13"/>
    <mergeCell ref="J10:J13"/>
    <mergeCell ref="K10:K13"/>
    <mergeCell ref="I14:I19"/>
    <mergeCell ref="J14:J19"/>
    <mergeCell ref="K14:K19"/>
    <mergeCell ref="G14:G19"/>
    <mergeCell ref="G20:G25"/>
    <mergeCell ref="G26:G31"/>
    <mergeCell ref="I20:I25"/>
    <mergeCell ref="J20:J25"/>
    <mergeCell ref="K20:K25"/>
    <mergeCell ref="J26:J31"/>
    <mergeCell ref="K26:K31"/>
    <mergeCell ref="AH8:AH9"/>
    <mergeCell ref="AM8:AM9"/>
    <mergeCell ref="AL8:AL9"/>
    <mergeCell ref="AK8:AK9"/>
    <mergeCell ref="AJ8:AJ9"/>
    <mergeCell ref="AI8:AI9"/>
    <mergeCell ref="U8:Z8"/>
    <mergeCell ref="N14:N19"/>
    <mergeCell ref="O14:O19"/>
    <mergeCell ref="P14:P19"/>
    <mergeCell ref="Q14:Q19"/>
    <mergeCell ref="AD8:AD9"/>
    <mergeCell ref="AB8:AB9"/>
    <mergeCell ref="AC8:AC9"/>
    <mergeCell ref="T8:T9"/>
    <mergeCell ref="M20:M25"/>
    <mergeCell ref="N20:N25"/>
    <mergeCell ref="O20:O25"/>
    <mergeCell ref="L14:L19"/>
    <mergeCell ref="M14:M19"/>
    <mergeCell ref="L20:L25"/>
    <mergeCell ref="Q10:Q13"/>
    <mergeCell ref="N10:N13"/>
    <mergeCell ref="O10:O13"/>
    <mergeCell ref="P10:P13"/>
  </mergeCells>
  <phoneticPr fontId="78" type="noConversion"/>
  <conditionalFormatting sqref="K10 K14 K20 K26 K32 K38 K44 K50 K56 K62 AB10:AB67">
    <cfRule type="cellIs" dxfId="18" priority="641" operator="equal">
      <formula>"Muy Alta"</formula>
    </cfRule>
    <cfRule type="cellIs" dxfId="17" priority="642" operator="equal">
      <formula>"Alta"</formula>
    </cfRule>
    <cfRule type="cellIs" dxfId="16" priority="643" operator="equal">
      <formula>"Media"</formula>
    </cfRule>
    <cfRule type="cellIs" dxfId="15" priority="644" operator="equal">
      <formula>"Baja"</formula>
    </cfRule>
    <cfRule type="cellIs" dxfId="14" priority="645" operator="equal">
      <formula>"Muy Baja"</formula>
    </cfRule>
  </conditionalFormatting>
  <conditionalFormatting sqref="N10:N67">
    <cfRule type="containsText" dxfId="13" priority="323" operator="containsText" text="❌">
      <formula>NOT(ISERROR(SEARCH("❌",N10)))</formula>
    </cfRule>
  </conditionalFormatting>
  <conditionalFormatting sqref="O10 O14 O20 O26 O32 O38 O44 O50 O56 O62 AD10:AD67">
    <cfRule type="cellIs" dxfId="12" priority="636" operator="equal">
      <formula>"Catastrófico"</formula>
    </cfRule>
    <cfRule type="cellIs" dxfId="11" priority="637" operator="equal">
      <formula>"Mayor"</formula>
    </cfRule>
    <cfRule type="cellIs" dxfId="10" priority="638" operator="equal">
      <formula>"Moderado"</formula>
    </cfRule>
    <cfRule type="cellIs" dxfId="9" priority="639" operator="equal">
      <formula>"Menor"</formula>
    </cfRule>
    <cfRule type="cellIs" dxfId="8" priority="640" operator="equal">
      <formula>"Leve"</formula>
    </cfRule>
  </conditionalFormatting>
  <conditionalFormatting sqref="Q10 AF10:AF67">
    <cfRule type="cellIs" dxfId="7" priority="632" operator="equal">
      <formula>"Extremo"</formula>
    </cfRule>
    <cfRule type="cellIs" dxfId="6" priority="633" operator="equal">
      <formula>"Alto"</formula>
    </cfRule>
    <cfRule type="cellIs" dxfId="5" priority="634" operator="equal">
      <formula>"Moderado"</formula>
    </cfRule>
    <cfRule type="cellIs" dxfId="4" priority="635" operator="equal">
      <formula>"Bajo"</formula>
    </cfRule>
  </conditionalFormatting>
  <conditionalFormatting sqref="Q14 Q20 Q26 Q32 Q38 Q44 Q50 Q56 Q62">
    <cfRule type="cellIs" dxfId="3" priority="562" operator="equal">
      <formula>"Extremo"</formula>
    </cfRule>
    <cfRule type="cellIs" dxfId="2" priority="563" operator="equal">
      <formula>"Alto"</formula>
    </cfRule>
    <cfRule type="cellIs" dxfId="1" priority="564" operator="equal">
      <formula>"Moderado"</formula>
    </cfRule>
    <cfRule type="cellIs" dxfId="0" priority="565" operator="equal">
      <formula>"Bajo"</formula>
    </cfRule>
  </conditionalFormatting>
  <dataValidations count="1">
    <dataValidation type="list" allowBlank="1" showInputMessage="1" showErrorMessage="1" sqref="G10:G67" xr:uid="{B0CAB432-A94A-4AAB-9BC0-EC5AFCEE59A7}">
      <formula1>"Gestión, FISCAL,"</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7">
        <x14:dataValidation type="list" allowBlank="1" showInputMessage="1" showErrorMessage="1" xr:uid="{7887415D-2129-4E92-AA55-08B37FD7B8A4}">
          <x14:formula1>
            <xm:f>'Opciones Tratamiento'!$B$9:$B$10</xm:f>
          </x14:formula1>
          <xm:sqref>AM14:AM15 AM17:AM18 AM20:AM21 AM23:AM24 AM26:AM27 AM29:AM30 AM32:AM33 AM35:AM36 AM38:AM39 AM41:AM42 AM44:AM45 AM47:AM48 AM50:AM51 AM53:AM54 AM56:AM57 AM59:AM60 AM62:AM63 AM10:AM13 AM65:AM66</xm:sqref>
        </x14:dataValidation>
        <x14:dataValidation type="list" allowBlank="1" showInputMessage="1" showErrorMessage="1" xr:uid="{B3FD04CA-0EF3-475A-853D-4EA1CC639EB9}">
          <x14:formula1>
            <xm:f>'Opciones Tratamiento'!$E$2:$E$4</xm:f>
          </x14:formula1>
          <xm:sqref>B14:B67</xm:sqref>
        </x14:dataValidation>
        <x14:dataValidation type="list" allowBlank="1" showInputMessage="1" showErrorMessage="1" xr:uid="{566D7A1C-7DD6-4EB1-896E-F651788DCD3C}">
          <x14:formula1>
            <xm:f>'Opciones Tratamiento'!$B$2:$B$5</xm:f>
          </x14:formula1>
          <xm:sqref>AG10 AG16:AG20 AG22:AG26 AG28:AG32 AG34:AG38 AG40:AG44 AG46:AG50 AG52:AG56 AG58:AG62 AG64:AG67 AG12:AG14</xm:sqref>
        </x14:dataValidation>
        <x14:dataValidation type="custom" allowBlank="1" showInputMessage="1" showErrorMessage="1" error="Recuerde que las acciones se generan bajo la medida de mitigar el riesgo" xr:uid="{5BD06792-1F36-41F3-911E-CF863BDC3FDB}">
          <x14:formula1>
            <xm:f>IF(OR(AG10='Opciones Tratamiento'!$B$2,AG10='Opciones Tratamiento'!$B$3,AG10='Opciones Tratamiento'!$B$4),ISBLANK(AG10),ISTEXT(AG10))</xm:f>
          </x14:formula1>
          <xm:sqref>AH10 AH13:AH67</xm:sqref>
        </x14:dataValidation>
        <x14:dataValidation type="custom" allowBlank="1" showInputMessage="1" showErrorMessage="1" error="Recuerde que las acciones se generan bajo la medida de mitigar el riesgo" xr:uid="{05B46F21-3451-412D-8D4E-A1A09030388C}">
          <x14:formula1>
            <xm:f>IF(OR(AG10='Opciones Tratamiento'!$B$2,AG10='Opciones Tratamiento'!$B$3,AG10='Opciones Tratamiento'!$B$4),ISBLANK(AG10),ISTEXT(AG10))</xm:f>
          </x14:formula1>
          <xm:sqref>AL10 AL12:AL67</xm:sqref>
        </x14:dataValidation>
        <x14:dataValidation type="list" allowBlank="1" showInputMessage="1" showErrorMessage="1" xr:uid="{73AF203B-0A05-404E-9CF1-DDC8794FA498}">
          <x14:formula1>
            <xm:f>'C:\Users\HOME\Downloads\[Formato Matriz de Riesgos 2021 (1).xlsx]Opciones Tratamiento'!#REF!</xm:f>
          </x14:formula1>
          <xm:sqref>AG11 AG15 AG21 AG27 AG33 AG39 AG45 AG51 AG57 AG63</xm:sqref>
        </x14:dataValidation>
        <x14:dataValidation type="custom" allowBlank="1" showInputMessage="1" showErrorMessage="1" error="Recuerde que las acciones se generan bajo la medida de mitigar el riesgo" xr:uid="{C71D245C-51B4-45D7-9206-EA056FECEDB2}">
          <x14:formula1>
            <xm:f>IF(OR(AG12='Opciones Tratamiento'!$B$2,AG12='Opciones Tratamiento'!$B$3,AG12='Opciones Tratamiento'!$B$4),ISBLANK(AG12),ISTEXT(AG12))</xm:f>
          </x14:formula1>
          <xm:sqref>AH11</xm:sqref>
        </x14:dataValidation>
        <x14:dataValidation type="list" allowBlank="1" showInputMessage="1" showErrorMessage="1" xr:uid="{0E04C641-D0AA-4AEE-87E3-2BA70C23C783}">
          <x14:formula1>
            <xm:f>'Tabla Valoración controles'!$D$4:$D$6</xm:f>
          </x14:formula1>
          <xm:sqref>U10:U67</xm:sqref>
        </x14:dataValidation>
        <x14:dataValidation type="list" allowBlank="1" showInputMessage="1" showErrorMessage="1" xr:uid="{2B26C4D4-C68A-42C8-B9D6-E2FEA0B89F4C}">
          <x14:formula1>
            <xm:f>'Tabla Valoración controles'!$D$7:$D$8</xm:f>
          </x14:formula1>
          <xm:sqref>V10:V67</xm:sqref>
        </x14:dataValidation>
        <x14:dataValidation type="list" allowBlank="1" showInputMessage="1" showErrorMessage="1" xr:uid="{BEFDCE77-C384-4043-B862-5B1C2AFF6491}">
          <x14:formula1>
            <xm:f>'Tabla Valoración controles'!$D$9:$D$10</xm:f>
          </x14:formula1>
          <xm:sqref>X10:X67</xm:sqref>
        </x14:dataValidation>
        <x14:dataValidation type="list" allowBlank="1" showInputMessage="1" showErrorMessage="1" xr:uid="{2FFF67D4-8AE6-41FA-AB1F-71B134DBDF86}">
          <x14:formula1>
            <xm:f>'Tabla Valoración controles'!$D$11:$D$12</xm:f>
          </x14:formula1>
          <xm:sqref>Y10:Y67</xm:sqref>
        </x14:dataValidation>
        <x14:dataValidation type="list" allowBlank="1" showInputMessage="1" showErrorMessage="1" xr:uid="{97B7C307-D317-4206-A9CC-1CBF8228D91F}">
          <x14:formula1>
            <xm:f>'Tabla Valoración controles'!$D$13:$D$14</xm:f>
          </x14:formula1>
          <xm:sqref>Z10:Z67</xm:sqref>
        </x14:dataValidation>
        <x14:dataValidation type="list" allowBlank="1" showInputMessage="1" showErrorMessage="1" xr:uid="{D948001B-AADC-4292-85BF-693F0A659C06}">
          <x14:formula1>
            <xm:f>'Opciones Tratamiento'!$B$13:$B$19</xm:f>
          </x14:formula1>
          <xm:sqref>I10:I67</xm:sqref>
        </x14:dataValidation>
        <x14:dataValidation type="list" allowBlank="1" showInputMessage="1" showErrorMessage="1" xr:uid="{59654613-D957-44A9-A97F-3E7863A8978F}">
          <x14:formula1>
            <xm:f>'Tabla Impacto'!$F$210:$F$221</xm:f>
          </x14:formula1>
          <xm:sqref>M10:M67</xm:sqref>
        </x14:dataValidation>
        <x14:dataValidation type="custom" allowBlank="1" showInputMessage="1" showErrorMessage="1" error="Recuerde que las acciones se generan bajo la medida de mitigar el riesgo" xr:uid="{558E2006-3834-4436-9709-E0A6D71D20CC}">
          <x14:formula1>
            <xm:f>IF(OR(AG10='Opciones Tratamiento'!$B$2,AG10='Opciones Tratamiento'!$B$3,AG10='Opciones Tratamiento'!$B$4),ISBLANK(AG10),ISTEXT(AG10))</xm:f>
          </x14:formula1>
          <xm:sqref>AI10:AI67</xm:sqref>
        </x14:dataValidation>
        <x14:dataValidation type="custom" allowBlank="1" showInputMessage="1" showErrorMessage="1" error="Recuerde que las acciones se generan bajo la medida de mitigar el riesgo" xr:uid="{0CBC4F0F-2F1A-4798-8147-A72894651B3A}">
          <x14:formula1>
            <xm:f>IF(OR(AG10='Opciones Tratamiento'!$B$2,AG10='Opciones Tratamiento'!$B$3,AG10='Opciones Tratamiento'!$B$4),ISBLANK(AG10),ISTEXT(AG10))</xm:f>
          </x14:formula1>
          <xm:sqref>AJ10:AJ67</xm:sqref>
        </x14:dataValidation>
        <x14:dataValidation type="custom" allowBlank="1" showInputMessage="1" showErrorMessage="1" error="Recuerde que las acciones se generan bajo la medida de mitigar el riesgo" xr:uid="{AC92C959-BD2D-4AD9-89B7-6480112175A8}">
          <x14:formula1>
            <xm:f>IF(OR(AG10='Opciones Tratamiento'!$B$2,AG10='Opciones Tratamiento'!$B$3,AG10='Opciones Tratamiento'!$B$4),ISBLANK(AG10),ISTEXT(AG10))</xm:f>
          </x14:formula1>
          <xm:sqref>AK10:AK67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topLeftCell="A6" zoomScale="55" zoomScaleNormal="55" workbookViewId="0">
      <selection activeCell="AB22" sqref="AB22:AC23"/>
    </sheetView>
  </sheetViews>
  <sheetFormatPr baseColWidth="10" defaultRowHeight="14.4" x14ac:dyDescent="0.3"/>
  <cols>
    <col min="2" max="39" width="5.6640625" customWidth="1"/>
    <col min="41" max="46" width="5.6640625" customWidth="1"/>
  </cols>
  <sheetData>
    <row r="1" spans="1:99"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row>
    <row r="2" spans="1:99" ht="18" customHeight="1" x14ac:dyDescent="0.3">
      <c r="A2" s="67"/>
      <c r="B2" s="510" t="s">
        <v>150</v>
      </c>
      <c r="C2" s="510"/>
      <c r="D2" s="510"/>
      <c r="E2" s="510"/>
      <c r="F2" s="510"/>
      <c r="G2" s="510"/>
      <c r="H2" s="510"/>
      <c r="I2" s="510"/>
      <c r="J2" s="547" t="s">
        <v>2</v>
      </c>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row>
    <row r="3" spans="1:99" ht="18.75" customHeight="1" x14ac:dyDescent="0.3">
      <c r="A3" s="67"/>
      <c r="B3" s="510"/>
      <c r="C3" s="510"/>
      <c r="D3" s="510"/>
      <c r="E3" s="510"/>
      <c r="F3" s="510"/>
      <c r="G3" s="510"/>
      <c r="H3" s="510"/>
      <c r="I3" s="510"/>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row>
    <row r="4" spans="1:99" ht="15" customHeight="1" x14ac:dyDescent="0.3">
      <c r="A4" s="67"/>
      <c r="B4" s="510"/>
      <c r="C4" s="510"/>
      <c r="D4" s="510"/>
      <c r="E4" s="510"/>
      <c r="F4" s="510"/>
      <c r="G4" s="510"/>
      <c r="H4" s="510"/>
      <c r="I4" s="510"/>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c r="AK4" s="547"/>
      <c r="AL4" s="547"/>
      <c r="AM4" s="54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row>
    <row r="5" spans="1:99"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row>
    <row r="6" spans="1:99" ht="15" customHeight="1" x14ac:dyDescent="0.3">
      <c r="A6" s="67"/>
      <c r="B6" s="558" t="s">
        <v>4</v>
      </c>
      <c r="C6" s="558"/>
      <c r="D6" s="559"/>
      <c r="E6" s="548" t="s">
        <v>111</v>
      </c>
      <c r="F6" s="549"/>
      <c r="G6" s="549"/>
      <c r="H6" s="549"/>
      <c r="I6" s="550"/>
      <c r="J6" s="544" t="str">
        <f>IF(AND('Mapa final'!$K$10="Muy Alta",'Mapa final'!$O$10="Leve"),CONCATENATE("R",'Mapa final'!$A$10),"")</f>
        <v/>
      </c>
      <c r="K6" s="545"/>
      <c r="L6" s="545" t="str">
        <f>IF(AND('Mapa final'!$K$14="Muy Alta",'Mapa final'!$O$14="Leve"),CONCATENATE("R",'Mapa final'!$A$14),"")</f>
        <v/>
      </c>
      <c r="M6" s="545"/>
      <c r="N6" s="545" t="str">
        <f>IF(AND('Mapa final'!$K$20="Muy Alta",'Mapa final'!$O$20="Leve"),CONCATENATE("R",'Mapa final'!$A$20),"")</f>
        <v/>
      </c>
      <c r="O6" s="546"/>
      <c r="P6" s="544" t="str">
        <f>IF(AND('Mapa final'!$K$10="Muy Alta",'Mapa final'!$O$10="Menor"),CONCATENATE("R",'Mapa final'!$A$10),"")</f>
        <v/>
      </c>
      <c r="Q6" s="545"/>
      <c r="R6" s="545" t="str">
        <f>IF(AND('Mapa final'!$K$14="Muy Alta",'Mapa final'!$O$14="Menor"),CONCATENATE("R",'Mapa final'!$A$14),"")</f>
        <v/>
      </c>
      <c r="S6" s="545"/>
      <c r="T6" s="545" t="str">
        <f>IF(AND('Mapa final'!$K$20="Muy Alta",'Mapa final'!$O$20="Menor"),CONCATENATE("R",'Mapa final'!$A$20),"")</f>
        <v/>
      </c>
      <c r="U6" s="546"/>
      <c r="V6" s="544" t="str">
        <f>IF(AND('Mapa final'!$K$10="Muy Alta",'Mapa final'!$O$10="Moderado"),CONCATENATE("R",'Mapa final'!$A$10),"")</f>
        <v/>
      </c>
      <c r="W6" s="545"/>
      <c r="X6" s="545" t="str">
        <f>IF(AND('Mapa final'!$K$14="Muy Alta",'Mapa final'!$O$14="Moderado"),CONCATENATE("R",'Mapa final'!$A$14),"")</f>
        <v/>
      </c>
      <c r="Y6" s="545"/>
      <c r="Z6" s="545" t="str">
        <f>IF(AND('Mapa final'!$K$20="Muy Alta",'Mapa final'!$O$20="Moderado"),CONCATENATE("R",'Mapa final'!$A$20),"")</f>
        <v/>
      </c>
      <c r="AA6" s="546"/>
      <c r="AB6" s="544" t="str">
        <f>IF(AND('Mapa final'!$K$10="Muy Alta",'Mapa final'!$O$10="Mayor"),CONCATENATE("R",'Mapa final'!$A$10),"")</f>
        <v/>
      </c>
      <c r="AC6" s="545"/>
      <c r="AD6" s="545" t="str">
        <f>IF(AND('Mapa final'!$K$14="Muy Alta",'Mapa final'!$O$14="Mayor"),CONCATENATE("R",'Mapa final'!$A$14),"")</f>
        <v/>
      </c>
      <c r="AE6" s="545"/>
      <c r="AF6" s="545" t="str">
        <f>IF(AND('Mapa final'!$K$20="Muy Alta",'Mapa final'!$O$20="Mayor"),CONCATENATE("R",'Mapa final'!$A$20),"")</f>
        <v/>
      </c>
      <c r="AG6" s="546"/>
      <c r="AH6" s="535" t="str">
        <f>IF(AND('Mapa final'!$K$10="Muy Alta",'Mapa final'!$O$10="Catastrófico"),CONCATENATE("R",'Mapa final'!$A$10),"")</f>
        <v/>
      </c>
      <c r="AI6" s="536"/>
      <c r="AJ6" s="536" t="str">
        <f>IF(AND('Mapa final'!$K$14="Muy Alta",'Mapa final'!$O$14="Catastrófico"),CONCATENATE("R",'Mapa final'!$A$14),"")</f>
        <v/>
      </c>
      <c r="AK6" s="536"/>
      <c r="AL6" s="536" t="str">
        <f>IF(AND('Mapa final'!$K$20="Muy Alta",'Mapa final'!$O$20="Catastrófico"),CONCATENATE("R",'Mapa final'!$A$20),"")</f>
        <v/>
      </c>
      <c r="AM6" s="537"/>
      <c r="AO6" s="560" t="s">
        <v>78</v>
      </c>
      <c r="AP6" s="561"/>
      <c r="AQ6" s="561"/>
      <c r="AR6" s="561"/>
      <c r="AS6" s="561"/>
      <c r="AT6" s="562"/>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row>
    <row r="7" spans="1:99" ht="15" customHeight="1" x14ac:dyDescent="0.3">
      <c r="A7" s="67"/>
      <c r="B7" s="558"/>
      <c r="C7" s="558"/>
      <c r="D7" s="559"/>
      <c r="E7" s="551"/>
      <c r="F7" s="552"/>
      <c r="G7" s="552"/>
      <c r="H7" s="552"/>
      <c r="I7" s="553"/>
      <c r="J7" s="538"/>
      <c r="K7" s="539"/>
      <c r="L7" s="539"/>
      <c r="M7" s="539"/>
      <c r="N7" s="539"/>
      <c r="O7" s="540"/>
      <c r="P7" s="538"/>
      <c r="Q7" s="539"/>
      <c r="R7" s="539"/>
      <c r="S7" s="539"/>
      <c r="T7" s="539"/>
      <c r="U7" s="540"/>
      <c r="V7" s="538"/>
      <c r="W7" s="539"/>
      <c r="X7" s="539"/>
      <c r="Y7" s="539"/>
      <c r="Z7" s="539"/>
      <c r="AA7" s="540"/>
      <c r="AB7" s="538"/>
      <c r="AC7" s="539"/>
      <c r="AD7" s="539"/>
      <c r="AE7" s="539"/>
      <c r="AF7" s="539"/>
      <c r="AG7" s="540"/>
      <c r="AH7" s="529"/>
      <c r="AI7" s="530"/>
      <c r="AJ7" s="530"/>
      <c r="AK7" s="530"/>
      <c r="AL7" s="530"/>
      <c r="AM7" s="531"/>
      <c r="AN7" s="67"/>
      <c r="AO7" s="563"/>
      <c r="AP7" s="564"/>
      <c r="AQ7" s="564"/>
      <c r="AR7" s="564"/>
      <c r="AS7" s="564"/>
      <c r="AT7" s="565"/>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row>
    <row r="8" spans="1:99" ht="15" customHeight="1" x14ac:dyDescent="0.3">
      <c r="A8" s="67"/>
      <c r="B8" s="558"/>
      <c r="C8" s="558"/>
      <c r="D8" s="559"/>
      <c r="E8" s="551"/>
      <c r="F8" s="552"/>
      <c r="G8" s="552"/>
      <c r="H8" s="552"/>
      <c r="I8" s="553"/>
      <c r="J8" s="538" t="str">
        <f>IF(AND('Mapa final'!$K$26="Muy Alta",'Mapa final'!$O$26="Leve"),CONCATENATE("R",'Mapa final'!$A$26),"")</f>
        <v/>
      </c>
      <c r="K8" s="539"/>
      <c r="L8" s="539" t="str">
        <f>IF(AND('Mapa final'!$K$32="Muy Alta",'Mapa final'!$O$32="Leve"),CONCATENATE("R",'Mapa final'!$A$32),"")</f>
        <v/>
      </c>
      <c r="M8" s="539"/>
      <c r="N8" s="539" t="str">
        <f>IF(AND('Mapa final'!$K$38="Muy Alta",'Mapa final'!$O$38="Leve"),CONCATENATE("R",'Mapa final'!$A$38),"")</f>
        <v/>
      </c>
      <c r="O8" s="540"/>
      <c r="P8" s="538" t="str">
        <f>IF(AND('Mapa final'!$K$26="Muy Alta",'Mapa final'!$O$26="Menor"),CONCATENATE("R",'Mapa final'!$A$26),"")</f>
        <v/>
      </c>
      <c r="Q8" s="539"/>
      <c r="R8" s="539" t="str">
        <f>IF(AND('Mapa final'!$K$32="Muy Alta",'Mapa final'!$O$32="Menor"),CONCATENATE("R",'Mapa final'!$A$32),"")</f>
        <v/>
      </c>
      <c r="S8" s="539"/>
      <c r="T8" s="539" t="str">
        <f>IF(AND('Mapa final'!$K$38="Muy Alta",'Mapa final'!$O$38="Menor"),CONCATENATE("R",'Mapa final'!$A$38),"")</f>
        <v/>
      </c>
      <c r="U8" s="540"/>
      <c r="V8" s="538" t="str">
        <f>IF(AND('Mapa final'!$K$26="Muy Alta",'Mapa final'!$O$26="Moderado"),CONCATENATE("R",'Mapa final'!$A$26),"")</f>
        <v/>
      </c>
      <c r="W8" s="539"/>
      <c r="X8" s="539" t="str">
        <f>IF(AND('Mapa final'!$K$32="Muy Alta",'Mapa final'!$O$32="Moderado"),CONCATENATE("R",'Mapa final'!$A$32),"")</f>
        <v/>
      </c>
      <c r="Y8" s="539"/>
      <c r="Z8" s="539" t="str">
        <f>IF(AND('Mapa final'!$K$38="Muy Alta",'Mapa final'!$O$38="Moderado"),CONCATENATE("R",'Mapa final'!$A$38),"")</f>
        <v/>
      </c>
      <c r="AA8" s="540"/>
      <c r="AB8" s="538" t="str">
        <f>IF(AND('Mapa final'!$K$26="Muy Alta",'Mapa final'!$O$26="Mayor"),CONCATENATE("R",'Mapa final'!$A$26),"")</f>
        <v/>
      </c>
      <c r="AC8" s="539"/>
      <c r="AD8" s="539" t="str">
        <f>IF(AND('Mapa final'!$K$32="Muy Alta",'Mapa final'!$O$32="Mayor"),CONCATENATE("R",'Mapa final'!$A$32),"")</f>
        <v/>
      </c>
      <c r="AE8" s="539"/>
      <c r="AF8" s="539" t="str">
        <f>IF(AND('Mapa final'!$K$38="Muy Alta",'Mapa final'!$O$38="Mayor"),CONCATENATE("R",'Mapa final'!$A$38),"")</f>
        <v/>
      </c>
      <c r="AG8" s="540"/>
      <c r="AH8" s="529" t="str">
        <f>IF(AND('Mapa final'!$K$26="Muy Alta",'Mapa final'!$O$26="Catastrófico"),CONCATENATE("R",'Mapa final'!$A$26),"")</f>
        <v/>
      </c>
      <c r="AI8" s="530"/>
      <c r="AJ8" s="530" t="str">
        <f>IF(AND('Mapa final'!$K$32="Muy Alta",'Mapa final'!$O$32="Catastrófico"),CONCATENATE("R",'Mapa final'!$A$32),"")</f>
        <v/>
      </c>
      <c r="AK8" s="530"/>
      <c r="AL8" s="530" t="str">
        <f>IF(AND('Mapa final'!$K$38="Muy Alta",'Mapa final'!$O$38="Catastrófico"),CONCATENATE("R",'Mapa final'!$A$38),"")</f>
        <v/>
      </c>
      <c r="AM8" s="531"/>
      <c r="AN8" s="67"/>
      <c r="AO8" s="563"/>
      <c r="AP8" s="564"/>
      <c r="AQ8" s="564"/>
      <c r="AR8" s="564"/>
      <c r="AS8" s="564"/>
      <c r="AT8" s="565"/>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row>
    <row r="9" spans="1:99" ht="15" customHeight="1" x14ac:dyDescent="0.3">
      <c r="A9" s="67"/>
      <c r="B9" s="558"/>
      <c r="C9" s="558"/>
      <c r="D9" s="559"/>
      <c r="E9" s="551"/>
      <c r="F9" s="552"/>
      <c r="G9" s="552"/>
      <c r="H9" s="552"/>
      <c r="I9" s="553"/>
      <c r="J9" s="538"/>
      <c r="K9" s="539"/>
      <c r="L9" s="539"/>
      <c r="M9" s="539"/>
      <c r="N9" s="539"/>
      <c r="O9" s="540"/>
      <c r="P9" s="538"/>
      <c r="Q9" s="539"/>
      <c r="R9" s="539"/>
      <c r="S9" s="539"/>
      <c r="T9" s="539"/>
      <c r="U9" s="540"/>
      <c r="V9" s="538"/>
      <c r="W9" s="539"/>
      <c r="X9" s="539"/>
      <c r="Y9" s="539"/>
      <c r="Z9" s="539"/>
      <c r="AA9" s="540"/>
      <c r="AB9" s="538"/>
      <c r="AC9" s="539"/>
      <c r="AD9" s="539"/>
      <c r="AE9" s="539"/>
      <c r="AF9" s="539"/>
      <c r="AG9" s="540"/>
      <c r="AH9" s="529"/>
      <c r="AI9" s="530"/>
      <c r="AJ9" s="530"/>
      <c r="AK9" s="530"/>
      <c r="AL9" s="530"/>
      <c r="AM9" s="531"/>
      <c r="AN9" s="67"/>
      <c r="AO9" s="563"/>
      <c r="AP9" s="564"/>
      <c r="AQ9" s="564"/>
      <c r="AR9" s="564"/>
      <c r="AS9" s="564"/>
      <c r="AT9" s="565"/>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row>
    <row r="10" spans="1:99" ht="15" customHeight="1" x14ac:dyDescent="0.3">
      <c r="A10" s="67"/>
      <c r="B10" s="558"/>
      <c r="C10" s="558"/>
      <c r="D10" s="559"/>
      <c r="E10" s="551"/>
      <c r="F10" s="552"/>
      <c r="G10" s="552"/>
      <c r="H10" s="552"/>
      <c r="I10" s="553"/>
      <c r="J10" s="538" t="str">
        <f>IF(AND('Mapa final'!$K$44="Muy Alta",'Mapa final'!$O$44="Leve"),CONCATENATE("R",'Mapa final'!$A$44),"")</f>
        <v/>
      </c>
      <c r="K10" s="539"/>
      <c r="L10" s="539" t="str">
        <f>IF(AND('Mapa final'!$K$50="Muy Alta",'Mapa final'!$O$50="Leve"),CONCATENATE("R",'Mapa final'!$A$50),"")</f>
        <v/>
      </c>
      <c r="M10" s="539"/>
      <c r="N10" s="539" t="str">
        <f>IF(AND('Mapa final'!$K$56="Muy Alta",'Mapa final'!$O$56="Leve"),CONCATENATE("R",'Mapa final'!$A$56),"")</f>
        <v/>
      </c>
      <c r="O10" s="540"/>
      <c r="P10" s="538" t="str">
        <f>IF(AND('Mapa final'!$K$44="Muy Alta",'Mapa final'!$O$44="Menor"),CONCATENATE("R",'Mapa final'!$A$44),"")</f>
        <v/>
      </c>
      <c r="Q10" s="539"/>
      <c r="R10" s="539" t="str">
        <f>IF(AND('Mapa final'!$K$50="Muy Alta",'Mapa final'!$O$50="Menor"),CONCATENATE("R",'Mapa final'!$A$50),"")</f>
        <v/>
      </c>
      <c r="S10" s="539"/>
      <c r="T10" s="539" t="str">
        <f>IF(AND('Mapa final'!$K$56="Muy Alta",'Mapa final'!$O$56="Menor"),CONCATENATE("R",'Mapa final'!$A$56),"")</f>
        <v/>
      </c>
      <c r="U10" s="540"/>
      <c r="V10" s="538" t="str">
        <f>IF(AND('Mapa final'!$K$44="Muy Alta",'Mapa final'!$O$44="Moderado"),CONCATENATE("R",'Mapa final'!$A$44),"")</f>
        <v/>
      </c>
      <c r="W10" s="539"/>
      <c r="X10" s="539" t="str">
        <f>IF(AND('Mapa final'!$K$50="Muy Alta",'Mapa final'!$O$50="Moderado"),CONCATENATE("R",'Mapa final'!$A$50),"")</f>
        <v/>
      </c>
      <c r="Y10" s="539"/>
      <c r="Z10" s="539" t="str">
        <f>IF(AND('Mapa final'!$K$56="Muy Alta",'Mapa final'!$O$56="Moderado"),CONCATENATE("R",'Mapa final'!$A$56),"")</f>
        <v/>
      </c>
      <c r="AA10" s="540"/>
      <c r="AB10" s="538" t="str">
        <f>IF(AND('Mapa final'!$K$44="Muy Alta",'Mapa final'!$O$44="Mayor"),CONCATENATE("R",'Mapa final'!$A$44),"")</f>
        <v/>
      </c>
      <c r="AC10" s="539"/>
      <c r="AD10" s="539" t="str">
        <f>IF(AND('Mapa final'!$K$50="Muy Alta",'Mapa final'!$O$50="Mayor"),CONCATENATE("R",'Mapa final'!$A$50),"")</f>
        <v/>
      </c>
      <c r="AE10" s="539"/>
      <c r="AF10" s="539" t="str">
        <f>IF(AND('Mapa final'!$K$56="Muy Alta",'Mapa final'!$O$56="Mayor"),CONCATENATE("R",'Mapa final'!$A$56),"")</f>
        <v/>
      </c>
      <c r="AG10" s="540"/>
      <c r="AH10" s="529" t="str">
        <f>IF(AND('Mapa final'!$K$44="Muy Alta",'Mapa final'!$O$44="Catastrófico"),CONCATENATE("R",'Mapa final'!$A$44),"")</f>
        <v/>
      </c>
      <c r="AI10" s="530"/>
      <c r="AJ10" s="530" t="str">
        <f>IF(AND('Mapa final'!$K$50="Muy Alta",'Mapa final'!$O$50="Catastrófico"),CONCATENATE("R",'Mapa final'!$A$50),"")</f>
        <v/>
      </c>
      <c r="AK10" s="530"/>
      <c r="AL10" s="530" t="str">
        <f>IF(AND('Mapa final'!$K$56="Muy Alta",'Mapa final'!$O$56="Catastrófico"),CONCATENATE("R",'Mapa final'!$A$56),"")</f>
        <v/>
      </c>
      <c r="AM10" s="531"/>
      <c r="AN10" s="67"/>
      <c r="AO10" s="563"/>
      <c r="AP10" s="564"/>
      <c r="AQ10" s="564"/>
      <c r="AR10" s="564"/>
      <c r="AS10" s="564"/>
      <c r="AT10" s="565"/>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row>
    <row r="11" spans="1:99" ht="15" customHeight="1" x14ac:dyDescent="0.3">
      <c r="A11" s="67"/>
      <c r="B11" s="558"/>
      <c r="C11" s="558"/>
      <c r="D11" s="559"/>
      <c r="E11" s="551"/>
      <c r="F11" s="552"/>
      <c r="G11" s="552"/>
      <c r="H11" s="552"/>
      <c r="I11" s="553"/>
      <c r="J11" s="538"/>
      <c r="K11" s="539"/>
      <c r="L11" s="539"/>
      <c r="M11" s="539"/>
      <c r="N11" s="539"/>
      <c r="O11" s="540"/>
      <c r="P11" s="538"/>
      <c r="Q11" s="539"/>
      <c r="R11" s="539"/>
      <c r="S11" s="539"/>
      <c r="T11" s="539"/>
      <c r="U11" s="540"/>
      <c r="V11" s="538"/>
      <c r="W11" s="539"/>
      <c r="X11" s="539"/>
      <c r="Y11" s="539"/>
      <c r="Z11" s="539"/>
      <c r="AA11" s="540"/>
      <c r="AB11" s="538"/>
      <c r="AC11" s="539"/>
      <c r="AD11" s="539"/>
      <c r="AE11" s="539"/>
      <c r="AF11" s="539"/>
      <c r="AG11" s="540"/>
      <c r="AH11" s="529"/>
      <c r="AI11" s="530"/>
      <c r="AJ11" s="530"/>
      <c r="AK11" s="530"/>
      <c r="AL11" s="530"/>
      <c r="AM11" s="531"/>
      <c r="AN11" s="67"/>
      <c r="AO11" s="563"/>
      <c r="AP11" s="564"/>
      <c r="AQ11" s="564"/>
      <c r="AR11" s="564"/>
      <c r="AS11" s="564"/>
      <c r="AT11" s="565"/>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row>
    <row r="12" spans="1:99" ht="15" customHeight="1" x14ac:dyDescent="0.3">
      <c r="A12" s="67"/>
      <c r="B12" s="558"/>
      <c r="C12" s="558"/>
      <c r="D12" s="559"/>
      <c r="E12" s="551"/>
      <c r="F12" s="552"/>
      <c r="G12" s="552"/>
      <c r="H12" s="552"/>
      <c r="I12" s="553"/>
      <c r="J12" s="538" t="str">
        <f>IF(AND('Mapa final'!$K$62="Muy Alta",'Mapa final'!$O$62="Leve"),CONCATENATE("R",'Mapa final'!$A$62),"")</f>
        <v/>
      </c>
      <c r="K12" s="539"/>
      <c r="L12" s="539" t="str">
        <f>IF(AND('Mapa final'!$K$68="Muy Alta",'Mapa final'!$O$68="Leve"),CONCATENATE("R",'Mapa final'!$A$68),"")</f>
        <v/>
      </c>
      <c r="M12" s="539"/>
      <c r="N12" s="539" t="str">
        <f>IF(AND('Mapa final'!$K$74="Muy Alta",'Mapa final'!$O$74="Leve"),CONCATENATE("R",'Mapa final'!$A$74),"")</f>
        <v/>
      </c>
      <c r="O12" s="540"/>
      <c r="P12" s="538" t="str">
        <f>IF(AND('Mapa final'!$K$62="Muy Alta",'Mapa final'!$O$62="Menor"),CONCATENATE("R",'Mapa final'!$A$62),"")</f>
        <v/>
      </c>
      <c r="Q12" s="539"/>
      <c r="R12" s="539" t="str">
        <f>IF(AND('Mapa final'!$K$68="Muy Alta",'Mapa final'!$O$68="Menor"),CONCATENATE("R",'Mapa final'!$A$68),"")</f>
        <v/>
      </c>
      <c r="S12" s="539"/>
      <c r="T12" s="539" t="str">
        <f>IF(AND('Mapa final'!$K$74="Muy Alta",'Mapa final'!$O$74="Menor"),CONCATENATE("R",'Mapa final'!$A$74),"")</f>
        <v/>
      </c>
      <c r="U12" s="540"/>
      <c r="V12" s="538" t="str">
        <f>IF(AND('Mapa final'!$K$62="Muy Alta",'Mapa final'!$O$62="Moderado"),CONCATENATE("R",'Mapa final'!$A$62),"")</f>
        <v/>
      </c>
      <c r="W12" s="539"/>
      <c r="X12" s="539" t="str">
        <f>IF(AND('Mapa final'!$K$68="Muy Alta",'Mapa final'!$O$68="Moderado"),CONCATENATE("R",'Mapa final'!$A$68),"")</f>
        <v/>
      </c>
      <c r="Y12" s="539"/>
      <c r="Z12" s="539" t="str">
        <f>IF(AND('Mapa final'!$K$74="Muy Alta",'Mapa final'!$O$74="Moderado"),CONCATENATE("R",'Mapa final'!$A$74),"")</f>
        <v/>
      </c>
      <c r="AA12" s="540"/>
      <c r="AB12" s="538" t="str">
        <f>IF(AND('Mapa final'!$K$62="Muy Alta",'Mapa final'!$O$62="Mayor"),CONCATENATE("R",'Mapa final'!$A$62),"")</f>
        <v/>
      </c>
      <c r="AC12" s="539"/>
      <c r="AD12" s="539" t="str">
        <f>IF(AND('Mapa final'!$K$68="Muy Alta",'Mapa final'!$O$68="Mayor"),CONCATENATE("R",'Mapa final'!$A$68),"")</f>
        <v/>
      </c>
      <c r="AE12" s="539"/>
      <c r="AF12" s="539" t="str">
        <f>IF(AND('Mapa final'!$K$74="Muy Alta",'Mapa final'!$O$74="Mayor"),CONCATENATE("R",'Mapa final'!$A$74),"")</f>
        <v/>
      </c>
      <c r="AG12" s="540"/>
      <c r="AH12" s="529" t="str">
        <f>IF(AND('Mapa final'!$K$62="Muy Alta",'Mapa final'!$O$62="Catastrófico"),CONCATENATE("R",'Mapa final'!$A$62),"")</f>
        <v/>
      </c>
      <c r="AI12" s="530"/>
      <c r="AJ12" s="530" t="str">
        <f>IF(AND('Mapa final'!$K$68="Muy Alta",'Mapa final'!$O$68="Catastrófico"),CONCATENATE("R",'Mapa final'!$A$68),"")</f>
        <v/>
      </c>
      <c r="AK12" s="530"/>
      <c r="AL12" s="530" t="str">
        <f>IF(AND('Mapa final'!$K$74="Muy Alta",'Mapa final'!$O$74="Catastrófico"),CONCATENATE("R",'Mapa final'!$A$74),"")</f>
        <v/>
      </c>
      <c r="AM12" s="531"/>
      <c r="AN12" s="67"/>
      <c r="AO12" s="563"/>
      <c r="AP12" s="564"/>
      <c r="AQ12" s="564"/>
      <c r="AR12" s="564"/>
      <c r="AS12" s="564"/>
      <c r="AT12" s="565"/>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row>
    <row r="13" spans="1:99" ht="15.75" customHeight="1" thickBot="1" x14ac:dyDescent="0.35">
      <c r="A13" s="67"/>
      <c r="B13" s="558"/>
      <c r="C13" s="558"/>
      <c r="D13" s="559"/>
      <c r="E13" s="554"/>
      <c r="F13" s="555"/>
      <c r="G13" s="555"/>
      <c r="H13" s="555"/>
      <c r="I13" s="556"/>
      <c r="J13" s="538"/>
      <c r="K13" s="539"/>
      <c r="L13" s="539"/>
      <c r="M13" s="539"/>
      <c r="N13" s="539"/>
      <c r="O13" s="540"/>
      <c r="P13" s="538"/>
      <c r="Q13" s="539"/>
      <c r="R13" s="539"/>
      <c r="S13" s="539"/>
      <c r="T13" s="539"/>
      <c r="U13" s="540"/>
      <c r="V13" s="538"/>
      <c r="W13" s="539"/>
      <c r="X13" s="539"/>
      <c r="Y13" s="539"/>
      <c r="Z13" s="539"/>
      <c r="AA13" s="540"/>
      <c r="AB13" s="538"/>
      <c r="AC13" s="539"/>
      <c r="AD13" s="539"/>
      <c r="AE13" s="539"/>
      <c r="AF13" s="539"/>
      <c r="AG13" s="540"/>
      <c r="AH13" s="532"/>
      <c r="AI13" s="533"/>
      <c r="AJ13" s="533"/>
      <c r="AK13" s="533"/>
      <c r="AL13" s="533"/>
      <c r="AM13" s="534"/>
      <c r="AN13" s="67"/>
      <c r="AO13" s="566"/>
      <c r="AP13" s="567"/>
      <c r="AQ13" s="567"/>
      <c r="AR13" s="567"/>
      <c r="AS13" s="567"/>
      <c r="AT13" s="568"/>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row>
    <row r="14" spans="1:99" ht="15" customHeight="1" x14ac:dyDescent="0.3">
      <c r="A14" s="67"/>
      <c r="B14" s="558"/>
      <c r="C14" s="558"/>
      <c r="D14" s="559"/>
      <c r="E14" s="548" t="s">
        <v>110</v>
      </c>
      <c r="F14" s="549"/>
      <c r="G14" s="549"/>
      <c r="H14" s="549"/>
      <c r="I14" s="549"/>
      <c r="J14" s="526" t="str">
        <f>IF(AND('Mapa final'!$K$10="Alta",'Mapa final'!$O$10="Leve"),CONCATENATE("R",'Mapa final'!$A$10),"")</f>
        <v/>
      </c>
      <c r="K14" s="527"/>
      <c r="L14" s="527" t="str">
        <f>IF(AND('Mapa final'!$K$14="Alta",'Mapa final'!$O$14="Leve"),CONCATENATE("R",'Mapa final'!$A$14),"")</f>
        <v/>
      </c>
      <c r="M14" s="527"/>
      <c r="N14" s="527" t="str">
        <f>IF(AND('Mapa final'!$K$20="Alta",'Mapa final'!$O$20="Leve"),CONCATENATE("R",'Mapa final'!$A$20),"")</f>
        <v/>
      </c>
      <c r="O14" s="528"/>
      <c r="P14" s="526" t="str">
        <f>IF(AND('Mapa final'!$K$10="Alta",'Mapa final'!$O$10="Menor"),CONCATENATE("R",'Mapa final'!$A$10),"")</f>
        <v/>
      </c>
      <c r="Q14" s="527"/>
      <c r="R14" s="527" t="str">
        <f>IF(AND('Mapa final'!$K$14="Alta",'Mapa final'!$O$14="Menor"),CONCATENATE("R",'Mapa final'!$A$14),"")</f>
        <v/>
      </c>
      <c r="S14" s="527"/>
      <c r="T14" s="527" t="str">
        <f>IF(AND('Mapa final'!$K$20="Alta",'Mapa final'!$O$20="Menor"),CONCATENATE("R",'Mapa final'!$A$20),"")</f>
        <v/>
      </c>
      <c r="U14" s="528"/>
      <c r="V14" s="544" t="str">
        <f>IF(AND('Mapa final'!$K$10="Alta",'Mapa final'!$O$10="Moderado"),CONCATENATE("R",'Mapa final'!$A$10),"")</f>
        <v/>
      </c>
      <c r="W14" s="545"/>
      <c r="X14" s="545" t="str">
        <f>IF(AND('Mapa final'!$K$14="Alta",'Mapa final'!$O$14="Moderado"),CONCATENATE("R",'Mapa final'!$A$14),"")</f>
        <v/>
      </c>
      <c r="Y14" s="545"/>
      <c r="Z14" s="545" t="str">
        <f>IF(AND('Mapa final'!$K$20="Alta",'Mapa final'!$O$20="Moderado"),CONCATENATE("R",'Mapa final'!$A$20),"")</f>
        <v/>
      </c>
      <c r="AA14" s="546"/>
      <c r="AB14" s="544" t="str">
        <f>IF(AND('Mapa final'!$K$10="Alta",'Mapa final'!$O$10="Mayor"),CONCATENATE("R",'Mapa final'!$A$10),"")</f>
        <v/>
      </c>
      <c r="AC14" s="545"/>
      <c r="AD14" s="545" t="str">
        <f>IF(AND('Mapa final'!$K$14="Alta",'Mapa final'!$O$14="Mayor"),CONCATENATE("R",'Mapa final'!$A$14),"")</f>
        <v/>
      </c>
      <c r="AE14" s="545"/>
      <c r="AF14" s="545" t="str">
        <f>IF(AND('Mapa final'!$K$20="Alta",'Mapa final'!$O$20="Mayor"),CONCATENATE("R",'Mapa final'!$A$20),"")</f>
        <v/>
      </c>
      <c r="AG14" s="546"/>
      <c r="AH14" s="535" t="str">
        <f>IF(AND('Mapa final'!$K$10="Alta",'Mapa final'!$O$10="Catastrófico"),CONCATENATE("R",'Mapa final'!$A$10),"")</f>
        <v/>
      </c>
      <c r="AI14" s="536"/>
      <c r="AJ14" s="536" t="str">
        <f>IF(AND('Mapa final'!$K$14="Alta",'Mapa final'!$O$14="Catastrófico"),CONCATENATE("R",'Mapa final'!$A$14),"")</f>
        <v/>
      </c>
      <c r="AK14" s="536"/>
      <c r="AL14" s="536" t="str">
        <f>IF(AND('Mapa final'!$K$20="Alta",'Mapa final'!$O$20="Catastrófico"),CONCATENATE("R",'Mapa final'!$A$20),"")</f>
        <v/>
      </c>
      <c r="AM14" s="537"/>
      <c r="AN14" s="67"/>
      <c r="AO14" s="569" t="s">
        <v>79</v>
      </c>
      <c r="AP14" s="570"/>
      <c r="AQ14" s="570"/>
      <c r="AR14" s="570"/>
      <c r="AS14" s="570"/>
      <c r="AT14" s="571"/>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row>
    <row r="15" spans="1:99" ht="15" customHeight="1" x14ac:dyDescent="0.3">
      <c r="A15" s="67"/>
      <c r="B15" s="558"/>
      <c r="C15" s="558"/>
      <c r="D15" s="559"/>
      <c r="E15" s="551"/>
      <c r="F15" s="552"/>
      <c r="G15" s="552"/>
      <c r="H15" s="552"/>
      <c r="I15" s="552"/>
      <c r="J15" s="520"/>
      <c r="K15" s="521"/>
      <c r="L15" s="521"/>
      <c r="M15" s="521"/>
      <c r="N15" s="521"/>
      <c r="O15" s="522"/>
      <c r="P15" s="520"/>
      <c r="Q15" s="521"/>
      <c r="R15" s="521"/>
      <c r="S15" s="521"/>
      <c r="T15" s="521"/>
      <c r="U15" s="522"/>
      <c r="V15" s="538"/>
      <c r="W15" s="539"/>
      <c r="X15" s="539"/>
      <c r="Y15" s="539"/>
      <c r="Z15" s="539"/>
      <c r="AA15" s="540"/>
      <c r="AB15" s="538"/>
      <c r="AC15" s="539"/>
      <c r="AD15" s="539"/>
      <c r="AE15" s="539"/>
      <c r="AF15" s="539"/>
      <c r="AG15" s="540"/>
      <c r="AH15" s="529"/>
      <c r="AI15" s="530"/>
      <c r="AJ15" s="530"/>
      <c r="AK15" s="530"/>
      <c r="AL15" s="530"/>
      <c r="AM15" s="531"/>
      <c r="AN15" s="67"/>
      <c r="AO15" s="572"/>
      <c r="AP15" s="573"/>
      <c r="AQ15" s="573"/>
      <c r="AR15" s="573"/>
      <c r="AS15" s="573"/>
      <c r="AT15" s="574"/>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row>
    <row r="16" spans="1:99" ht="15" customHeight="1" x14ac:dyDescent="0.3">
      <c r="A16" s="67"/>
      <c r="B16" s="558"/>
      <c r="C16" s="558"/>
      <c r="D16" s="559"/>
      <c r="E16" s="551"/>
      <c r="F16" s="552"/>
      <c r="G16" s="552"/>
      <c r="H16" s="552"/>
      <c r="I16" s="552"/>
      <c r="J16" s="520" t="str">
        <f>IF(AND('Mapa final'!$K$26="Alta",'Mapa final'!$O$26="Leve"),CONCATENATE("R",'Mapa final'!$A$26),"")</f>
        <v/>
      </c>
      <c r="K16" s="521"/>
      <c r="L16" s="521" t="str">
        <f>IF(AND('Mapa final'!$K$32="Alta",'Mapa final'!$O$32="Leve"),CONCATENATE("R",'Mapa final'!$A$32),"")</f>
        <v/>
      </c>
      <c r="M16" s="521"/>
      <c r="N16" s="521" t="str">
        <f>IF(AND('Mapa final'!$K$38="Alta",'Mapa final'!$O$38="Leve"),CONCATENATE("R",'Mapa final'!$A$38),"")</f>
        <v/>
      </c>
      <c r="O16" s="522"/>
      <c r="P16" s="520" t="str">
        <f>IF(AND('Mapa final'!$K$26="Alta",'Mapa final'!$O$26="Menor"),CONCATENATE("R",'Mapa final'!$A$26),"")</f>
        <v/>
      </c>
      <c r="Q16" s="521"/>
      <c r="R16" s="521" t="str">
        <f>IF(AND('Mapa final'!$K$32="Alta",'Mapa final'!$O$32="Menor"),CONCATENATE("R",'Mapa final'!$A$32),"")</f>
        <v/>
      </c>
      <c r="S16" s="521"/>
      <c r="T16" s="521" t="str">
        <f>IF(AND('Mapa final'!$K$38="Alta",'Mapa final'!$O$38="Menor"),CONCATENATE("R",'Mapa final'!$A$38),"")</f>
        <v/>
      </c>
      <c r="U16" s="522"/>
      <c r="V16" s="538" t="str">
        <f>IF(AND('Mapa final'!$K$26="Alta",'Mapa final'!$O$26="Moderado"),CONCATENATE("R",'Mapa final'!$A$26),"")</f>
        <v/>
      </c>
      <c r="W16" s="539"/>
      <c r="X16" s="539" t="str">
        <f>IF(AND('Mapa final'!$K$32="Alta",'Mapa final'!$O$32="Moderado"),CONCATENATE("R",'Mapa final'!$A$32),"")</f>
        <v/>
      </c>
      <c r="Y16" s="539"/>
      <c r="Z16" s="539" t="str">
        <f>IF(AND('Mapa final'!$K$38="Alta",'Mapa final'!$O$38="Moderado"),CONCATENATE("R",'Mapa final'!$A$38),"")</f>
        <v/>
      </c>
      <c r="AA16" s="540"/>
      <c r="AB16" s="538" t="str">
        <f>IF(AND('Mapa final'!$K$26="Alta",'Mapa final'!$O$26="Mayor"),CONCATENATE("R",'Mapa final'!$A$26),"")</f>
        <v/>
      </c>
      <c r="AC16" s="539"/>
      <c r="AD16" s="539" t="str">
        <f>IF(AND('Mapa final'!$K$32="Alta",'Mapa final'!$O$32="Mayor"),CONCATENATE("R",'Mapa final'!$A$32),"")</f>
        <v/>
      </c>
      <c r="AE16" s="539"/>
      <c r="AF16" s="539" t="str">
        <f>IF(AND('Mapa final'!$K$38="Alta",'Mapa final'!$O$38="Mayor"),CONCATENATE("R",'Mapa final'!$A$38),"")</f>
        <v/>
      </c>
      <c r="AG16" s="540"/>
      <c r="AH16" s="529" t="str">
        <f>IF(AND('Mapa final'!$K$26="Alta",'Mapa final'!$O$26="Catastrófico"),CONCATENATE("R",'Mapa final'!$A$26),"")</f>
        <v/>
      </c>
      <c r="AI16" s="530"/>
      <c r="AJ16" s="530" t="str">
        <f>IF(AND('Mapa final'!$K$32="Alta",'Mapa final'!$O$32="Catastrófico"),CONCATENATE("R",'Mapa final'!$A$32),"")</f>
        <v/>
      </c>
      <c r="AK16" s="530"/>
      <c r="AL16" s="530" t="str">
        <f>IF(AND('Mapa final'!$K$38="Alta",'Mapa final'!$O$38="Catastrófico"),CONCATENATE("R",'Mapa final'!$A$38),"")</f>
        <v/>
      </c>
      <c r="AM16" s="531"/>
      <c r="AN16" s="67"/>
      <c r="AO16" s="572"/>
      <c r="AP16" s="573"/>
      <c r="AQ16" s="573"/>
      <c r="AR16" s="573"/>
      <c r="AS16" s="573"/>
      <c r="AT16" s="574"/>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row>
    <row r="17" spans="1:80" ht="15" customHeight="1" x14ac:dyDescent="0.3">
      <c r="A17" s="67"/>
      <c r="B17" s="558"/>
      <c r="C17" s="558"/>
      <c r="D17" s="559"/>
      <c r="E17" s="551"/>
      <c r="F17" s="552"/>
      <c r="G17" s="552"/>
      <c r="H17" s="552"/>
      <c r="I17" s="552"/>
      <c r="J17" s="520"/>
      <c r="K17" s="521"/>
      <c r="L17" s="521"/>
      <c r="M17" s="521"/>
      <c r="N17" s="521"/>
      <c r="O17" s="522"/>
      <c r="P17" s="520"/>
      <c r="Q17" s="521"/>
      <c r="R17" s="521"/>
      <c r="S17" s="521"/>
      <c r="T17" s="521"/>
      <c r="U17" s="522"/>
      <c r="V17" s="538"/>
      <c r="W17" s="539"/>
      <c r="X17" s="539"/>
      <c r="Y17" s="539"/>
      <c r="Z17" s="539"/>
      <c r="AA17" s="540"/>
      <c r="AB17" s="538"/>
      <c r="AC17" s="539"/>
      <c r="AD17" s="539"/>
      <c r="AE17" s="539"/>
      <c r="AF17" s="539"/>
      <c r="AG17" s="540"/>
      <c r="AH17" s="529"/>
      <c r="AI17" s="530"/>
      <c r="AJ17" s="530"/>
      <c r="AK17" s="530"/>
      <c r="AL17" s="530"/>
      <c r="AM17" s="531"/>
      <c r="AN17" s="67"/>
      <c r="AO17" s="572"/>
      <c r="AP17" s="573"/>
      <c r="AQ17" s="573"/>
      <c r="AR17" s="573"/>
      <c r="AS17" s="573"/>
      <c r="AT17" s="574"/>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row>
    <row r="18" spans="1:80" ht="15" customHeight="1" x14ac:dyDescent="0.3">
      <c r="A18" s="67"/>
      <c r="B18" s="558"/>
      <c r="C18" s="558"/>
      <c r="D18" s="559"/>
      <c r="E18" s="551"/>
      <c r="F18" s="552"/>
      <c r="G18" s="552"/>
      <c r="H18" s="552"/>
      <c r="I18" s="552"/>
      <c r="J18" s="520" t="str">
        <f>IF(AND('Mapa final'!$K$44="Alta",'Mapa final'!$O$44="Leve"),CONCATENATE("R",'Mapa final'!$A$44),"")</f>
        <v/>
      </c>
      <c r="K18" s="521"/>
      <c r="L18" s="521" t="str">
        <f>IF(AND('Mapa final'!$K$50="Alta",'Mapa final'!$O$50="Leve"),CONCATENATE("R",'Mapa final'!$A$50),"")</f>
        <v/>
      </c>
      <c r="M18" s="521"/>
      <c r="N18" s="521" t="str">
        <f>IF(AND('Mapa final'!$K$56="Alta",'Mapa final'!$O$56="Leve"),CONCATENATE("R",'Mapa final'!$A$56),"")</f>
        <v/>
      </c>
      <c r="O18" s="522"/>
      <c r="P18" s="520" t="str">
        <f>IF(AND('Mapa final'!$K$44="Alta",'Mapa final'!$O$44="Menor"),CONCATENATE("R",'Mapa final'!$A$44),"")</f>
        <v/>
      </c>
      <c r="Q18" s="521"/>
      <c r="R18" s="521" t="str">
        <f>IF(AND('Mapa final'!$K$50="Alta",'Mapa final'!$O$50="Menor"),CONCATENATE("R",'Mapa final'!$A$50),"")</f>
        <v/>
      </c>
      <c r="S18" s="521"/>
      <c r="T18" s="521" t="str">
        <f>IF(AND('Mapa final'!$K$56="Alta",'Mapa final'!$O$56="Menor"),CONCATENATE("R",'Mapa final'!$A$56),"")</f>
        <v/>
      </c>
      <c r="U18" s="522"/>
      <c r="V18" s="538" t="str">
        <f>IF(AND('Mapa final'!$K$44="Alta",'Mapa final'!$O$44="Moderado"),CONCATENATE("R",'Mapa final'!$A$44),"")</f>
        <v/>
      </c>
      <c r="W18" s="539"/>
      <c r="X18" s="539" t="str">
        <f>IF(AND('Mapa final'!$K$50="Alta",'Mapa final'!$O$50="Moderado"),CONCATENATE("R",'Mapa final'!$A$50),"")</f>
        <v/>
      </c>
      <c r="Y18" s="539"/>
      <c r="Z18" s="539" t="str">
        <f>IF(AND('Mapa final'!$K$56="Alta",'Mapa final'!$O$56="Moderado"),CONCATENATE("R",'Mapa final'!$A$56),"")</f>
        <v/>
      </c>
      <c r="AA18" s="540"/>
      <c r="AB18" s="538" t="str">
        <f>IF(AND('Mapa final'!$K$44="Alta",'Mapa final'!$O$44="Mayor"),CONCATENATE("R",'Mapa final'!$A$44),"")</f>
        <v/>
      </c>
      <c r="AC18" s="539"/>
      <c r="AD18" s="539" t="str">
        <f>IF(AND('Mapa final'!$K$50="Alta",'Mapa final'!$O$50="Mayor"),CONCATENATE("R",'Mapa final'!$A$50),"")</f>
        <v/>
      </c>
      <c r="AE18" s="539"/>
      <c r="AF18" s="539" t="str">
        <f>IF(AND('Mapa final'!$K$56="Alta",'Mapa final'!$O$56="Mayor"),CONCATENATE("R",'Mapa final'!$A$56),"")</f>
        <v/>
      </c>
      <c r="AG18" s="540"/>
      <c r="AH18" s="529" t="str">
        <f>IF(AND('Mapa final'!$K$44="Alta",'Mapa final'!$O$44="Catastrófico"),CONCATENATE("R",'Mapa final'!$A$44),"")</f>
        <v/>
      </c>
      <c r="AI18" s="530"/>
      <c r="AJ18" s="530" t="str">
        <f>IF(AND('Mapa final'!$K$50="Alta",'Mapa final'!$O$50="Catastrófico"),CONCATENATE("R",'Mapa final'!$A$50),"")</f>
        <v/>
      </c>
      <c r="AK18" s="530"/>
      <c r="AL18" s="530" t="str">
        <f>IF(AND('Mapa final'!$K$56="Alta",'Mapa final'!$O$56="Catastrófico"),CONCATENATE("R",'Mapa final'!$A$56),"")</f>
        <v/>
      </c>
      <c r="AM18" s="531"/>
      <c r="AN18" s="67"/>
      <c r="AO18" s="572"/>
      <c r="AP18" s="573"/>
      <c r="AQ18" s="573"/>
      <c r="AR18" s="573"/>
      <c r="AS18" s="573"/>
      <c r="AT18" s="574"/>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row>
    <row r="19" spans="1:80" ht="15" customHeight="1" x14ac:dyDescent="0.3">
      <c r="A19" s="67"/>
      <c r="B19" s="558"/>
      <c r="C19" s="558"/>
      <c r="D19" s="559"/>
      <c r="E19" s="551"/>
      <c r="F19" s="552"/>
      <c r="G19" s="552"/>
      <c r="H19" s="552"/>
      <c r="I19" s="552"/>
      <c r="J19" s="520"/>
      <c r="K19" s="521"/>
      <c r="L19" s="521"/>
      <c r="M19" s="521"/>
      <c r="N19" s="521"/>
      <c r="O19" s="522"/>
      <c r="P19" s="520"/>
      <c r="Q19" s="521"/>
      <c r="R19" s="521"/>
      <c r="S19" s="521"/>
      <c r="T19" s="521"/>
      <c r="U19" s="522"/>
      <c r="V19" s="538"/>
      <c r="W19" s="539"/>
      <c r="X19" s="539"/>
      <c r="Y19" s="539"/>
      <c r="Z19" s="539"/>
      <c r="AA19" s="540"/>
      <c r="AB19" s="538"/>
      <c r="AC19" s="539"/>
      <c r="AD19" s="539"/>
      <c r="AE19" s="539"/>
      <c r="AF19" s="539"/>
      <c r="AG19" s="540"/>
      <c r="AH19" s="529"/>
      <c r="AI19" s="530"/>
      <c r="AJ19" s="530"/>
      <c r="AK19" s="530"/>
      <c r="AL19" s="530"/>
      <c r="AM19" s="531"/>
      <c r="AN19" s="67"/>
      <c r="AO19" s="572"/>
      <c r="AP19" s="573"/>
      <c r="AQ19" s="573"/>
      <c r="AR19" s="573"/>
      <c r="AS19" s="573"/>
      <c r="AT19" s="574"/>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row>
    <row r="20" spans="1:80" ht="15" customHeight="1" x14ac:dyDescent="0.3">
      <c r="A20" s="67"/>
      <c r="B20" s="558"/>
      <c r="C20" s="558"/>
      <c r="D20" s="559"/>
      <c r="E20" s="551"/>
      <c r="F20" s="552"/>
      <c r="G20" s="552"/>
      <c r="H20" s="552"/>
      <c r="I20" s="552"/>
      <c r="J20" s="520" t="str">
        <f>IF(AND('Mapa final'!$K$62="Alta",'Mapa final'!$O$62="Leve"),CONCATENATE("R",'Mapa final'!$A$62),"")</f>
        <v/>
      </c>
      <c r="K20" s="521"/>
      <c r="L20" s="521" t="str">
        <f>IF(AND('Mapa final'!$K$68="Alta",'Mapa final'!$O$68="Leve"),CONCATENATE("R",'Mapa final'!$A$68),"")</f>
        <v/>
      </c>
      <c r="M20" s="521"/>
      <c r="N20" s="521" t="str">
        <f>IF(AND('Mapa final'!$K$74="Alta",'Mapa final'!$O$74="Leve"),CONCATENATE("R",'Mapa final'!$A$74),"")</f>
        <v/>
      </c>
      <c r="O20" s="522"/>
      <c r="P20" s="520" t="str">
        <f>IF(AND('Mapa final'!$K$62="Alta",'Mapa final'!$O$62="Menor"),CONCATENATE("R",'Mapa final'!$A$62),"")</f>
        <v/>
      </c>
      <c r="Q20" s="521"/>
      <c r="R20" s="521" t="str">
        <f>IF(AND('Mapa final'!$K$68="Alta",'Mapa final'!$O$68="Menor"),CONCATENATE("R",'Mapa final'!$A$68),"")</f>
        <v/>
      </c>
      <c r="S20" s="521"/>
      <c r="T20" s="521" t="str">
        <f>IF(AND('Mapa final'!$K$74="Alta",'Mapa final'!$O$74="Menor"),CONCATENATE("R",'Mapa final'!$A$74),"")</f>
        <v/>
      </c>
      <c r="U20" s="522"/>
      <c r="V20" s="538" t="str">
        <f>IF(AND('Mapa final'!$K$62="Alta",'Mapa final'!$O$62="Moderado"),CONCATENATE("R",'Mapa final'!$A$62),"")</f>
        <v/>
      </c>
      <c r="W20" s="539"/>
      <c r="X20" s="539" t="str">
        <f>IF(AND('Mapa final'!$K$68="Alta",'Mapa final'!$O$68="Moderado"),CONCATENATE("R",'Mapa final'!$A$68),"")</f>
        <v/>
      </c>
      <c r="Y20" s="539"/>
      <c r="Z20" s="539" t="str">
        <f>IF(AND('Mapa final'!$K$74="Alta",'Mapa final'!$O$74="Moderado"),CONCATENATE("R",'Mapa final'!$A$74),"")</f>
        <v/>
      </c>
      <c r="AA20" s="540"/>
      <c r="AB20" s="538" t="str">
        <f>IF(AND('Mapa final'!$K$62="Alta",'Mapa final'!$O$62="Mayor"),CONCATENATE("R",'Mapa final'!$A$62),"")</f>
        <v/>
      </c>
      <c r="AC20" s="539"/>
      <c r="AD20" s="539" t="str">
        <f>IF(AND('Mapa final'!$K$68="Alta",'Mapa final'!$O$68="Mayor"),CONCATENATE("R",'Mapa final'!$A$68),"")</f>
        <v/>
      </c>
      <c r="AE20" s="539"/>
      <c r="AF20" s="539" t="str">
        <f>IF(AND('Mapa final'!$K$74="Alta",'Mapa final'!$O$74="Mayor"),CONCATENATE("R",'Mapa final'!$A$74),"")</f>
        <v/>
      </c>
      <c r="AG20" s="540"/>
      <c r="AH20" s="529" t="str">
        <f>IF(AND('Mapa final'!$K$62="Alta",'Mapa final'!$O$62="Catastrófico"),CONCATENATE("R",'Mapa final'!$A$62),"")</f>
        <v/>
      </c>
      <c r="AI20" s="530"/>
      <c r="AJ20" s="530" t="str">
        <f>IF(AND('Mapa final'!$K$68="Alta",'Mapa final'!$O$68="Catastrófico"),CONCATENATE("R",'Mapa final'!$A$68),"")</f>
        <v/>
      </c>
      <c r="AK20" s="530"/>
      <c r="AL20" s="530" t="str">
        <f>IF(AND('Mapa final'!$K$74="Alta",'Mapa final'!$O$74="Catastrófico"),CONCATENATE("R",'Mapa final'!$A$74),"")</f>
        <v/>
      </c>
      <c r="AM20" s="531"/>
      <c r="AN20" s="67"/>
      <c r="AO20" s="572"/>
      <c r="AP20" s="573"/>
      <c r="AQ20" s="573"/>
      <c r="AR20" s="573"/>
      <c r="AS20" s="573"/>
      <c r="AT20" s="574"/>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row>
    <row r="21" spans="1:80" ht="15.75" customHeight="1" thickBot="1" x14ac:dyDescent="0.35">
      <c r="A21" s="67"/>
      <c r="B21" s="558"/>
      <c r="C21" s="558"/>
      <c r="D21" s="559"/>
      <c r="E21" s="554"/>
      <c r="F21" s="555"/>
      <c r="G21" s="555"/>
      <c r="H21" s="555"/>
      <c r="I21" s="555"/>
      <c r="J21" s="523"/>
      <c r="K21" s="524"/>
      <c r="L21" s="524"/>
      <c r="M21" s="524"/>
      <c r="N21" s="524"/>
      <c r="O21" s="525"/>
      <c r="P21" s="523"/>
      <c r="Q21" s="524"/>
      <c r="R21" s="524"/>
      <c r="S21" s="524"/>
      <c r="T21" s="524"/>
      <c r="U21" s="525"/>
      <c r="V21" s="541"/>
      <c r="W21" s="542"/>
      <c r="X21" s="542"/>
      <c r="Y21" s="542"/>
      <c r="Z21" s="542"/>
      <c r="AA21" s="543"/>
      <c r="AB21" s="541"/>
      <c r="AC21" s="542"/>
      <c r="AD21" s="542"/>
      <c r="AE21" s="542"/>
      <c r="AF21" s="542"/>
      <c r="AG21" s="543"/>
      <c r="AH21" s="532"/>
      <c r="AI21" s="533"/>
      <c r="AJ21" s="533"/>
      <c r="AK21" s="533"/>
      <c r="AL21" s="533"/>
      <c r="AM21" s="534"/>
      <c r="AN21" s="67"/>
      <c r="AO21" s="575"/>
      <c r="AP21" s="576"/>
      <c r="AQ21" s="576"/>
      <c r="AR21" s="576"/>
      <c r="AS21" s="576"/>
      <c r="AT21" s="57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row>
    <row r="22" spans="1:80" x14ac:dyDescent="0.3">
      <c r="A22" s="67"/>
      <c r="B22" s="558"/>
      <c r="C22" s="558"/>
      <c r="D22" s="559"/>
      <c r="E22" s="548" t="s">
        <v>112</v>
      </c>
      <c r="F22" s="549"/>
      <c r="G22" s="549"/>
      <c r="H22" s="549"/>
      <c r="I22" s="550"/>
      <c r="J22" s="526" t="str">
        <f>IF(AND('Mapa final'!$K$10="Media",'Mapa final'!$O$10="Leve"),CONCATENATE("R",'Mapa final'!$A$10),"")</f>
        <v/>
      </c>
      <c r="K22" s="527"/>
      <c r="L22" s="527" t="str">
        <f>IF(AND('Mapa final'!$K$14="Media",'Mapa final'!$O$14="Leve"),CONCATENATE("R",'Mapa final'!$A$14),"")</f>
        <v/>
      </c>
      <c r="M22" s="527"/>
      <c r="N22" s="527" t="str">
        <f>IF(AND('Mapa final'!$K$20="Media",'Mapa final'!$O$20="Leve"),CONCATENATE("R",'Mapa final'!$A$20),"")</f>
        <v/>
      </c>
      <c r="O22" s="528"/>
      <c r="P22" s="526" t="str">
        <f>IF(AND('Mapa final'!$K$10="Media",'Mapa final'!$O$10="Menor"),CONCATENATE("R",'Mapa final'!$A$10),"")</f>
        <v/>
      </c>
      <c r="Q22" s="527"/>
      <c r="R22" s="527" t="str">
        <f>IF(AND('Mapa final'!$K$14="Media",'Mapa final'!$O$14="Menor"),CONCATENATE("R",'Mapa final'!$A$14),"")</f>
        <v/>
      </c>
      <c r="S22" s="527"/>
      <c r="T22" s="527" t="str">
        <f>IF(AND('Mapa final'!$K$20="Media",'Mapa final'!$O$20="Menor"),CONCATENATE("R",'Mapa final'!$A$20),"")</f>
        <v/>
      </c>
      <c r="U22" s="528"/>
      <c r="V22" s="526" t="str">
        <f>IF(AND('Mapa final'!$K$10="Media",'Mapa final'!$O$10="Moderado"),CONCATENATE("R",'Mapa final'!$A$10),"")</f>
        <v/>
      </c>
      <c r="W22" s="527"/>
      <c r="X22" s="527" t="str">
        <f>IF(AND('Mapa final'!$K$14="Media",'Mapa final'!$O$14="Moderado"),CONCATENATE("R",'Mapa final'!$A$14),"")</f>
        <v/>
      </c>
      <c r="Y22" s="527"/>
      <c r="Z22" s="527" t="str">
        <f>IF(AND('Mapa final'!$K$20="Media",'Mapa final'!$O$20="Moderado"),CONCATENATE("R",'Mapa final'!$A$20),"")</f>
        <v/>
      </c>
      <c r="AA22" s="528"/>
      <c r="AB22" s="544" t="str">
        <f>IF(AND('Mapa final'!$K$10="Media",'Mapa final'!$O$10="Mayor"),CONCATENATE("R",'Mapa final'!$A$10),"")</f>
        <v>R1</v>
      </c>
      <c r="AC22" s="545"/>
      <c r="AD22" s="545" t="str">
        <f>IF(AND('Mapa final'!$K$14="Media",'Mapa final'!$O$14="Mayor"),CONCATENATE("R",'Mapa final'!$A$14),"")</f>
        <v/>
      </c>
      <c r="AE22" s="545"/>
      <c r="AF22" s="545" t="str">
        <f>IF(AND('Mapa final'!$K$20="Media",'Mapa final'!$O$20="Mayor"),CONCATENATE("R",'Mapa final'!$A$20),"")</f>
        <v/>
      </c>
      <c r="AG22" s="546"/>
      <c r="AH22" s="535" t="str">
        <f>IF(AND('Mapa final'!$K$10="Media",'Mapa final'!$O$10="Catastrófico"),CONCATENATE("R",'Mapa final'!$A$10),"")</f>
        <v/>
      </c>
      <c r="AI22" s="536"/>
      <c r="AJ22" s="536" t="str">
        <f>IF(AND('Mapa final'!$K$14="Media",'Mapa final'!$O$14="Catastrófico"),CONCATENATE("R",'Mapa final'!$A$14),"")</f>
        <v/>
      </c>
      <c r="AK22" s="536"/>
      <c r="AL22" s="536" t="str">
        <f>IF(AND('Mapa final'!$K$20="Media",'Mapa final'!$O$20="Catastrófico"),CONCATENATE("R",'Mapa final'!$A$20),"")</f>
        <v/>
      </c>
      <c r="AM22" s="537"/>
      <c r="AN22" s="67"/>
      <c r="AO22" s="578" t="s">
        <v>80</v>
      </c>
      <c r="AP22" s="579"/>
      <c r="AQ22" s="579"/>
      <c r="AR22" s="579"/>
      <c r="AS22" s="579"/>
      <c r="AT22" s="580"/>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row>
    <row r="23" spans="1:80" x14ac:dyDescent="0.3">
      <c r="A23" s="67"/>
      <c r="B23" s="558"/>
      <c r="C23" s="558"/>
      <c r="D23" s="559"/>
      <c r="E23" s="551"/>
      <c r="F23" s="552"/>
      <c r="G23" s="552"/>
      <c r="H23" s="552"/>
      <c r="I23" s="553"/>
      <c r="J23" s="520"/>
      <c r="K23" s="521"/>
      <c r="L23" s="521"/>
      <c r="M23" s="521"/>
      <c r="N23" s="521"/>
      <c r="O23" s="522"/>
      <c r="P23" s="520"/>
      <c r="Q23" s="521"/>
      <c r="R23" s="521"/>
      <c r="S23" s="521"/>
      <c r="T23" s="521"/>
      <c r="U23" s="522"/>
      <c r="V23" s="520"/>
      <c r="W23" s="521"/>
      <c r="X23" s="521"/>
      <c r="Y23" s="521"/>
      <c r="Z23" s="521"/>
      <c r="AA23" s="522"/>
      <c r="AB23" s="538"/>
      <c r="AC23" s="539"/>
      <c r="AD23" s="539"/>
      <c r="AE23" s="539"/>
      <c r="AF23" s="539"/>
      <c r="AG23" s="540"/>
      <c r="AH23" s="529"/>
      <c r="AI23" s="530"/>
      <c r="AJ23" s="530"/>
      <c r="AK23" s="530"/>
      <c r="AL23" s="530"/>
      <c r="AM23" s="531"/>
      <c r="AN23" s="67"/>
      <c r="AO23" s="581"/>
      <c r="AP23" s="582"/>
      <c r="AQ23" s="582"/>
      <c r="AR23" s="582"/>
      <c r="AS23" s="582"/>
      <c r="AT23" s="583"/>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row>
    <row r="24" spans="1:80" x14ac:dyDescent="0.3">
      <c r="A24" s="67"/>
      <c r="B24" s="558"/>
      <c r="C24" s="558"/>
      <c r="D24" s="559"/>
      <c r="E24" s="551"/>
      <c r="F24" s="552"/>
      <c r="G24" s="552"/>
      <c r="H24" s="552"/>
      <c r="I24" s="553"/>
      <c r="J24" s="520" t="str">
        <f>IF(AND('Mapa final'!$K$26="Media",'Mapa final'!$O$26="Leve"),CONCATENATE("R",'Mapa final'!$A$26),"")</f>
        <v/>
      </c>
      <c r="K24" s="521"/>
      <c r="L24" s="521" t="str">
        <f>IF(AND('Mapa final'!$K$32="Media",'Mapa final'!$O$32="Leve"),CONCATENATE("R",'Mapa final'!$A$32),"")</f>
        <v/>
      </c>
      <c r="M24" s="521"/>
      <c r="N24" s="521" t="str">
        <f>IF(AND('Mapa final'!$K$38="Media",'Mapa final'!$O$38="Leve"),CONCATENATE("R",'Mapa final'!$A$38),"")</f>
        <v/>
      </c>
      <c r="O24" s="522"/>
      <c r="P24" s="520" t="str">
        <f>IF(AND('Mapa final'!$K$26="Media",'Mapa final'!$O$26="Menor"),CONCATENATE("R",'Mapa final'!$A$26),"")</f>
        <v/>
      </c>
      <c r="Q24" s="521"/>
      <c r="R24" s="521" t="str">
        <f>IF(AND('Mapa final'!$K$32="Media",'Mapa final'!$O$32="Menor"),CONCATENATE("R",'Mapa final'!$A$32),"")</f>
        <v/>
      </c>
      <c r="S24" s="521"/>
      <c r="T24" s="521" t="str">
        <f>IF(AND('Mapa final'!$K$38="Media",'Mapa final'!$O$38="Menor"),CONCATENATE("R",'Mapa final'!$A$38),"")</f>
        <v/>
      </c>
      <c r="U24" s="522"/>
      <c r="V24" s="520" t="str">
        <f>IF(AND('Mapa final'!$K$26="Media",'Mapa final'!$O$26="Moderado"),CONCATENATE("R",'Mapa final'!$A$26),"")</f>
        <v/>
      </c>
      <c r="W24" s="521"/>
      <c r="X24" s="521" t="str">
        <f>IF(AND('Mapa final'!$K$32="Media",'Mapa final'!$O$32="Moderado"),CONCATENATE("R",'Mapa final'!$A$32),"")</f>
        <v/>
      </c>
      <c r="Y24" s="521"/>
      <c r="Z24" s="521" t="str">
        <f>IF(AND('Mapa final'!$K$38="Media",'Mapa final'!$O$38="Moderado"),CONCATENATE("R",'Mapa final'!$A$38),"")</f>
        <v/>
      </c>
      <c r="AA24" s="522"/>
      <c r="AB24" s="538" t="str">
        <f>IF(AND('Mapa final'!$K$26="Media",'Mapa final'!$O$26="Mayor"),CONCATENATE("R",'Mapa final'!$A$26),"")</f>
        <v/>
      </c>
      <c r="AC24" s="539"/>
      <c r="AD24" s="539" t="str">
        <f>IF(AND('Mapa final'!$K$32="Media",'Mapa final'!$O$32="Mayor"),CONCATENATE("R",'Mapa final'!$A$32),"")</f>
        <v/>
      </c>
      <c r="AE24" s="539"/>
      <c r="AF24" s="539" t="str">
        <f>IF(AND('Mapa final'!$K$38="Media",'Mapa final'!$O$38="Mayor"),CONCATENATE("R",'Mapa final'!$A$38),"")</f>
        <v/>
      </c>
      <c r="AG24" s="540"/>
      <c r="AH24" s="529" t="str">
        <f>IF(AND('Mapa final'!$K$26="Media",'Mapa final'!$O$26="Catastrófico"),CONCATENATE("R",'Mapa final'!$A$26),"")</f>
        <v/>
      </c>
      <c r="AI24" s="530"/>
      <c r="AJ24" s="530" t="str">
        <f>IF(AND('Mapa final'!$K$32="Media",'Mapa final'!$O$32="Catastrófico"),CONCATENATE("R",'Mapa final'!$A$32),"")</f>
        <v/>
      </c>
      <c r="AK24" s="530"/>
      <c r="AL24" s="530" t="str">
        <f>IF(AND('Mapa final'!$K$38="Media",'Mapa final'!$O$38="Catastrófico"),CONCATENATE("R",'Mapa final'!$A$38),"")</f>
        <v/>
      </c>
      <c r="AM24" s="531"/>
      <c r="AN24" s="67"/>
      <c r="AO24" s="581"/>
      <c r="AP24" s="582"/>
      <c r="AQ24" s="582"/>
      <c r="AR24" s="582"/>
      <c r="AS24" s="582"/>
      <c r="AT24" s="583"/>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row>
    <row r="25" spans="1:80" x14ac:dyDescent="0.3">
      <c r="A25" s="67"/>
      <c r="B25" s="558"/>
      <c r="C25" s="558"/>
      <c r="D25" s="559"/>
      <c r="E25" s="551"/>
      <c r="F25" s="552"/>
      <c r="G25" s="552"/>
      <c r="H25" s="552"/>
      <c r="I25" s="553"/>
      <c r="J25" s="520"/>
      <c r="K25" s="521"/>
      <c r="L25" s="521"/>
      <c r="M25" s="521"/>
      <c r="N25" s="521"/>
      <c r="O25" s="522"/>
      <c r="P25" s="520"/>
      <c r="Q25" s="521"/>
      <c r="R25" s="521"/>
      <c r="S25" s="521"/>
      <c r="T25" s="521"/>
      <c r="U25" s="522"/>
      <c r="V25" s="520"/>
      <c r="W25" s="521"/>
      <c r="X25" s="521"/>
      <c r="Y25" s="521"/>
      <c r="Z25" s="521"/>
      <c r="AA25" s="522"/>
      <c r="AB25" s="538"/>
      <c r="AC25" s="539"/>
      <c r="AD25" s="539"/>
      <c r="AE25" s="539"/>
      <c r="AF25" s="539"/>
      <c r="AG25" s="540"/>
      <c r="AH25" s="529"/>
      <c r="AI25" s="530"/>
      <c r="AJ25" s="530"/>
      <c r="AK25" s="530"/>
      <c r="AL25" s="530"/>
      <c r="AM25" s="531"/>
      <c r="AN25" s="67"/>
      <c r="AO25" s="581"/>
      <c r="AP25" s="582"/>
      <c r="AQ25" s="582"/>
      <c r="AR25" s="582"/>
      <c r="AS25" s="582"/>
      <c r="AT25" s="583"/>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row>
    <row r="26" spans="1:80" x14ac:dyDescent="0.3">
      <c r="A26" s="67"/>
      <c r="B26" s="558"/>
      <c r="C26" s="558"/>
      <c r="D26" s="559"/>
      <c r="E26" s="551"/>
      <c r="F26" s="552"/>
      <c r="G26" s="552"/>
      <c r="H26" s="552"/>
      <c r="I26" s="553"/>
      <c r="J26" s="520" t="str">
        <f>IF(AND('Mapa final'!$K$44="Media",'Mapa final'!$O$44="Leve"),CONCATENATE("R",'Mapa final'!$A$44),"")</f>
        <v/>
      </c>
      <c r="K26" s="521"/>
      <c r="L26" s="521" t="str">
        <f>IF(AND('Mapa final'!$K$50="Media",'Mapa final'!$O$50="Leve"),CONCATENATE("R",'Mapa final'!$A$50),"")</f>
        <v/>
      </c>
      <c r="M26" s="521"/>
      <c r="N26" s="521" t="str">
        <f>IF(AND('Mapa final'!$K$56="Media",'Mapa final'!$O$56="Leve"),CONCATENATE("R",'Mapa final'!$A$56),"")</f>
        <v/>
      </c>
      <c r="O26" s="522"/>
      <c r="P26" s="520" t="str">
        <f>IF(AND('Mapa final'!$K$44="Media",'Mapa final'!$O$44="Menor"),CONCATENATE("R",'Mapa final'!$A$44),"")</f>
        <v/>
      </c>
      <c r="Q26" s="521"/>
      <c r="R26" s="521" t="str">
        <f>IF(AND('Mapa final'!$K$50="Media",'Mapa final'!$O$50="Menor"),CONCATENATE("R",'Mapa final'!$A$50),"")</f>
        <v/>
      </c>
      <c r="S26" s="521"/>
      <c r="T26" s="521" t="str">
        <f>IF(AND('Mapa final'!$K$56="Media",'Mapa final'!$O$56="Menor"),CONCATENATE("R",'Mapa final'!$A$56),"")</f>
        <v/>
      </c>
      <c r="U26" s="522"/>
      <c r="V26" s="520" t="str">
        <f>IF(AND('Mapa final'!$K$44="Media",'Mapa final'!$O$44="Moderado"),CONCATENATE("R",'Mapa final'!$A$44),"")</f>
        <v/>
      </c>
      <c r="W26" s="521"/>
      <c r="X26" s="521" t="str">
        <f>IF(AND('Mapa final'!$K$50="Media",'Mapa final'!$O$50="Moderado"),CONCATENATE("R",'Mapa final'!$A$50),"")</f>
        <v/>
      </c>
      <c r="Y26" s="521"/>
      <c r="Z26" s="521" t="str">
        <f>IF(AND('Mapa final'!$K$56="Media",'Mapa final'!$O$56="Moderado"),CONCATENATE("R",'Mapa final'!$A$56),"")</f>
        <v/>
      </c>
      <c r="AA26" s="522"/>
      <c r="AB26" s="538" t="str">
        <f>IF(AND('Mapa final'!$K$44="Media",'Mapa final'!$O$44="Mayor"),CONCATENATE("R",'Mapa final'!$A$44),"")</f>
        <v/>
      </c>
      <c r="AC26" s="539"/>
      <c r="AD26" s="539" t="str">
        <f>IF(AND('Mapa final'!$K$50="Media",'Mapa final'!$O$50="Mayor"),CONCATENATE("R",'Mapa final'!$A$50),"")</f>
        <v/>
      </c>
      <c r="AE26" s="539"/>
      <c r="AF26" s="539" t="str">
        <f>IF(AND('Mapa final'!$K$56="Media",'Mapa final'!$O$56="Mayor"),CONCATENATE("R",'Mapa final'!$A$56),"")</f>
        <v/>
      </c>
      <c r="AG26" s="540"/>
      <c r="AH26" s="529" t="str">
        <f>IF(AND('Mapa final'!$K$44="Media",'Mapa final'!$O$44="Catastrófico"),CONCATENATE("R",'Mapa final'!$A$44),"")</f>
        <v/>
      </c>
      <c r="AI26" s="530"/>
      <c r="AJ26" s="530" t="str">
        <f>IF(AND('Mapa final'!$K$50="Media",'Mapa final'!$O$50="Catastrófico"),CONCATENATE("R",'Mapa final'!$A$50),"")</f>
        <v/>
      </c>
      <c r="AK26" s="530"/>
      <c r="AL26" s="530" t="str">
        <f>IF(AND('Mapa final'!$K$56="Media",'Mapa final'!$O$56="Catastrófico"),CONCATENATE("R",'Mapa final'!$A$56),"")</f>
        <v/>
      </c>
      <c r="AM26" s="531"/>
      <c r="AN26" s="67"/>
      <c r="AO26" s="581"/>
      <c r="AP26" s="582"/>
      <c r="AQ26" s="582"/>
      <c r="AR26" s="582"/>
      <c r="AS26" s="582"/>
      <c r="AT26" s="583"/>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row>
    <row r="27" spans="1:80" x14ac:dyDescent="0.3">
      <c r="A27" s="67"/>
      <c r="B27" s="558"/>
      <c r="C27" s="558"/>
      <c r="D27" s="559"/>
      <c r="E27" s="551"/>
      <c r="F27" s="552"/>
      <c r="G27" s="552"/>
      <c r="H27" s="552"/>
      <c r="I27" s="553"/>
      <c r="J27" s="520"/>
      <c r="K27" s="521"/>
      <c r="L27" s="521"/>
      <c r="M27" s="521"/>
      <c r="N27" s="521"/>
      <c r="O27" s="522"/>
      <c r="P27" s="520"/>
      <c r="Q27" s="521"/>
      <c r="R27" s="521"/>
      <c r="S27" s="521"/>
      <c r="T27" s="521"/>
      <c r="U27" s="522"/>
      <c r="V27" s="520"/>
      <c r="W27" s="521"/>
      <c r="X27" s="521"/>
      <c r="Y27" s="521"/>
      <c r="Z27" s="521"/>
      <c r="AA27" s="522"/>
      <c r="AB27" s="538"/>
      <c r="AC27" s="539"/>
      <c r="AD27" s="539"/>
      <c r="AE27" s="539"/>
      <c r="AF27" s="539"/>
      <c r="AG27" s="540"/>
      <c r="AH27" s="529"/>
      <c r="AI27" s="530"/>
      <c r="AJ27" s="530"/>
      <c r="AK27" s="530"/>
      <c r="AL27" s="530"/>
      <c r="AM27" s="531"/>
      <c r="AN27" s="67"/>
      <c r="AO27" s="581"/>
      <c r="AP27" s="582"/>
      <c r="AQ27" s="582"/>
      <c r="AR27" s="582"/>
      <c r="AS27" s="582"/>
      <c r="AT27" s="583"/>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row>
    <row r="28" spans="1:80" x14ac:dyDescent="0.3">
      <c r="A28" s="67"/>
      <c r="B28" s="558"/>
      <c r="C28" s="558"/>
      <c r="D28" s="559"/>
      <c r="E28" s="551"/>
      <c r="F28" s="552"/>
      <c r="G28" s="552"/>
      <c r="H28" s="552"/>
      <c r="I28" s="553"/>
      <c r="J28" s="520" t="str">
        <f>IF(AND('Mapa final'!$K$62="Media",'Mapa final'!$O$62="Leve"),CONCATENATE("R",'Mapa final'!$A$62),"")</f>
        <v/>
      </c>
      <c r="K28" s="521"/>
      <c r="L28" s="521" t="str">
        <f>IF(AND('Mapa final'!$K$68="Media",'Mapa final'!$O$68="Leve"),CONCATENATE("R",'Mapa final'!$A$68),"")</f>
        <v/>
      </c>
      <c r="M28" s="521"/>
      <c r="N28" s="521" t="str">
        <f>IF(AND('Mapa final'!$K$74="Media",'Mapa final'!$O$74="Leve"),CONCATENATE("R",'Mapa final'!$A$74),"")</f>
        <v/>
      </c>
      <c r="O28" s="522"/>
      <c r="P28" s="520" t="str">
        <f>IF(AND('Mapa final'!$K$62="Media",'Mapa final'!$O$62="Menor"),CONCATENATE("R",'Mapa final'!$A$62),"")</f>
        <v/>
      </c>
      <c r="Q28" s="521"/>
      <c r="R28" s="521" t="str">
        <f>IF(AND('Mapa final'!$K$68="Media",'Mapa final'!$O$68="Menor"),CONCATENATE("R",'Mapa final'!$A$68),"")</f>
        <v/>
      </c>
      <c r="S28" s="521"/>
      <c r="T28" s="521" t="str">
        <f>IF(AND('Mapa final'!$K$74="Media",'Mapa final'!$O$74="Menor"),CONCATENATE("R",'Mapa final'!$A$74),"")</f>
        <v/>
      </c>
      <c r="U28" s="522"/>
      <c r="V28" s="520" t="str">
        <f>IF(AND('Mapa final'!$K$62="Media",'Mapa final'!$O$62="Moderado"),CONCATENATE("R",'Mapa final'!$A$62),"")</f>
        <v/>
      </c>
      <c r="W28" s="521"/>
      <c r="X28" s="521" t="str">
        <f>IF(AND('Mapa final'!$K$68="Media",'Mapa final'!$O$68="Moderado"),CONCATENATE("R",'Mapa final'!$A$68),"")</f>
        <v/>
      </c>
      <c r="Y28" s="521"/>
      <c r="Z28" s="521" t="str">
        <f>IF(AND('Mapa final'!$K$74="Media",'Mapa final'!$O$74="Moderado"),CONCATENATE("R",'Mapa final'!$A$74),"")</f>
        <v/>
      </c>
      <c r="AA28" s="522"/>
      <c r="AB28" s="538" t="str">
        <f>IF(AND('Mapa final'!$K$62="Media",'Mapa final'!$O$62="Mayor"),CONCATENATE("R",'Mapa final'!$A$62),"")</f>
        <v/>
      </c>
      <c r="AC28" s="539"/>
      <c r="AD28" s="539" t="str">
        <f>IF(AND('Mapa final'!$K$68="Media",'Mapa final'!$O$68="Mayor"),CONCATENATE("R",'Mapa final'!$A$68),"")</f>
        <v/>
      </c>
      <c r="AE28" s="539"/>
      <c r="AF28" s="539" t="str">
        <f>IF(AND('Mapa final'!$K$74="Media",'Mapa final'!$O$74="Mayor"),CONCATENATE("R",'Mapa final'!$A$74),"")</f>
        <v/>
      </c>
      <c r="AG28" s="540"/>
      <c r="AH28" s="529" t="str">
        <f>IF(AND('Mapa final'!$K$62="Media",'Mapa final'!$O$62="Catastrófico"),CONCATENATE("R",'Mapa final'!$A$62),"")</f>
        <v/>
      </c>
      <c r="AI28" s="530"/>
      <c r="AJ28" s="530" t="str">
        <f>IF(AND('Mapa final'!$K$68="Media",'Mapa final'!$O$68="Catastrófico"),CONCATENATE("R",'Mapa final'!$A$68),"")</f>
        <v/>
      </c>
      <c r="AK28" s="530"/>
      <c r="AL28" s="530" t="str">
        <f>IF(AND('Mapa final'!$K$74="Media",'Mapa final'!$O$74="Catastrófico"),CONCATENATE("R",'Mapa final'!$A$74),"")</f>
        <v/>
      </c>
      <c r="AM28" s="531"/>
      <c r="AN28" s="67"/>
      <c r="AO28" s="581"/>
      <c r="AP28" s="582"/>
      <c r="AQ28" s="582"/>
      <c r="AR28" s="582"/>
      <c r="AS28" s="582"/>
      <c r="AT28" s="583"/>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row>
    <row r="29" spans="1:80" ht="15" thickBot="1" x14ac:dyDescent="0.35">
      <c r="A29" s="67"/>
      <c r="B29" s="558"/>
      <c r="C29" s="558"/>
      <c r="D29" s="559"/>
      <c r="E29" s="554"/>
      <c r="F29" s="555"/>
      <c r="G29" s="555"/>
      <c r="H29" s="555"/>
      <c r="I29" s="556"/>
      <c r="J29" s="520"/>
      <c r="K29" s="521"/>
      <c r="L29" s="521"/>
      <c r="M29" s="521"/>
      <c r="N29" s="521"/>
      <c r="O29" s="522"/>
      <c r="P29" s="523"/>
      <c r="Q29" s="524"/>
      <c r="R29" s="524"/>
      <c r="S29" s="524"/>
      <c r="T29" s="524"/>
      <c r="U29" s="525"/>
      <c r="V29" s="523"/>
      <c r="W29" s="524"/>
      <c r="X29" s="524"/>
      <c r="Y29" s="524"/>
      <c r="Z29" s="524"/>
      <c r="AA29" s="525"/>
      <c r="AB29" s="541"/>
      <c r="AC29" s="542"/>
      <c r="AD29" s="542"/>
      <c r="AE29" s="542"/>
      <c r="AF29" s="542"/>
      <c r="AG29" s="543"/>
      <c r="AH29" s="532"/>
      <c r="AI29" s="533"/>
      <c r="AJ29" s="533"/>
      <c r="AK29" s="533"/>
      <c r="AL29" s="533"/>
      <c r="AM29" s="534"/>
      <c r="AN29" s="67"/>
      <c r="AO29" s="584"/>
      <c r="AP29" s="585"/>
      <c r="AQ29" s="585"/>
      <c r="AR29" s="585"/>
      <c r="AS29" s="585"/>
      <c r="AT29" s="586"/>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row>
    <row r="30" spans="1:80" x14ac:dyDescent="0.3">
      <c r="A30" s="67"/>
      <c r="B30" s="558"/>
      <c r="C30" s="558"/>
      <c r="D30" s="559"/>
      <c r="E30" s="548" t="s">
        <v>109</v>
      </c>
      <c r="F30" s="549"/>
      <c r="G30" s="549"/>
      <c r="H30" s="549"/>
      <c r="I30" s="549"/>
      <c r="J30" s="517" t="str">
        <f>IF(AND('Mapa final'!$K$10="Baja",'Mapa final'!$O$10="Leve"),CONCATENATE("R",'Mapa final'!$A$10),"")</f>
        <v/>
      </c>
      <c r="K30" s="518"/>
      <c r="L30" s="518" t="str">
        <f>IF(AND('Mapa final'!$K$14="Baja",'Mapa final'!$O$14="Leve"),CONCATENATE("R",'Mapa final'!$A$14),"")</f>
        <v/>
      </c>
      <c r="M30" s="518"/>
      <c r="N30" s="518" t="str">
        <f>IF(AND('Mapa final'!$K$20="Baja",'Mapa final'!$O$20="Leve"),CONCATENATE("R",'Mapa final'!$A$20),"")</f>
        <v/>
      </c>
      <c r="O30" s="519"/>
      <c r="P30" s="527" t="str">
        <f>IF(AND('Mapa final'!$K$10="Baja",'Mapa final'!$O$10="Menor"),CONCATENATE("R",'Mapa final'!$A$10),"")</f>
        <v/>
      </c>
      <c r="Q30" s="527"/>
      <c r="R30" s="527" t="str">
        <f>IF(AND('Mapa final'!$K$14="Baja",'Mapa final'!$O$14="Menor"),CONCATENATE("R",'Mapa final'!$A$14),"")</f>
        <v/>
      </c>
      <c r="S30" s="527"/>
      <c r="T30" s="527" t="str">
        <f>IF(AND('Mapa final'!$K$20="Baja",'Mapa final'!$O$20="Menor"),CONCATENATE("R",'Mapa final'!$A$20),"")</f>
        <v/>
      </c>
      <c r="U30" s="528"/>
      <c r="V30" s="526" t="str">
        <f>IF(AND('Mapa final'!$K$10="Baja",'Mapa final'!$O$10="Moderado"),CONCATENATE("R",'Mapa final'!$A$10),"")</f>
        <v/>
      </c>
      <c r="W30" s="527"/>
      <c r="X30" s="527" t="str">
        <f>IF(AND('Mapa final'!$K$14="Baja",'Mapa final'!$O$14="Moderado"),CONCATENATE("R",'Mapa final'!$A$14),"")</f>
        <v/>
      </c>
      <c r="Y30" s="527"/>
      <c r="Z30" s="527" t="str">
        <f>IF(AND('Mapa final'!$K$20="Baja",'Mapa final'!$O$20="Moderado"),CONCATENATE("R",'Mapa final'!$A$20),"")</f>
        <v/>
      </c>
      <c r="AA30" s="528"/>
      <c r="AB30" s="544" t="str">
        <f>IF(AND('Mapa final'!$K$10="Baja",'Mapa final'!$O$10="Mayor"),CONCATENATE("R",'Mapa final'!$A$10),"")</f>
        <v/>
      </c>
      <c r="AC30" s="545"/>
      <c r="AD30" s="545" t="str">
        <f>IF(AND('Mapa final'!$K$14="Baja",'Mapa final'!$O$14="Mayor"),CONCATENATE("R",'Mapa final'!$A$14),"")</f>
        <v/>
      </c>
      <c r="AE30" s="545"/>
      <c r="AF30" s="545" t="str">
        <f>IF(AND('Mapa final'!$K$20="Baja",'Mapa final'!$O$20="Mayor"),CONCATENATE("R",'Mapa final'!$A$20),"")</f>
        <v/>
      </c>
      <c r="AG30" s="546"/>
      <c r="AH30" s="535" t="str">
        <f>IF(AND('Mapa final'!$K$10="Baja",'Mapa final'!$O$10="Catastrófico"),CONCATENATE("R",'Mapa final'!$A$10),"")</f>
        <v/>
      </c>
      <c r="AI30" s="536"/>
      <c r="AJ30" s="536" t="str">
        <f>IF(AND('Mapa final'!$K$14="Baja",'Mapa final'!$O$14="Catastrófico"),CONCATENATE("R",'Mapa final'!$A$14),"")</f>
        <v/>
      </c>
      <c r="AK30" s="536"/>
      <c r="AL30" s="536" t="str">
        <f>IF(AND('Mapa final'!$K$20="Baja",'Mapa final'!$O$20="Catastrófico"),CONCATENATE("R",'Mapa final'!$A$20),"")</f>
        <v/>
      </c>
      <c r="AM30" s="537"/>
      <c r="AN30" s="67"/>
      <c r="AO30" s="587" t="s">
        <v>81</v>
      </c>
      <c r="AP30" s="588"/>
      <c r="AQ30" s="588"/>
      <c r="AR30" s="588"/>
      <c r="AS30" s="588"/>
      <c r="AT30" s="589"/>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row>
    <row r="31" spans="1:80" x14ac:dyDescent="0.3">
      <c r="A31" s="67"/>
      <c r="B31" s="558"/>
      <c r="C31" s="558"/>
      <c r="D31" s="559"/>
      <c r="E31" s="551"/>
      <c r="F31" s="552"/>
      <c r="G31" s="552"/>
      <c r="H31" s="552"/>
      <c r="I31" s="552"/>
      <c r="J31" s="511"/>
      <c r="K31" s="512"/>
      <c r="L31" s="512"/>
      <c r="M31" s="512"/>
      <c r="N31" s="512"/>
      <c r="O31" s="513"/>
      <c r="P31" s="521"/>
      <c r="Q31" s="521"/>
      <c r="R31" s="521"/>
      <c r="S31" s="521"/>
      <c r="T31" s="521"/>
      <c r="U31" s="522"/>
      <c r="V31" s="520"/>
      <c r="W31" s="521"/>
      <c r="X31" s="521"/>
      <c r="Y31" s="521"/>
      <c r="Z31" s="521"/>
      <c r="AA31" s="522"/>
      <c r="AB31" s="538"/>
      <c r="AC31" s="539"/>
      <c r="AD31" s="539"/>
      <c r="AE31" s="539"/>
      <c r="AF31" s="539"/>
      <c r="AG31" s="540"/>
      <c r="AH31" s="529"/>
      <c r="AI31" s="530"/>
      <c r="AJ31" s="530"/>
      <c r="AK31" s="530"/>
      <c r="AL31" s="530"/>
      <c r="AM31" s="531"/>
      <c r="AN31" s="67"/>
      <c r="AO31" s="590"/>
      <c r="AP31" s="591"/>
      <c r="AQ31" s="591"/>
      <c r="AR31" s="591"/>
      <c r="AS31" s="591"/>
      <c r="AT31" s="592"/>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row>
    <row r="32" spans="1:80" x14ac:dyDescent="0.3">
      <c r="A32" s="67"/>
      <c r="B32" s="558"/>
      <c r="C32" s="558"/>
      <c r="D32" s="559"/>
      <c r="E32" s="551"/>
      <c r="F32" s="552"/>
      <c r="G32" s="552"/>
      <c r="H32" s="552"/>
      <c r="I32" s="552"/>
      <c r="J32" s="511" t="str">
        <f>IF(AND('Mapa final'!$K$26="Baja",'Mapa final'!$O$26="Leve"),CONCATENATE("R",'Mapa final'!$A$26),"")</f>
        <v/>
      </c>
      <c r="K32" s="512"/>
      <c r="L32" s="512" t="str">
        <f>IF(AND('Mapa final'!$K$32="Baja",'Mapa final'!$O$32="Leve"),CONCATENATE("R",'Mapa final'!$A$32),"")</f>
        <v/>
      </c>
      <c r="M32" s="512"/>
      <c r="N32" s="512" t="str">
        <f>IF(AND('Mapa final'!$K$38="Baja",'Mapa final'!$O$38="Leve"),CONCATENATE("R",'Mapa final'!$A$38),"")</f>
        <v/>
      </c>
      <c r="O32" s="513"/>
      <c r="P32" s="521" t="str">
        <f>IF(AND('Mapa final'!$K$26="Baja",'Mapa final'!$O$26="Menor"),CONCATENATE("R",'Mapa final'!$A$26),"")</f>
        <v/>
      </c>
      <c r="Q32" s="521"/>
      <c r="R32" s="521" t="str">
        <f>IF(AND('Mapa final'!$K$32="Baja",'Mapa final'!$O$32="Menor"),CONCATENATE("R",'Mapa final'!$A$32),"")</f>
        <v/>
      </c>
      <c r="S32" s="521"/>
      <c r="T32" s="521" t="str">
        <f>IF(AND('Mapa final'!$K$38="Baja",'Mapa final'!$O$38="Menor"),CONCATENATE("R",'Mapa final'!$A$38),"")</f>
        <v/>
      </c>
      <c r="U32" s="522"/>
      <c r="V32" s="520" t="str">
        <f>IF(AND('Mapa final'!$K$26="Baja",'Mapa final'!$O$26="Moderado"),CONCATENATE("R",'Mapa final'!$A$26),"")</f>
        <v/>
      </c>
      <c r="W32" s="521"/>
      <c r="X32" s="521" t="str">
        <f>IF(AND('Mapa final'!$K$32="Baja",'Mapa final'!$O$32="Moderado"),CONCATENATE("R",'Mapa final'!$A$32),"")</f>
        <v/>
      </c>
      <c r="Y32" s="521"/>
      <c r="Z32" s="521" t="str">
        <f>IF(AND('Mapa final'!$K$38="Baja",'Mapa final'!$O$38="Moderado"),CONCATENATE("R",'Mapa final'!$A$38),"")</f>
        <v/>
      </c>
      <c r="AA32" s="522"/>
      <c r="AB32" s="538" t="str">
        <f>IF(AND('Mapa final'!$K$26="Baja",'Mapa final'!$O$26="Mayor"),CONCATENATE("R",'Mapa final'!$A$26),"")</f>
        <v/>
      </c>
      <c r="AC32" s="539"/>
      <c r="AD32" s="539" t="str">
        <f>IF(AND('Mapa final'!$K$32="Baja",'Mapa final'!$O$32="Mayor"),CONCATENATE("R",'Mapa final'!$A$32),"")</f>
        <v/>
      </c>
      <c r="AE32" s="539"/>
      <c r="AF32" s="539" t="str">
        <f>IF(AND('Mapa final'!$K$38="Baja",'Mapa final'!$O$38="Mayor"),CONCATENATE("R",'Mapa final'!$A$38),"")</f>
        <v/>
      </c>
      <c r="AG32" s="540"/>
      <c r="AH32" s="529" t="str">
        <f>IF(AND('Mapa final'!$K$26="Baja",'Mapa final'!$O$26="Catastrófico"),CONCATENATE("R",'Mapa final'!$A$26),"")</f>
        <v/>
      </c>
      <c r="AI32" s="530"/>
      <c r="AJ32" s="530" t="str">
        <f>IF(AND('Mapa final'!$K$32="Baja",'Mapa final'!$O$32="Catastrófico"),CONCATENATE("R",'Mapa final'!$A$32),"")</f>
        <v/>
      </c>
      <c r="AK32" s="530"/>
      <c r="AL32" s="530" t="str">
        <f>IF(AND('Mapa final'!$K$38="Baja",'Mapa final'!$O$38="Catastrófico"),CONCATENATE("R",'Mapa final'!$A$38),"")</f>
        <v/>
      </c>
      <c r="AM32" s="531"/>
      <c r="AN32" s="67"/>
      <c r="AO32" s="590"/>
      <c r="AP32" s="591"/>
      <c r="AQ32" s="591"/>
      <c r="AR32" s="591"/>
      <c r="AS32" s="591"/>
      <c r="AT32" s="592"/>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row>
    <row r="33" spans="1:80" x14ac:dyDescent="0.3">
      <c r="A33" s="67"/>
      <c r="B33" s="558"/>
      <c r="C33" s="558"/>
      <c r="D33" s="559"/>
      <c r="E33" s="551"/>
      <c r="F33" s="552"/>
      <c r="G33" s="552"/>
      <c r="H33" s="552"/>
      <c r="I33" s="552"/>
      <c r="J33" s="511"/>
      <c r="K33" s="512"/>
      <c r="L33" s="512"/>
      <c r="M33" s="512"/>
      <c r="N33" s="512"/>
      <c r="O33" s="513"/>
      <c r="P33" s="521"/>
      <c r="Q33" s="521"/>
      <c r="R33" s="521"/>
      <c r="S33" s="521"/>
      <c r="T33" s="521"/>
      <c r="U33" s="522"/>
      <c r="V33" s="520"/>
      <c r="W33" s="521"/>
      <c r="X33" s="521"/>
      <c r="Y33" s="521"/>
      <c r="Z33" s="521"/>
      <c r="AA33" s="522"/>
      <c r="AB33" s="538"/>
      <c r="AC33" s="539"/>
      <c r="AD33" s="539"/>
      <c r="AE33" s="539"/>
      <c r="AF33" s="539"/>
      <c r="AG33" s="540"/>
      <c r="AH33" s="529"/>
      <c r="AI33" s="530"/>
      <c r="AJ33" s="530"/>
      <c r="AK33" s="530"/>
      <c r="AL33" s="530"/>
      <c r="AM33" s="531"/>
      <c r="AN33" s="67"/>
      <c r="AO33" s="590"/>
      <c r="AP33" s="591"/>
      <c r="AQ33" s="591"/>
      <c r="AR33" s="591"/>
      <c r="AS33" s="591"/>
      <c r="AT33" s="592"/>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row>
    <row r="34" spans="1:80" x14ac:dyDescent="0.3">
      <c r="A34" s="67"/>
      <c r="B34" s="558"/>
      <c r="C34" s="558"/>
      <c r="D34" s="559"/>
      <c r="E34" s="551"/>
      <c r="F34" s="552"/>
      <c r="G34" s="552"/>
      <c r="H34" s="552"/>
      <c r="I34" s="552"/>
      <c r="J34" s="511" t="str">
        <f>IF(AND('Mapa final'!$K$44="Baja",'Mapa final'!$O$44="Leve"),CONCATENATE("R",'Mapa final'!$A$44),"")</f>
        <v/>
      </c>
      <c r="K34" s="512"/>
      <c r="L34" s="512" t="str">
        <f>IF(AND('Mapa final'!$K$50="Baja",'Mapa final'!$O$50="Leve"),CONCATENATE("R",'Mapa final'!$A$50),"")</f>
        <v/>
      </c>
      <c r="M34" s="512"/>
      <c r="N34" s="512" t="str">
        <f>IF(AND('Mapa final'!$K$56="Baja",'Mapa final'!$O$56="Leve"),CONCATENATE("R",'Mapa final'!$A$56),"")</f>
        <v/>
      </c>
      <c r="O34" s="513"/>
      <c r="P34" s="521" t="str">
        <f>IF(AND('Mapa final'!$K$44="Baja",'Mapa final'!$O$44="Menor"),CONCATENATE("R",'Mapa final'!$A$44),"")</f>
        <v/>
      </c>
      <c r="Q34" s="521"/>
      <c r="R34" s="521" t="str">
        <f>IF(AND('Mapa final'!$K$50="Baja",'Mapa final'!$O$50="Menor"),CONCATENATE("R",'Mapa final'!$A$50),"")</f>
        <v/>
      </c>
      <c r="S34" s="521"/>
      <c r="T34" s="521" t="str">
        <f>IF(AND('Mapa final'!$K$56="Baja",'Mapa final'!$O$56="Menor"),CONCATENATE("R",'Mapa final'!$A$56),"")</f>
        <v/>
      </c>
      <c r="U34" s="522"/>
      <c r="V34" s="520" t="str">
        <f>IF(AND('Mapa final'!$K$44="Baja",'Mapa final'!$O$44="Moderado"),CONCATENATE("R",'Mapa final'!$A$44),"")</f>
        <v/>
      </c>
      <c r="W34" s="521"/>
      <c r="X34" s="521" t="str">
        <f>IF(AND('Mapa final'!$K$50="Baja",'Mapa final'!$O$50="Moderado"),CONCATENATE("R",'Mapa final'!$A$50),"")</f>
        <v/>
      </c>
      <c r="Y34" s="521"/>
      <c r="Z34" s="521" t="str">
        <f>IF(AND('Mapa final'!$K$56="Baja",'Mapa final'!$O$56="Moderado"),CONCATENATE("R",'Mapa final'!$A$56),"")</f>
        <v/>
      </c>
      <c r="AA34" s="522"/>
      <c r="AB34" s="538" t="str">
        <f>IF(AND('Mapa final'!$K$44="Baja",'Mapa final'!$O$44="Mayor"),CONCATENATE("R",'Mapa final'!$A$44),"")</f>
        <v/>
      </c>
      <c r="AC34" s="539"/>
      <c r="AD34" s="539" t="str">
        <f>IF(AND('Mapa final'!$K$50="Baja",'Mapa final'!$O$50="Mayor"),CONCATENATE("R",'Mapa final'!$A$50),"")</f>
        <v/>
      </c>
      <c r="AE34" s="539"/>
      <c r="AF34" s="539" t="str">
        <f>IF(AND('Mapa final'!$K$56="Baja",'Mapa final'!$O$56="Mayor"),CONCATENATE("R",'Mapa final'!$A$56),"")</f>
        <v/>
      </c>
      <c r="AG34" s="540"/>
      <c r="AH34" s="529" t="str">
        <f>IF(AND('Mapa final'!$K$44="Baja",'Mapa final'!$O$44="Catastrófico"),CONCATENATE("R",'Mapa final'!$A$44),"")</f>
        <v/>
      </c>
      <c r="AI34" s="530"/>
      <c r="AJ34" s="530" t="str">
        <f>IF(AND('Mapa final'!$K$50="Baja",'Mapa final'!$O$50="Catastrófico"),CONCATENATE("R",'Mapa final'!$A$50),"")</f>
        <v/>
      </c>
      <c r="AK34" s="530"/>
      <c r="AL34" s="530" t="str">
        <f>IF(AND('Mapa final'!$K$56="Baja",'Mapa final'!$O$56="Catastrófico"),CONCATENATE("R",'Mapa final'!$A$56),"")</f>
        <v/>
      </c>
      <c r="AM34" s="531"/>
      <c r="AN34" s="67"/>
      <c r="AO34" s="590"/>
      <c r="AP34" s="591"/>
      <c r="AQ34" s="591"/>
      <c r="AR34" s="591"/>
      <c r="AS34" s="591"/>
      <c r="AT34" s="592"/>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row>
    <row r="35" spans="1:80" x14ac:dyDescent="0.3">
      <c r="A35" s="67"/>
      <c r="B35" s="558"/>
      <c r="C35" s="558"/>
      <c r="D35" s="559"/>
      <c r="E35" s="551"/>
      <c r="F35" s="552"/>
      <c r="G35" s="552"/>
      <c r="H35" s="552"/>
      <c r="I35" s="552"/>
      <c r="J35" s="511"/>
      <c r="K35" s="512"/>
      <c r="L35" s="512"/>
      <c r="M35" s="512"/>
      <c r="N35" s="512"/>
      <c r="O35" s="513"/>
      <c r="P35" s="521"/>
      <c r="Q35" s="521"/>
      <c r="R35" s="521"/>
      <c r="S35" s="521"/>
      <c r="T35" s="521"/>
      <c r="U35" s="522"/>
      <c r="V35" s="520"/>
      <c r="W35" s="521"/>
      <c r="X35" s="521"/>
      <c r="Y35" s="521"/>
      <c r="Z35" s="521"/>
      <c r="AA35" s="522"/>
      <c r="AB35" s="538"/>
      <c r="AC35" s="539"/>
      <c r="AD35" s="539"/>
      <c r="AE35" s="539"/>
      <c r="AF35" s="539"/>
      <c r="AG35" s="540"/>
      <c r="AH35" s="529"/>
      <c r="AI35" s="530"/>
      <c r="AJ35" s="530"/>
      <c r="AK35" s="530"/>
      <c r="AL35" s="530"/>
      <c r="AM35" s="531"/>
      <c r="AN35" s="67"/>
      <c r="AO35" s="590"/>
      <c r="AP35" s="591"/>
      <c r="AQ35" s="591"/>
      <c r="AR35" s="591"/>
      <c r="AS35" s="591"/>
      <c r="AT35" s="592"/>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row>
    <row r="36" spans="1:80" x14ac:dyDescent="0.3">
      <c r="A36" s="67"/>
      <c r="B36" s="558"/>
      <c r="C36" s="558"/>
      <c r="D36" s="559"/>
      <c r="E36" s="551"/>
      <c r="F36" s="552"/>
      <c r="G36" s="552"/>
      <c r="H36" s="552"/>
      <c r="I36" s="552"/>
      <c r="J36" s="511" t="str">
        <f>IF(AND('Mapa final'!$K$62="Baja",'Mapa final'!$O$62="Leve"),CONCATENATE("R",'Mapa final'!$A$62),"")</f>
        <v/>
      </c>
      <c r="K36" s="512"/>
      <c r="L36" s="512" t="str">
        <f>IF(AND('Mapa final'!$K$68="Baja",'Mapa final'!$O$68="Leve"),CONCATENATE("R",'Mapa final'!$A$68),"")</f>
        <v/>
      </c>
      <c r="M36" s="512"/>
      <c r="N36" s="512" t="str">
        <f>IF(AND('Mapa final'!$K$74="Baja",'Mapa final'!$O$74="Leve"),CONCATENATE("R",'Mapa final'!$A$74),"")</f>
        <v/>
      </c>
      <c r="O36" s="513"/>
      <c r="P36" s="521" t="str">
        <f>IF(AND('Mapa final'!$K$62="Baja",'Mapa final'!$O$62="Menor"),CONCATENATE("R",'Mapa final'!$A$62),"")</f>
        <v/>
      </c>
      <c r="Q36" s="521"/>
      <c r="R36" s="521" t="str">
        <f>IF(AND('Mapa final'!$K$68="Baja",'Mapa final'!$O$68="Menor"),CONCATENATE("R",'Mapa final'!$A$68),"")</f>
        <v/>
      </c>
      <c r="S36" s="521"/>
      <c r="T36" s="521" t="str">
        <f>IF(AND('Mapa final'!$K$74="Baja",'Mapa final'!$O$74="Menor"),CONCATENATE("R",'Mapa final'!$A$74),"")</f>
        <v/>
      </c>
      <c r="U36" s="522"/>
      <c r="V36" s="520" t="str">
        <f>IF(AND('Mapa final'!$K$62="Baja",'Mapa final'!$O$62="Moderado"),CONCATENATE("R",'Mapa final'!$A$62),"")</f>
        <v/>
      </c>
      <c r="W36" s="521"/>
      <c r="X36" s="521" t="str">
        <f>IF(AND('Mapa final'!$K$68="Baja",'Mapa final'!$O$68="Moderado"),CONCATENATE("R",'Mapa final'!$A$68),"")</f>
        <v/>
      </c>
      <c r="Y36" s="521"/>
      <c r="Z36" s="521" t="str">
        <f>IF(AND('Mapa final'!$K$74="Baja",'Mapa final'!$O$74="Moderado"),CONCATENATE("R",'Mapa final'!$A$74),"")</f>
        <v/>
      </c>
      <c r="AA36" s="522"/>
      <c r="AB36" s="538" t="str">
        <f>IF(AND('Mapa final'!$K$62="Baja",'Mapa final'!$O$62="Mayor"),CONCATENATE("R",'Mapa final'!$A$62),"")</f>
        <v/>
      </c>
      <c r="AC36" s="539"/>
      <c r="AD36" s="539" t="str">
        <f>IF(AND('Mapa final'!$K$68="Baja",'Mapa final'!$O$68="Mayor"),CONCATENATE("R",'Mapa final'!$A$68),"")</f>
        <v/>
      </c>
      <c r="AE36" s="539"/>
      <c r="AF36" s="539" t="str">
        <f>IF(AND('Mapa final'!$K$74="Baja",'Mapa final'!$O$74="Mayor"),CONCATENATE("R",'Mapa final'!$A$74),"")</f>
        <v/>
      </c>
      <c r="AG36" s="540"/>
      <c r="AH36" s="529" t="str">
        <f>IF(AND('Mapa final'!$K$62="Baja",'Mapa final'!$O$62="Catastrófico"),CONCATENATE("R",'Mapa final'!$A$62),"")</f>
        <v/>
      </c>
      <c r="AI36" s="530"/>
      <c r="AJ36" s="530" t="str">
        <f>IF(AND('Mapa final'!$K$68="Baja",'Mapa final'!$O$68="Catastrófico"),CONCATENATE("R",'Mapa final'!$A$68),"")</f>
        <v/>
      </c>
      <c r="AK36" s="530"/>
      <c r="AL36" s="530" t="str">
        <f>IF(AND('Mapa final'!$K$74="Baja",'Mapa final'!$O$74="Catastrófico"),CONCATENATE("R",'Mapa final'!$A$74),"")</f>
        <v/>
      </c>
      <c r="AM36" s="531"/>
      <c r="AN36" s="67"/>
      <c r="AO36" s="590"/>
      <c r="AP36" s="591"/>
      <c r="AQ36" s="591"/>
      <c r="AR36" s="591"/>
      <c r="AS36" s="591"/>
      <c r="AT36" s="592"/>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row>
    <row r="37" spans="1:80" ht="15" thickBot="1" x14ac:dyDescent="0.35">
      <c r="A37" s="67"/>
      <c r="B37" s="558"/>
      <c r="C37" s="558"/>
      <c r="D37" s="559"/>
      <c r="E37" s="554"/>
      <c r="F37" s="555"/>
      <c r="G37" s="555"/>
      <c r="H37" s="555"/>
      <c r="I37" s="555"/>
      <c r="J37" s="514"/>
      <c r="K37" s="515"/>
      <c r="L37" s="515"/>
      <c r="M37" s="515"/>
      <c r="N37" s="515"/>
      <c r="O37" s="516"/>
      <c r="P37" s="524"/>
      <c r="Q37" s="524"/>
      <c r="R37" s="524"/>
      <c r="S37" s="524"/>
      <c r="T37" s="524"/>
      <c r="U37" s="525"/>
      <c r="V37" s="523"/>
      <c r="W37" s="524"/>
      <c r="X37" s="524"/>
      <c r="Y37" s="524"/>
      <c r="Z37" s="524"/>
      <c r="AA37" s="525"/>
      <c r="AB37" s="541"/>
      <c r="AC37" s="542"/>
      <c r="AD37" s="542"/>
      <c r="AE37" s="542"/>
      <c r="AF37" s="542"/>
      <c r="AG37" s="543"/>
      <c r="AH37" s="532"/>
      <c r="AI37" s="533"/>
      <c r="AJ37" s="533"/>
      <c r="AK37" s="533"/>
      <c r="AL37" s="533"/>
      <c r="AM37" s="534"/>
      <c r="AN37" s="67"/>
      <c r="AO37" s="593"/>
      <c r="AP37" s="594"/>
      <c r="AQ37" s="594"/>
      <c r="AR37" s="594"/>
      <c r="AS37" s="594"/>
      <c r="AT37" s="595"/>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c r="BY37" s="67"/>
      <c r="BZ37" s="67"/>
      <c r="CA37" s="67"/>
      <c r="CB37" s="67"/>
    </row>
    <row r="38" spans="1:80" x14ac:dyDescent="0.3">
      <c r="A38" s="67"/>
      <c r="B38" s="558"/>
      <c r="C38" s="558"/>
      <c r="D38" s="559"/>
      <c r="E38" s="548" t="s">
        <v>108</v>
      </c>
      <c r="F38" s="549"/>
      <c r="G38" s="549"/>
      <c r="H38" s="549"/>
      <c r="I38" s="550"/>
      <c r="J38" s="517" t="str">
        <f>IF(AND('Mapa final'!$K$10="Muy Baja",'Mapa final'!$O$10="Leve"),CONCATENATE("R",'Mapa final'!$A$10),"")</f>
        <v/>
      </c>
      <c r="K38" s="518"/>
      <c r="L38" s="518" t="str">
        <f>IF(AND('Mapa final'!$K$14="Muy Baja",'Mapa final'!$O$14="Leve"),CONCATENATE("R",'Mapa final'!$A$14),"")</f>
        <v/>
      </c>
      <c r="M38" s="518"/>
      <c r="N38" s="518" t="str">
        <f>IF(AND('Mapa final'!$K$20="Muy Baja",'Mapa final'!$O$20="Leve"),CONCATENATE("R",'Mapa final'!$A$20),"")</f>
        <v/>
      </c>
      <c r="O38" s="519"/>
      <c r="P38" s="517" t="str">
        <f>IF(AND('Mapa final'!$K$10="Muy Baja",'Mapa final'!$O$10="Menor"),CONCATENATE("R",'Mapa final'!$A$10),"")</f>
        <v/>
      </c>
      <c r="Q38" s="518"/>
      <c r="R38" s="518" t="str">
        <f>IF(AND('Mapa final'!$K$14="Muy Baja",'Mapa final'!$O$14="Menor"),CONCATENATE("R",'Mapa final'!$A$14),"")</f>
        <v/>
      </c>
      <c r="S38" s="518"/>
      <c r="T38" s="518" t="str">
        <f>IF(AND('Mapa final'!$K$20="Muy Baja",'Mapa final'!$O$20="Menor"),CONCATENATE("R",'Mapa final'!$A$20),"")</f>
        <v/>
      </c>
      <c r="U38" s="519"/>
      <c r="V38" s="526" t="str">
        <f>IF(AND('Mapa final'!$K$10="Muy Baja",'Mapa final'!$O$10="Moderado"),CONCATENATE("R",'Mapa final'!$A$10),"")</f>
        <v/>
      </c>
      <c r="W38" s="527"/>
      <c r="X38" s="527" t="str">
        <f>IF(AND('Mapa final'!$K$14="Muy Baja",'Mapa final'!$O$14="Moderado"),CONCATENATE("R",'Mapa final'!$A$14),"")</f>
        <v/>
      </c>
      <c r="Y38" s="527"/>
      <c r="Z38" s="527" t="str">
        <f>IF(AND('Mapa final'!$K$20="Muy Baja",'Mapa final'!$O$20="Moderado"),CONCATENATE("R",'Mapa final'!$A$20),"")</f>
        <v/>
      </c>
      <c r="AA38" s="528"/>
      <c r="AB38" s="544" t="str">
        <f>IF(AND('Mapa final'!$K$10="Muy Baja",'Mapa final'!$O$10="Mayor"),CONCATENATE("R",'Mapa final'!$A$10),"")</f>
        <v/>
      </c>
      <c r="AC38" s="545"/>
      <c r="AD38" s="545" t="str">
        <f>IF(AND('Mapa final'!$K$14="Muy Baja",'Mapa final'!$O$14="Mayor"),CONCATENATE("R",'Mapa final'!$A$14),"")</f>
        <v/>
      </c>
      <c r="AE38" s="545"/>
      <c r="AF38" s="545" t="str">
        <f>IF(AND('Mapa final'!$K$20="Muy Baja",'Mapa final'!$O$20="Mayor"),CONCATENATE("R",'Mapa final'!$A$20),"")</f>
        <v/>
      </c>
      <c r="AG38" s="546"/>
      <c r="AH38" s="535" t="str">
        <f>IF(AND('Mapa final'!$K$10="Muy Baja",'Mapa final'!$O$10="Catastrófico"),CONCATENATE("R",'Mapa final'!$A$10),"")</f>
        <v/>
      </c>
      <c r="AI38" s="536"/>
      <c r="AJ38" s="536" t="str">
        <f>IF(AND('Mapa final'!$K$14="Muy Baja",'Mapa final'!$O$14="Catastrófico"),CONCATENATE("R",'Mapa final'!$A$14),"")</f>
        <v/>
      </c>
      <c r="AK38" s="536"/>
      <c r="AL38" s="536" t="str">
        <f>IF(AND('Mapa final'!$K$20="Muy Baja",'Mapa final'!$O$20="Catastrófico"),CONCATENATE("R",'Mapa final'!$A$20),"")</f>
        <v/>
      </c>
      <c r="AM38" s="53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row>
    <row r="39" spans="1:80" x14ac:dyDescent="0.3">
      <c r="A39" s="67"/>
      <c r="B39" s="558"/>
      <c r="C39" s="558"/>
      <c r="D39" s="559"/>
      <c r="E39" s="551"/>
      <c r="F39" s="552"/>
      <c r="G39" s="552"/>
      <c r="H39" s="552"/>
      <c r="I39" s="553"/>
      <c r="J39" s="511"/>
      <c r="K39" s="512"/>
      <c r="L39" s="512"/>
      <c r="M39" s="512"/>
      <c r="N39" s="512"/>
      <c r="O39" s="513"/>
      <c r="P39" s="511"/>
      <c r="Q39" s="512"/>
      <c r="R39" s="512"/>
      <c r="S39" s="512"/>
      <c r="T39" s="512"/>
      <c r="U39" s="513"/>
      <c r="V39" s="520"/>
      <c r="W39" s="521"/>
      <c r="X39" s="521"/>
      <c r="Y39" s="521"/>
      <c r="Z39" s="521"/>
      <c r="AA39" s="522"/>
      <c r="AB39" s="538"/>
      <c r="AC39" s="539"/>
      <c r="AD39" s="539"/>
      <c r="AE39" s="539"/>
      <c r="AF39" s="539"/>
      <c r="AG39" s="540"/>
      <c r="AH39" s="529"/>
      <c r="AI39" s="530"/>
      <c r="AJ39" s="530"/>
      <c r="AK39" s="530"/>
      <c r="AL39" s="530"/>
      <c r="AM39" s="531"/>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row>
    <row r="40" spans="1:80" x14ac:dyDescent="0.3">
      <c r="A40" s="67"/>
      <c r="B40" s="558"/>
      <c r="C40" s="558"/>
      <c r="D40" s="559"/>
      <c r="E40" s="551"/>
      <c r="F40" s="552"/>
      <c r="G40" s="552"/>
      <c r="H40" s="552"/>
      <c r="I40" s="553"/>
      <c r="J40" s="511" t="str">
        <f>IF(AND('Mapa final'!$K$26="Muy Baja",'Mapa final'!$O$26="Leve"),CONCATENATE("R",'Mapa final'!$A$26),"")</f>
        <v/>
      </c>
      <c r="K40" s="512"/>
      <c r="L40" s="512" t="str">
        <f>IF(AND('Mapa final'!$K$32="Muy Baja",'Mapa final'!$O$32="Leve"),CONCATENATE("R",'Mapa final'!$A$32),"")</f>
        <v/>
      </c>
      <c r="M40" s="512"/>
      <c r="N40" s="512" t="str">
        <f>IF(AND('Mapa final'!$K$38="Muy Baja",'Mapa final'!$O$38="Leve"),CONCATENATE("R",'Mapa final'!$A$38),"")</f>
        <v/>
      </c>
      <c r="O40" s="513"/>
      <c r="P40" s="511" t="str">
        <f>IF(AND('Mapa final'!$K$26="Muy Baja",'Mapa final'!$O$26="Menor"),CONCATENATE("R",'Mapa final'!$A$26),"")</f>
        <v/>
      </c>
      <c r="Q40" s="512"/>
      <c r="R40" s="512" t="str">
        <f>IF(AND('Mapa final'!$K$32="Muy Baja",'Mapa final'!$O$32="Menor"),CONCATENATE("R",'Mapa final'!$A$32),"")</f>
        <v/>
      </c>
      <c r="S40" s="512"/>
      <c r="T40" s="512" t="str">
        <f>IF(AND('Mapa final'!$K$38="Muy Baja",'Mapa final'!$O$38="Menor"),CONCATENATE("R",'Mapa final'!$A$38),"")</f>
        <v/>
      </c>
      <c r="U40" s="513"/>
      <c r="V40" s="520" t="str">
        <f>IF(AND('Mapa final'!$K$26="Muy Baja",'Mapa final'!$O$26="Moderado"),CONCATENATE("R",'Mapa final'!$A$26),"")</f>
        <v/>
      </c>
      <c r="W40" s="521"/>
      <c r="X40" s="521" t="str">
        <f>IF(AND('Mapa final'!$K$32="Muy Baja",'Mapa final'!$O$32="Moderado"),CONCATENATE("R",'Mapa final'!$A$32),"")</f>
        <v/>
      </c>
      <c r="Y40" s="521"/>
      <c r="Z40" s="521" t="str">
        <f>IF(AND('Mapa final'!$K$38="Muy Baja",'Mapa final'!$O$38="Moderado"),CONCATENATE("R",'Mapa final'!$A$38),"")</f>
        <v/>
      </c>
      <c r="AA40" s="522"/>
      <c r="AB40" s="538" t="str">
        <f>IF(AND('Mapa final'!$K$26="Muy Baja",'Mapa final'!$O$26="Mayor"),CONCATENATE("R",'Mapa final'!$A$26),"")</f>
        <v/>
      </c>
      <c r="AC40" s="539"/>
      <c r="AD40" s="539" t="str">
        <f>IF(AND('Mapa final'!$K$32="Muy Baja",'Mapa final'!$O$32="Mayor"),CONCATENATE("R",'Mapa final'!$A$32),"")</f>
        <v/>
      </c>
      <c r="AE40" s="539"/>
      <c r="AF40" s="539" t="str">
        <f>IF(AND('Mapa final'!$K$38="Muy Baja",'Mapa final'!$O$38="Mayor"),CONCATENATE("R",'Mapa final'!$A$38),"")</f>
        <v/>
      </c>
      <c r="AG40" s="540"/>
      <c r="AH40" s="529" t="str">
        <f>IF(AND('Mapa final'!$K$26="Muy Baja",'Mapa final'!$O$26="Catastrófico"),CONCATENATE("R",'Mapa final'!$A$26),"")</f>
        <v/>
      </c>
      <c r="AI40" s="530"/>
      <c r="AJ40" s="530" t="str">
        <f>IF(AND('Mapa final'!$K$32="Muy Baja",'Mapa final'!$O$32="Catastrófico"),CONCATENATE("R",'Mapa final'!$A$32),"")</f>
        <v/>
      </c>
      <c r="AK40" s="530"/>
      <c r="AL40" s="530" t="str">
        <f>IF(AND('Mapa final'!$K$38="Muy Baja",'Mapa final'!$O$38="Catastrófico"),CONCATENATE("R",'Mapa final'!$A$38),"")</f>
        <v/>
      </c>
      <c r="AM40" s="531"/>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row>
    <row r="41" spans="1:80" x14ac:dyDescent="0.3">
      <c r="A41" s="67"/>
      <c r="B41" s="558"/>
      <c r="C41" s="558"/>
      <c r="D41" s="559"/>
      <c r="E41" s="551"/>
      <c r="F41" s="552"/>
      <c r="G41" s="552"/>
      <c r="H41" s="552"/>
      <c r="I41" s="553"/>
      <c r="J41" s="511"/>
      <c r="K41" s="512"/>
      <c r="L41" s="512"/>
      <c r="M41" s="512"/>
      <c r="N41" s="512"/>
      <c r="O41" s="513"/>
      <c r="P41" s="511"/>
      <c r="Q41" s="512"/>
      <c r="R41" s="512"/>
      <c r="S41" s="512"/>
      <c r="T41" s="512"/>
      <c r="U41" s="513"/>
      <c r="V41" s="520"/>
      <c r="W41" s="521"/>
      <c r="X41" s="521"/>
      <c r="Y41" s="521"/>
      <c r="Z41" s="521"/>
      <c r="AA41" s="522"/>
      <c r="AB41" s="538"/>
      <c r="AC41" s="539"/>
      <c r="AD41" s="539"/>
      <c r="AE41" s="539"/>
      <c r="AF41" s="539"/>
      <c r="AG41" s="540"/>
      <c r="AH41" s="529"/>
      <c r="AI41" s="530"/>
      <c r="AJ41" s="530"/>
      <c r="AK41" s="530"/>
      <c r="AL41" s="530"/>
      <c r="AM41" s="531"/>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Y41" s="67"/>
      <c r="BZ41" s="67"/>
      <c r="CA41" s="67"/>
      <c r="CB41" s="67"/>
    </row>
    <row r="42" spans="1:80" x14ac:dyDescent="0.3">
      <c r="A42" s="67"/>
      <c r="B42" s="558"/>
      <c r="C42" s="558"/>
      <c r="D42" s="559"/>
      <c r="E42" s="551"/>
      <c r="F42" s="552"/>
      <c r="G42" s="552"/>
      <c r="H42" s="552"/>
      <c r="I42" s="553"/>
      <c r="J42" s="511" t="str">
        <f>IF(AND('Mapa final'!$K$44="Muy Baja",'Mapa final'!$O$44="Leve"),CONCATENATE("R",'Mapa final'!$A$44),"")</f>
        <v/>
      </c>
      <c r="K42" s="512"/>
      <c r="L42" s="512" t="str">
        <f>IF(AND('Mapa final'!$K$50="Muy Baja",'Mapa final'!$O$50="Leve"),CONCATENATE("R",'Mapa final'!$A$50),"")</f>
        <v/>
      </c>
      <c r="M42" s="512"/>
      <c r="N42" s="512" t="str">
        <f>IF(AND('Mapa final'!$K$56="Muy Baja",'Mapa final'!$O$56="Leve"),CONCATENATE("R",'Mapa final'!$A$56),"")</f>
        <v/>
      </c>
      <c r="O42" s="513"/>
      <c r="P42" s="511" t="str">
        <f>IF(AND('Mapa final'!$K$44="Muy Baja",'Mapa final'!$O$44="Menor"),CONCATENATE("R",'Mapa final'!$A$44),"")</f>
        <v/>
      </c>
      <c r="Q42" s="512"/>
      <c r="R42" s="512" t="str">
        <f>IF(AND('Mapa final'!$K$50="Muy Baja",'Mapa final'!$O$50="Menor"),CONCATENATE("R",'Mapa final'!$A$50),"")</f>
        <v/>
      </c>
      <c r="S42" s="512"/>
      <c r="T42" s="512" t="str">
        <f>IF(AND('Mapa final'!$K$56="Muy Baja",'Mapa final'!$O$56="Menor"),CONCATENATE("R",'Mapa final'!$A$56),"")</f>
        <v/>
      </c>
      <c r="U42" s="513"/>
      <c r="V42" s="520" t="str">
        <f>IF(AND('Mapa final'!$K$44="Muy Baja",'Mapa final'!$O$44="Moderado"),CONCATENATE("R",'Mapa final'!$A$44),"")</f>
        <v/>
      </c>
      <c r="W42" s="521"/>
      <c r="X42" s="521" t="str">
        <f>IF(AND('Mapa final'!$K$50="Muy Baja",'Mapa final'!$O$50="Moderado"),CONCATENATE("R",'Mapa final'!$A$50),"")</f>
        <v/>
      </c>
      <c r="Y42" s="521"/>
      <c r="Z42" s="521" t="str">
        <f>IF(AND('Mapa final'!$K$56="Muy Baja",'Mapa final'!$O$56="Moderado"),CONCATENATE("R",'Mapa final'!$A$56),"")</f>
        <v/>
      </c>
      <c r="AA42" s="522"/>
      <c r="AB42" s="538" t="str">
        <f>IF(AND('Mapa final'!$K$44="Muy Baja",'Mapa final'!$O$44="Mayor"),CONCATENATE("R",'Mapa final'!$A$44),"")</f>
        <v/>
      </c>
      <c r="AC42" s="539"/>
      <c r="AD42" s="539" t="str">
        <f>IF(AND('Mapa final'!$K$50="Muy Baja",'Mapa final'!$O$50="Mayor"),CONCATENATE("R",'Mapa final'!$A$50),"")</f>
        <v/>
      </c>
      <c r="AE42" s="539"/>
      <c r="AF42" s="539" t="str">
        <f>IF(AND('Mapa final'!$K$56="Muy Baja",'Mapa final'!$O$56="Mayor"),CONCATENATE("R",'Mapa final'!$A$56),"")</f>
        <v/>
      </c>
      <c r="AG42" s="540"/>
      <c r="AH42" s="529" t="str">
        <f>IF(AND('Mapa final'!$K$44="Muy Baja",'Mapa final'!$O$44="Catastrófico"),CONCATENATE("R",'Mapa final'!$A$44),"")</f>
        <v/>
      </c>
      <c r="AI42" s="530"/>
      <c r="AJ42" s="530" t="str">
        <f>IF(AND('Mapa final'!$K$50="Muy Baja",'Mapa final'!$O$50="Catastrófico"),CONCATENATE("R",'Mapa final'!$A$50),"")</f>
        <v/>
      </c>
      <c r="AK42" s="530"/>
      <c r="AL42" s="530" t="str">
        <f>IF(AND('Mapa final'!$K$56="Muy Baja",'Mapa final'!$O$56="Catastrófico"),CONCATENATE("R",'Mapa final'!$A$56),"")</f>
        <v/>
      </c>
      <c r="AM42" s="531"/>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c r="BY42" s="67"/>
      <c r="BZ42" s="67"/>
      <c r="CA42" s="67"/>
      <c r="CB42" s="67"/>
    </row>
    <row r="43" spans="1:80" x14ac:dyDescent="0.3">
      <c r="A43" s="67"/>
      <c r="B43" s="558"/>
      <c r="C43" s="558"/>
      <c r="D43" s="559"/>
      <c r="E43" s="551"/>
      <c r="F43" s="552"/>
      <c r="G43" s="552"/>
      <c r="H43" s="552"/>
      <c r="I43" s="553"/>
      <c r="J43" s="511"/>
      <c r="K43" s="512"/>
      <c r="L43" s="512"/>
      <c r="M43" s="512"/>
      <c r="N43" s="512"/>
      <c r="O43" s="513"/>
      <c r="P43" s="511"/>
      <c r="Q43" s="512"/>
      <c r="R43" s="512"/>
      <c r="S43" s="512"/>
      <c r="T43" s="512"/>
      <c r="U43" s="513"/>
      <c r="V43" s="520"/>
      <c r="W43" s="521"/>
      <c r="X43" s="521"/>
      <c r="Y43" s="521"/>
      <c r="Z43" s="521"/>
      <c r="AA43" s="522"/>
      <c r="AB43" s="538"/>
      <c r="AC43" s="539"/>
      <c r="AD43" s="539"/>
      <c r="AE43" s="539"/>
      <c r="AF43" s="539"/>
      <c r="AG43" s="540"/>
      <c r="AH43" s="529"/>
      <c r="AI43" s="530"/>
      <c r="AJ43" s="530"/>
      <c r="AK43" s="530"/>
      <c r="AL43" s="530"/>
      <c r="AM43" s="531"/>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c r="BY43" s="67"/>
      <c r="BZ43" s="67"/>
      <c r="CA43" s="67"/>
      <c r="CB43" s="67"/>
    </row>
    <row r="44" spans="1:80" x14ac:dyDescent="0.3">
      <c r="A44" s="67"/>
      <c r="B44" s="558"/>
      <c r="C44" s="558"/>
      <c r="D44" s="559"/>
      <c r="E44" s="551"/>
      <c r="F44" s="552"/>
      <c r="G44" s="552"/>
      <c r="H44" s="552"/>
      <c r="I44" s="553"/>
      <c r="J44" s="511" t="str">
        <f>IF(AND('Mapa final'!$K$62="Muy Baja",'Mapa final'!$O$62="Leve"),CONCATENATE("R",'Mapa final'!$A$62),"")</f>
        <v/>
      </c>
      <c r="K44" s="512"/>
      <c r="L44" s="512" t="str">
        <f>IF(AND('Mapa final'!$K$68="Muy Baja",'Mapa final'!$O$68="Leve"),CONCATENATE("R",'Mapa final'!$A$68),"")</f>
        <v/>
      </c>
      <c r="M44" s="512"/>
      <c r="N44" s="512" t="str">
        <f>IF(AND('Mapa final'!$K$74="Muy Baja",'Mapa final'!$O$74="Leve"),CONCATENATE("R",'Mapa final'!$A$74),"")</f>
        <v/>
      </c>
      <c r="O44" s="513"/>
      <c r="P44" s="511" t="str">
        <f>IF(AND('Mapa final'!$K$62="Muy Baja",'Mapa final'!$O$62="Menor"),CONCATENATE("R",'Mapa final'!$A$62),"")</f>
        <v/>
      </c>
      <c r="Q44" s="512"/>
      <c r="R44" s="512" t="str">
        <f>IF(AND('Mapa final'!$K$68="Muy Baja",'Mapa final'!$O$68="Menor"),CONCATENATE("R",'Mapa final'!$A$68),"")</f>
        <v/>
      </c>
      <c r="S44" s="512"/>
      <c r="T44" s="512" t="str">
        <f>IF(AND('Mapa final'!$K$74="Muy Baja",'Mapa final'!$O$74="Menor"),CONCATENATE("R",'Mapa final'!$A$74),"")</f>
        <v/>
      </c>
      <c r="U44" s="513"/>
      <c r="V44" s="520" t="str">
        <f>IF(AND('Mapa final'!$K$62="Muy Baja",'Mapa final'!$O$62="Moderado"),CONCATENATE("R",'Mapa final'!$A$62),"")</f>
        <v/>
      </c>
      <c r="W44" s="521"/>
      <c r="X44" s="521" t="str">
        <f>IF(AND('Mapa final'!$K$68="Muy Baja",'Mapa final'!$O$68="Moderado"),CONCATENATE("R",'Mapa final'!$A$68),"")</f>
        <v/>
      </c>
      <c r="Y44" s="521"/>
      <c r="Z44" s="521" t="str">
        <f>IF(AND('Mapa final'!$K$74="Muy Baja",'Mapa final'!$O$74="Moderado"),CONCATENATE("R",'Mapa final'!$A$74),"")</f>
        <v/>
      </c>
      <c r="AA44" s="522"/>
      <c r="AB44" s="538" t="str">
        <f>IF(AND('Mapa final'!$K$62="Muy Baja",'Mapa final'!$O$62="Mayor"),CONCATENATE("R",'Mapa final'!$A$62),"")</f>
        <v/>
      </c>
      <c r="AC44" s="539"/>
      <c r="AD44" s="539" t="str">
        <f>IF(AND('Mapa final'!$K$68="Muy Baja",'Mapa final'!$O$68="Mayor"),CONCATENATE("R",'Mapa final'!$A$68),"")</f>
        <v/>
      </c>
      <c r="AE44" s="539"/>
      <c r="AF44" s="539" t="str">
        <f>IF(AND('Mapa final'!$K$74="Muy Baja",'Mapa final'!$O$74="Mayor"),CONCATENATE("R",'Mapa final'!$A$74),"")</f>
        <v/>
      </c>
      <c r="AG44" s="540"/>
      <c r="AH44" s="529" t="str">
        <f>IF(AND('Mapa final'!$K$62="Muy Baja",'Mapa final'!$O$62="Catastrófico"),CONCATENATE("R",'Mapa final'!$A$62),"")</f>
        <v/>
      </c>
      <c r="AI44" s="530"/>
      <c r="AJ44" s="530" t="str">
        <f>IF(AND('Mapa final'!$K$68="Muy Baja",'Mapa final'!$O$68="Catastrófico"),CONCATENATE("R",'Mapa final'!$A$68),"")</f>
        <v/>
      </c>
      <c r="AK44" s="530"/>
      <c r="AL44" s="530" t="str">
        <f>IF(AND('Mapa final'!$K$74="Muy Baja",'Mapa final'!$O$74="Catastrófico"),CONCATENATE("R",'Mapa final'!$A$74),"")</f>
        <v/>
      </c>
      <c r="AM44" s="531"/>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row>
    <row r="45" spans="1:80" ht="15" thickBot="1" x14ac:dyDescent="0.35">
      <c r="A45" s="67"/>
      <c r="B45" s="558"/>
      <c r="C45" s="558"/>
      <c r="D45" s="559"/>
      <c r="E45" s="554"/>
      <c r="F45" s="555"/>
      <c r="G45" s="555"/>
      <c r="H45" s="555"/>
      <c r="I45" s="556"/>
      <c r="J45" s="514"/>
      <c r="K45" s="515"/>
      <c r="L45" s="515"/>
      <c r="M45" s="515"/>
      <c r="N45" s="515"/>
      <c r="O45" s="516"/>
      <c r="P45" s="514"/>
      <c r="Q45" s="515"/>
      <c r="R45" s="515"/>
      <c r="S45" s="515"/>
      <c r="T45" s="515"/>
      <c r="U45" s="516"/>
      <c r="V45" s="523"/>
      <c r="W45" s="524"/>
      <c r="X45" s="524"/>
      <c r="Y45" s="524"/>
      <c r="Z45" s="524"/>
      <c r="AA45" s="525"/>
      <c r="AB45" s="541"/>
      <c r="AC45" s="542"/>
      <c r="AD45" s="542"/>
      <c r="AE45" s="542"/>
      <c r="AF45" s="542"/>
      <c r="AG45" s="543"/>
      <c r="AH45" s="532"/>
      <c r="AI45" s="533"/>
      <c r="AJ45" s="533"/>
      <c r="AK45" s="533"/>
      <c r="AL45" s="533"/>
      <c r="AM45" s="534"/>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67"/>
      <c r="BM45" s="67"/>
      <c r="BN45" s="67"/>
      <c r="BO45" s="67"/>
      <c r="BP45" s="67"/>
      <c r="BQ45" s="67"/>
      <c r="BR45" s="67"/>
      <c r="BS45" s="67"/>
      <c r="BT45" s="67"/>
      <c r="BU45" s="67"/>
      <c r="BV45" s="67"/>
      <c r="BW45" s="67"/>
      <c r="BX45" s="67"/>
      <c r="BY45" s="67"/>
      <c r="BZ45" s="67"/>
      <c r="CA45" s="67"/>
      <c r="CB45" s="67"/>
    </row>
    <row r="46" spans="1:80" x14ac:dyDescent="0.3">
      <c r="A46" s="67"/>
      <c r="B46" s="67"/>
      <c r="C46" s="67"/>
      <c r="D46" s="67"/>
      <c r="E46" s="67"/>
      <c r="F46" s="67"/>
      <c r="G46" s="67"/>
      <c r="H46" s="67"/>
      <c r="I46" s="67"/>
      <c r="J46" s="548" t="s">
        <v>107</v>
      </c>
      <c r="K46" s="549"/>
      <c r="L46" s="549"/>
      <c r="M46" s="549"/>
      <c r="N46" s="549"/>
      <c r="O46" s="550"/>
      <c r="P46" s="548" t="s">
        <v>106</v>
      </c>
      <c r="Q46" s="549"/>
      <c r="R46" s="549"/>
      <c r="S46" s="549"/>
      <c r="T46" s="549"/>
      <c r="U46" s="550"/>
      <c r="V46" s="548" t="s">
        <v>105</v>
      </c>
      <c r="W46" s="549"/>
      <c r="X46" s="549"/>
      <c r="Y46" s="549"/>
      <c r="Z46" s="549"/>
      <c r="AA46" s="550"/>
      <c r="AB46" s="548" t="s">
        <v>104</v>
      </c>
      <c r="AC46" s="557"/>
      <c r="AD46" s="549"/>
      <c r="AE46" s="549"/>
      <c r="AF46" s="549"/>
      <c r="AG46" s="550"/>
      <c r="AH46" s="548" t="s">
        <v>103</v>
      </c>
      <c r="AI46" s="549"/>
      <c r="AJ46" s="549"/>
      <c r="AK46" s="549"/>
      <c r="AL46" s="549"/>
      <c r="AM46" s="550"/>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x14ac:dyDescent="0.3">
      <c r="A47" s="67"/>
      <c r="B47" s="67"/>
      <c r="C47" s="67"/>
      <c r="D47" s="67"/>
      <c r="E47" s="67"/>
      <c r="F47" s="67"/>
      <c r="G47" s="67"/>
      <c r="H47" s="67"/>
      <c r="I47" s="67"/>
      <c r="J47" s="551"/>
      <c r="K47" s="552"/>
      <c r="L47" s="552"/>
      <c r="M47" s="552"/>
      <c r="N47" s="552"/>
      <c r="O47" s="553"/>
      <c r="P47" s="551"/>
      <c r="Q47" s="552"/>
      <c r="R47" s="552"/>
      <c r="S47" s="552"/>
      <c r="T47" s="552"/>
      <c r="U47" s="553"/>
      <c r="V47" s="551"/>
      <c r="W47" s="552"/>
      <c r="X47" s="552"/>
      <c r="Y47" s="552"/>
      <c r="Z47" s="552"/>
      <c r="AA47" s="553"/>
      <c r="AB47" s="551"/>
      <c r="AC47" s="552"/>
      <c r="AD47" s="552"/>
      <c r="AE47" s="552"/>
      <c r="AF47" s="552"/>
      <c r="AG47" s="553"/>
      <c r="AH47" s="551"/>
      <c r="AI47" s="552"/>
      <c r="AJ47" s="552"/>
      <c r="AK47" s="552"/>
      <c r="AL47" s="552"/>
      <c r="AM47" s="553"/>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x14ac:dyDescent="0.3">
      <c r="A48" s="67"/>
      <c r="B48" s="67"/>
      <c r="C48" s="67"/>
      <c r="D48" s="67"/>
      <c r="E48" s="67"/>
      <c r="F48" s="67"/>
      <c r="G48" s="67"/>
      <c r="H48" s="67"/>
      <c r="I48" s="67"/>
      <c r="J48" s="551"/>
      <c r="K48" s="552"/>
      <c r="L48" s="552"/>
      <c r="M48" s="552"/>
      <c r="N48" s="552"/>
      <c r="O48" s="553"/>
      <c r="P48" s="551"/>
      <c r="Q48" s="552"/>
      <c r="R48" s="552"/>
      <c r="S48" s="552"/>
      <c r="T48" s="552"/>
      <c r="U48" s="553"/>
      <c r="V48" s="551"/>
      <c r="W48" s="552"/>
      <c r="X48" s="552"/>
      <c r="Y48" s="552"/>
      <c r="Z48" s="552"/>
      <c r="AA48" s="553"/>
      <c r="AB48" s="551"/>
      <c r="AC48" s="552"/>
      <c r="AD48" s="552"/>
      <c r="AE48" s="552"/>
      <c r="AF48" s="552"/>
      <c r="AG48" s="553"/>
      <c r="AH48" s="551"/>
      <c r="AI48" s="552"/>
      <c r="AJ48" s="552"/>
      <c r="AK48" s="552"/>
      <c r="AL48" s="552"/>
      <c r="AM48" s="553"/>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x14ac:dyDescent="0.3">
      <c r="A49" s="67"/>
      <c r="B49" s="67"/>
      <c r="C49" s="67"/>
      <c r="D49" s="67"/>
      <c r="E49" s="67"/>
      <c r="F49" s="67"/>
      <c r="G49" s="67"/>
      <c r="H49" s="67"/>
      <c r="I49" s="67"/>
      <c r="J49" s="551"/>
      <c r="K49" s="552"/>
      <c r="L49" s="552"/>
      <c r="M49" s="552"/>
      <c r="N49" s="552"/>
      <c r="O49" s="553"/>
      <c r="P49" s="551"/>
      <c r="Q49" s="552"/>
      <c r="R49" s="552"/>
      <c r="S49" s="552"/>
      <c r="T49" s="552"/>
      <c r="U49" s="553"/>
      <c r="V49" s="551"/>
      <c r="W49" s="552"/>
      <c r="X49" s="552"/>
      <c r="Y49" s="552"/>
      <c r="Z49" s="552"/>
      <c r="AA49" s="553"/>
      <c r="AB49" s="551"/>
      <c r="AC49" s="552"/>
      <c r="AD49" s="552"/>
      <c r="AE49" s="552"/>
      <c r="AF49" s="552"/>
      <c r="AG49" s="553"/>
      <c r="AH49" s="551"/>
      <c r="AI49" s="552"/>
      <c r="AJ49" s="552"/>
      <c r="AK49" s="552"/>
      <c r="AL49" s="552"/>
      <c r="AM49" s="553"/>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x14ac:dyDescent="0.3">
      <c r="A50" s="67"/>
      <c r="B50" s="67"/>
      <c r="C50" s="67"/>
      <c r="D50" s="67"/>
      <c r="E50" s="67"/>
      <c r="F50" s="67"/>
      <c r="G50" s="67"/>
      <c r="H50" s="67"/>
      <c r="I50" s="67"/>
      <c r="J50" s="551"/>
      <c r="K50" s="552"/>
      <c r="L50" s="552"/>
      <c r="M50" s="552"/>
      <c r="N50" s="552"/>
      <c r="O50" s="553"/>
      <c r="P50" s="551"/>
      <c r="Q50" s="552"/>
      <c r="R50" s="552"/>
      <c r="S50" s="552"/>
      <c r="T50" s="552"/>
      <c r="U50" s="553"/>
      <c r="V50" s="551"/>
      <c r="W50" s="552"/>
      <c r="X50" s="552"/>
      <c r="Y50" s="552"/>
      <c r="Z50" s="552"/>
      <c r="AA50" s="553"/>
      <c r="AB50" s="551"/>
      <c r="AC50" s="552"/>
      <c r="AD50" s="552"/>
      <c r="AE50" s="552"/>
      <c r="AF50" s="552"/>
      <c r="AG50" s="553"/>
      <c r="AH50" s="551"/>
      <c r="AI50" s="552"/>
      <c r="AJ50" s="552"/>
      <c r="AK50" s="552"/>
      <c r="AL50" s="552"/>
      <c r="AM50" s="553"/>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thickBot="1" x14ac:dyDescent="0.35">
      <c r="A51" s="67"/>
      <c r="B51" s="67"/>
      <c r="C51" s="67"/>
      <c r="D51" s="67"/>
      <c r="E51" s="67"/>
      <c r="F51" s="67"/>
      <c r="G51" s="67"/>
      <c r="H51" s="67"/>
      <c r="I51" s="67"/>
      <c r="J51" s="554"/>
      <c r="K51" s="555"/>
      <c r="L51" s="555"/>
      <c r="M51" s="555"/>
      <c r="N51" s="555"/>
      <c r="O51" s="556"/>
      <c r="P51" s="554"/>
      <c r="Q51" s="555"/>
      <c r="R51" s="555"/>
      <c r="S51" s="555"/>
      <c r="T51" s="555"/>
      <c r="U51" s="556"/>
      <c r="V51" s="554"/>
      <c r="W51" s="555"/>
      <c r="X51" s="555"/>
      <c r="Y51" s="555"/>
      <c r="Z51" s="555"/>
      <c r="AA51" s="556"/>
      <c r="AB51" s="554"/>
      <c r="AC51" s="555"/>
      <c r="AD51" s="555"/>
      <c r="AE51" s="555"/>
      <c r="AF51" s="555"/>
      <c r="AG51" s="556"/>
      <c r="AH51" s="554"/>
      <c r="AI51" s="555"/>
      <c r="AJ51" s="555"/>
      <c r="AK51" s="555"/>
      <c r="AL51" s="555"/>
      <c r="AM51" s="556"/>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x14ac:dyDescent="0.3">
      <c r="A52" s="67"/>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x14ac:dyDescent="0.3">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row>
    <row r="63" spans="1:80" x14ac:dyDescent="0.3">
      <c r="A63" s="6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row>
    <row r="64" spans="1:80" x14ac:dyDescent="0.3">
      <c r="A64" s="6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row>
    <row r="65" spans="1:8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row>
    <row r="66" spans="1:8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row>
    <row r="67" spans="1:8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row>
    <row r="68" spans="1:8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row>
    <row r="69" spans="1:8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row>
    <row r="70" spans="1:8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row>
    <row r="71" spans="1:8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row>
    <row r="72" spans="1:8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row>
    <row r="73" spans="1:8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row>
    <row r="74" spans="1:8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row>
    <row r="75" spans="1:8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row>
    <row r="76" spans="1:8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row>
    <row r="77" spans="1:8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row>
    <row r="78" spans="1:8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row>
    <row r="79" spans="1:8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row>
    <row r="80" spans="1:8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row>
    <row r="81" spans="1:63"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row>
    <row r="82" spans="1:63"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row>
    <row r="83" spans="1:63"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row>
    <row r="84" spans="1:63"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row>
    <row r="85" spans="1:63"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row>
    <row r="86" spans="1:63"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row>
    <row r="87" spans="1:63"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row>
    <row r="88" spans="1:63"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row>
    <row r="89" spans="1:63"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row>
    <row r="90" spans="1:63"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row>
    <row r="91" spans="1:63"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row>
    <row r="92" spans="1:63"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row>
    <row r="93" spans="1:63"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row>
    <row r="94" spans="1:63"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row>
    <row r="95" spans="1:63"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row>
    <row r="96" spans="1:63"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row>
    <row r="97" spans="1:63"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row>
    <row r="98" spans="1:63"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row>
    <row r="99" spans="1:63"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row>
    <row r="100" spans="1:63"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row>
    <row r="101" spans="1:63"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row>
    <row r="102" spans="1:63"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row>
    <row r="103" spans="1:63"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row>
    <row r="104" spans="1:63"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c r="BI104" s="67"/>
      <c r="BJ104" s="67"/>
      <c r="BK104" s="67"/>
    </row>
    <row r="105" spans="1:63"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c r="BI105" s="67"/>
      <c r="BJ105" s="67"/>
      <c r="BK105" s="67"/>
    </row>
    <row r="106" spans="1:63"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row>
    <row r="107" spans="1:63"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c r="BI107" s="67"/>
      <c r="BJ107" s="67"/>
      <c r="BK107" s="67"/>
    </row>
    <row r="108" spans="1:63"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7"/>
      <c r="BJ108" s="67"/>
      <c r="BK108" s="67"/>
    </row>
    <row r="109" spans="1:63"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row>
    <row r="110" spans="1:63"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row>
    <row r="111" spans="1:63"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c r="BI111" s="67"/>
      <c r="BJ111" s="67"/>
      <c r="BK111" s="67"/>
    </row>
    <row r="112" spans="1:63"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c r="BI112" s="67"/>
      <c r="BJ112" s="67"/>
      <c r="BK112" s="67"/>
    </row>
    <row r="113" spans="1:63"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c r="BI113" s="67"/>
      <c r="BJ113" s="67"/>
      <c r="BK113" s="67"/>
    </row>
    <row r="114" spans="1:63"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row>
    <row r="115" spans="1:63"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row>
    <row r="116" spans="1:63"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67"/>
      <c r="BK116" s="67"/>
    </row>
    <row r="117" spans="1:63"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c r="BI117" s="67"/>
      <c r="BJ117" s="67"/>
      <c r="BK117" s="67"/>
    </row>
    <row r="118" spans="1:63"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row>
    <row r="119" spans="1:63"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row>
    <row r="120" spans="1:63"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c r="BI120" s="67"/>
      <c r="BJ120" s="67"/>
      <c r="BK120" s="67"/>
    </row>
    <row r="121" spans="1:63"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c r="BI121" s="67"/>
      <c r="BJ121" s="67"/>
      <c r="BK121" s="67"/>
    </row>
    <row r="122" spans="1:63" x14ac:dyDescent="0.3">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c r="BI122" s="67"/>
      <c r="BJ122" s="67"/>
      <c r="BK122" s="67"/>
    </row>
    <row r="123" spans="1:63" x14ac:dyDescent="0.3">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row>
    <row r="124" spans="1:63" x14ac:dyDescent="0.3">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row>
    <row r="125" spans="1:63" x14ac:dyDescent="0.3">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c r="BI125" s="67"/>
      <c r="BJ125" s="67"/>
      <c r="BK125" s="67"/>
    </row>
    <row r="126" spans="1:63" x14ac:dyDescent="0.3">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c r="BI126" s="67"/>
      <c r="BJ126" s="67"/>
      <c r="BK126" s="67"/>
    </row>
    <row r="127" spans="1:63" x14ac:dyDescent="0.3">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c r="BI127" s="67"/>
      <c r="BJ127" s="67"/>
      <c r="BK127" s="67"/>
    </row>
    <row r="128" spans="1:63" x14ac:dyDescent="0.3">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c r="BI128" s="67"/>
      <c r="BJ128" s="67"/>
      <c r="BK128" s="67"/>
    </row>
    <row r="129" spans="2:63" x14ac:dyDescent="0.3">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row>
    <row r="130" spans="2:63" x14ac:dyDescent="0.3">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row>
    <row r="131" spans="2:63" x14ac:dyDescent="0.3">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c r="BI131" s="67"/>
      <c r="BJ131" s="67"/>
      <c r="BK131" s="67"/>
    </row>
    <row r="132" spans="2:63" x14ac:dyDescent="0.3">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c r="BI132" s="67"/>
      <c r="BJ132" s="67"/>
      <c r="BK132" s="67"/>
    </row>
    <row r="133" spans="2:63" x14ac:dyDescent="0.3">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c r="BI133" s="67"/>
      <c r="BJ133" s="67"/>
      <c r="BK133" s="67"/>
    </row>
    <row r="134" spans="2:63" x14ac:dyDescent="0.3">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c r="BI134" s="67"/>
      <c r="BJ134" s="67"/>
      <c r="BK134" s="67"/>
    </row>
    <row r="135" spans="2:63" x14ac:dyDescent="0.3">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c r="BI135" s="67"/>
      <c r="BJ135" s="67"/>
      <c r="BK135" s="67"/>
    </row>
    <row r="136" spans="2:63" x14ac:dyDescent="0.3">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c r="BI136" s="67"/>
      <c r="BJ136" s="67"/>
      <c r="BK136" s="67"/>
    </row>
    <row r="137" spans="2:63" x14ac:dyDescent="0.3">
      <c r="B137" s="67"/>
      <c r="C137" s="67"/>
      <c r="D137" s="67"/>
      <c r="E137" s="67"/>
      <c r="F137" s="67"/>
      <c r="G137" s="67"/>
      <c r="H137" s="67"/>
      <c r="I137" s="67"/>
    </row>
    <row r="138" spans="2:63" x14ac:dyDescent="0.3">
      <c r="B138" s="67"/>
      <c r="C138" s="67"/>
      <c r="D138" s="67"/>
      <c r="E138" s="67"/>
      <c r="F138" s="67"/>
      <c r="G138" s="67"/>
      <c r="H138" s="67"/>
      <c r="I138" s="67"/>
    </row>
    <row r="139" spans="2:63" x14ac:dyDescent="0.3">
      <c r="B139" s="67"/>
      <c r="C139" s="67"/>
      <c r="D139" s="67"/>
      <c r="E139" s="67"/>
      <c r="F139" s="67"/>
      <c r="G139" s="67"/>
      <c r="H139" s="67"/>
      <c r="I139" s="67"/>
    </row>
    <row r="140" spans="2:63" x14ac:dyDescent="0.3">
      <c r="B140" s="67"/>
      <c r="C140" s="67"/>
      <c r="D140" s="67"/>
      <c r="E140" s="67"/>
      <c r="F140" s="67"/>
      <c r="G140" s="67"/>
      <c r="H140" s="67"/>
      <c r="I140" s="67"/>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40" zoomScaleNormal="40" workbookViewId="0">
      <selection activeCell="N6" sqref="N6"/>
    </sheetView>
  </sheetViews>
  <sheetFormatPr baseColWidth="10"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row>
    <row r="2" spans="1:91" ht="18" customHeight="1" x14ac:dyDescent="0.3">
      <c r="A2" s="67"/>
      <c r="B2" s="625" t="s">
        <v>149</v>
      </c>
      <c r="C2" s="626"/>
      <c r="D2" s="626"/>
      <c r="E2" s="626"/>
      <c r="F2" s="626"/>
      <c r="G2" s="626"/>
      <c r="H2" s="626"/>
      <c r="I2" s="626"/>
      <c r="J2" s="547" t="s">
        <v>2</v>
      </c>
      <c r="K2" s="547"/>
      <c r="L2" s="547"/>
      <c r="M2" s="547"/>
      <c r="N2" s="547"/>
      <c r="O2" s="547"/>
      <c r="P2" s="547"/>
      <c r="Q2" s="547"/>
      <c r="R2" s="547"/>
      <c r="S2" s="547"/>
      <c r="T2" s="547"/>
      <c r="U2" s="547"/>
      <c r="V2" s="547"/>
      <c r="W2" s="547"/>
      <c r="X2" s="547"/>
      <c r="Y2" s="547"/>
      <c r="Z2" s="547"/>
      <c r="AA2" s="547"/>
      <c r="AB2" s="547"/>
      <c r="AC2" s="547"/>
      <c r="AD2" s="547"/>
      <c r="AE2" s="547"/>
      <c r="AF2" s="547"/>
      <c r="AG2" s="547"/>
      <c r="AH2" s="547"/>
      <c r="AI2" s="547"/>
      <c r="AJ2" s="547"/>
      <c r="AK2" s="547"/>
      <c r="AL2" s="547"/>
      <c r="AM2" s="54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row>
    <row r="3" spans="1:91" ht="18.75" customHeight="1" x14ac:dyDescent="0.3">
      <c r="A3" s="67"/>
      <c r="B3" s="626"/>
      <c r="C3" s="626"/>
      <c r="D3" s="626"/>
      <c r="E3" s="626"/>
      <c r="F3" s="626"/>
      <c r="G3" s="626"/>
      <c r="H3" s="626"/>
      <c r="I3" s="626"/>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row>
    <row r="4" spans="1:91" ht="15" customHeight="1" x14ac:dyDescent="0.3">
      <c r="A4" s="67"/>
      <c r="B4" s="626"/>
      <c r="C4" s="626"/>
      <c r="D4" s="626"/>
      <c r="E4" s="626"/>
      <c r="F4" s="626"/>
      <c r="G4" s="626"/>
      <c r="H4" s="626"/>
      <c r="I4" s="626"/>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c r="AK4" s="547"/>
      <c r="AL4" s="547"/>
      <c r="AM4" s="54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row>
    <row r="5" spans="1:91" ht="15" thickBot="1" x14ac:dyDescent="0.3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row>
    <row r="6" spans="1:91" ht="15" customHeight="1" x14ac:dyDescent="0.3">
      <c r="A6" s="67"/>
      <c r="B6" s="558" t="s">
        <v>4</v>
      </c>
      <c r="C6" s="558"/>
      <c r="D6" s="559"/>
      <c r="E6" s="596" t="s">
        <v>111</v>
      </c>
      <c r="F6" s="597"/>
      <c r="G6" s="597"/>
      <c r="H6" s="597"/>
      <c r="I6" s="598"/>
      <c r="J6" s="30" t="str">
        <f>IF(AND('Mapa final'!$AB$10="Muy Alta",'Mapa final'!$AD$10="Leve"),CONCATENATE("R1C",'Mapa final'!$R$10),"")</f>
        <v/>
      </c>
      <c r="K6" s="31" t="str">
        <f>IF(AND('Mapa final'!$AB$11="Muy Alta",'Mapa final'!$AD$11="Leve"),CONCATENATE("R1C",'Mapa final'!$R$11),"")</f>
        <v/>
      </c>
      <c r="L6" s="31" t="str">
        <f>IF(AND('Mapa final'!$AB$12="Muy Alta",'Mapa final'!$AD$12="Leve"),CONCATENATE("R1C",'Mapa final'!$R$12),"")</f>
        <v/>
      </c>
      <c r="M6" s="31" t="str">
        <f>IF(AND('Mapa final'!$AB$13="Muy Alta",'Mapa final'!$AD$13="Leve"),CONCATENATE("R1C",'Mapa final'!$R$13),"")</f>
        <v/>
      </c>
      <c r="N6" s="31" t="e">
        <f>IF(AND('Mapa final'!#REF!="Muy Alta",'Mapa final'!#REF!="Leve"),CONCATENATE("R1C",'Mapa final'!#REF!),"")</f>
        <v>#REF!</v>
      </c>
      <c r="O6" s="32" t="e">
        <f>IF(AND('Mapa final'!#REF!="Muy Alta",'Mapa final'!#REF!="Leve"),CONCATENATE("R1C",'Mapa final'!#REF!),"")</f>
        <v>#REF!</v>
      </c>
      <c r="P6" s="30" t="str">
        <f>IF(AND('Mapa final'!$AB$10="Muy Alta",'Mapa final'!$AD$10="Menor"),CONCATENATE("R1C",'Mapa final'!$R$10),"")</f>
        <v/>
      </c>
      <c r="Q6" s="31" t="str">
        <f>IF(AND('Mapa final'!$AB$11="Muy Alta",'Mapa final'!$AD$11="Menor"),CONCATENATE("R1C",'Mapa final'!$R$11),"")</f>
        <v/>
      </c>
      <c r="R6" s="31" t="str">
        <f>IF(AND('Mapa final'!$AB$12="Muy Alta",'Mapa final'!$AD$12="Menor"),CONCATENATE("R1C",'Mapa final'!$R$12),"")</f>
        <v/>
      </c>
      <c r="S6" s="31" t="str">
        <f>IF(AND('Mapa final'!$AB$13="Muy Alta",'Mapa final'!$AD$13="Menor"),CONCATENATE("R1C",'Mapa final'!$R$13),"")</f>
        <v/>
      </c>
      <c r="T6" s="31" t="e">
        <f>IF(AND('Mapa final'!#REF!="Muy Alta",'Mapa final'!#REF!="Menor"),CONCATENATE("R1C",'Mapa final'!#REF!),"")</f>
        <v>#REF!</v>
      </c>
      <c r="U6" s="32" t="e">
        <f>IF(AND('Mapa final'!#REF!="Muy Alta",'Mapa final'!#REF!="Menor"),CONCATENATE("R1C",'Mapa final'!#REF!),"")</f>
        <v>#REF!</v>
      </c>
      <c r="V6" s="30" t="str">
        <f>IF(AND('Mapa final'!$AB$10="Muy Alta",'Mapa final'!$AD$10="Moderado"),CONCATENATE("R1C",'Mapa final'!$R$10),"")</f>
        <v/>
      </c>
      <c r="W6" s="31" t="str">
        <f>IF(AND('Mapa final'!$AB$11="Muy Alta",'Mapa final'!$AD$11="Moderado"),CONCATENATE("R1C",'Mapa final'!$R$11),"")</f>
        <v/>
      </c>
      <c r="X6" s="31" t="str">
        <f>IF(AND('Mapa final'!$AB$12="Muy Alta",'Mapa final'!$AD$12="Moderado"),CONCATENATE("R1C",'Mapa final'!$R$12),"")</f>
        <v/>
      </c>
      <c r="Y6" s="31" t="str">
        <f>IF(AND('Mapa final'!$AB$13="Muy Alta",'Mapa final'!$AD$13="Moderado"),CONCATENATE("R1C",'Mapa final'!$R$13),"")</f>
        <v/>
      </c>
      <c r="Z6" s="31" t="e">
        <f>IF(AND('Mapa final'!#REF!="Muy Alta",'Mapa final'!#REF!="Moderado"),CONCATENATE("R1C",'Mapa final'!#REF!),"")</f>
        <v>#REF!</v>
      </c>
      <c r="AA6" s="32" t="e">
        <f>IF(AND('Mapa final'!#REF!="Muy Alta",'Mapa final'!#REF!="Moderado"),CONCATENATE("R1C",'Mapa final'!#REF!),"")</f>
        <v>#REF!</v>
      </c>
      <c r="AB6" s="30" t="str">
        <f>IF(AND('Mapa final'!$AB$10="Muy Alta",'Mapa final'!$AD$10="Mayor"),CONCATENATE("R1C",'Mapa final'!$R$10),"")</f>
        <v/>
      </c>
      <c r="AC6" s="31" t="str">
        <f>IF(AND('Mapa final'!$AB$11="Muy Alta",'Mapa final'!$AD$11="Mayor"),CONCATENATE("R1C",'Mapa final'!$R$11),"")</f>
        <v/>
      </c>
      <c r="AD6" s="31" t="str">
        <f>IF(AND('Mapa final'!$AB$12="Muy Alta",'Mapa final'!$AD$12="Mayor"),CONCATENATE("R1C",'Mapa final'!$R$12),"")</f>
        <v/>
      </c>
      <c r="AE6" s="31" t="str">
        <f>IF(AND('Mapa final'!$AB$13="Muy Alta",'Mapa final'!$AD$13="Mayor"),CONCATENATE("R1C",'Mapa final'!$R$13),"")</f>
        <v/>
      </c>
      <c r="AF6" s="31" t="e">
        <f>IF(AND('Mapa final'!#REF!="Muy Alta",'Mapa final'!#REF!="Mayor"),CONCATENATE("R1C",'Mapa final'!#REF!),"")</f>
        <v>#REF!</v>
      </c>
      <c r="AG6" s="32" t="e">
        <f>IF(AND('Mapa final'!#REF!="Muy Alta",'Mapa final'!#REF!="Mayor"),CONCATENATE("R1C",'Mapa final'!#REF!),"")</f>
        <v>#REF!</v>
      </c>
      <c r="AH6" s="33" t="str">
        <f>IF(AND('Mapa final'!$AB$10="Muy Alta",'Mapa final'!$AD$10="Catastrófico"),CONCATENATE("R1C",'Mapa final'!$R$10),"")</f>
        <v/>
      </c>
      <c r="AI6" s="34" t="str">
        <f>IF(AND('Mapa final'!$AB$11="Muy Alta",'Mapa final'!$AD$11="Catastrófico"),CONCATENATE("R1C",'Mapa final'!$R$11),"")</f>
        <v/>
      </c>
      <c r="AJ6" s="34" t="str">
        <f>IF(AND('Mapa final'!$AB$12="Muy Alta",'Mapa final'!$AD$12="Catastrófico"),CONCATENATE("R1C",'Mapa final'!$R$12),"")</f>
        <v/>
      </c>
      <c r="AK6" s="34" t="str">
        <f>IF(AND('Mapa final'!$AB$13="Muy Alta",'Mapa final'!$AD$13="Catastrófico"),CONCATENATE("R1C",'Mapa final'!$R$13),"")</f>
        <v/>
      </c>
      <c r="AL6" s="34" t="e">
        <f>IF(AND('Mapa final'!#REF!="Muy Alta",'Mapa final'!#REF!="Catastrófico"),CONCATENATE("R1C",'Mapa final'!#REF!),"")</f>
        <v>#REF!</v>
      </c>
      <c r="AM6" s="35" t="e">
        <f>IF(AND('Mapa final'!#REF!="Muy Alta",'Mapa final'!#REF!="Catastrófico"),CONCATENATE("R1C",'Mapa final'!#REF!),"")</f>
        <v>#REF!</v>
      </c>
      <c r="AN6" s="67"/>
      <c r="AO6" s="616" t="s">
        <v>78</v>
      </c>
      <c r="AP6" s="617"/>
      <c r="AQ6" s="617"/>
      <c r="AR6" s="617"/>
      <c r="AS6" s="617"/>
      <c r="AT6" s="618"/>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row>
    <row r="7" spans="1:91" ht="15" customHeight="1" x14ac:dyDescent="0.3">
      <c r="A7" s="67"/>
      <c r="B7" s="558"/>
      <c r="C7" s="558"/>
      <c r="D7" s="559"/>
      <c r="E7" s="599"/>
      <c r="F7" s="600"/>
      <c r="G7" s="600"/>
      <c r="H7" s="600"/>
      <c r="I7" s="601"/>
      <c r="J7" s="36" t="str">
        <f>IF(AND('Mapa final'!$AB$14="Muy Alta",'Mapa final'!$AD$14="Leve"),CONCATENATE("R2C",'Mapa final'!$R$14),"")</f>
        <v/>
      </c>
      <c r="K7" s="37" t="str">
        <f>IF(AND('Mapa final'!$AB$15="Muy Alta",'Mapa final'!$AD$15="Leve"),CONCATENATE("R2C",'Mapa final'!$R$15),"")</f>
        <v/>
      </c>
      <c r="L7" s="37" t="str">
        <f>IF(AND('Mapa final'!$AB$16="Muy Alta",'Mapa final'!$AD$16="Leve"),CONCATENATE("R2C",'Mapa final'!$R$16),"")</f>
        <v/>
      </c>
      <c r="M7" s="37" t="str">
        <f>IF(AND('Mapa final'!$AB$17="Muy Alta",'Mapa final'!$AD$17="Leve"),CONCATENATE("R2C",'Mapa final'!$R$17),"")</f>
        <v/>
      </c>
      <c r="N7" s="37" t="str">
        <f>IF(AND('Mapa final'!$AB$18="Muy Alta",'Mapa final'!$AD$18="Leve"),CONCATENATE("R2C",'Mapa final'!$R$18),"")</f>
        <v/>
      </c>
      <c r="O7" s="38" t="str">
        <f>IF(AND('Mapa final'!$AB$19="Muy Alta",'Mapa final'!$AD$19="Leve"),CONCATENATE("R2C",'Mapa final'!$R$19),"")</f>
        <v/>
      </c>
      <c r="P7" s="36" t="str">
        <f>IF(AND('Mapa final'!$AB$14="Muy Alta",'Mapa final'!$AD$14="Menor"),CONCATENATE("R2C",'Mapa final'!$R$14),"")</f>
        <v/>
      </c>
      <c r="Q7" s="37" t="str">
        <f>IF(AND('Mapa final'!$AB$15="Muy Alta",'Mapa final'!$AD$15="Menor"),CONCATENATE("R2C",'Mapa final'!$R$15),"")</f>
        <v/>
      </c>
      <c r="R7" s="37" t="str">
        <f>IF(AND('Mapa final'!$AB$16="Muy Alta",'Mapa final'!$AD$16="Menor"),CONCATENATE("R2C",'Mapa final'!$R$16),"")</f>
        <v/>
      </c>
      <c r="S7" s="37" t="str">
        <f>IF(AND('Mapa final'!$AB$17="Muy Alta",'Mapa final'!$AD$17="Menor"),CONCATENATE("R2C",'Mapa final'!$R$17),"")</f>
        <v/>
      </c>
      <c r="T7" s="37" t="str">
        <f>IF(AND('Mapa final'!$AB$18="Muy Alta",'Mapa final'!$AD$18="Menor"),CONCATENATE("R2C",'Mapa final'!$R$18),"")</f>
        <v/>
      </c>
      <c r="U7" s="38" t="str">
        <f>IF(AND('Mapa final'!$AB$19="Muy Alta",'Mapa final'!$AD$19="Menor"),CONCATENATE("R2C",'Mapa final'!$R$19),"")</f>
        <v/>
      </c>
      <c r="V7" s="36" t="str">
        <f>IF(AND('Mapa final'!$AB$14="Muy Alta",'Mapa final'!$AD$14="Moderado"),CONCATENATE("R2C",'Mapa final'!$R$14),"")</f>
        <v/>
      </c>
      <c r="W7" s="37" t="str">
        <f>IF(AND('Mapa final'!$AB$15="Muy Alta",'Mapa final'!$AD$15="Moderado"),CONCATENATE("R2C",'Mapa final'!$R$15),"")</f>
        <v/>
      </c>
      <c r="X7" s="37" t="str">
        <f>IF(AND('Mapa final'!$AB$16="Muy Alta",'Mapa final'!$AD$16="Moderado"),CONCATENATE("R2C",'Mapa final'!$R$16),"")</f>
        <v/>
      </c>
      <c r="Y7" s="37" t="str">
        <f>IF(AND('Mapa final'!$AB$17="Muy Alta",'Mapa final'!$AD$17="Moderado"),CONCATENATE("R2C",'Mapa final'!$R$17),"")</f>
        <v/>
      </c>
      <c r="Z7" s="37" t="str">
        <f>IF(AND('Mapa final'!$AB$18="Muy Alta",'Mapa final'!$AD$18="Moderado"),CONCATENATE("R2C",'Mapa final'!$R$18),"")</f>
        <v/>
      </c>
      <c r="AA7" s="38" t="str">
        <f>IF(AND('Mapa final'!$AB$19="Muy Alta",'Mapa final'!$AD$19="Moderado"),CONCATENATE("R2C",'Mapa final'!$R$19),"")</f>
        <v/>
      </c>
      <c r="AB7" s="36" t="str">
        <f>IF(AND('Mapa final'!$AB$14="Muy Alta",'Mapa final'!$AD$14="Mayor"),CONCATENATE("R2C",'Mapa final'!$R$14),"")</f>
        <v/>
      </c>
      <c r="AC7" s="37" t="str">
        <f>IF(AND('Mapa final'!$AB$15="Muy Alta",'Mapa final'!$AD$15="Mayor"),CONCATENATE("R2C",'Mapa final'!$R$15),"")</f>
        <v/>
      </c>
      <c r="AD7" s="37" t="str">
        <f>IF(AND('Mapa final'!$AB$16="Muy Alta",'Mapa final'!$AD$16="Mayor"),CONCATENATE("R2C",'Mapa final'!$R$16),"")</f>
        <v/>
      </c>
      <c r="AE7" s="37" t="str">
        <f>IF(AND('Mapa final'!$AB$17="Muy Alta",'Mapa final'!$AD$17="Mayor"),CONCATENATE("R2C",'Mapa final'!$R$17),"")</f>
        <v/>
      </c>
      <c r="AF7" s="37" t="str">
        <f>IF(AND('Mapa final'!$AB$18="Muy Alta",'Mapa final'!$AD$18="Mayor"),CONCATENATE("R2C",'Mapa final'!$R$18),"")</f>
        <v/>
      </c>
      <c r="AG7" s="38" t="str">
        <f>IF(AND('Mapa final'!$AB$19="Muy Alta",'Mapa final'!$AD$19="Mayor"),CONCATENATE("R2C",'Mapa final'!$R$19),"")</f>
        <v/>
      </c>
      <c r="AH7" s="39" t="str">
        <f>IF(AND('Mapa final'!$AB$14="Muy Alta",'Mapa final'!$AD$14="Catastrófico"),CONCATENATE("R2C",'Mapa final'!$R$14),"")</f>
        <v/>
      </c>
      <c r="AI7" s="40" t="str">
        <f>IF(AND('Mapa final'!$AB$15="Muy Alta",'Mapa final'!$AD$15="Catastrófico"),CONCATENATE("R2C",'Mapa final'!$R$15),"")</f>
        <v/>
      </c>
      <c r="AJ7" s="40" t="str">
        <f>IF(AND('Mapa final'!$AB$16="Muy Alta",'Mapa final'!$AD$16="Catastrófico"),CONCATENATE("R2C",'Mapa final'!$R$16),"")</f>
        <v/>
      </c>
      <c r="AK7" s="40" t="str">
        <f>IF(AND('Mapa final'!$AB$17="Muy Alta",'Mapa final'!$AD$17="Catastrófico"),CONCATENATE("R2C",'Mapa final'!$R$17),"")</f>
        <v/>
      </c>
      <c r="AL7" s="40" t="str">
        <f>IF(AND('Mapa final'!$AB$18="Muy Alta",'Mapa final'!$AD$18="Catastrófico"),CONCATENATE("R2C",'Mapa final'!$R$18),"")</f>
        <v/>
      </c>
      <c r="AM7" s="41" t="str">
        <f>IF(AND('Mapa final'!$AB$19="Muy Alta",'Mapa final'!$AD$19="Catastrófico"),CONCATENATE("R2C",'Mapa final'!$R$19),"")</f>
        <v/>
      </c>
      <c r="AN7" s="67"/>
      <c r="AO7" s="619"/>
      <c r="AP7" s="620"/>
      <c r="AQ7" s="620"/>
      <c r="AR7" s="620"/>
      <c r="AS7" s="620"/>
      <c r="AT7" s="621"/>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row>
    <row r="8" spans="1:91" ht="15" customHeight="1" x14ac:dyDescent="0.3">
      <c r="A8" s="67"/>
      <c r="B8" s="558"/>
      <c r="C8" s="558"/>
      <c r="D8" s="559"/>
      <c r="E8" s="599"/>
      <c r="F8" s="600"/>
      <c r="G8" s="600"/>
      <c r="H8" s="600"/>
      <c r="I8" s="601"/>
      <c r="J8" s="36" t="str">
        <f>IF(AND('Mapa final'!$AB$20="Muy Alta",'Mapa final'!$AD$20="Leve"),CONCATENATE("R3C",'Mapa final'!$R$20),"")</f>
        <v/>
      </c>
      <c r="K8" s="37" t="str">
        <f>IF(AND('Mapa final'!$AB$21="Muy Alta",'Mapa final'!$AD$21="Leve"),CONCATENATE("R3C",'Mapa final'!$R$21),"")</f>
        <v/>
      </c>
      <c r="L8" s="37" t="str">
        <f>IF(AND('Mapa final'!$AB$22="Muy Alta",'Mapa final'!$AD$22="Leve"),CONCATENATE("R3C",'Mapa final'!$R$22),"")</f>
        <v/>
      </c>
      <c r="M8" s="37" t="str">
        <f>IF(AND('Mapa final'!$AB$23="Muy Alta",'Mapa final'!$AD$23="Leve"),CONCATENATE("R3C",'Mapa final'!$R$23),"")</f>
        <v/>
      </c>
      <c r="N8" s="37" t="str">
        <f>IF(AND('Mapa final'!$AB$24="Muy Alta",'Mapa final'!$AD$24="Leve"),CONCATENATE("R3C",'Mapa final'!$R$24),"")</f>
        <v/>
      </c>
      <c r="O8" s="38" t="str">
        <f>IF(AND('Mapa final'!$AB$25="Muy Alta",'Mapa final'!$AD$25="Leve"),CONCATENATE("R3C",'Mapa final'!$R$25),"")</f>
        <v/>
      </c>
      <c r="P8" s="36" t="str">
        <f>IF(AND('Mapa final'!$AB$20="Muy Alta",'Mapa final'!$AD$20="Menor"),CONCATENATE("R3C",'Mapa final'!$R$20),"")</f>
        <v/>
      </c>
      <c r="Q8" s="37" t="str">
        <f>IF(AND('Mapa final'!$AB$21="Muy Alta",'Mapa final'!$AD$21="Menor"),CONCATENATE("R3C",'Mapa final'!$R$21),"")</f>
        <v/>
      </c>
      <c r="R8" s="37" t="str">
        <f>IF(AND('Mapa final'!$AB$22="Muy Alta",'Mapa final'!$AD$22="Menor"),CONCATENATE("R3C",'Mapa final'!$R$22),"")</f>
        <v/>
      </c>
      <c r="S8" s="37" t="str">
        <f>IF(AND('Mapa final'!$AB$23="Muy Alta",'Mapa final'!$AD$23="Menor"),CONCATENATE("R3C",'Mapa final'!$R$23),"")</f>
        <v/>
      </c>
      <c r="T8" s="37" t="str">
        <f>IF(AND('Mapa final'!$AB$24="Muy Alta",'Mapa final'!$AD$24="Menor"),CONCATENATE("R3C",'Mapa final'!$R$24),"")</f>
        <v/>
      </c>
      <c r="U8" s="38" t="str">
        <f>IF(AND('Mapa final'!$AB$25="Muy Alta",'Mapa final'!$AD$25="Menor"),CONCATENATE("R3C",'Mapa final'!$R$25),"")</f>
        <v/>
      </c>
      <c r="V8" s="36" t="str">
        <f>IF(AND('Mapa final'!$AB$20="Muy Alta",'Mapa final'!$AD$20="Moderado"),CONCATENATE("R3C",'Mapa final'!$R$20),"")</f>
        <v/>
      </c>
      <c r="W8" s="37" t="str">
        <f>IF(AND('Mapa final'!$AB$21="Muy Alta",'Mapa final'!$AD$21="Moderado"),CONCATENATE("R3C",'Mapa final'!$R$21),"")</f>
        <v/>
      </c>
      <c r="X8" s="37" t="str">
        <f>IF(AND('Mapa final'!$AB$22="Muy Alta",'Mapa final'!$AD$22="Moderado"),CONCATENATE("R3C",'Mapa final'!$R$22),"")</f>
        <v/>
      </c>
      <c r="Y8" s="37" t="str">
        <f>IF(AND('Mapa final'!$AB$23="Muy Alta",'Mapa final'!$AD$23="Moderado"),CONCATENATE("R3C",'Mapa final'!$R$23),"")</f>
        <v/>
      </c>
      <c r="Z8" s="37" t="str">
        <f>IF(AND('Mapa final'!$AB$24="Muy Alta",'Mapa final'!$AD$24="Moderado"),CONCATENATE("R3C",'Mapa final'!$R$24),"")</f>
        <v/>
      </c>
      <c r="AA8" s="38" t="str">
        <f>IF(AND('Mapa final'!$AB$25="Muy Alta",'Mapa final'!$AD$25="Moderado"),CONCATENATE("R3C",'Mapa final'!$R$25),"")</f>
        <v/>
      </c>
      <c r="AB8" s="36" t="str">
        <f>IF(AND('Mapa final'!$AB$20="Muy Alta",'Mapa final'!$AD$20="Mayor"),CONCATENATE("R3C",'Mapa final'!$R$20),"")</f>
        <v/>
      </c>
      <c r="AC8" s="37" t="str">
        <f>IF(AND('Mapa final'!$AB$21="Muy Alta",'Mapa final'!$AD$21="Mayor"),CONCATENATE("R3C",'Mapa final'!$R$21),"")</f>
        <v/>
      </c>
      <c r="AD8" s="37" t="str">
        <f>IF(AND('Mapa final'!$AB$22="Muy Alta",'Mapa final'!$AD$22="Mayor"),CONCATENATE("R3C",'Mapa final'!$R$22),"")</f>
        <v/>
      </c>
      <c r="AE8" s="37" t="str">
        <f>IF(AND('Mapa final'!$AB$23="Muy Alta",'Mapa final'!$AD$23="Mayor"),CONCATENATE("R3C",'Mapa final'!$R$23),"")</f>
        <v/>
      </c>
      <c r="AF8" s="37" t="str">
        <f>IF(AND('Mapa final'!$AB$24="Muy Alta",'Mapa final'!$AD$24="Mayor"),CONCATENATE("R3C",'Mapa final'!$R$24),"")</f>
        <v/>
      </c>
      <c r="AG8" s="38" t="str">
        <f>IF(AND('Mapa final'!$AB$25="Muy Alta",'Mapa final'!$AD$25="Mayor"),CONCATENATE("R3C",'Mapa final'!$R$25),"")</f>
        <v/>
      </c>
      <c r="AH8" s="39" t="str">
        <f>IF(AND('Mapa final'!$AB$20="Muy Alta",'Mapa final'!$AD$20="Catastrófico"),CONCATENATE("R3C",'Mapa final'!$R$20),"")</f>
        <v/>
      </c>
      <c r="AI8" s="40" t="str">
        <f>IF(AND('Mapa final'!$AB$21="Muy Alta",'Mapa final'!$AD$21="Catastrófico"),CONCATENATE("R3C",'Mapa final'!$R$21),"")</f>
        <v/>
      </c>
      <c r="AJ8" s="40" t="str">
        <f>IF(AND('Mapa final'!$AB$22="Muy Alta",'Mapa final'!$AD$22="Catastrófico"),CONCATENATE("R3C",'Mapa final'!$R$22),"")</f>
        <v/>
      </c>
      <c r="AK8" s="40" t="str">
        <f>IF(AND('Mapa final'!$AB$23="Muy Alta",'Mapa final'!$AD$23="Catastrófico"),CONCATENATE("R3C",'Mapa final'!$R$23),"")</f>
        <v/>
      </c>
      <c r="AL8" s="40" t="str">
        <f>IF(AND('Mapa final'!$AB$24="Muy Alta",'Mapa final'!$AD$24="Catastrófico"),CONCATENATE("R3C",'Mapa final'!$R$24),"")</f>
        <v/>
      </c>
      <c r="AM8" s="41" t="str">
        <f>IF(AND('Mapa final'!$AB$25="Muy Alta",'Mapa final'!$AD$25="Catastrófico"),CONCATENATE("R3C",'Mapa final'!$R$25),"")</f>
        <v/>
      </c>
      <c r="AN8" s="67"/>
      <c r="AO8" s="619"/>
      <c r="AP8" s="620"/>
      <c r="AQ8" s="620"/>
      <c r="AR8" s="620"/>
      <c r="AS8" s="620"/>
      <c r="AT8" s="621"/>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91" ht="15" customHeight="1" x14ac:dyDescent="0.3">
      <c r="A9" s="67"/>
      <c r="B9" s="558"/>
      <c r="C9" s="558"/>
      <c r="D9" s="559"/>
      <c r="E9" s="599"/>
      <c r="F9" s="600"/>
      <c r="G9" s="600"/>
      <c r="H9" s="600"/>
      <c r="I9" s="601"/>
      <c r="J9" s="36" t="str">
        <f>IF(AND('Mapa final'!$AB$26="Muy Alta",'Mapa final'!$AD$26="Leve"),CONCATENATE("R4C",'Mapa final'!$R$26),"")</f>
        <v/>
      </c>
      <c r="K9" s="37" t="str">
        <f>IF(AND('Mapa final'!$AB$27="Muy Alta",'Mapa final'!$AD$27="Leve"),CONCATENATE("R4C",'Mapa final'!$R$27),"")</f>
        <v/>
      </c>
      <c r="L9" s="37" t="str">
        <f>IF(AND('Mapa final'!$AB$28="Muy Alta",'Mapa final'!$AD$28="Leve"),CONCATENATE("R4C",'Mapa final'!$R$28),"")</f>
        <v/>
      </c>
      <c r="M9" s="37" t="str">
        <f>IF(AND('Mapa final'!$AB$29="Muy Alta",'Mapa final'!$AD$29="Leve"),CONCATENATE("R4C",'Mapa final'!$R$29),"")</f>
        <v/>
      </c>
      <c r="N9" s="37" t="str">
        <f>IF(AND('Mapa final'!$AB$30="Muy Alta",'Mapa final'!$AD$30="Leve"),CONCATENATE("R4C",'Mapa final'!$R$30),"")</f>
        <v/>
      </c>
      <c r="O9" s="38" t="str">
        <f>IF(AND('Mapa final'!$AB$31="Muy Alta",'Mapa final'!$AD$31="Leve"),CONCATENATE("R4C",'Mapa final'!$R$31),"")</f>
        <v/>
      </c>
      <c r="P9" s="36" t="str">
        <f>IF(AND('Mapa final'!$AB$26="Muy Alta",'Mapa final'!$AD$26="Menor"),CONCATENATE("R4C",'Mapa final'!$R$26),"")</f>
        <v/>
      </c>
      <c r="Q9" s="37" t="str">
        <f>IF(AND('Mapa final'!$AB$27="Muy Alta",'Mapa final'!$AD$27="Menor"),CONCATENATE("R4C",'Mapa final'!$R$27),"")</f>
        <v/>
      </c>
      <c r="R9" s="37" t="str">
        <f>IF(AND('Mapa final'!$AB$28="Muy Alta",'Mapa final'!$AD$28="Menor"),CONCATENATE("R4C",'Mapa final'!$R$28),"")</f>
        <v/>
      </c>
      <c r="S9" s="37" t="str">
        <f>IF(AND('Mapa final'!$AB$29="Muy Alta",'Mapa final'!$AD$29="Menor"),CONCATENATE("R4C",'Mapa final'!$R$29),"")</f>
        <v/>
      </c>
      <c r="T9" s="37" t="str">
        <f>IF(AND('Mapa final'!$AB$30="Muy Alta",'Mapa final'!$AD$30="Menor"),CONCATENATE("R4C",'Mapa final'!$R$30),"")</f>
        <v/>
      </c>
      <c r="U9" s="38" t="str">
        <f>IF(AND('Mapa final'!$AB$31="Muy Alta",'Mapa final'!$AD$31="Menor"),CONCATENATE("R4C",'Mapa final'!$R$31),"")</f>
        <v/>
      </c>
      <c r="V9" s="36" t="str">
        <f>IF(AND('Mapa final'!$AB$26="Muy Alta",'Mapa final'!$AD$26="Moderado"),CONCATENATE("R4C",'Mapa final'!$R$26),"")</f>
        <v/>
      </c>
      <c r="W9" s="37" t="str">
        <f>IF(AND('Mapa final'!$AB$27="Muy Alta",'Mapa final'!$AD$27="Moderado"),CONCATENATE("R4C",'Mapa final'!$R$27),"")</f>
        <v/>
      </c>
      <c r="X9" s="37" t="str">
        <f>IF(AND('Mapa final'!$AB$28="Muy Alta",'Mapa final'!$AD$28="Moderado"),CONCATENATE("R4C",'Mapa final'!$R$28),"")</f>
        <v/>
      </c>
      <c r="Y9" s="37" t="str">
        <f>IF(AND('Mapa final'!$AB$29="Muy Alta",'Mapa final'!$AD$29="Moderado"),CONCATENATE("R4C",'Mapa final'!$R$29),"")</f>
        <v/>
      </c>
      <c r="Z9" s="37" t="str">
        <f>IF(AND('Mapa final'!$AB$30="Muy Alta",'Mapa final'!$AD$30="Moderado"),CONCATENATE("R4C",'Mapa final'!$R$30),"")</f>
        <v/>
      </c>
      <c r="AA9" s="38" t="str">
        <f>IF(AND('Mapa final'!$AB$31="Muy Alta",'Mapa final'!$AD$31="Moderado"),CONCATENATE("R4C",'Mapa final'!$R$31),"")</f>
        <v/>
      </c>
      <c r="AB9" s="36" t="str">
        <f>IF(AND('Mapa final'!$AB$26="Muy Alta",'Mapa final'!$AD$26="Mayor"),CONCATENATE("R4C",'Mapa final'!$R$26),"")</f>
        <v/>
      </c>
      <c r="AC9" s="37" t="str">
        <f>IF(AND('Mapa final'!$AB$27="Muy Alta",'Mapa final'!$AD$27="Mayor"),CONCATENATE("R4C",'Mapa final'!$R$27),"")</f>
        <v/>
      </c>
      <c r="AD9" s="37" t="str">
        <f>IF(AND('Mapa final'!$AB$28="Muy Alta",'Mapa final'!$AD$28="Mayor"),CONCATENATE("R4C",'Mapa final'!$R$28),"")</f>
        <v/>
      </c>
      <c r="AE9" s="37" t="str">
        <f>IF(AND('Mapa final'!$AB$29="Muy Alta",'Mapa final'!$AD$29="Mayor"),CONCATENATE("R4C",'Mapa final'!$R$29),"")</f>
        <v/>
      </c>
      <c r="AF9" s="37" t="str">
        <f>IF(AND('Mapa final'!$AB$30="Muy Alta",'Mapa final'!$AD$30="Mayor"),CONCATENATE("R4C",'Mapa final'!$R$30),"")</f>
        <v/>
      </c>
      <c r="AG9" s="38" t="str">
        <f>IF(AND('Mapa final'!$AB$31="Muy Alta",'Mapa final'!$AD$31="Mayor"),CONCATENATE("R4C",'Mapa final'!$R$31),"")</f>
        <v/>
      </c>
      <c r="AH9" s="39" t="str">
        <f>IF(AND('Mapa final'!$AB$26="Muy Alta",'Mapa final'!$AD$26="Catastrófico"),CONCATENATE("R4C",'Mapa final'!$R$26),"")</f>
        <v/>
      </c>
      <c r="AI9" s="40" t="str">
        <f>IF(AND('Mapa final'!$AB$27="Muy Alta",'Mapa final'!$AD$27="Catastrófico"),CONCATENATE("R4C",'Mapa final'!$R$27),"")</f>
        <v/>
      </c>
      <c r="AJ9" s="40" t="str">
        <f>IF(AND('Mapa final'!$AB$28="Muy Alta",'Mapa final'!$AD$28="Catastrófico"),CONCATENATE("R4C",'Mapa final'!$R$28),"")</f>
        <v/>
      </c>
      <c r="AK9" s="40" t="str">
        <f>IF(AND('Mapa final'!$AB$29="Muy Alta",'Mapa final'!$AD$29="Catastrófico"),CONCATENATE("R4C",'Mapa final'!$R$29),"")</f>
        <v/>
      </c>
      <c r="AL9" s="40" t="str">
        <f>IF(AND('Mapa final'!$AB$30="Muy Alta",'Mapa final'!$AD$30="Catastrófico"),CONCATENATE("R4C",'Mapa final'!$R$30),"")</f>
        <v/>
      </c>
      <c r="AM9" s="41" t="str">
        <f>IF(AND('Mapa final'!$AB$31="Muy Alta",'Mapa final'!$AD$31="Catastrófico"),CONCATENATE("R4C",'Mapa final'!$R$31),"")</f>
        <v/>
      </c>
      <c r="AN9" s="67"/>
      <c r="AO9" s="619"/>
      <c r="AP9" s="620"/>
      <c r="AQ9" s="620"/>
      <c r="AR9" s="620"/>
      <c r="AS9" s="620"/>
      <c r="AT9" s="621"/>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91" ht="15" customHeight="1" x14ac:dyDescent="0.3">
      <c r="A10" s="67"/>
      <c r="B10" s="558"/>
      <c r="C10" s="558"/>
      <c r="D10" s="559"/>
      <c r="E10" s="599"/>
      <c r="F10" s="600"/>
      <c r="G10" s="600"/>
      <c r="H10" s="600"/>
      <c r="I10" s="601"/>
      <c r="J10" s="36" t="str">
        <f>IF(AND('Mapa final'!$AB$32="Muy Alta",'Mapa final'!$AD$32="Leve"),CONCATENATE("R5C",'Mapa final'!$R$32),"")</f>
        <v/>
      </c>
      <c r="K10" s="37" t="str">
        <f>IF(AND('Mapa final'!$AB$33="Muy Alta",'Mapa final'!$AD$33="Leve"),CONCATENATE("R5C",'Mapa final'!$R$33),"")</f>
        <v/>
      </c>
      <c r="L10" s="37" t="str">
        <f>IF(AND('Mapa final'!$AB$34="Muy Alta",'Mapa final'!$AD$34="Leve"),CONCATENATE("R5C",'Mapa final'!$R$34),"")</f>
        <v/>
      </c>
      <c r="M10" s="37" t="str">
        <f>IF(AND('Mapa final'!$AB$35="Muy Alta",'Mapa final'!$AD$35="Leve"),CONCATENATE("R5C",'Mapa final'!$R$35),"")</f>
        <v/>
      </c>
      <c r="N10" s="37" t="str">
        <f>IF(AND('Mapa final'!$AB$36="Muy Alta",'Mapa final'!$AD$36="Leve"),CONCATENATE("R5C",'Mapa final'!$R$36),"")</f>
        <v/>
      </c>
      <c r="O10" s="38" t="str">
        <f>IF(AND('Mapa final'!$AB$37="Muy Alta",'Mapa final'!$AD$37="Leve"),CONCATENATE("R5C",'Mapa final'!$R$37),"")</f>
        <v/>
      </c>
      <c r="P10" s="36" t="str">
        <f>IF(AND('Mapa final'!$AB$32="Muy Alta",'Mapa final'!$AD$32="Menor"),CONCATENATE("R5C",'Mapa final'!$R$32),"")</f>
        <v/>
      </c>
      <c r="Q10" s="37" t="str">
        <f>IF(AND('Mapa final'!$AB$33="Muy Alta",'Mapa final'!$AD$33="Menor"),CONCATENATE("R5C",'Mapa final'!$R$33),"")</f>
        <v/>
      </c>
      <c r="R10" s="37" t="str">
        <f>IF(AND('Mapa final'!$AB$34="Muy Alta",'Mapa final'!$AD$34="Menor"),CONCATENATE("R5C",'Mapa final'!$R$34),"")</f>
        <v/>
      </c>
      <c r="S10" s="37" t="str">
        <f>IF(AND('Mapa final'!$AB$35="Muy Alta",'Mapa final'!$AD$35="Menor"),CONCATENATE("R5C",'Mapa final'!$R$35),"")</f>
        <v/>
      </c>
      <c r="T10" s="37" t="str">
        <f>IF(AND('Mapa final'!$AB$36="Muy Alta",'Mapa final'!$AD$36="Menor"),CONCATENATE("R5C",'Mapa final'!$R$36),"")</f>
        <v/>
      </c>
      <c r="U10" s="38" t="str">
        <f>IF(AND('Mapa final'!$AB$37="Muy Alta",'Mapa final'!$AD$37="Menor"),CONCATENATE("R5C",'Mapa final'!$R$37),"")</f>
        <v/>
      </c>
      <c r="V10" s="36" t="str">
        <f>IF(AND('Mapa final'!$AB$32="Muy Alta",'Mapa final'!$AD$32="Moderado"),CONCATENATE("R5C",'Mapa final'!$R$32),"")</f>
        <v/>
      </c>
      <c r="W10" s="37" t="str">
        <f>IF(AND('Mapa final'!$AB$33="Muy Alta",'Mapa final'!$AD$33="Moderado"),CONCATENATE("R5C",'Mapa final'!$R$33),"")</f>
        <v/>
      </c>
      <c r="X10" s="37" t="str">
        <f>IF(AND('Mapa final'!$AB$34="Muy Alta",'Mapa final'!$AD$34="Moderado"),CONCATENATE("R5C",'Mapa final'!$R$34),"")</f>
        <v/>
      </c>
      <c r="Y10" s="37" t="str">
        <f>IF(AND('Mapa final'!$AB$35="Muy Alta",'Mapa final'!$AD$35="Moderado"),CONCATENATE("R5C",'Mapa final'!$R$35),"")</f>
        <v/>
      </c>
      <c r="Z10" s="37" t="str">
        <f>IF(AND('Mapa final'!$AB$36="Muy Alta",'Mapa final'!$AD$36="Moderado"),CONCATENATE("R5C",'Mapa final'!$R$36),"")</f>
        <v/>
      </c>
      <c r="AA10" s="38" t="str">
        <f>IF(AND('Mapa final'!$AB$37="Muy Alta",'Mapa final'!$AD$37="Moderado"),CONCATENATE("R5C",'Mapa final'!$R$37),"")</f>
        <v/>
      </c>
      <c r="AB10" s="36" t="str">
        <f>IF(AND('Mapa final'!$AB$32="Muy Alta",'Mapa final'!$AD$32="Mayor"),CONCATENATE("R5C",'Mapa final'!$R$32),"")</f>
        <v/>
      </c>
      <c r="AC10" s="37" t="str">
        <f>IF(AND('Mapa final'!$AB$33="Muy Alta",'Mapa final'!$AD$33="Mayor"),CONCATENATE("R5C",'Mapa final'!$R$33),"")</f>
        <v/>
      </c>
      <c r="AD10" s="37" t="str">
        <f>IF(AND('Mapa final'!$AB$34="Muy Alta",'Mapa final'!$AD$34="Mayor"),CONCATENATE("R5C",'Mapa final'!$R$34),"")</f>
        <v/>
      </c>
      <c r="AE10" s="37" t="str">
        <f>IF(AND('Mapa final'!$AB$35="Muy Alta",'Mapa final'!$AD$35="Mayor"),CONCATENATE("R5C",'Mapa final'!$R$35),"")</f>
        <v/>
      </c>
      <c r="AF10" s="37" t="str">
        <f>IF(AND('Mapa final'!$AB$36="Muy Alta",'Mapa final'!$AD$36="Mayor"),CONCATENATE("R5C",'Mapa final'!$R$36),"")</f>
        <v/>
      </c>
      <c r="AG10" s="38" t="str">
        <f>IF(AND('Mapa final'!$AB$37="Muy Alta",'Mapa final'!$AD$37="Mayor"),CONCATENATE("R5C",'Mapa final'!$R$37),"")</f>
        <v/>
      </c>
      <c r="AH10" s="39" t="str">
        <f>IF(AND('Mapa final'!$AB$32="Muy Alta",'Mapa final'!$AD$32="Catastrófico"),CONCATENATE("R5C",'Mapa final'!$R$32),"")</f>
        <v/>
      </c>
      <c r="AI10" s="40" t="str">
        <f>IF(AND('Mapa final'!$AB$33="Muy Alta",'Mapa final'!$AD$33="Catastrófico"),CONCATENATE("R5C",'Mapa final'!$R$33),"")</f>
        <v/>
      </c>
      <c r="AJ10" s="40" t="str">
        <f>IF(AND('Mapa final'!$AB$34="Muy Alta",'Mapa final'!$AD$34="Catastrófico"),CONCATENATE("R5C",'Mapa final'!$R$34),"")</f>
        <v/>
      </c>
      <c r="AK10" s="40" t="str">
        <f>IF(AND('Mapa final'!$AB$35="Muy Alta",'Mapa final'!$AD$35="Catastrófico"),CONCATENATE("R5C",'Mapa final'!$R$35),"")</f>
        <v/>
      </c>
      <c r="AL10" s="40" t="str">
        <f>IF(AND('Mapa final'!$AB$36="Muy Alta",'Mapa final'!$AD$36="Catastrófico"),CONCATENATE("R5C",'Mapa final'!$R$36),"")</f>
        <v/>
      </c>
      <c r="AM10" s="41" t="str">
        <f>IF(AND('Mapa final'!$AB$37="Muy Alta",'Mapa final'!$AD$37="Catastrófico"),CONCATENATE("R5C",'Mapa final'!$R$37),"")</f>
        <v/>
      </c>
      <c r="AN10" s="67"/>
      <c r="AO10" s="619"/>
      <c r="AP10" s="620"/>
      <c r="AQ10" s="620"/>
      <c r="AR10" s="620"/>
      <c r="AS10" s="620"/>
      <c r="AT10" s="621"/>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91" ht="15" customHeight="1" x14ac:dyDescent="0.3">
      <c r="A11" s="67"/>
      <c r="B11" s="558"/>
      <c r="C11" s="558"/>
      <c r="D11" s="559"/>
      <c r="E11" s="599"/>
      <c r="F11" s="600"/>
      <c r="G11" s="600"/>
      <c r="H11" s="600"/>
      <c r="I11" s="601"/>
      <c r="J11" s="36" t="str">
        <f>IF(AND('Mapa final'!$AB$38="Muy Alta",'Mapa final'!$AD$38="Leve"),CONCATENATE("R6C",'Mapa final'!$R$38),"")</f>
        <v/>
      </c>
      <c r="K11" s="37" t="str">
        <f>IF(AND('Mapa final'!$AB$39="Muy Alta",'Mapa final'!$AD$39="Leve"),CONCATENATE("R6C",'Mapa final'!$R$39),"")</f>
        <v/>
      </c>
      <c r="L11" s="37" t="str">
        <f>IF(AND('Mapa final'!$AB$40="Muy Alta",'Mapa final'!$AD$40="Leve"),CONCATENATE("R6C",'Mapa final'!$R$40),"")</f>
        <v/>
      </c>
      <c r="M11" s="37" t="str">
        <f>IF(AND('Mapa final'!$AB$41="Muy Alta",'Mapa final'!$AD$41="Leve"),CONCATENATE("R6C",'Mapa final'!$R$41),"")</f>
        <v/>
      </c>
      <c r="N11" s="37" t="str">
        <f>IF(AND('Mapa final'!$AB$42="Muy Alta",'Mapa final'!$AD$42="Leve"),CONCATENATE("R6C",'Mapa final'!$R$42),"")</f>
        <v/>
      </c>
      <c r="O11" s="38" t="str">
        <f>IF(AND('Mapa final'!$AB$43="Muy Alta",'Mapa final'!$AD$43="Leve"),CONCATENATE("R6C",'Mapa final'!$R$43),"")</f>
        <v/>
      </c>
      <c r="P11" s="36" t="str">
        <f>IF(AND('Mapa final'!$AB$38="Muy Alta",'Mapa final'!$AD$38="Menor"),CONCATENATE("R6C",'Mapa final'!$R$38),"")</f>
        <v/>
      </c>
      <c r="Q11" s="37" t="str">
        <f>IF(AND('Mapa final'!$AB$39="Muy Alta",'Mapa final'!$AD$39="Menor"),CONCATENATE("R6C",'Mapa final'!$R$39),"")</f>
        <v/>
      </c>
      <c r="R11" s="37" t="str">
        <f>IF(AND('Mapa final'!$AB$40="Muy Alta",'Mapa final'!$AD$40="Menor"),CONCATENATE("R6C",'Mapa final'!$R$40),"")</f>
        <v/>
      </c>
      <c r="S11" s="37" t="str">
        <f>IF(AND('Mapa final'!$AB$41="Muy Alta",'Mapa final'!$AD$41="Menor"),CONCATENATE("R6C",'Mapa final'!$R$41),"")</f>
        <v/>
      </c>
      <c r="T11" s="37" t="str">
        <f>IF(AND('Mapa final'!$AB$42="Muy Alta",'Mapa final'!$AD$42="Menor"),CONCATENATE("R6C",'Mapa final'!$R$42),"")</f>
        <v/>
      </c>
      <c r="U11" s="38" t="str">
        <f>IF(AND('Mapa final'!$AB$43="Muy Alta",'Mapa final'!$AD$43="Menor"),CONCATENATE("R6C",'Mapa final'!$R$43),"")</f>
        <v/>
      </c>
      <c r="V11" s="36" t="str">
        <f>IF(AND('Mapa final'!$AB$38="Muy Alta",'Mapa final'!$AD$38="Moderado"),CONCATENATE("R6C",'Mapa final'!$R$38),"")</f>
        <v/>
      </c>
      <c r="W11" s="37" t="str">
        <f>IF(AND('Mapa final'!$AB$39="Muy Alta",'Mapa final'!$AD$39="Moderado"),CONCATENATE("R6C",'Mapa final'!$R$39),"")</f>
        <v/>
      </c>
      <c r="X11" s="37" t="str">
        <f>IF(AND('Mapa final'!$AB$40="Muy Alta",'Mapa final'!$AD$40="Moderado"),CONCATENATE("R6C",'Mapa final'!$R$40),"")</f>
        <v/>
      </c>
      <c r="Y11" s="37" t="str">
        <f>IF(AND('Mapa final'!$AB$41="Muy Alta",'Mapa final'!$AD$41="Moderado"),CONCATENATE("R6C",'Mapa final'!$R$41),"")</f>
        <v/>
      </c>
      <c r="Z11" s="37" t="str">
        <f>IF(AND('Mapa final'!$AB$42="Muy Alta",'Mapa final'!$AD$42="Moderado"),CONCATENATE("R6C",'Mapa final'!$R$42),"")</f>
        <v/>
      </c>
      <c r="AA11" s="38" t="str">
        <f>IF(AND('Mapa final'!$AB$43="Muy Alta",'Mapa final'!$AD$43="Moderado"),CONCATENATE("R6C",'Mapa final'!$R$43),"")</f>
        <v/>
      </c>
      <c r="AB11" s="36" t="str">
        <f>IF(AND('Mapa final'!$AB$38="Muy Alta",'Mapa final'!$AD$38="Mayor"),CONCATENATE("R6C",'Mapa final'!$R$38),"")</f>
        <v/>
      </c>
      <c r="AC11" s="37" t="str">
        <f>IF(AND('Mapa final'!$AB$39="Muy Alta",'Mapa final'!$AD$39="Mayor"),CONCATENATE("R6C",'Mapa final'!$R$39),"")</f>
        <v/>
      </c>
      <c r="AD11" s="37" t="str">
        <f>IF(AND('Mapa final'!$AB$40="Muy Alta",'Mapa final'!$AD$40="Mayor"),CONCATENATE("R6C",'Mapa final'!$R$40),"")</f>
        <v/>
      </c>
      <c r="AE11" s="37" t="str">
        <f>IF(AND('Mapa final'!$AB$41="Muy Alta",'Mapa final'!$AD$41="Mayor"),CONCATENATE("R6C",'Mapa final'!$R$41),"")</f>
        <v/>
      </c>
      <c r="AF11" s="37" t="str">
        <f>IF(AND('Mapa final'!$AB$42="Muy Alta",'Mapa final'!$AD$42="Mayor"),CONCATENATE("R6C",'Mapa final'!$R$42),"")</f>
        <v/>
      </c>
      <c r="AG11" s="38" t="str">
        <f>IF(AND('Mapa final'!$AB$43="Muy Alta",'Mapa final'!$AD$43="Mayor"),CONCATENATE("R6C",'Mapa final'!$R$43),"")</f>
        <v/>
      </c>
      <c r="AH11" s="39" t="str">
        <f>IF(AND('Mapa final'!$AB$38="Muy Alta",'Mapa final'!$AD$38="Catastrófico"),CONCATENATE("R6C",'Mapa final'!$R$38),"")</f>
        <v/>
      </c>
      <c r="AI11" s="40" t="str">
        <f>IF(AND('Mapa final'!$AB$39="Muy Alta",'Mapa final'!$AD$39="Catastrófico"),CONCATENATE("R6C",'Mapa final'!$R$39),"")</f>
        <v/>
      </c>
      <c r="AJ11" s="40" t="str">
        <f>IF(AND('Mapa final'!$AB$40="Muy Alta",'Mapa final'!$AD$40="Catastrófico"),CONCATENATE("R6C",'Mapa final'!$R$40),"")</f>
        <v/>
      </c>
      <c r="AK11" s="40" t="str">
        <f>IF(AND('Mapa final'!$AB$41="Muy Alta",'Mapa final'!$AD$41="Catastrófico"),CONCATENATE("R6C",'Mapa final'!$R$41),"")</f>
        <v/>
      </c>
      <c r="AL11" s="40" t="str">
        <f>IF(AND('Mapa final'!$AB$42="Muy Alta",'Mapa final'!$AD$42="Catastrófico"),CONCATENATE("R6C",'Mapa final'!$R$42),"")</f>
        <v/>
      </c>
      <c r="AM11" s="41" t="str">
        <f>IF(AND('Mapa final'!$AB$43="Muy Alta",'Mapa final'!$AD$43="Catastrófico"),CONCATENATE("R6C",'Mapa final'!$R$43),"")</f>
        <v/>
      </c>
      <c r="AN11" s="67"/>
      <c r="AO11" s="619"/>
      <c r="AP11" s="620"/>
      <c r="AQ11" s="620"/>
      <c r="AR11" s="620"/>
      <c r="AS11" s="620"/>
      <c r="AT11" s="621"/>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91" ht="15" customHeight="1" x14ac:dyDescent="0.3">
      <c r="A12" s="67"/>
      <c r="B12" s="558"/>
      <c r="C12" s="558"/>
      <c r="D12" s="559"/>
      <c r="E12" s="599"/>
      <c r="F12" s="600"/>
      <c r="G12" s="600"/>
      <c r="H12" s="600"/>
      <c r="I12" s="601"/>
      <c r="J12" s="36" t="str">
        <f>IF(AND('Mapa final'!$AB$44="Muy Alta",'Mapa final'!$AD$44="Leve"),CONCATENATE("R7C",'Mapa final'!$R$44),"")</f>
        <v/>
      </c>
      <c r="K12" s="37" t="str">
        <f>IF(AND('Mapa final'!$AB$45="Muy Alta",'Mapa final'!$AD$45="Leve"),CONCATENATE("R7C",'Mapa final'!$R$45),"")</f>
        <v/>
      </c>
      <c r="L12" s="37" t="str">
        <f>IF(AND('Mapa final'!$AB$46="Muy Alta",'Mapa final'!$AD$46="Leve"),CONCATENATE("R7C",'Mapa final'!$R$46),"")</f>
        <v/>
      </c>
      <c r="M12" s="37" t="str">
        <f>IF(AND('Mapa final'!$AB$47="Muy Alta",'Mapa final'!$AD$47="Leve"),CONCATENATE("R7C",'Mapa final'!$R$47),"")</f>
        <v/>
      </c>
      <c r="N12" s="37" t="str">
        <f>IF(AND('Mapa final'!$AB$48="Muy Alta",'Mapa final'!$AD$48="Leve"),CONCATENATE("R7C",'Mapa final'!$R$48),"")</f>
        <v/>
      </c>
      <c r="O12" s="38" t="str">
        <f>IF(AND('Mapa final'!$AB$49="Muy Alta",'Mapa final'!$AD$49="Leve"),CONCATENATE("R7C",'Mapa final'!$R$49),"")</f>
        <v/>
      </c>
      <c r="P12" s="36" t="str">
        <f>IF(AND('Mapa final'!$AB$44="Muy Alta",'Mapa final'!$AD$44="Menor"),CONCATENATE("R7C",'Mapa final'!$R$44),"")</f>
        <v/>
      </c>
      <c r="Q12" s="37" t="str">
        <f>IF(AND('Mapa final'!$AB$45="Muy Alta",'Mapa final'!$AD$45="Menor"),CONCATENATE("R7C",'Mapa final'!$R$45),"")</f>
        <v/>
      </c>
      <c r="R12" s="37" t="str">
        <f>IF(AND('Mapa final'!$AB$46="Muy Alta",'Mapa final'!$AD$46="Menor"),CONCATENATE("R7C",'Mapa final'!$R$46),"")</f>
        <v/>
      </c>
      <c r="S12" s="37" t="str">
        <f>IF(AND('Mapa final'!$AB$47="Muy Alta",'Mapa final'!$AD$47="Menor"),CONCATENATE("R7C",'Mapa final'!$R$47),"")</f>
        <v/>
      </c>
      <c r="T12" s="37" t="str">
        <f>IF(AND('Mapa final'!$AB$48="Muy Alta",'Mapa final'!$AD$48="Menor"),CONCATENATE("R7C",'Mapa final'!$R$48),"")</f>
        <v/>
      </c>
      <c r="U12" s="38" t="str">
        <f>IF(AND('Mapa final'!$AB$49="Muy Alta",'Mapa final'!$AD$49="Menor"),CONCATENATE("R7C",'Mapa final'!$R$49),"")</f>
        <v/>
      </c>
      <c r="V12" s="36" t="str">
        <f>IF(AND('Mapa final'!$AB$44="Muy Alta",'Mapa final'!$AD$44="Moderado"),CONCATENATE("R7C",'Mapa final'!$R$44),"")</f>
        <v/>
      </c>
      <c r="W12" s="37" t="str">
        <f>IF(AND('Mapa final'!$AB$45="Muy Alta",'Mapa final'!$AD$45="Moderado"),CONCATENATE("R7C",'Mapa final'!$R$45),"")</f>
        <v/>
      </c>
      <c r="X12" s="37" t="str">
        <f>IF(AND('Mapa final'!$AB$46="Muy Alta",'Mapa final'!$AD$46="Moderado"),CONCATENATE("R7C",'Mapa final'!$R$46),"")</f>
        <v/>
      </c>
      <c r="Y12" s="37" t="str">
        <f>IF(AND('Mapa final'!$AB$47="Muy Alta",'Mapa final'!$AD$47="Moderado"),CONCATENATE("R7C",'Mapa final'!$R$47),"")</f>
        <v/>
      </c>
      <c r="Z12" s="37" t="str">
        <f>IF(AND('Mapa final'!$AB$48="Muy Alta",'Mapa final'!$AD$48="Moderado"),CONCATENATE("R7C",'Mapa final'!$R$48),"")</f>
        <v/>
      </c>
      <c r="AA12" s="38" t="str">
        <f>IF(AND('Mapa final'!$AB$49="Muy Alta",'Mapa final'!$AD$49="Moderado"),CONCATENATE("R7C",'Mapa final'!$R$49),"")</f>
        <v/>
      </c>
      <c r="AB12" s="36" t="str">
        <f>IF(AND('Mapa final'!$AB$44="Muy Alta",'Mapa final'!$AD$44="Mayor"),CONCATENATE("R7C",'Mapa final'!$R$44),"")</f>
        <v/>
      </c>
      <c r="AC12" s="37" t="str">
        <f>IF(AND('Mapa final'!$AB$45="Muy Alta",'Mapa final'!$AD$45="Mayor"),CONCATENATE("R7C",'Mapa final'!$R$45),"")</f>
        <v/>
      </c>
      <c r="AD12" s="37" t="str">
        <f>IF(AND('Mapa final'!$AB$46="Muy Alta",'Mapa final'!$AD$46="Mayor"),CONCATENATE("R7C",'Mapa final'!$R$46),"")</f>
        <v/>
      </c>
      <c r="AE12" s="37" t="str">
        <f>IF(AND('Mapa final'!$AB$47="Muy Alta",'Mapa final'!$AD$47="Mayor"),CONCATENATE("R7C",'Mapa final'!$R$47),"")</f>
        <v/>
      </c>
      <c r="AF12" s="37" t="str">
        <f>IF(AND('Mapa final'!$AB$48="Muy Alta",'Mapa final'!$AD$48="Mayor"),CONCATENATE("R7C",'Mapa final'!$R$48),"")</f>
        <v/>
      </c>
      <c r="AG12" s="38" t="str">
        <f>IF(AND('Mapa final'!$AB$49="Muy Alta",'Mapa final'!$AD$49="Mayor"),CONCATENATE("R7C",'Mapa final'!$R$49),"")</f>
        <v/>
      </c>
      <c r="AH12" s="39" t="str">
        <f>IF(AND('Mapa final'!$AB$44="Muy Alta",'Mapa final'!$AD$44="Catastrófico"),CONCATENATE("R7C",'Mapa final'!$R$44),"")</f>
        <v/>
      </c>
      <c r="AI12" s="40" t="str">
        <f>IF(AND('Mapa final'!$AB$45="Muy Alta",'Mapa final'!$AD$45="Catastrófico"),CONCATENATE("R7C",'Mapa final'!$R$45),"")</f>
        <v/>
      </c>
      <c r="AJ12" s="40" t="str">
        <f>IF(AND('Mapa final'!$AB$46="Muy Alta",'Mapa final'!$AD$46="Catastrófico"),CONCATENATE("R7C",'Mapa final'!$R$46),"")</f>
        <v/>
      </c>
      <c r="AK12" s="40" t="str">
        <f>IF(AND('Mapa final'!$AB$47="Muy Alta",'Mapa final'!$AD$47="Catastrófico"),CONCATENATE("R7C",'Mapa final'!$R$47),"")</f>
        <v/>
      </c>
      <c r="AL12" s="40" t="str">
        <f>IF(AND('Mapa final'!$AB$48="Muy Alta",'Mapa final'!$AD$48="Catastrófico"),CONCATENATE("R7C",'Mapa final'!$R$48),"")</f>
        <v/>
      </c>
      <c r="AM12" s="41" t="str">
        <f>IF(AND('Mapa final'!$AB$49="Muy Alta",'Mapa final'!$AD$49="Catastrófico"),CONCATENATE("R7C",'Mapa final'!$R$49),"")</f>
        <v/>
      </c>
      <c r="AN12" s="67"/>
      <c r="AO12" s="619"/>
      <c r="AP12" s="620"/>
      <c r="AQ12" s="620"/>
      <c r="AR12" s="620"/>
      <c r="AS12" s="620"/>
      <c r="AT12" s="621"/>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91" ht="15" customHeight="1" x14ac:dyDescent="0.3">
      <c r="A13" s="67"/>
      <c r="B13" s="558"/>
      <c r="C13" s="558"/>
      <c r="D13" s="559"/>
      <c r="E13" s="599"/>
      <c r="F13" s="600"/>
      <c r="G13" s="600"/>
      <c r="H13" s="600"/>
      <c r="I13" s="601"/>
      <c r="J13" s="36" t="str">
        <f>IF(AND('Mapa final'!$AB$50="Muy Alta",'Mapa final'!$AD$50="Leve"),CONCATENATE("R8C",'Mapa final'!$R$50),"")</f>
        <v/>
      </c>
      <c r="K13" s="37" t="str">
        <f>IF(AND('Mapa final'!$AB$51="Muy Alta",'Mapa final'!$AD$51="Leve"),CONCATENATE("R8C",'Mapa final'!$R$51),"")</f>
        <v/>
      </c>
      <c r="L13" s="37" t="str">
        <f>IF(AND('Mapa final'!$AB$52="Muy Alta",'Mapa final'!$AD$52="Leve"),CONCATENATE("R8C",'Mapa final'!$R$52),"")</f>
        <v/>
      </c>
      <c r="M13" s="37" t="str">
        <f>IF(AND('Mapa final'!$AB$53="Muy Alta",'Mapa final'!$AD$53="Leve"),CONCATENATE("R8C",'Mapa final'!$R$53),"")</f>
        <v/>
      </c>
      <c r="N13" s="37" t="str">
        <f>IF(AND('Mapa final'!$AB$54="Muy Alta",'Mapa final'!$AD$54="Leve"),CONCATENATE("R8C",'Mapa final'!$R$54),"")</f>
        <v/>
      </c>
      <c r="O13" s="38" t="str">
        <f>IF(AND('Mapa final'!$AB$55="Muy Alta",'Mapa final'!$AD$55="Leve"),CONCATENATE("R8C",'Mapa final'!$R$55),"")</f>
        <v/>
      </c>
      <c r="P13" s="36" t="str">
        <f>IF(AND('Mapa final'!$AB$50="Muy Alta",'Mapa final'!$AD$50="Menor"),CONCATENATE("R8C",'Mapa final'!$R$50),"")</f>
        <v/>
      </c>
      <c r="Q13" s="37" t="str">
        <f>IF(AND('Mapa final'!$AB$51="Muy Alta",'Mapa final'!$AD$51="Menor"),CONCATENATE("R8C",'Mapa final'!$R$51),"")</f>
        <v/>
      </c>
      <c r="R13" s="37" t="str">
        <f>IF(AND('Mapa final'!$AB$52="Muy Alta",'Mapa final'!$AD$52="Menor"),CONCATENATE("R8C",'Mapa final'!$R$52),"")</f>
        <v/>
      </c>
      <c r="S13" s="37" t="str">
        <f>IF(AND('Mapa final'!$AB$53="Muy Alta",'Mapa final'!$AD$53="Menor"),CONCATENATE("R8C",'Mapa final'!$R$53),"")</f>
        <v/>
      </c>
      <c r="T13" s="37" t="str">
        <f>IF(AND('Mapa final'!$AB$54="Muy Alta",'Mapa final'!$AD$54="Menor"),CONCATENATE("R8C",'Mapa final'!$R$54),"")</f>
        <v/>
      </c>
      <c r="U13" s="38" t="str">
        <f>IF(AND('Mapa final'!$AB$55="Muy Alta",'Mapa final'!$AD$55="Menor"),CONCATENATE("R8C",'Mapa final'!$R$55),"")</f>
        <v/>
      </c>
      <c r="V13" s="36" t="str">
        <f>IF(AND('Mapa final'!$AB$50="Muy Alta",'Mapa final'!$AD$50="Moderado"),CONCATENATE("R8C",'Mapa final'!$R$50),"")</f>
        <v/>
      </c>
      <c r="W13" s="37" t="str">
        <f>IF(AND('Mapa final'!$AB$51="Muy Alta",'Mapa final'!$AD$51="Moderado"),CONCATENATE("R8C",'Mapa final'!$R$51),"")</f>
        <v/>
      </c>
      <c r="X13" s="37" t="str">
        <f>IF(AND('Mapa final'!$AB$52="Muy Alta",'Mapa final'!$AD$52="Moderado"),CONCATENATE("R8C",'Mapa final'!$R$52),"")</f>
        <v/>
      </c>
      <c r="Y13" s="37" t="str">
        <f>IF(AND('Mapa final'!$AB$53="Muy Alta",'Mapa final'!$AD$53="Moderado"),CONCATENATE("R8C",'Mapa final'!$R$53),"")</f>
        <v/>
      </c>
      <c r="Z13" s="37" t="str">
        <f>IF(AND('Mapa final'!$AB$54="Muy Alta",'Mapa final'!$AD$54="Moderado"),CONCATENATE("R8C",'Mapa final'!$R$54),"")</f>
        <v/>
      </c>
      <c r="AA13" s="38" t="str">
        <f>IF(AND('Mapa final'!$AB$55="Muy Alta",'Mapa final'!$AD$55="Moderado"),CONCATENATE("R8C",'Mapa final'!$R$55),"")</f>
        <v/>
      </c>
      <c r="AB13" s="36" t="str">
        <f>IF(AND('Mapa final'!$AB$50="Muy Alta",'Mapa final'!$AD$50="Mayor"),CONCATENATE("R8C",'Mapa final'!$R$50),"")</f>
        <v/>
      </c>
      <c r="AC13" s="37" t="str">
        <f>IF(AND('Mapa final'!$AB$51="Muy Alta",'Mapa final'!$AD$51="Mayor"),CONCATENATE("R8C",'Mapa final'!$R$51),"")</f>
        <v/>
      </c>
      <c r="AD13" s="37" t="str">
        <f>IF(AND('Mapa final'!$AB$52="Muy Alta",'Mapa final'!$AD$52="Mayor"),CONCATENATE("R8C",'Mapa final'!$R$52),"")</f>
        <v/>
      </c>
      <c r="AE13" s="37" t="str">
        <f>IF(AND('Mapa final'!$AB$53="Muy Alta",'Mapa final'!$AD$53="Mayor"),CONCATENATE("R8C",'Mapa final'!$R$53),"")</f>
        <v/>
      </c>
      <c r="AF13" s="37" t="str">
        <f>IF(AND('Mapa final'!$AB$54="Muy Alta",'Mapa final'!$AD$54="Mayor"),CONCATENATE("R8C",'Mapa final'!$R$54),"")</f>
        <v/>
      </c>
      <c r="AG13" s="38" t="str">
        <f>IF(AND('Mapa final'!$AB$55="Muy Alta",'Mapa final'!$AD$55="Mayor"),CONCATENATE("R8C",'Mapa final'!$R$55),"")</f>
        <v/>
      </c>
      <c r="AH13" s="39" t="str">
        <f>IF(AND('Mapa final'!$AB$50="Muy Alta",'Mapa final'!$AD$50="Catastrófico"),CONCATENATE("R8C",'Mapa final'!$R$50),"")</f>
        <v/>
      </c>
      <c r="AI13" s="40" t="str">
        <f>IF(AND('Mapa final'!$AB$51="Muy Alta",'Mapa final'!$AD$51="Catastrófico"),CONCATENATE("R8C",'Mapa final'!$R$51),"")</f>
        <v/>
      </c>
      <c r="AJ13" s="40" t="str">
        <f>IF(AND('Mapa final'!$AB$52="Muy Alta",'Mapa final'!$AD$52="Catastrófico"),CONCATENATE("R8C",'Mapa final'!$R$52),"")</f>
        <v/>
      </c>
      <c r="AK13" s="40" t="str">
        <f>IF(AND('Mapa final'!$AB$53="Muy Alta",'Mapa final'!$AD$53="Catastrófico"),CONCATENATE("R8C",'Mapa final'!$R$53),"")</f>
        <v/>
      </c>
      <c r="AL13" s="40" t="str">
        <f>IF(AND('Mapa final'!$AB$54="Muy Alta",'Mapa final'!$AD$54="Catastrófico"),CONCATENATE("R8C",'Mapa final'!$R$54),"")</f>
        <v/>
      </c>
      <c r="AM13" s="41" t="str">
        <f>IF(AND('Mapa final'!$AB$55="Muy Alta",'Mapa final'!$AD$55="Catastrófico"),CONCATENATE("R8C",'Mapa final'!$R$55),"")</f>
        <v/>
      </c>
      <c r="AN13" s="67"/>
      <c r="AO13" s="619"/>
      <c r="AP13" s="620"/>
      <c r="AQ13" s="620"/>
      <c r="AR13" s="620"/>
      <c r="AS13" s="620"/>
      <c r="AT13" s="621"/>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row>
    <row r="14" spans="1:91" ht="15" customHeight="1" x14ac:dyDescent="0.3">
      <c r="A14" s="67"/>
      <c r="B14" s="558"/>
      <c r="C14" s="558"/>
      <c r="D14" s="559"/>
      <c r="E14" s="599"/>
      <c r="F14" s="600"/>
      <c r="G14" s="600"/>
      <c r="H14" s="600"/>
      <c r="I14" s="601"/>
      <c r="J14" s="36" t="str">
        <f>IF(AND('Mapa final'!$AB$56="Muy Alta",'Mapa final'!$AD$56="Leve"),CONCATENATE("R9C",'Mapa final'!$R$56),"")</f>
        <v/>
      </c>
      <c r="K14" s="37" t="str">
        <f>IF(AND('Mapa final'!$AB$57="Muy Alta",'Mapa final'!$AD$57="Leve"),CONCATENATE("R9C",'Mapa final'!$R$57),"")</f>
        <v/>
      </c>
      <c r="L14" s="37" t="str">
        <f>IF(AND('Mapa final'!$AB$58="Muy Alta",'Mapa final'!$AD$58="Leve"),CONCATENATE("R9C",'Mapa final'!$R$58),"")</f>
        <v/>
      </c>
      <c r="M14" s="37" t="str">
        <f>IF(AND('Mapa final'!$AB$59="Muy Alta",'Mapa final'!$AD$59="Leve"),CONCATENATE("R9C",'Mapa final'!$R$59),"")</f>
        <v/>
      </c>
      <c r="N14" s="37" t="str">
        <f>IF(AND('Mapa final'!$AB$60="Muy Alta",'Mapa final'!$AD$60="Leve"),CONCATENATE("R9C",'Mapa final'!$R$60),"")</f>
        <v/>
      </c>
      <c r="O14" s="38" t="str">
        <f>IF(AND('Mapa final'!$AB$61="Muy Alta",'Mapa final'!$AD$61="Leve"),CONCATENATE("R9C",'Mapa final'!$R$61),"")</f>
        <v/>
      </c>
      <c r="P14" s="36" t="str">
        <f>IF(AND('Mapa final'!$AB$56="Muy Alta",'Mapa final'!$AD$56="Menor"),CONCATENATE("R9C",'Mapa final'!$R$56),"")</f>
        <v/>
      </c>
      <c r="Q14" s="37" t="str">
        <f>IF(AND('Mapa final'!$AB$57="Muy Alta",'Mapa final'!$AD$57="Menor"),CONCATENATE("R9C",'Mapa final'!$R$57),"")</f>
        <v/>
      </c>
      <c r="R14" s="37" t="str">
        <f>IF(AND('Mapa final'!$AB$58="Muy Alta",'Mapa final'!$AD$58="Menor"),CONCATENATE("R9C",'Mapa final'!$R$58),"")</f>
        <v/>
      </c>
      <c r="S14" s="37" t="str">
        <f>IF(AND('Mapa final'!$AB$59="Muy Alta",'Mapa final'!$AD$59="Menor"),CONCATENATE("R9C",'Mapa final'!$R$59),"")</f>
        <v/>
      </c>
      <c r="T14" s="37" t="str">
        <f>IF(AND('Mapa final'!$AB$60="Muy Alta",'Mapa final'!$AD$60="Menor"),CONCATENATE("R9C",'Mapa final'!$R$60),"")</f>
        <v/>
      </c>
      <c r="U14" s="38" t="str">
        <f>IF(AND('Mapa final'!$AB$61="Muy Alta",'Mapa final'!$AD$61="Menor"),CONCATENATE("R9C",'Mapa final'!$R$61),"")</f>
        <v/>
      </c>
      <c r="V14" s="36" t="str">
        <f>IF(AND('Mapa final'!$AB$56="Muy Alta",'Mapa final'!$AD$56="Moderado"),CONCATENATE("R9C",'Mapa final'!$R$56),"")</f>
        <v/>
      </c>
      <c r="W14" s="37" t="str">
        <f>IF(AND('Mapa final'!$AB$57="Muy Alta",'Mapa final'!$AD$57="Moderado"),CONCATENATE("R9C",'Mapa final'!$R$57),"")</f>
        <v/>
      </c>
      <c r="X14" s="37" t="str">
        <f>IF(AND('Mapa final'!$AB$58="Muy Alta",'Mapa final'!$AD$58="Moderado"),CONCATENATE("R9C",'Mapa final'!$R$58),"")</f>
        <v/>
      </c>
      <c r="Y14" s="37" t="str">
        <f>IF(AND('Mapa final'!$AB$59="Muy Alta",'Mapa final'!$AD$59="Moderado"),CONCATENATE("R9C",'Mapa final'!$R$59),"")</f>
        <v/>
      </c>
      <c r="Z14" s="37" t="str">
        <f>IF(AND('Mapa final'!$AB$60="Muy Alta",'Mapa final'!$AD$60="Moderado"),CONCATENATE("R9C",'Mapa final'!$R$60),"")</f>
        <v/>
      </c>
      <c r="AA14" s="38" t="str">
        <f>IF(AND('Mapa final'!$AB$61="Muy Alta",'Mapa final'!$AD$61="Moderado"),CONCATENATE("R9C",'Mapa final'!$R$61),"")</f>
        <v/>
      </c>
      <c r="AB14" s="36" t="str">
        <f>IF(AND('Mapa final'!$AB$56="Muy Alta",'Mapa final'!$AD$56="Mayor"),CONCATENATE("R9C",'Mapa final'!$R$56),"")</f>
        <v/>
      </c>
      <c r="AC14" s="37" t="str">
        <f>IF(AND('Mapa final'!$AB$57="Muy Alta",'Mapa final'!$AD$57="Mayor"),CONCATENATE("R9C",'Mapa final'!$R$57),"")</f>
        <v/>
      </c>
      <c r="AD14" s="37" t="str">
        <f>IF(AND('Mapa final'!$AB$58="Muy Alta",'Mapa final'!$AD$58="Mayor"),CONCATENATE("R9C",'Mapa final'!$R$58),"")</f>
        <v/>
      </c>
      <c r="AE14" s="37" t="str">
        <f>IF(AND('Mapa final'!$AB$59="Muy Alta",'Mapa final'!$AD$59="Mayor"),CONCATENATE("R9C",'Mapa final'!$R$59),"")</f>
        <v/>
      </c>
      <c r="AF14" s="37" t="str">
        <f>IF(AND('Mapa final'!$AB$60="Muy Alta",'Mapa final'!$AD$60="Mayor"),CONCATENATE("R9C",'Mapa final'!$R$60),"")</f>
        <v/>
      </c>
      <c r="AG14" s="38" t="str">
        <f>IF(AND('Mapa final'!$AB$61="Muy Alta",'Mapa final'!$AD$61="Mayor"),CONCATENATE("R9C",'Mapa final'!$R$61),"")</f>
        <v/>
      </c>
      <c r="AH14" s="39" t="str">
        <f>IF(AND('Mapa final'!$AB$56="Muy Alta",'Mapa final'!$AD$56="Catastrófico"),CONCATENATE("R9C",'Mapa final'!$R$56),"")</f>
        <v/>
      </c>
      <c r="AI14" s="40" t="str">
        <f>IF(AND('Mapa final'!$AB$57="Muy Alta",'Mapa final'!$AD$57="Catastrófico"),CONCATENATE("R9C",'Mapa final'!$R$57),"")</f>
        <v/>
      </c>
      <c r="AJ14" s="40" t="str">
        <f>IF(AND('Mapa final'!$AB$58="Muy Alta",'Mapa final'!$AD$58="Catastrófico"),CONCATENATE("R9C",'Mapa final'!$R$58),"")</f>
        <v/>
      </c>
      <c r="AK14" s="40" t="str">
        <f>IF(AND('Mapa final'!$AB$59="Muy Alta",'Mapa final'!$AD$59="Catastrófico"),CONCATENATE("R9C",'Mapa final'!$R$59),"")</f>
        <v/>
      </c>
      <c r="AL14" s="40" t="str">
        <f>IF(AND('Mapa final'!$AB$60="Muy Alta",'Mapa final'!$AD$60="Catastrófico"),CONCATENATE("R9C",'Mapa final'!$R$60),"")</f>
        <v/>
      </c>
      <c r="AM14" s="41" t="str">
        <f>IF(AND('Mapa final'!$AB$61="Muy Alta",'Mapa final'!$AD$61="Catastrófico"),CONCATENATE("R9C",'Mapa final'!$R$61),"")</f>
        <v/>
      </c>
      <c r="AN14" s="67"/>
      <c r="AO14" s="619"/>
      <c r="AP14" s="620"/>
      <c r="AQ14" s="620"/>
      <c r="AR14" s="620"/>
      <c r="AS14" s="620"/>
      <c r="AT14" s="621"/>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row>
    <row r="15" spans="1:91" ht="15.75" customHeight="1" thickBot="1" x14ac:dyDescent="0.35">
      <c r="A15" s="67"/>
      <c r="B15" s="558"/>
      <c r="C15" s="558"/>
      <c r="D15" s="559"/>
      <c r="E15" s="602"/>
      <c r="F15" s="603"/>
      <c r="G15" s="603"/>
      <c r="H15" s="603"/>
      <c r="I15" s="604"/>
      <c r="J15" s="42" t="str">
        <f>IF(AND('Mapa final'!$AB$62="Muy Alta",'Mapa final'!$AD$62="Leve"),CONCATENATE("R10C",'Mapa final'!$R$62),"")</f>
        <v/>
      </c>
      <c r="K15" s="43" t="str">
        <f>IF(AND('Mapa final'!$AB$63="Muy Alta",'Mapa final'!$AD$63="Leve"),CONCATENATE("R10C",'Mapa final'!$R$63),"")</f>
        <v/>
      </c>
      <c r="L15" s="43" t="str">
        <f>IF(AND('Mapa final'!$AB$64="Muy Alta",'Mapa final'!$AD$64="Leve"),CONCATENATE("R10C",'Mapa final'!$R$64),"")</f>
        <v/>
      </c>
      <c r="M15" s="43" t="str">
        <f>IF(AND('Mapa final'!$AB$65="Muy Alta",'Mapa final'!$AD$65="Leve"),CONCATENATE("R10C",'Mapa final'!$R$65),"")</f>
        <v/>
      </c>
      <c r="N15" s="43" t="str">
        <f>IF(AND('Mapa final'!$AB$66="Muy Alta",'Mapa final'!$AD$66="Leve"),CONCATENATE("R10C",'Mapa final'!$R$66),"")</f>
        <v/>
      </c>
      <c r="O15" s="44" t="str">
        <f>IF(AND('Mapa final'!$AB$67="Muy Alta",'Mapa final'!$AD$67="Leve"),CONCATENATE("R10C",'Mapa final'!$R$67),"")</f>
        <v/>
      </c>
      <c r="P15" s="36" t="str">
        <f>IF(AND('Mapa final'!$AB$62="Muy Alta",'Mapa final'!$AD$62="Menor"),CONCATENATE("R10C",'Mapa final'!$R$62),"")</f>
        <v/>
      </c>
      <c r="Q15" s="37" t="str">
        <f>IF(AND('Mapa final'!$AB$63="Muy Alta",'Mapa final'!$AD$63="Menor"),CONCATENATE("R10C",'Mapa final'!$R$63),"")</f>
        <v/>
      </c>
      <c r="R15" s="37" t="str">
        <f>IF(AND('Mapa final'!$AB$64="Muy Alta",'Mapa final'!$AD$64="Menor"),CONCATENATE("R10C",'Mapa final'!$R$64),"")</f>
        <v/>
      </c>
      <c r="S15" s="37" t="str">
        <f>IF(AND('Mapa final'!$AB$65="Muy Alta",'Mapa final'!$AD$65="Menor"),CONCATENATE("R10C",'Mapa final'!$R$65),"")</f>
        <v/>
      </c>
      <c r="T15" s="37" t="str">
        <f>IF(AND('Mapa final'!$AB$66="Muy Alta",'Mapa final'!$AD$66="Menor"),CONCATENATE("R10C",'Mapa final'!$R$66),"")</f>
        <v/>
      </c>
      <c r="U15" s="38" t="str">
        <f>IF(AND('Mapa final'!$AB$67="Muy Alta",'Mapa final'!$AD$67="Menor"),CONCATENATE("R10C",'Mapa final'!$R$67),"")</f>
        <v/>
      </c>
      <c r="V15" s="42" t="str">
        <f>IF(AND('Mapa final'!$AB$62="Muy Alta",'Mapa final'!$AD$62="Moderado"),CONCATENATE("R10C",'Mapa final'!$R$62),"")</f>
        <v/>
      </c>
      <c r="W15" s="43" t="str">
        <f>IF(AND('Mapa final'!$AB$63="Muy Alta",'Mapa final'!$AD$63="Moderado"),CONCATENATE("R10C",'Mapa final'!$R$63),"")</f>
        <v/>
      </c>
      <c r="X15" s="43" t="str">
        <f>IF(AND('Mapa final'!$AB$64="Muy Alta",'Mapa final'!$AD$64="Moderado"),CONCATENATE("R10C",'Mapa final'!$R$64),"")</f>
        <v/>
      </c>
      <c r="Y15" s="43" t="str">
        <f>IF(AND('Mapa final'!$AB$65="Muy Alta",'Mapa final'!$AD$65="Moderado"),CONCATENATE("R10C",'Mapa final'!$R$65),"")</f>
        <v/>
      </c>
      <c r="Z15" s="43" t="str">
        <f>IF(AND('Mapa final'!$AB$66="Muy Alta",'Mapa final'!$AD$66="Moderado"),CONCATENATE("R10C",'Mapa final'!$R$66),"")</f>
        <v/>
      </c>
      <c r="AA15" s="44" t="str">
        <f>IF(AND('Mapa final'!$AB$67="Muy Alta",'Mapa final'!$AD$67="Moderado"),CONCATENATE("R10C",'Mapa final'!$R$67),"")</f>
        <v/>
      </c>
      <c r="AB15" s="36" t="str">
        <f>IF(AND('Mapa final'!$AB$62="Muy Alta",'Mapa final'!$AD$62="Mayor"),CONCATENATE("R10C",'Mapa final'!$R$62),"")</f>
        <v/>
      </c>
      <c r="AC15" s="37" t="str">
        <f>IF(AND('Mapa final'!$AB$63="Muy Alta",'Mapa final'!$AD$63="Mayor"),CONCATENATE("R10C",'Mapa final'!$R$63),"")</f>
        <v/>
      </c>
      <c r="AD15" s="37" t="str">
        <f>IF(AND('Mapa final'!$AB$64="Muy Alta",'Mapa final'!$AD$64="Mayor"),CONCATENATE("R10C",'Mapa final'!$R$64),"")</f>
        <v/>
      </c>
      <c r="AE15" s="37" t="str">
        <f>IF(AND('Mapa final'!$AB$65="Muy Alta",'Mapa final'!$AD$65="Mayor"),CONCATENATE("R10C",'Mapa final'!$R$65),"")</f>
        <v/>
      </c>
      <c r="AF15" s="37" t="str">
        <f>IF(AND('Mapa final'!$AB$66="Muy Alta",'Mapa final'!$AD$66="Mayor"),CONCATENATE("R10C",'Mapa final'!$R$66),"")</f>
        <v/>
      </c>
      <c r="AG15" s="38" t="str">
        <f>IF(AND('Mapa final'!$AB$67="Muy Alta",'Mapa final'!$AD$67="Mayor"),CONCATENATE("R10C",'Mapa final'!$R$67),"")</f>
        <v/>
      </c>
      <c r="AH15" s="45" t="str">
        <f>IF(AND('Mapa final'!$AB$62="Muy Alta",'Mapa final'!$AD$62="Catastrófico"),CONCATENATE("R10C",'Mapa final'!$R$62),"")</f>
        <v/>
      </c>
      <c r="AI15" s="46" t="str">
        <f>IF(AND('Mapa final'!$AB$63="Muy Alta",'Mapa final'!$AD$63="Catastrófico"),CONCATENATE("R10C",'Mapa final'!$R$63),"")</f>
        <v/>
      </c>
      <c r="AJ15" s="46" t="str">
        <f>IF(AND('Mapa final'!$AB$64="Muy Alta",'Mapa final'!$AD$64="Catastrófico"),CONCATENATE("R10C",'Mapa final'!$R$64),"")</f>
        <v/>
      </c>
      <c r="AK15" s="46" t="str">
        <f>IF(AND('Mapa final'!$AB$65="Muy Alta",'Mapa final'!$AD$65="Catastrófico"),CONCATENATE("R10C",'Mapa final'!$R$65),"")</f>
        <v/>
      </c>
      <c r="AL15" s="46" t="str">
        <f>IF(AND('Mapa final'!$AB$66="Muy Alta",'Mapa final'!$AD$66="Catastrófico"),CONCATENATE("R10C",'Mapa final'!$R$66),"")</f>
        <v/>
      </c>
      <c r="AM15" s="47" t="str">
        <f>IF(AND('Mapa final'!$AB$67="Muy Alta",'Mapa final'!$AD$67="Catastrófico"),CONCATENATE("R10C",'Mapa final'!$R$67),"")</f>
        <v/>
      </c>
      <c r="AN15" s="67"/>
      <c r="AO15" s="622"/>
      <c r="AP15" s="623"/>
      <c r="AQ15" s="623"/>
      <c r="AR15" s="623"/>
      <c r="AS15" s="623"/>
      <c r="AT15" s="624"/>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row>
    <row r="16" spans="1:91" ht="15" customHeight="1" x14ac:dyDescent="0.3">
      <c r="A16" s="67"/>
      <c r="B16" s="558"/>
      <c r="C16" s="558"/>
      <c r="D16" s="559"/>
      <c r="E16" s="596" t="s">
        <v>110</v>
      </c>
      <c r="F16" s="597"/>
      <c r="G16" s="597"/>
      <c r="H16" s="597"/>
      <c r="I16" s="597"/>
      <c r="J16" s="48" t="str">
        <f>IF(AND('Mapa final'!$AB$10="Alta",'Mapa final'!$AD$10="Leve"),CONCATENATE("R1C",'Mapa final'!$R$10),"")</f>
        <v/>
      </c>
      <c r="K16" s="49" t="str">
        <f>IF(AND('Mapa final'!$AB$11="Alta",'Mapa final'!$AD$11="Leve"),CONCATENATE("R1C",'Mapa final'!$R$11),"")</f>
        <v/>
      </c>
      <c r="L16" s="49" t="str">
        <f>IF(AND('Mapa final'!$AB$12="Alta",'Mapa final'!$AD$12="Leve"),CONCATENATE("R1C",'Mapa final'!$R$12),"")</f>
        <v/>
      </c>
      <c r="M16" s="49" t="str">
        <f>IF(AND('Mapa final'!$AB$13="Alta",'Mapa final'!$AD$13="Leve"),CONCATENATE("R1C",'Mapa final'!$R$13),"")</f>
        <v/>
      </c>
      <c r="N16" s="49" t="e">
        <f>IF(AND('Mapa final'!#REF!="Alta",'Mapa final'!#REF!="Leve"),CONCATENATE("R1C",'Mapa final'!#REF!),"")</f>
        <v>#REF!</v>
      </c>
      <c r="O16" s="50" t="e">
        <f>IF(AND('Mapa final'!#REF!="Alta",'Mapa final'!#REF!="Leve"),CONCATENATE("R1C",'Mapa final'!#REF!),"")</f>
        <v>#REF!</v>
      </c>
      <c r="P16" s="48" t="str">
        <f>IF(AND('Mapa final'!$AB$10="Alta",'Mapa final'!$AD$10="Menor"),CONCATENATE("R1C",'Mapa final'!$R$10),"")</f>
        <v/>
      </c>
      <c r="Q16" s="49" t="str">
        <f>IF(AND('Mapa final'!$AB$11="Alta",'Mapa final'!$AD$11="Menor"),CONCATENATE("R1C",'Mapa final'!$R$11),"")</f>
        <v/>
      </c>
      <c r="R16" s="49" t="str">
        <f>IF(AND('Mapa final'!$AB$12="Alta",'Mapa final'!$AD$12="Menor"),CONCATENATE("R1C",'Mapa final'!$R$12),"")</f>
        <v/>
      </c>
      <c r="S16" s="49" t="str">
        <f>IF(AND('Mapa final'!$AB$13="Alta",'Mapa final'!$AD$13="Menor"),CONCATENATE("R1C",'Mapa final'!$R$13),"")</f>
        <v/>
      </c>
      <c r="T16" s="49" t="e">
        <f>IF(AND('Mapa final'!#REF!="Alta",'Mapa final'!#REF!="Menor"),CONCATENATE("R1C",'Mapa final'!#REF!),"")</f>
        <v>#REF!</v>
      </c>
      <c r="U16" s="50" t="e">
        <f>IF(AND('Mapa final'!#REF!="Alta",'Mapa final'!#REF!="Menor"),CONCATENATE("R1C",'Mapa final'!#REF!),"")</f>
        <v>#REF!</v>
      </c>
      <c r="V16" s="30" t="str">
        <f>IF(AND('Mapa final'!$AB$10="Alta",'Mapa final'!$AD$10="Moderado"),CONCATENATE("R1C",'Mapa final'!$R$10),"")</f>
        <v/>
      </c>
      <c r="W16" s="31" t="str">
        <f>IF(AND('Mapa final'!$AB$11="Alta",'Mapa final'!$AD$11="Moderado"),CONCATENATE("R1C",'Mapa final'!$R$11),"")</f>
        <v/>
      </c>
      <c r="X16" s="31" t="str">
        <f>IF(AND('Mapa final'!$AB$12="Alta",'Mapa final'!$AD$12="Moderado"),CONCATENATE("R1C",'Mapa final'!$R$12),"")</f>
        <v/>
      </c>
      <c r="Y16" s="31" t="str">
        <f>IF(AND('Mapa final'!$AB$13="Alta",'Mapa final'!$AD$13="Moderado"),CONCATENATE("R1C",'Mapa final'!$R$13),"")</f>
        <v/>
      </c>
      <c r="Z16" s="31" t="e">
        <f>IF(AND('Mapa final'!#REF!="Alta",'Mapa final'!#REF!="Moderado"),CONCATENATE("R1C",'Mapa final'!#REF!),"")</f>
        <v>#REF!</v>
      </c>
      <c r="AA16" s="32" t="e">
        <f>IF(AND('Mapa final'!#REF!="Alta",'Mapa final'!#REF!="Moderado"),CONCATENATE("R1C",'Mapa final'!#REF!),"")</f>
        <v>#REF!</v>
      </c>
      <c r="AB16" s="30" t="str">
        <f>IF(AND('Mapa final'!$AB$10="Alta",'Mapa final'!$AD$10="Mayor"),CONCATENATE("R1C",'Mapa final'!$R$10),"")</f>
        <v/>
      </c>
      <c r="AC16" s="31" t="str">
        <f>IF(AND('Mapa final'!$AB$11="Alta",'Mapa final'!$AD$11="Mayor"),CONCATENATE("R1C",'Mapa final'!$R$11),"")</f>
        <v/>
      </c>
      <c r="AD16" s="31" t="str">
        <f>IF(AND('Mapa final'!$AB$12="Alta",'Mapa final'!$AD$12="Mayor"),CONCATENATE("R1C",'Mapa final'!$R$12),"")</f>
        <v/>
      </c>
      <c r="AE16" s="31" t="str">
        <f>IF(AND('Mapa final'!$AB$13="Alta",'Mapa final'!$AD$13="Mayor"),CONCATENATE("R1C",'Mapa final'!$R$13),"")</f>
        <v/>
      </c>
      <c r="AF16" s="31" t="e">
        <f>IF(AND('Mapa final'!#REF!="Alta",'Mapa final'!#REF!="Mayor"),CONCATENATE("R1C",'Mapa final'!#REF!),"")</f>
        <v>#REF!</v>
      </c>
      <c r="AG16" s="32" t="e">
        <f>IF(AND('Mapa final'!#REF!="Alta",'Mapa final'!#REF!="Mayor"),CONCATENATE("R1C",'Mapa final'!#REF!),"")</f>
        <v>#REF!</v>
      </c>
      <c r="AH16" s="33" t="str">
        <f>IF(AND('Mapa final'!$AB$10="Alta",'Mapa final'!$AD$10="Catastrófico"),CONCATENATE("R1C",'Mapa final'!$R$10),"")</f>
        <v/>
      </c>
      <c r="AI16" s="34" t="str">
        <f>IF(AND('Mapa final'!$AB$11="Alta",'Mapa final'!$AD$11="Catastrófico"),CONCATENATE("R1C",'Mapa final'!$R$11),"")</f>
        <v/>
      </c>
      <c r="AJ16" s="34" t="str">
        <f>IF(AND('Mapa final'!$AB$12="Alta",'Mapa final'!$AD$12="Catastrófico"),CONCATENATE("R1C",'Mapa final'!$R$12),"")</f>
        <v/>
      </c>
      <c r="AK16" s="34" t="str">
        <f>IF(AND('Mapa final'!$AB$13="Alta",'Mapa final'!$AD$13="Catastrófico"),CONCATENATE("R1C",'Mapa final'!$R$13),"")</f>
        <v/>
      </c>
      <c r="AL16" s="34" t="e">
        <f>IF(AND('Mapa final'!#REF!="Alta",'Mapa final'!#REF!="Catastrófico"),CONCATENATE("R1C",'Mapa final'!#REF!),"")</f>
        <v>#REF!</v>
      </c>
      <c r="AM16" s="35" t="e">
        <f>IF(AND('Mapa final'!#REF!="Alta",'Mapa final'!#REF!="Catastrófico"),CONCATENATE("R1C",'Mapa final'!#REF!),"")</f>
        <v>#REF!</v>
      </c>
      <c r="AN16" s="67"/>
      <c r="AO16" s="606" t="s">
        <v>79</v>
      </c>
      <c r="AP16" s="607"/>
      <c r="AQ16" s="607"/>
      <c r="AR16" s="607"/>
      <c r="AS16" s="607"/>
      <c r="AT16" s="608"/>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row>
    <row r="17" spans="1:76" ht="15" customHeight="1" x14ac:dyDescent="0.3">
      <c r="A17" s="67"/>
      <c r="B17" s="558"/>
      <c r="C17" s="558"/>
      <c r="D17" s="559"/>
      <c r="E17" s="615"/>
      <c r="F17" s="600"/>
      <c r="G17" s="600"/>
      <c r="H17" s="600"/>
      <c r="I17" s="600"/>
      <c r="J17" s="51" t="str">
        <f>IF(AND('Mapa final'!$AB$14="Alta",'Mapa final'!$AD$14="Leve"),CONCATENATE("R2C",'Mapa final'!$R$14),"")</f>
        <v/>
      </c>
      <c r="K17" s="52" t="str">
        <f>IF(AND('Mapa final'!$AB$15="Alta",'Mapa final'!$AD$15="Leve"),CONCATENATE("R2C",'Mapa final'!$R$15),"")</f>
        <v/>
      </c>
      <c r="L17" s="52" t="str">
        <f>IF(AND('Mapa final'!$AB$16="Alta",'Mapa final'!$AD$16="Leve"),CONCATENATE("R2C",'Mapa final'!$R$16),"")</f>
        <v/>
      </c>
      <c r="M17" s="52" t="str">
        <f>IF(AND('Mapa final'!$AB$17="Alta",'Mapa final'!$AD$17="Leve"),CONCATENATE("R2C",'Mapa final'!$R$17),"")</f>
        <v/>
      </c>
      <c r="N17" s="52" t="str">
        <f>IF(AND('Mapa final'!$AB$18="Alta",'Mapa final'!$AD$18="Leve"),CONCATENATE("R2C",'Mapa final'!$R$18),"")</f>
        <v/>
      </c>
      <c r="O17" s="53" t="str">
        <f>IF(AND('Mapa final'!$AB$19="Alta",'Mapa final'!$AD$19="Leve"),CONCATENATE("R2C",'Mapa final'!$R$19),"")</f>
        <v/>
      </c>
      <c r="P17" s="51" t="str">
        <f>IF(AND('Mapa final'!$AB$14="Alta",'Mapa final'!$AD$14="Menor"),CONCATENATE("R2C",'Mapa final'!$R$14),"")</f>
        <v/>
      </c>
      <c r="Q17" s="52" t="str">
        <f>IF(AND('Mapa final'!$AB$15="Alta",'Mapa final'!$AD$15="Menor"),CONCATENATE("R2C",'Mapa final'!$R$15),"")</f>
        <v/>
      </c>
      <c r="R17" s="52" t="str">
        <f>IF(AND('Mapa final'!$AB$16="Alta",'Mapa final'!$AD$16="Menor"),CONCATENATE("R2C",'Mapa final'!$R$16),"")</f>
        <v/>
      </c>
      <c r="S17" s="52" t="str">
        <f>IF(AND('Mapa final'!$AB$17="Alta",'Mapa final'!$AD$17="Menor"),CONCATENATE("R2C",'Mapa final'!$R$17),"")</f>
        <v/>
      </c>
      <c r="T17" s="52" t="str">
        <f>IF(AND('Mapa final'!$AB$18="Alta",'Mapa final'!$AD$18="Menor"),CONCATENATE("R2C",'Mapa final'!$R$18),"")</f>
        <v/>
      </c>
      <c r="U17" s="53" t="str">
        <f>IF(AND('Mapa final'!$AB$19="Alta",'Mapa final'!$AD$19="Menor"),CONCATENATE("R2C",'Mapa final'!$R$19),"")</f>
        <v/>
      </c>
      <c r="V17" s="36" t="str">
        <f>IF(AND('Mapa final'!$AB$14="Alta",'Mapa final'!$AD$14="Moderado"),CONCATENATE("R2C",'Mapa final'!$R$14),"")</f>
        <v/>
      </c>
      <c r="W17" s="37" t="str">
        <f>IF(AND('Mapa final'!$AB$15="Alta",'Mapa final'!$AD$15="Moderado"),CONCATENATE("R2C",'Mapa final'!$R$15),"")</f>
        <v/>
      </c>
      <c r="X17" s="37" t="str">
        <f>IF(AND('Mapa final'!$AB$16="Alta",'Mapa final'!$AD$16="Moderado"),CONCATENATE("R2C",'Mapa final'!$R$16),"")</f>
        <v/>
      </c>
      <c r="Y17" s="37" t="str">
        <f>IF(AND('Mapa final'!$AB$17="Alta",'Mapa final'!$AD$17="Moderado"),CONCATENATE("R2C",'Mapa final'!$R$17),"")</f>
        <v/>
      </c>
      <c r="Z17" s="37" t="str">
        <f>IF(AND('Mapa final'!$AB$18="Alta",'Mapa final'!$AD$18="Moderado"),CONCATENATE("R2C",'Mapa final'!$R$18),"")</f>
        <v/>
      </c>
      <c r="AA17" s="38" t="str">
        <f>IF(AND('Mapa final'!$AB$19="Alta",'Mapa final'!$AD$19="Moderado"),CONCATENATE("R2C",'Mapa final'!$R$19),"")</f>
        <v/>
      </c>
      <c r="AB17" s="36" t="str">
        <f>IF(AND('Mapa final'!$AB$14="Alta",'Mapa final'!$AD$14="Mayor"),CONCATENATE("R2C",'Mapa final'!$R$14),"")</f>
        <v/>
      </c>
      <c r="AC17" s="37" t="str">
        <f>IF(AND('Mapa final'!$AB$15="Alta",'Mapa final'!$AD$15="Mayor"),CONCATENATE("R2C",'Mapa final'!$R$15),"")</f>
        <v/>
      </c>
      <c r="AD17" s="37" t="str">
        <f>IF(AND('Mapa final'!$AB$16="Alta",'Mapa final'!$AD$16="Mayor"),CONCATENATE("R2C",'Mapa final'!$R$16),"")</f>
        <v/>
      </c>
      <c r="AE17" s="37" t="str">
        <f>IF(AND('Mapa final'!$AB$17="Alta",'Mapa final'!$AD$17="Mayor"),CONCATENATE("R2C",'Mapa final'!$R$17),"")</f>
        <v/>
      </c>
      <c r="AF17" s="37" t="str">
        <f>IF(AND('Mapa final'!$AB$18="Alta",'Mapa final'!$AD$18="Mayor"),CONCATENATE("R2C",'Mapa final'!$R$18),"")</f>
        <v/>
      </c>
      <c r="AG17" s="38" t="str">
        <f>IF(AND('Mapa final'!$AB$19="Alta",'Mapa final'!$AD$19="Mayor"),CONCATENATE("R2C",'Mapa final'!$R$19),"")</f>
        <v/>
      </c>
      <c r="AH17" s="39" t="str">
        <f>IF(AND('Mapa final'!$AB$14="Alta",'Mapa final'!$AD$14="Catastrófico"),CONCATENATE("R2C",'Mapa final'!$R$14),"")</f>
        <v/>
      </c>
      <c r="AI17" s="40" t="str">
        <f>IF(AND('Mapa final'!$AB$15="Alta",'Mapa final'!$AD$15="Catastrófico"),CONCATENATE("R2C",'Mapa final'!$R$15),"")</f>
        <v/>
      </c>
      <c r="AJ17" s="40" t="str">
        <f>IF(AND('Mapa final'!$AB$16="Alta",'Mapa final'!$AD$16="Catastrófico"),CONCATENATE("R2C",'Mapa final'!$R$16),"")</f>
        <v/>
      </c>
      <c r="AK17" s="40" t="str">
        <f>IF(AND('Mapa final'!$AB$17="Alta",'Mapa final'!$AD$17="Catastrófico"),CONCATENATE("R2C",'Mapa final'!$R$17),"")</f>
        <v/>
      </c>
      <c r="AL17" s="40" t="str">
        <f>IF(AND('Mapa final'!$AB$18="Alta",'Mapa final'!$AD$18="Catastrófico"),CONCATENATE("R2C",'Mapa final'!$R$18),"")</f>
        <v/>
      </c>
      <c r="AM17" s="41" t="str">
        <f>IF(AND('Mapa final'!$AB$19="Alta",'Mapa final'!$AD$19="Catastrófico"),CONCATENATE("R2C",'Mapa final'!$R$19),"")</f>
        <v/>
      </c>
      <c r="AN17" s="67"/>
      <c r="AO17" s="609"/>
      <c r="AP17" s="610"/>
      <c r="AQ17" s="610"/>
      <c r="AR17" s="610"/>
      <c r="AS17" s="610"/>
      <c r="AT17" s="611"/>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row>
    <row r="18" spans="1:76" ht="15" customHeight="1" x14ac:dyDescent="0.3">
      <c r="A18" s="67"/>
      <c r="B18" s="558"/>
      <c r="C18" s="558"/>
      <c r="D18" s="559"/>
      <c r="E18" s="599"/>
      <c r="F18" s="600"/>
      <c r="G18" s="600"/>
      <c r="H18" s="600"/>
      <c r="I18" s="600"/>
      <c r="J18" s="51" t="str">
        <f>IF(AND('Mapa final'!$AB$20="Alta",'Mapa final'!$AD$20="Leve"),CONCATENATE("R3C",'Mapa final'!$R$20),"")</f>
        <v/>
      </c>
      <c r="K18" s="52" t="str">
        <f>IF(AND('Mapa final'!$AB$21="Alta",'Mapa final'!$AD$21="Leve"),CONCATENATE("R3C",'Mapa final'!$R$21),"")</f>
        <v/>
      </c>
      <c r="L18" s="52" t="str">
        <f>IF(AND('Mapa final'!$AB$22="Alta",'Mapa final'!$AD$22="Leve"),CONCATENATE("R3C",'Mapa final'!$R$22),"")</f>
        <v/>
      </c>
      <c r="M18" s="52" t="str">
        <f>IF(AND('Mapa final'!$AB$23="Alta",'Mapa final'!$AD$23="Leve"),CONCATENATE("R3C",'Mapa final'!$R$23),"")</f>
        <v/>
      </c>
      <c r="N18" s="52" t="str">
        <f>IF(AND('Mapa final'!$AB$24="Alta",'Mapa final'!$AD$24="Leve"),CONCATENATE("R3C",'Mapa final'!$R$24),"")</f>
        <v/>
      </c>
      <c r="O18" s="53" t="str">
        <f>IF(AND('Mapa final'!$AB$25="Alta",'Mapa final'!$AD$25="Leve"),CONCATENATE("R3C",'Mapa final'!$R$25),"")</f>
        <v/>
      </c>
      <c r="P18" s="51" t="str">
        <f>IF(AND('Mapa final'!$AB$20="Alta",'Mapa final'!$AD$20="Menor"),CONCATENATE("R3C",'Mapa final'!$R$20),"")</f>
        <v/>
      </c>
      <c r="Q18" s="52" t="str">
        <f>IF(AND('Mapa final'!$AB$21="Alta",'Mapa final'!$AD$21="Menor"),CONCATENATE("R3C",'Mapa final'!$R$21),"")</f>
        <v/>
      </c>
      <c r="R18" s="52" t="str">
        <f>IF(AND('Mapa final'!$AB$22="Alta",'Mapa final'!$AD$22="Menor"),CONCATENATE("R3C",'Mapa final'!$R$22),"")</f>
        <v/>
      </c>
      <c r="S18" s="52" t="str">
        <f>IF(AND('Mapa final'!$AB$23="Alta",'Mapa final'!$AD$23="Menor"),CONCATENATE("R3C",'Mapa final'!$R$23),"")</f>
        <v/>
      </c>
      <c r="T18" s="52" t="str">
        <f>IF(AND('Mapa final'!$AB$24="Alta",'Mapa final'!$AD$24="Menor"),CONCATENATE("R3C",'Mapa final'!$R$24),"")</f>
        <v/>
      </c>
      <c r="U18" s="53" t="str">
        <f>IF(AND('Mapa final'!$AB$25="Alta",'Mapa final'!$AD$25="Menor"),CONCATENATE("R3C",'Mapa final'!$R$25),"")</f>
        <v/>
      </c>
      <c r="V18" s="36" t="str">
        <f>IF(AND('Mapa final'!$AB$20="Alta",'Mapa final'!$AD$20="Moderado"),CONCATENATE("R3C",'Mapa final'!$R$20),"")</f>
        <v/>
      </c>
      <c r="W18" s="37" t="str">
        <f>IF(AND('Mapa final'!$AB$21="Alta",'Mapa final'!$AD$21="Moderado"),CONCATENATE("R3C",'Mapa final'!$R$21),"")</f>
        <v/>
      </c>
      <c r="X18" s="37" t="str">
        <f>IF(AND('Mapa final'!$AB$22="Alta",'Mapa final'!$AD$22="Moderado"),CONCATENATE("R3C",'Mapa final'!$R$22),"")</f>
        <v/>
      </c>
      <c r="Y18" s="37" t="str">
        <f>IF(AND('Mapa final'!$AB$23="Alta",'Mapa final'!$AD$23="Moderado"),CONCATENATE("R3C",'Mapa final'!$R$23),"")</f>
        <v/>
      </c>
      <c r="Z18" s="37" t="str">
        <f>IF(AND('Mapa final'!$AB$24="Alta",'Mapa final'!$AD$24="Moderado"),CONCATENATE("R3C",'Mapa final'!$R$24),"")</f>
        <v/>
      </c>
      <c r="AA18" s="38" t="str">
        <f>IF(AND('Mapa final'!$AB$25="Alta",'Mapa final'!$AD$25="Moderado"),CONCATENATE("R3C",'Mapa final'!$R$25),"")</f>
        <v/>
      </c>
      <c r="AB18" s="36" t="str">
        <f>IF(AND('Mapa final'!$AB$20="Alta",'Mapa final'!$AD$20="Mayor"),CONCATENATE("R3C",'Mapa final'!$R$20),"")</f>
        <v/>
      </c>
      <c r="AC18" s="37" t="str">
        <f>IF(AND('Mapa final'!$AB$21="Alta",'Mapa final'!$AD$21="Mayor"),CONCATENATE("R3C",'Mapa final'!$R$21),"")</f>
        <v/>
      </c>
      <c r="AD18" s="37" t="str">
        <f>IF(AND('Mapa final'!$AB$22="Alta",'Mapa final'!$AD$22="Mayor"),CONCATENATE("R3C",'Mapa final'!$R$22),"")</f>
        <v/>
      </c>
      <c r="AE18" s="37" t="str">
        <f>IF(AND('Mapa final'!$AB$23="Alta",'Mapa final'!$AD$23="Mayor"),CONCATENATE("R3C",'Mapa final'!$R$23),"")</f>
        <v/>
      </c>
      <c r="AF18" s="37" t="str">
        <f>IF(AND('Mapa final'!$AB$24="Alta",'Mapa final'!$AD$24="Mayor"),CONCATENATE("R3C",'Mapa final'!$R$24),"")</f>
        <v/>
      </c>
      <c r="AG18" s="38" t="str">
        <f>IF(AND('Mapa final'!$AB$25="Alta",'Mapa final'!$AD$25="Mayor"),CONCATENATE("R3C",'Mapa final'!$R$25),"")</f>
        <v/>
      </c>
      <c r="AH18" s="39" t="str">
        <f>IF(AND('Mapa final'!$AB$20="Alta",'Mapa final'!$AD$20="Catastrófico"),CONCATENATE("R3C",'Mapa final'!$R$20),"")</f>
        <v/>
      </c>
      <c r="AI18" s="40" t="str">
        <f>IF(AND('Mapa final'!$AB$21="Alta",'Mapa final'!$AD$21="Catastrófico"),CONCATENATE("R3C",'Mapa final'!$R$21),"")</f>
        <v/>
      </c>
      <c r="AJ18" s="40" t="str">
        <f>IF(AND('Mapa final'!$AB$22="Alta",'Mapa final'!$AD$22="Catastrófico"),CONCATENATE("R3C",'Mapa final'!$R$22),"")</f>
        <v/>
      </c>
      <c r="AK18" s="40" t="str">
        <f>IF(AND('Mapa final'!$AB$23="Alta",'Mapa final'!$AD$23="Catastrófico"),CONCATENATE("R3C",'Mapa final'!$R$23),"")</f>
        <v/>
      </c>
      <c r="AL18" s="40" t="str">
        <f>IF(AND('Mapa final'!$AB$24="Alta",'Mapa final'!$AD$24="Catastrófico"),CONCATENATE("R3C",'Mapa final'!$R$24),"")</f>
        <v/>
      </c>
      <c r="AM18" s="41" t="str">
        <f>IF(AND('Mapa final'!$AB$25="Alta",'Mapa final'!$AD$25="Catastrófico"),CONCATENATE("R3C",'Mapa final'!$R$25),"")</f>
        <v/>
      </c>
      <c r="AN18" s="67"/>
      <c r="AO18" s="609"/>
      <c r="AP18" s="610"/>
      <c r="AQ18" s="610"/>
      <c r="AR18" s="610"/>
      <c r="AS18" s="610"/>
      <c r="AT18" s="611"/>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row>
    <row r="19" spans="1:76" ht="15" customHeight="1" x14ac:dyDescent="0.3">
      <c r="A19" s="67"/>
      <c r="B19" s="558"/>
      <c r="C19" s="558"/>
      <c r="D19" s="559"/>
      <c r="E19" s="599"/>
      <c r="F19" s="600"/>
      <c r="G19" s="600"/>
      <c r="H19" s="600"/>
      <c r="I19" s="600"/>
      <c r="J19" s="51" t="str">
        <f>IF(AND('Mapa final'!$AB$26="Alta",'Mapa final'!$AD$26="Leve"),CONCATENATE("R4C",'Mapa final'!$R$26),"")</f>
        <v/>
      </c>
      <c r="K19" s="52" t="str">
        <f>IF(AND('Mapa final'!$AB$27="Alta",'Mapa final'!$AD$27="Leve"),CONCATENATE("R4C",'Mapa final'!$R$27),"")</f>
        <v/>
      </c>
      <c r="L19" s="52" t="str">
        <f>IF(AND('Mapa final'!$AB$28="Alta",'Mapa final'!$AD$28="Leve"),CONCATENATE("R4C",'Mapa final'!$R$28),"")</f>
        <v/>
      </c>
      <c r="M19" s="52" t="str">
        <f>IF(AND('Mapa final'!$AB$29="Alta",'Mapa final'!$AD$29="Leve"),CONCATENATE("R4C",'Mapa final'!$R$29),"")</f>
        <v/>
      </c>
      <c r="N19" s="52" t="str">
        <f>IF(AND('Mapa final'!$AB$30="Alta",'Mapa final'!$AD$30="Leve"),CONCATENATE("R4C",'Mapa final'!$R$30),"")</f>
        <v/>
      </c>
      <c r="O19" s="53" t="str">
        <f>IF(AND('Mapa final'!$AB$31="Alta",'Mapa final'!$AD$31="Leve"),CONCATENATE("R4C",'Mapa final'!$R$31),"")</f>
        <v/>
      </c>
      <c r="P19" s="51" t="str">
        <f>IF(AND('Mapa final'!$AB$26="Alta",'Mapa final'!$AD$26="Menor"),CONCATENATE("R4C",'Mapa final'!$R$26),"")</f>
        <v/>
      </c>
      <c r="Q19" s="52" t="str">
        <f>IF(AND('Mapa final'!$AB$27="Alta",'Mapa final'!$AD$27="Menor"),CONCATENATE("R4C",'Mapa final'!$R$27),"")</f>
        <v/>
      </c>
      <c r="R19" s="52" t="str">
        <f>IF(AND('Mapa final'!$AB$28="Alta",'Mapa final'!$AD$28="Menor"),CONCATENATE("R4C",'Mapa final'!$R$28),"")</f>
        <v/>
      </c>
      <c r="S19" s="52" t="str">
        <f>IF(AND('Mapa final'!$AB$29="Alta",'Mapa final'!$AD$29="Menor"),CONCATENATE("R4C",'Mapa final'!$R$29),"")</f>
        <v/>
      </c>
      <c r="T19" s="52" t="str">
        <f>IF(AND('Mapa final'!$AB$30="Alta",'Mapa final'!$AD$30="Menor"),CONCATENATE("R4C",'Mapa final'!$R$30),"")</f>
        <v/>
      </c>
      <c r="U19" s="53" t="str">
        <f>IF(AND('Mapa final'!$AB$31="Alta",'Mapa final'!$AD$31="Menor"),CONCATENATE("R4C",'Mapa final'!$R$31),"")</f>
        <v/>
      </c>
      <c r="V19" s="36" t="str">
        <f>IF(AND('Mapa final'!$AB$26="Alta",'Mapa final'!$AD$26="Moderado"),CONCATENATE("R4C",'Mapa final'!$R$26),"")</f>
        <v/>
      </c>
      <c r="W19" s="37" t="str">
        <f>IF(AND('Mapa final'!$AB$27="Alta",'Mapa final'!$AD$27="Moderado"),CONCATENATE("R4C",'Mapa final'!$R$27),"")</f>
        <v/>
      </c>
      <c r="X19" s="37" t="str">
        <f>IF(AND('Mapa final'!$AB$28="Alta",'Mapa final'!$AD$28="Moderado"),CONCATENATE("R4C",'Mapa final'!$R$28),"")</f>
        <v/>
      </c>
      <c r="Y19" s="37" t="str">
        <f>IF(AND('Mapa final'!$AB$29="Alta",'Mapa final'!$AD$29="Moderado"),CONCATENATE("R4C",'Mapa final'!$R$29),"")</f>
        <v/>
      </c>
      <c r="Z19" s="37" t="str">
        <f>IF(AND('Mapa final'!$AB$30="Alta",'Mapa final'!$AD$30="Moderado"),CONCATENATE("R4C",'Mapa final'!$R$30),"")</f>
        <v/>
      </c>
      <c r="AA19" s="38" t="str">
        <f>IF(AND('Mapa final'!$AB$31="Alta",'Mapa final'!$AD$31="Moderado"),CONCATENATE("R4C",'Mapa final'!$R$31),"")</f>
        <v/>
      </c>
      <c r="AB19" s="36" t="str">
        <f>IF(AND('Mapa final'!$AB$26="Alta",'Mapa final'!$AD$26="Mayor"),CONCATENATE("R4C",'Mapa final'!$R$26),"")</f>
        <v/>
      </c>
      <c r="AC19" s="37" t="str">
        <f>IF(AND('Mapa final'!$AB$27="Alta",'Mapa final'!$AD$27="Mayor"),CONCATENATE("R4C",'Mapa final'!$R$27),"")</f>
        <v/>
      </c>
      <c r="AD19" s="37" t="str">
        <f>IF(AND('Mapa final'!$AB$28="Alta",'Mapa final'!$AD$28="Mayor"),CONCATENATE("R4C",'Mapa final'!$R$28),"")</f>
        <v/>
      </c>
      <c r="AE19" s="37" t="str">
        <f>IF(AND('Mapa final'!$AB$29="Alta",'Mapa final'!$AD$29="Mayor"),CONCATENATE("R4C",'Mapa final'!$R$29),"")</f>
        <v/>
      </c>
      <c r="AF19" s="37" t="str">
        <f>IF(AND('Mapa final'!$AB$30="Alta",'Mapa final'!$AD$30="Mayor"),CONCATENATE("R4C",'Mapa final'!$R$30),"")</f>
        <v/>
      </c>
      <c r="AG19" s="38" t="str">
        <f>IF(AND('Mapa final'!$AB$31="Alta",'Mapa final'!$AD$31="Mayor"),CONCATENATE("R4C",'Mapa final'!$R$31),"")</f>
        <v/>
      </c>
      <c r="AH19" s="39" t="str">
        <f>IF(AND('Mapa final'!$AB$26="Alta",'Mapa final'!$AD$26="Catastrófico"),CONCATENATE("R4C",'Mapa final'!$R$26),"")</f>
        <v/>
      </c>
      <c r="AI19" s="40" t="str">
        <f>IF(AND('Mapa final'!$AB$27="Alta",'Mapa final'!$AD$27="Catastrófico"),CONCATENATE("R4C",'Mapa final'!$R$27),"")</f>
        <v/>
      </c>
      <c r="AJ19" s="40" t="str">
        <f>IF(AND('Mapa final'!$AB$28="Alta",'Mapa final'!$AD$28="Catastrófico"),CONCATENATE("R4C",'Mapa final'!$R$28),"")</f>
        <v/>
      </c>
      <c r="AK19" s="40" t="str">
        <f>IF(AND('Mapa final'!$AB$29="Alta",'Mapa final'!$AD$29="Catastrófico"),CONCATENATE("R4C",'Mapa final'!$R$29),"")</f>
        <v/>
      </c>
      <c r="AL19" s="40" t="str">
        <f>IF(AND('Mapa final'!$AB$30="Alta",'Mapa final'!$AD$30="Catastrófico"),CONCATENATE("R4C",'Mapa final'!$R$30),"")</f>
        <v/>
      </c>
      <c r="AM19" s="41" t="str">
        <f>IF(AND('Mapa final'!$AB$31="Alta",'Mapa final'!$AD$31="Catastrófico"),CONCATENATE("R4C",'Mapa final'!$R$31),"")</f>
        <v/>
      </c>
      <c r="AN19" s="67"/>
      <c r="AO19" s="609"/>
      <c r="AP19" s="610"/>
      <c r="AQ19" s="610"/>
      <c r="AR19" s="610"/>
      <c r="AS19" s="610"/>
      <c r="AT19" s="611"/>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row>
    <row r="20" spans="1:76" ht="15" customHeight="1" x14ac:dyDescent="0.3">
      <c r="A20" s="67"/>
      <c r="B20" s="558"/>
      <c r="C20" s="558"/>
      <c r="D20" s="559"/>
      <c r="E20" s="599"/>
      <c r="F20" s="600"/>
      <c r="G20" s="600"/>
      <c r="H20" s="600"/>
      <c r="I20" s="600"/>
      <c r="J20" s="51" t="str">
        <f>IF(AND('Mapa final'!$AB$32="Alta",'Mapa final'!$AD$32="Leve"),CONCATENATE("R5C",'Mapa final'!$R$32),"")</f>
        <v/>
      </c>
      <c r="K20" s="52" t="str">
        <f>IF(AND('Mapa final'!$AB$33="Alta",'Mapa final'!$AD$33="Leve"),CONCATENATE("R5C",'Mapa final'!$R$33),"")</f>
        <v/>
      </c>
      <c r="L20" s="52" t="str">
        <f>IF(AND('Mapa final'!$AB$34="Alta",'Mapa final'!$AD$34="Leve"),CONCATENATE("R5C",'Mapa final'!$R$34),"")</f>
        <v/>
      </c>
      <c r="M20" s="52" t="str">
        <f>IF(AND('Mapa final'!$AB$35="Alta",'Mapa final'!$AD$35="Leve"),CONCATENATE("R5C",'Mapa final'!$R$35),"")</f>
        <v/>
      </c>
      <c r="N20" s="52" t="str">
        <f>IF(AND('Mapa final'!$AB$36="Alta",'Mapa final'!$AD$36="Leve"),CONCATENATE("R5C",'Mapa final'!$R$36),"")</f>
        <v/>
      </c>
      <c r="O20" s="53" t="str">
        <f>IF(AND('Mapa final'!$AB$37="Alta",'Mapa final'!$AD$37="Leve"),CONCATENATE("R5C",'Mapa final'!$R$37),"")</f>
        <v/>
      </c>
      <c r="P20" s="51" t="str">
        <f>IF(AND('Mapa final'!$AB$32="Alta",'Mapa final'!$AD$32="Menor"),CONCATENATE("R5C",'Mapa final'!$R$32),"")</f>
        <v/>
      </c>
      <c r="Q20" s="52" t="str">
        <f>IF(AND('Mapa final'!$AB$33="Alta",'Mapa final'!$AD$33="Menor"),CONCATENATE("R5C",'Mapa final'!$R$33),"")</f>
        <v/>
      </c>
      <c r="R20" s="52" t="str">
        <f>IF(AND('Mapa final'!$AB$34="Alta",'Mapa final'!$AD$34="Menor"),CONCATENATE("R5C",'Mapa final'!$R$34),"")</f>
        <v/>
      </c>
      <c r="S20" s="52" t="str">
        <f>IF(AND('Mapa final'!$AB$35="Alta",'Mapa final'!$AD$35="Menor"),CONCATENATE("R5C",'Mapa final'!$R$35),"")</f>
        <v/>
      </c>
      <c r="T20" s="52" t="str">
        <f>IF(AND('Mapa final'!$AB$36="Alta",'Mapa final'!$AD$36="Menor"),CONCATENATE("R5C",'Mapa final'!$R$36),"")</f>
        <v/>
      </c>
      <c r="U20" s="53" t="str">
        <f>IF(AND('Mapa final'!$AB$37="Alta",'Mapa final'!$AD$37="Menor"),CONCATENATE("R5C",'Mapa final'!$R$37),"")</f>
        <v/>
      </c>
      <c r="V20" s="36" t="str">
        <f>IF(AND('Mapa final'!$AB$32="Alta",'Mapa final'!$AD$32="Moderado"),CONCATENATE("R5C",'Mapa final'!$R$32),"")</f>
        <v/>
      </c>
      <c r="W20" s="37" t="str">
        <f>IF(AND('Mapa final'!$AB$33="Alta",'Mapa final'!$AD$33="Moderado"),CONCATENATE("R5C",'Mapa final'!$R$33),"")</f>
        <v/>
      </c>
      <c r="X20" s="37" t="str">
        <f>IF(AND('Mapa final'!$AB$34="Alta",'Mapa final'!$AD$34="Moderado"),CONCATENATE("R5C",'Mapa final'!$R$34),"")</f>
        <v/>
      </c>
      <c r="Y20" s="37" t="str">
        <f>IF(AND('Mapa final'!$AB$35="Alta",'Mapa final'!$AD$35="Moderado"),CONCATENATE("R5C",'Mapa final'!$R$35),"")</f>
        <v/>
      </c>
      <c r="Z20" s="37" t="str">
        <f>IF(AND('Mapa final'!$AB$36="Alta",'Mapa final'!$AD$36="Moderado"),CONCATENATE("R5C",'Mapa final'!$R$36),"")</f>
        <v/>
      </c>
      <c r="AA20" s="38" t="str">
        <f>IF(AND('Mapa final'!$AB$37="Alta",'Mapa final'!$AD$37="Moderado"),CONCATENATE("R5C",'Mapa final'!$R$37),"")</f>
        <v/>
      </c>
      <c r="AB20" s="36" t="str">
        <f>IF(AND('Mapa final'!$AB$32="Alta",'Mapa final'!$AD$32="Mayor"),CONCATENATE("R5C",'Mapa final'!$R$32),"")</f>
        <v/>
      </c>
      <c r="AC20" s="37" t="str">
        <f>IF(AND('Mapa final'!$AB$33="Alta",'Mapa final'!$AD$33="Mayor"),CONCATENATE("R5C",'Mapa final'!$R$33),"")</f>
        <v/>
      </c>
      <c r="AD20" s="37" t="str">
        <f>IF(AND('Mapa final'!$AB$34="Alta",'Mapa final'!$AD$34="Mayor"),CONCATENATE("R5C",'Mapa final'!$R$34),"")</f>
        <v/>
      </c>
      <c r="AE20" s="37" t="str">
        <f>IF(AND('Mapa final'!$AB$35="Alta",'Mapa final'!$AD$35="Mayor"),CONCATENATE("R5C",'Mapa final'!$R$35),"")</f>
        <v/>
      </c>
      <c r="AF20" s="37" t="str">
        <f>IF(AND('Mapa final'!$AB$36="Alta",'Mapa final'!$AD$36="Mayor"),CONCATENATE("R5C",'Mapa final'!$R$36),"")</f>
        <v/>
      </c>
      <c r="AG20" s="38" t="str">
        <f>IF(AND('Mapa final'!$AB$37="Alta",'Mapa final'!$AD$37="Mayor"),CONCATENATE("R5C",'Mapa final'!$R$37),"")</f>
        <v/>
      </c>
      <c r="AH20" s="39" t="str">
        <f>IF(AND('Mapa final'!$AB$32="Alta",'Mapa final'!$AD$32="Catastrófico"),CONCATENATE("R5C",'Mapa final'!$R$32),"")</f>
        <v/>
      </c>
      <c r="AI20" s="40" t="str">
        <f>IF(AND('Mapa final'!$AB$33="Alta",'Mapa final'!$AD$33="Catastrófico"),CONCATENATE("R5C",'Mapa final'!$R$33),"")</f>
        <v/>
      </c>
      <c r="AJ20" s="40" t="str">
        <f>IF(AND('Mapa final'!$AB$34="Alta",'Mapa final'!$AD$34="Catastrófico"),CONCATENATE("R5C",'Mapa final'!$R$34),"")</f>
        <v/>
      </c>
      <c r="AK20" s="40" t="str">
        <f>IF(AND('Mapa final'!$AB$35="Alta",'Mapa final'!$AD$35="Catastrófico"),CONCATENATE("R5C",'Mapa final'!$R$35),"")</f>
        <v/>
      </c>
      <c r="AL20" s="40" t="str">
        <f>IF(AND('Mapa final'!$AB$36="Alta",'Mapa final'!$AD$36="Catastrófico"),CONCATENATE("R5C",'Mapa final'!$R$36),"")</f>
        <v/>
      </c>
      <c r="AM20" s="41" t="str">
        <f>IF(AND('Mapa final'!$AB$37="Alta",'Mapa final'!$AD$37="Catastrófico"),CONCATENATE("R5C",'Mapa final'!$R$37),"")</f>
        <v/>
      </c>
      <c r="AN20" s="67"/>
      <c r="AO20" s="609"/>
      <c r="AP20" s="610"/>
      <c r="AQ20" s="610"/>
      <c r="AR20" s="610"/>
      <c r="AS20" s="610"/>
      <c r="AT20" s="611"/>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row>
    <row r="21" spans="1:76" ht="15" customHeight="1" x14ac:dyDescent="0.3">
      <c r="A21" s="67"/>
      <c r="B21" s="558"/>
      <c r="C21" s="558"/>
      <c r="D21" s="559"/>
      <c r="E21" s="599"/>
      <c r="F21" s="600"/>
      <c r="G21" s="600"/>
      <c r="H21" s="600"/>
      <c r="I21" s="600"/>
      <c r="J21" s="51" t="str">
        <f>IF(AND('Mapa final'!$AB$38="Alta",'Mapa final'!$AD$38="Leve"),CONCATENATE("R6C",'Mapa final'!$R$38),"")</f>
        <v/>
      </c>
      <c r="K21" s="52" t="str">
        <f>IF(AND('Mapa final'!$AB$39="Alta",'Mapa final'!$AD$39="Leve"),CONCATENATE("R6C",'Mapa final'!$R$39),"")</f>
        <v/>
      </c>
      <c r="L21" s="52" t="str">
        <f>IF(AND('Mapa final'!$AB$40="Alta",'Mapa final'!$AD$40="Leve"),CONCATENATE("R6C",'Mapa final'!$R$40),"")</f>
        <v/>
      </c>
      <c r="M21" s="52" t="str">
        <f>IF(AND('Mapa final'!$AB$41="Alta",'Mapa final'!$AD$41="Leve"),CONCATENATE("R6C",'Mapa final'!$R$41),"")</f>
        <v/>
      </c>
      <c r="N21" s="52" t="str">
        <f>IF(AND('Mapa final'!$AB$42="Alta",'Mapa final'!$AD$42="Leve"),CONCATENATE("R6C",'Mapa final'!$R$42),"")</f>
        <v/>
      </c>
      <c r="O21" s="53" t="str">
        <f>IF(AND('Mapa final'!$AB$43="Alta",'Mapa final'!$AD$43="Leve"),CONCATENATE("R6C",'Mapa final'!$R$43),"")</f>
        <v/>
      </c>
      <c r="P21" s="51" t="str">
        <f>IF(AND('Mapa final'!$AB$38="Alta",'Mapa final'!$AD$38="Menor"),CONCATENATE("R6C",'Mapa final'!$R$38),"")</f>
        <v/>
      </c>
      <c r="Q21" s="52" t="str">
        <f>IF(AND('Mapa final'!$AB$39="Alta",'Mapa final'!$AD$39="Menor"),CONCATENATE("R6C",'Mapa final'!$R$39),"")</f>
        <v/>
      </c>
      <c r="R21" s="52" t="str">
        <f>IF(AND('Mapa final'!$AB$40="Alta",'Mapa final'!$AD$40="Menor"),CONCATENATE("R6C",'Mapa final'!$R$40),"")</f>
        <v/>
      </c>
      <c r="S21" s="52" t="str">
        <f>IF(AND('Mapa final'!$AB$41="Alta",'Mapa final'!$AD$41="Menor"),CONCATENATE("R6C",'Mapa final'!$R$41),"")</f>
        <v/>
      </c>
      <c r="T21" s="52" t="str">
        <f>IF(AND('Mapa final'!$AB$42="Alta",'Mapa final'!$AD$42="Menor"),CONCATENATE("R6C",'Mapa final'!$R$42),"")</f>
        <v/>
      </c>
      <c r="U21" s="53" t="str">
        <f>IF(AND('Mapa final'!$AB$43="Alta",'Mapa final'!$AD$43="Menor"),CONCATENATE("R6C",'Mapa final'!$R$43),"")</f>
        <v/>
      </c>
      <c r="V21" s="36" t="str">
        <f>IF(AND('Mapa final'!$AB$38="Alta",'Mapa final'!$AD$38="Moderado"),CONCATENATE("R6C",'Mapa final'!$R$38),"")</f>
        <v/>
      </c>
      <c r="W21" s="37" t="str">
        <f>IF(AND('Mapa final'!$AB$39="Alta",'Mapa final'!$AD$39="Moderado"),CONCATENATE("R6C",'Mapa final'!$R$39),"")</f>
        <v/>
      </c>
      <c r="X21" s="37" t="str">
        <f>IF(AND('Mapa final'!$AB$40="Alta",'Mapa final'!$AD$40="Moderado"),CONCATENATE("R6C",'Mapa final'!$R$40),"")</f>
        <v/>
      </c>
      <c r="Y21" s="37" t="str">
        <f>IF(AND('Mapa final'!$AB$41="Alta",'Mapa final'!$AD$41="Moderado"),CONCATENATE("R6C",'Mapa final'!$R$41),"")</f>
        <v/>
      </c>
      <c r="Z21" s="37" t="str">
        <f>IF(AND('Mapa final'!$AB$42="Alta",'Mapa final'!$AD$42="Moderado"),CONCATENATE("R6C",'Mapa final'!$R$42),"")</f>
        <v/>
      </c>
      <c r="AA21" s="38" t="str">
        <f>IF(AND('Mapa final'!$AB$43="Alta",'Mapa final'!$AD$43="Moderado"),CONCATENATE("R6C",'Mapa final'!$R$43),"")</f>
        <v/>
      </c>
      <c r="AB21" s="36" t="str">
        <f>IF(AND('Mapa final'!$AB$38="Alta",'Mapa final'!$AD$38="Mayor"),CONCATENATE("R6C",'Mapa final'!$R$38),"")</f>
        <v/>
      </c>
      <c r="AC21" s="37" t="str">
        <f>IF(AND('Mapa final'!$AB$39="Alta",'Mapa final'!$AD$39="Mayor"),CONCATENATE("R6C",'Mapa final'!$R$39),"")</f>
        <v/>
      </c>
      <c r="AD21" s="37" t="str">
        <f>IF(AND('Mapa final'!$AB$40="Alta",'Mapa final'!$AD$40="Mayor"),CONCATENATE("R6C",'Mapa final'!$R$40),"")</f>
        <v/>
      </c>
      <c r="AE21" s="37" t="str">
        <f>IF(AND('Mapa final'!$AB$41="Alta",'Mapa final'!$AD$41="Mayor"),CONCATENATE("R6C",'Mapa final'!$R$41),"")</f>
        <v/>
      </c>
      <c r="AF21" s="37" t="str">
        <f>IF(AND('Mapa final'!$AB$42="Alta",'Mapa final'!$AD$42="Mayor"),CONCATENATE("R6C",'Mapa final'!$R$42),"")</f>
        <v/>
      </c>
      <c r="AG21" s="38" t="str">
        <f>IF(AND('Mapa final'!$AB$43="Alta",'Mapa final'!$AD$43="Mayor"),CONCATENATE("R6C",'Mapa final'!$R$43),"")</f>
        <v/>
      </c>
      <c r="AH21" s="39" t="str">
        <f>IF(AND('Mapa final'!$AB$38="Alta",'Mapa final'!$AD$38="Catastrófico"),CONCATENATE("R6C",'Mapa final'!$R$38),"")</f>
        <v/>
      </c>
      <c r="AI21" s="40" t="str">
        <f>IF(AND('Mapa final'!$AB$39="Alta",'Mapa final'!$AD$39="Catastrófico"),CONCATENATE("R6C",'Mapa final'!$R$39),"")</f>
        <v/>
      </c>
      <c r="AJ21" s="40" t="str">
        <f>IF(AND('Mapa final'!$AB$40="Alta",'Mapa final'!$AD$40="Catastrófico"),CONCATENATE("R6C",'Mapa final'!$R$40),"")</f>
        <v/>
      </c>
      <c r="AK21" s="40" t="str">
        <f>IF(AND('Mapa final'!$AB$41="Alta",'Mapa final'!$AD$41="Catastrófico"),CONCATENATE("R6C",'Mapa final'!$R$41),"")</f>
        <v/>
      </c>
      <c r="AL21" s="40" t="str">
        <f>IF(AND('Mapa final'!$AB$42="Alta",'Mapa final'!$AD$42="Catastrófico"),CONCATENATE("R6C",'Mapa final'!$R$42),"")</f>
        <v/>
      </c>
      <c r="AM21" s="41" t="str">
        <f>IF(AND('Mapa final'!$AB$43="Alta",'Mapa final'!$AD$43="Catastrófico"),CONCATENATE("R6C",'Mapa final'!$R$43),"")</f>
        <v/>
      </c>
      <c r="AN21" s="67"/>
      <c r="AO21" s="609"/>
      <c r="AP21" s="610"/>
      <c r="AQ21" s="610"/>
      <c r="AR21" s="610"/>
      <c r="AS21" s="610"/>
      <c r="AT21" s="611"/>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row>
    <row r="22" spans="1:76" ht="15" customHeight="1" x14ac:dyDescent="0.3">
      <c r="A22" s="67"/>
      <c r="B22" s="558"/>
      <c r="C22" s="558"/>
      <c r="D22" s="559"/>
      <c r="E22" s="599"/>
      <c r="F22" s="600"/>
      <c r="G22" s="600"/>
      <c r="H22" s="600"/>
      <c r="I22" s="600"/>
      <c r="J22" s="51" t="str">
        <f>IF(AND('Mapa final'!$AB$44="Alta",'Mapa final'!$AD$44="Leve"),CONCATENATE("R7C",'Mapa final'!$R$44),"")</f>
        <v/>
      </c>
      <c r="K22" s="52" t="str">
        <f>IF(AND('Mapa final'!$AB$45="Alta",'Mapa final'!$AD$45="Leve"),CONCATENATE("R7C",'Mapa final'!$R$45),"")</f>
        <v/>
      </c>
      <c r="L22" s="52" t="str">
        <f>IF(AND('Mapa final'!$AB$46="Alta",'Mapa final'!$AD$46="Leve"),CONCATENATE("R7C",'Mapa final'!$R$46),"")</f>
        <v/>
      </c>
      <c r="M22" s="52" t="str">
        <f>IF(AND('Mapa final'!$AB$47="Alta",'Mapa final'!$AD$47="Leve"),CONCATENATE("R7C",'Mapa final'!$R$47),"")</f>
        <v/>
      </c>
      <c r="N22" s="52" t="str">
        <f>IF(AND('Mapa final'!$AB$48="Alta",'Mapa final'!$AD$48="Leve"),CONCATENATE("R7C",'Mapa final'!$R$48),"")</f>
        <v/>
      </c>
      <c r="O22" s="53" t="str">
        <f>IF(AND('Mapa final'!$AB$49="Alta",'Mapa final'!$AD$49="Leve"),CONCATENATE("R7C",'Mapa final'!$R$49),"")</f>
        <v/>
      </c>
      <c r="P22" s="51" t="str">
        <f>IF(AND('Mapa final'!$AB$44="Alta",'Mapa final'!$AD$44="Menor"),CONCATENATE("R7C",'Mapa final'!$R$44),"")</f>
        <v/>
      </c>
      <c r="Q22" s="52" t="str">
        <f>IF(AND('Mapa final'!$AB$45="Alta",'Mapa final'!$AD$45="Menor"),CONCATENATE("R7C",'Mapa final'!$R$45),"")</f>
        <v/>
      </c>
      <c r="R22" s="52" t="str">
        <f>IF(AND('Mapa final'!$AB$46="Alta",'Mapa final'!$AD$46="Menor"),CONCATENATE("R7C",'Mapa final'!$R$46),"")</f>
        <v/>
      </c>
      <c r="S22" s="52" t="str">
        <f>IF(AND('Mapa final'!$AB$47="Alta",'Mapa final'!$AD$47="Menor"),CONCATENATE("R7C",'Mapa final'!$R$47),"")</f>
        <v/>
      </c>
      <c r="T22" s="52" t="str">
        <f>IF(AND('Mapa final'!$AB$48="Alta",'Mapa final'!$AD$48="Menor"),CONCATENATE("R7C",'Mapa final'!$R$48),"")</f>
        <v/>
      </c>
      <c r="U22" s="53" t="str">
        <f>IF(AND('Mapa final'!$AB$49="Alta",'Mapa final'!$AD$49="Menor"),CONCATENATE("R7C",'Mapa final'!$R$49),"")</f>
        <v/>
      </c>
      <c r="V22" s="36" t="str">
        <f>IF(AND('Mapa final'!$AB$44="Alta",'Mapa final'!$AD$44="Moderado"),CONCATENATE("R7C",'Mapa final'!$R$44),"")</f>
        <v/>
      </c>
      <c r="W22" s="37" t="str">
        <f>IF(AND('Mapa final'!$AB$45="Alta",'Mapa final'!$AD$45="Moderado"),CONCATENATE("R7C",'Mapa final'!$R$45),"")</f>
        <v/>
      </c>
      <c r="X22" s="37" t="str">
        <f>IF(AND('Mapa final'!$AB$46="Alta",'Mapa final'!$AD$46="Moderado"),CONCATENATE("R7C",'Mapa final'!$R$46),"")</f>
        <v/>
      </c>
      <c r="Y22" s="37" t="str">
        <f>IF(AND('Mapa final'!$AB$47="Alta",'Mapa final'!$AD$47="Moderado"),CONCATENATE("R7C",'Mapa final'!$R$47),"")</f>
        <v/>
      </c>
      <c r="Z22" s="37" t="str">
        <f>IF(AND('Mapa final'!$AB$48="Alta",'Mapa final'!$AD$48="Moderado"),CONCATENATE("R7C",'Mapa final'!$R$48),"")</f>
        <v/>
      </c>
      <c r="AA22" s="38" t="str">
        <f>IF(AND('Mapa final'!$AB$49="Alta",'Mapa final'!$AD$49="Moderado"),CONCATENATE("R7C",'Mapa final'!$R$49),"")</f>
        <v/>
      </c>
      <c r="AB22" s="36" t="str">
        <f>IF(AND('Mapa final'!$AB$44="Alta",'Mapa final'!$AD$44="Mayor"),CONCATENATE("R7C",'Mapa final'!$R$44),"")</f>
        <v/>
      </c>
      <c r="AC22" s="37" t="str">
        <f>IF(AND('Mapa final'!$AB$45="Alta",'Mapa final'!$AD$45="Mayor"),CONCATENATE("R7C",'Mapa final'!$R$45),"")</f>
        <v/>
      </c>
      <c r="AD22" s="37" t="str">
        <f>IF(AND('Mapa final'!$AB$46="Alta",'Mapa final'!$AD$46="Mayor"),CONCATENATE("R7C",'Mapa final'!$R$46),"")</f>
        <v/>
      </c>
      <c r="AE22" s="37" t="str">
        <f>IF(AND('Mapa final'!$AB$47="Alta",'Mapa final'!$AD$47="Mayor"),CONCATENATE("R7C",'Mapa final'!$R$47),"")</f>
        <v/>
      </c>
      <c r="AF22" s="37" t="str">
        <f>IF(AND('Mapa final'!$AB$48="Alta",'Mapa final'!$AD$48="Mayor"),CONCATENATE("R7C",'Mapa final'!$R$48),"")</f>
        <v/>
      </c>
      <c r="AG22" s="38" t="str">
        <f>IF(AND('Mapa final'!$AB$49="Alta",'Mapa final'!$AD$49="Mayor"),CONCATENATE("R7C",'Mapa final'!$R$49),"")</f>
        <v/>
      </c>
      <c r="AH22" s="39" t="str">
        <f>IF(AND('Mapa final'!$AB$44="Alta",'Mapa final'!$AD$44="Catastrófico"),CONCATENATE("R7C",'Mapa final'!$R$44),"")</f>
        <v/>
      </c>
      <c r="AI22" s="40" t="str">
        <f>IF(AND('Mapa final'!$AB$45="Alta",'Mapa final'!$AD$45="Catastrófico"),CONCATENATE("R7C",'Mapa final'!$R$45),"")</f>
        <v/>
      </c>
      <c r="AJ22" s="40" t="str">
        <f>IF(AND('Mapa final'!$AB$46="Alta",'Mapa final'!$AD$46="Catastrófico"),CONCATENATE("R7C",'Mapa final'!$R$46),"")</f>
        <v/>
      </c>
      <c r="AK22" s="40" t="str">
        <f>IF(AND('Mapa final'!$AB$47="Alta",'Mapa final'!$AD$47="Catastrófico"),CONCATENATE("R7C",'Mapa final'!$R$47),"")</f>
        <v/>
      </c>
      <c r="AL22" s="40" t="str">
        <f>IF(AND('Mapa final'!$AB$48="Alta",'Mapa final'!$AD$48="Catastrófico"),CONCATENATE("R7C",'Mapa final'!$R$48),"")</f>
        <v/>
      </c>
      <c r="AM22" s="41" t="str">
        <f>IF(AND('Mapa final'!$AB$49="Alta",'Mapa final'!$AD$49="Catastrófico"),CONCATENATE("R7C",'Mapa final'!$R$49),"")</f>
        <v/>
      </c>
      <c r="AN22" s="67"/>
      <c r="AO22" s="609"/>
      <c r="AP22" s="610"/>
      <c r="AQ22" s="610"/>
      <c r="AR22" s="610"/>
      <c r="AS22" s="610"/>
      <c r="AT22" s="611"/>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row>
    <row r="23" spans="1:76" ht="15" customHeight="1" x14ac:dyDescent="0.3">
      <c r="A23" s="67"/>
      <c r="B23" s="558"/>
      <c r="C23" s="558"/>
      <c r="D23" s="559"/>
      <c r="E23" s="599"/>
      <c r="F23" s="600"/>
      <c r="G23" s="600"/>
      <c r="H23" s="600"/>
      <c r="I23" s="600"/>
      <c r="J23" s="51" t="str">
        <f>IF(AND('Mapa final'!$AB$50="Alta",'Mapa final'!$AD$50="Leve"),CONCATENATE("R8C",'Mapa final'!$R$50),"")</f>
        <v/>
      </c>
      <c r="K23" s="52" t="str">
        <f>IF(AND('Mapa final'!$AB$51="Alta",'Mapa final'!$AD$51="Leve"),CONCATENATE("R8C",'Mapa final'!$R$51),"")</f>
        <v/>
      </c>
      <c r="L23" s="52" t="str">
        <f>IF(AND('Mapa final'!$AB$52="Alta",'Mapa final'!$AD$52="Leve"),CONCATENATE("R8C",'Mapa final'!$R$52),"")</f>
        <v/>
      </c>
      <c r="M23" s="52" t="str">
        <f>IF(AND('Mapa final'!$AB$53="Alta",'Mapa final'!$AD$53="Leve"),CONCATENATE("R8C",'Mapa final'!$R$53),"")</f>
        <v/>
      </c>
      <c r="N23" s="52" t="str">
        <f>IF(AND('Mapa final'!$AB$54="Alta",'Mapa final'!$AD$54="Leve"),CONCATENATE("R8C",'Mapa final'!$R$54),"")</f>
        <v/>
      </c>
      <c r="O23" s="53" t="str">
        <f>IF(AND('Mapa final'!$AB$55="Alta",'Mapa final'!$AD$55="Leve"),CONCATENATE("R8C",'Mapa final'!$R$55),"")</f>
        <v/>
      </c>
      <c r="P23" s="51" t="str">
        <f>IF(AND('Mapa final'!$AB$50="Alta",'Mapa final'!$AD$50="Menor"),CONCATENATE("R8C",'Mapa final'!$R$50),"")</f>
        <v/>
      </c>
      <c r="Q23" s="52" t="str">
        <f>IF(AND('Mapa final'!$AB$51="Alta",'Mapa final'!$AD$51="Menor"),CONCATENATE("R8C",'Mapa final'!$R$51),"")</f>
        <v/>
      </c>
      <c r="R23" s="52" t="str">
        <f>IF(AND('Mapa final'!$AB$52="Alta",'Mapa final'!$AD$52="Menor"),CONCATENATE("R8C",'Mapa final'!$R$52),"")</f>
        <v/>
      </c>
      <c r="S23" s="52" t="str">
        <f>IF(AND('Mapa final'!$AB$53="Alta",'Mapa final'!$AD$53="Menor"),CONCATENATE("R8C",'Mapa final'!$R$53),"")</f>
        <v/>
      </c>
      <c r="T23" s="52" t="str">
        <f>IF(AND('Mapa final'!$AB$54="Alta",'Mapa final'!$AD$54="Menor"),CONCATENATE("R8C",'Mapa final'!$R$54),"")</f>
        <v/>
      </c>
      <c r="U23" s="53" t="str">
        <f>IF(AND('Mapa final'!$AB$55="Alta",'Mapa final'!$AD$55="Menor"),CONCATENATE("R8C",'Mapa final'!$R$55),"")</f>
        <v/>
      </c>
      <c r="V23" s="36" t="str">
        <f>IF(AND('Mapa final'!$AB$50="Alta",'Mapa final'!$AD$50="Moderado"),CONCATENATE("R8C",'Mapa final'!$R$50),"")</f>
        <v/>
      </c>
      <c r="W23" s="37" t="str">
        <f>IF(AND('Mapa final'!$AB$51="Alta",'Mapa final'!$AD$51="Moderado"),CONCATENATE("R8C",'Mapa final'!$R$51),"")</f>
        <v/>
      </c>
      <c r="X23" s="37" t="str">
        <f>IF(AND('Mapa final'!$AB$52="Alta",'Mapa final'!$AD$52="Moderado"),CONCATENATE("R8C",'Mapa final'!$R$52),"")</f>
        <v/>
      </c>
      <c r="Y23" s="37" t="str">
        <f>IF(AND('Mapa final'!$AB$53="Alta",'Mapa final'!$AD$53="Moderado"),CONCATENATE("R8C",'Mapa final'!$R$53),"")</f>
        <v/>
      </c>
      <c r="Z23" s="37" t="str">
        <f>IF(AND('Mapa final'!$AB$54="Alta",'Mapa final'!$AD$54="Moderado"),CONCATENATE("R8C",'Mapa final'!$R$54),"")</f>
        <v/>
      </c>
      <c r="AA23" s="38" t="str">
        <f>IF(AND('Mapa final'!$AB$55="Alta",'Mapa final'!$AD$55="Moderado"),CONCATENATE("R8C",'Mapa final'!$R$55),"")</f>
        <v/>
      </c>
      <c r="AB23" s="36" t="str">
        <f>IF(AND('Mapa final'!$AB$50="Alta",'Mapa final'!$AD$50="Mayor"),CONCATENATE("R8C",'Mapa final'!$R$50),"")</f>
        <v/>
      </c>
      <c r="AC23" s="37" t="str">
        <f>IF(AND('Mapa final'!$AB$51="Alta",'Mapa final'!$AD$51="Mayor"),CONCATENATE("R8C",'Mapa final'!$R$51),"")</f>
        <v/>
      </c>
      <c r="AD23" s="37" t="str">
        <f>IF(AND('Mapa final'!$AB$52="Alta",'Mapa final'!$AD$52="Mayor"),CONCATENATE("R8C",'Mapa final'!$R$52),"")</f>
        <v/>
      </c>
      <c r="AE23" s="37" t="str">
        <f>IF(AND('Mapa final'!$AB$53="Alta",'Mapa final'!$AD$53="Mayor"),CONCATENATE("R8C",'Mapa final'!$R$53),"")</f>
        <v/>
      </c>
      <c r="AF23" s="37" t="str">
        <f>IF(AND('Mapa final'!$AB$54="Alta",'Mapa final'!$AD$54="Mayor"),CONCATENATE("R8C",'Mapa final'!$R$54),"")</f>
        <v/>
      </c>
      <c r="AG23" s="38" t="str">
        <f>IF(AND('Mapa final'!$AB$55="Alta",'Mapa final'!$AD$55="Mayor"),CONCATENATE("R8C",'Mapa final'!$R$55),"")</f>
        <v/>
      </c>
      <c r="AH23" s="39" t="str">
        <f>IF(AND('Mapa final'!$AB$50="Alta",'Mapa final'!$AD$50="Catastrófico"),CONCATENATE("R8C",'Mapa final'!$R$50),"")</f>
        <v/>
      </c>
      <c r="AI23" s="40" t="str">
        <f>IF(AND('Mapa final'!$AB$51="Alta",'Mapa final'!$AD$51="Catastrófico"),CONCATENATE("R8C",'Mapa final'!$R$51),"")</f>
        <v/>
      </c>
      <c r="AJ23" s="40" t="str">
        <f>IF(AND('Mapa final'!$AB$52="Alta",'Mapa final'!$AD$52="Catastrófico"),CONCATENATE("R8C",'Mapa final'!$R$52),"")</f>
        <v/>
      </c>
      <c r="AK23" s="40" t="str">
        <f>IF(AND('Mapa final'!$AB$53="Alta",'Mapa final'!$AD$53="Catastrófico"),CONCATENATE("R8C",'Mapa final'!$R$53),"")</f>
        <v/>
      </c>
      <c r="AL23" s="40" t="str">
        <f>IF(AND('Mapa final'!$AB$54="Alta",'Mapa final'!$AD$54="Catastrófico"),CONCATENATE("R8C",'Mapa final'!$R$54),"")</f>
        <v/>
      </c>
      <c r="AM23" s="41" t="str">
        <f>IF(AND('Mapa final'!$AB$55="Alta",'Mapa final'!$AD$55="Catastrófico"),CONCATENATE("R8C",'Mapa final'!$R$55),"")</f>
        <v/>
      </c>
      <c r="AN23" s="67"/>
      <c r="AO23" s="609"/>
      <c r="AP23" s="610"/>
      <c r="AQ23" s="610"/>
      <c r="AR23" s="610"/>
      <c r="AS23" s="610"/>
      <c r="AT23" s="611"/>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row>
    <row r="24" spans="1:76" ht="15" customHeight="1" x14ac:dyDescent="0.3">
      <c r="A24" s="67"/>
      <c r="B24" s="558"/>
      <c r="C24" s="558"/>
      <c r="D24" s="559"/>
      <c r="E24" s="599"/>
      <c r="F24" s="600"/>
      <c r="G24" s="600"/>
      <c r="H24" s="600"/>
      <c r="I24" s="600"/>
      <c r="J24" s="51" t="str">
        <f>IF(AND('Mapa final'!$AB$56="Alta",'Mapa final'!$AD$56="Leve"),CONCATENATE("R9C",'Mapa final'!$R$56),"")</f>
        <v/>
      </c>
      <c r="K24" s="52" t="str">
        <f>IF(AND('Mapa final'!$AB$57="Alta",'Mapa final'!$AD$57="Leve"),CONCATENATE("R9C",'Mapa final'!$R$57),"")</f>
        <v/>
      </c>
      <c r="L24" s="52" t="str">
        <f>IF(AND('Mapa final'!$AB$58="Alta",'Mapa final'!$AD$58="Leve"),CONCATENATE("R9C",'Mapa final'!$R$58),"")</f>
        <v/>
      </c>
      <c r="M24" s="52" t="str">
        <f>IF(AND('Mapa final'!$AB$59="Alta",'Mapa final'!$AD$59="Leve"),CONCATENATE("R9C",'Mapa final'!$R$59),"")</f>
        <v/>
      </c>
      <c r="N24" s="52" t="str">
        <f>IF(AND('Mapa final'!$AB$60="Alta",'Mapa final'!$AD$60="Leve"),CONCATENATE("R9C",'Mapa final'!$R$60),"")</f>
        <v/>
      </c>
      <c r="O24" s="53" t="str">
        <f>IF(AND('Mapa final'!$AB$61="Alta",'Mapa final'!$AD$61="Leve"),CONCATENATE("R9C",'Mapa final'!$R$61),"")</f>
        <v/>
      </c>
      <c r="P24" s="51" t="str">
        <f>IF(AND('Mapa final'!$AB$56="Alta",'Mapa final'!$AD$56="Menor"),CONCATENATE("R9C",'Mapa final'!$R$56),"")</f>
        <v/>
      </c>
      <c r="Q24" s="52" t="str">
        <f>IF(AND('Mapa final'!$AB$57="Alta",'Mapa final'!$AD$57="Menor"),CONCATENATE("R9C",'Mapa final'!$R$57),"")</f>
        <v/>
      </c>
      <c r="R24" s="52" t="str">
        <f>IF(AND('Mapa final'!$AB$58="Alta",'Mapa final'!$AD$58="Menor"),CONCATENATE("R9C",'Mapa final'!$R$58),"")</f>
        <v/>
      </c>
      <c r="S24" s="52" t="str">
        <f>IF(AND('Mapa final'!$AB$59="Alta",'Mapa final'!$AD$59="Menor"),CONCATENATE("R9C",'Mapa final'!$R$59),"")</f>
        <v/>
      </c>
      <c r="T24" s="52" t="str">
        <f>IF(AND('Mapa final'!$AB$60="Alta",'Mapa final'!$AD$60="Menor"),CONCATENATE("R9C",'Mapa final'!$R$60),"")</f>
        <v/>
      </c>
      <c r="U24" s="53" t="str">
        <f>IF(AND('Mapa final'!$AB$61="Alta",'Mapa final'!$AD$61="Menor"),CONCATENATE("R9C",'Mapa final'!$R$61),"")</f>
        <v/>
      </c>
      <c r="V24" s="36" t="str">
        <f>IF(AND('Mapa final'!$AB$56="Alta",'Mapa final'!$AD$56="Moderado"),CONCATENATE("R9C",'Mapa final'!$R$56),"")</f>
        <v/>
      </c>
      <c r="W24" s="37" t="str">
        <f>IF(AND('Mapa final'!$AB$57="Alta",'Mapa final'!$AD$57="Moderado"),CONCATENATE("R9C",'Mapa final'!$R$57),"")</f>
        <v/>
      </c>
      <c r="X24" s="37" t="str">
        <f>IF(AND('Mapa final'!$AB$58="Alta",'Mapa final'!$AD$58="Moderado"),CONCATENATE("R9C",'Mapa final'!$R$58),"")</f>
        <v/>
      </c>
      <c r="Y24" s="37" t="str">
        <f>IF(AND('Mapa final'!$AB$59="Alta",'Mapa final'!$AD$59="Moderado"),CONCATENATE("R9C",'Mapa final'!$R$59),"")</f>
        <v/>
      </c>
      <c r="Z24" s="37" t="str">
        <f>IF(AND('Mapa final'!$AB$60="Alta",'Mapa final'!$AD$60="Moderado"),CONCATENATE("R9C",'Mapa final'!$R$60),"")</f>
        <v/>
      </c>
      <c r="AA24" s="38" t="str">
        <f>IF(AND('Mapa final'!$AB$61="Alta",'Mapa final'!$AD$61="Moderado"),CONCATENATE("R9C",'Mapa final'!$R$61),"")</f>
        <v/>
      </c>
      <c r="AB24" s="36" t="str">
        <f>IF(AND('Mapa final'!$AB$56="Alta",'Mapa final'!$AD$56="Mayor"),CONCATENATE("R9C",'Mapa final'!$R$56),"")</f>
        <v/>
      </c>
      <c r="AC24" s="37" t="str">
        <f>IF(AND('Mapa final'!$AB$57="Alta",'Mapa final'!$AD$57="Mayor"),CONCATENATE("R9C",'Mapa final'!$R$57),"")</f>
        <v/>
      </c>
      <c r="AD24" s="37" t="str">
        <f>IF(AND('Mapa final'!$AB$58="Alta",'Mapa final'!$AD$58="Mayor"),CONCATENATE("R9C",'Mapa final'!$R$58),"")</f>
        <v/>
      </c>
      <c r="AE24" s="37" t="str">
        <f>IF(AND('Mapa final'!$AB$59="Alta",'Mapa final'!$AD$59="Mayor"),CONCATENATE("R9C",'Mapa final'!$R$59),"")</f>
        <v/>
      </c>
      <c r="AF24" s="37" t="str">
        <f>IF(AND('Mapa final'!$AB$60="Alta",'Mapa final'!$AD$60="Mayor"),CONCATENATE("R9C",'Mapa final'!$R$60),"")</f>
        <v/>
      </c>
      <c r="AG24" s="38" t="str">
        <f>IF(AND('Mapa final'!$AB$61="Alta",'Mapa final'!$AD$61="Mayor"),CONCATENATE("R9C",'Mapa final'!$R$61),"")</f>
        <v/>
      </c>
      <c r="AH24" s="39" t="str">
        <f>IF(AND('Mapa final'!$AB$56="Alta",'Mapa final'!$AD$56="Catastrófico"),CONCATENATE("R9C",'Mapa final'!$R$56),"")</f>
        <v/>
      </c>
      <c r="AI24" s="40" t="str">
        <f>IF(AND('Mapa final'!$AB$57="Alta",'Mapa final'!$AD$57="Catastrófico"),CONCATENATE("R9C",'Mapa final'!$R$57),"")</f>
        <v/>
      </c>
      <c r="AJ24" s="40" t="str">
        <f>IF(AND('Mapa final'!$AB$58="Alta",'Mapa final'!$AD$58="Catastrófico"),CONCATENATE("R9C",'Mapa final'!$R$58),"")</f>
        <v/>
      </c>
      <c r="AK24" s="40" t="str">
        <f>IF(AND('Mapa final'!$AB$59="Alta",'Mapa final'!$AD$59="Catastrófico"),CONCATENATE("R9C",'Mapa final'!$R$59),"")</f>
        <v/>
      </c>
      <c r="AL24" s="40" t="str">
        <f>IF(AND('Mapa final'!$AB$60="Alta",'Mapa final'!$AD$60="Catastrófico"),CONCATENATE("R9C",'Mapa final'!$R$60),"")</f>
        <v/>
      </c>
      <c r="AM24" s="41" t="str">
        <f>IF(AND('Mapa final'!$AB$61="Alta",'Mapa final'!$AD$61="Catastrófico"),CONCATENATE("R9C",'Mapa final'!$R$61),"")</f>
        <v/>
      </c>
      <c r="AN24" s="67"/>
      <c r="AO24" s="609"/>
      <c r="AP24" s="610"/>
      <c r="AQ24" s="610"/>
      <c r="AR24" s="610"/>
      <c r="AS24" s="610"/>
      <c r="AT24" s="611"/>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row>
    <row r="25" spans="1:76" ht="15.75" customHeight="1" thickBot="1" x14ac:dyDescent="0.35">
      <c r="A25" s="67"/>
      <c r="B25" s="558"/>
      <c r="C25" s="558"/>
      <c r="D25" s="559"/>
      <c r="E25" s="602"/>
      <c r="F25" s="603"/>
      <c r="G25" s="603"/>
      <c r="H25" s="603"/>
      <c r="I25" s="603"/>
      <c r="J25" s="54" t="str">
        <f>IF(AND('Mapa final'!$AB$62="Alta",'Mapa final'!$AD$62="Leve"),CONCATENATE("R10C",'Mapa final'!$R$62),"")</f>
        <v/>
      </c>
      <c r="K25" s="55" t="str">
        <f>IF(AND('Mapa final'!$AB$63="Alta",'Mapa final'!$AD$63="Leve"),CONCATENATE("R10C",'Mapa final'!$R$63),"")</f>
        <v/>
      </c>
      <c r="L25" s="55" t="str">
        <f>IF(AND('Mapa final'!$AB$64="Alta",'Mapa final'!$AD$64="Leve"),CONCATENATE("R10C",'Mapa final'!$R$64),"")</f>
        <v/>
      </c>
      <c r="M25" s="55" t="str">
        <f>IF(AND('Mapa final'!$AB$65="Alta",'Mapa final'!$AD$65="Leve"),CONCATENATE("R10C",'Mapa final'!$R$65),"")</f>
        <v/>
      </c>
      <c r="N25" s="55" t="str">
        <f>IF(AND('Mapa final'!$AB$66="Alta",'Mapa final'!$AD$66="Leve"),CONCATENATE("R10C",'Mapa final'!$R$66),"")</f>
        <v/>
      </c>
      <c r="O25" s="56" t="str">
        <f>IF(AND('Mapa final'!$AB$67="Alta",'Mapa final'!$AD$67="Leve"),CONCATENATE("R10C",'Mapa final'!$R$67),"")</f>
        <v/>
      </c>
      <c r="P25" s="54" t="str">
        <f>IF(AND('Mapa final'!$AB$62="Alta",'Mapa final'!$AD$62="Menor"),CONCATENATE("R10C",'Mapa final'!$R$62),"")</f>
        <v/>
      </c>
      <c r="Q25" s="55" t="str">
        <f>IF(AND('Mapa final'!$AB$63="Alta",'Mapa final'!$AD$63="Menor"),CONCATENATE("R10C",'Mapa final'!$R$63),"")</f>
        <v/>
      </c>
      <c r="R25" s="55" t="str">
        <f>IF(AND('Mapa final'!$AB$64="Alta",'Mapa final'!$AD$64="Menor"),CONCATENATE("R10C",'Mapa final'!$R$64),"")</f>
        <v/>
      </c>
      <c r="S25" s="55" t="str">
        <f>IF(AND('Mapa final'!$AB$65="Alta",'Mapa final'!$AD$65="Menor"),CONCATENATE("R10C",'Mapa final'!$R$65),"")</f>
        <v/>
      </c>
      <c r="T25" s="55" t="str">
        <f>IF(AND('Mapa final'!$AB$66="Alta",'Mapa final'!$AD$66="Menor"),CONCATENATE("R10C",'Mapa final'!$R$66),"")</f>
        <v/>
      </c>
      <c r="U25" s="56" t="str">
        <f>IF(AND('Mapa final'!$AB$67="Alta",'Mapa final'!$AD$67="Menor"),CONCATENATE("R10C",'Mapa final'!$R$67),"")</f>
        <v/>
      </c>
      <c r="V25" s="42" t="str">
        <f>IF(AND('Mapa final'!$AB$62="Alta",'Mapa final'!$AD$62="Moderado"),CONCATENATE("R10C",'Mapa final'!$R$62),"")</f>
        <v/>
      </c>
      <c r="W25" s="43" t="str">
        <f>IF(AND('Mapa final'!$AB$63="Alta",'Mapa final'!$AD$63="Moderado"),CONCATENATE("R10C",'Mapa final'!$R$63),"")</f>
        <v/>
      </c>
      <c r="X25" s="43" t="str">
        <f>IF(AND('Mapa final'!$AB$64="Alta",'Mapa final'!$AD$64="Moderado"),CONCATENATE("R10C",'Mapa final'!$R$64),"")</f>
        <v/>
      </c>
      <c r="Y25" s="43" t="str">
        <f>IF(AND('Mapa final'!$AB$65="Alta",'Mapa final'!$AD$65="Moderado"),CONCATENATE("R10C",'Mapa final'!$R$65),"")</f>
        <v/>
      </c>
      <c r="Z25" s="43" t="str">
        <f>IF(AND('Mapa final'!$AB$66="Alta",'Mapa final'!$AD$66="Moderado"),CONCATENATE("R10C",'Mapa final'!$R$66),"")</f>
        <v/>
      </c>
      <c r="AA25" s="44" t="str">
        <f>IF(AND('Mapa final'!$AB$67="Alta",'Mapa final'!$AD$67="Moderado"),CONCATENATE("R10C",'Mapa final'!$R$67),"")</f>
        <v/>
      </c>
      <c r="AB25" s="42" t="str">
        <f>IF(AND('Mapa final'!$AB$62="Alta",'Mapa final'!$AD$62="Mayor"),CONCATENATE("R10C",'Mapa final'!$R$62),"")</f>
        <v/>
      </c>
      <c r="AC25" s="43" t="str">
        <f>IF(AND('Mapa final'!$AB$63="Alta",'Mapa final'!$AD$63="Mayor"),CONCATENATE("R10C",'Mapa final'!$R$63),"")</f>
        <v/>
      </c>
      <c r="AD25" s="43" t="str">
        <f>IF(AND('Mapa final'!$AB$64="Alta",'Mapa final'!$AD$64="Mayor"),CONCATENATE("R10C",'Mapa final'!$R$64),"")</f>
        <v/>
      </c>
      <c r="AE25" s="43" t="str">
        <f>IF(AND('Mapa final'!$AB$65="Alta",'Mapa final'!$AD$65="Mayor"),CONCATENATE("R10C",'Mapa final'!$R$65),"")</f>
        <v/>
      </c>
      <c r="AF25" s="43" t="str">
        <f>IF(AND('Mapa final'!$AB$66="Alta",'Mapa final'!$AD$66="Mayor"),CONCATENATE("R10C",'Mapa final'!$R$66),"")</f>
        <v/>
      </c>
      <c r="AG25" s="44" t="str">
        <f>IF(AND('Mapa final'!$AB$67="Alta",'Mapa final'!$AD$67="Mayor"),CONCATENATE("R10C",'Mapa final'!$R$67),"")</f>
        <v/>
      </c>
      <c r="AH25" s="45" t="str">
        <f>IF(AND('Mapa final'!$AB$62="Alta",'Mapa final'!$AD$62="Catastrófico"),CONCATENATE("R10C",'Mapa final'!$R$62),"")</f>
        <v/>
      </c>
      <c r="AI25" s="46" t="str">
        <f>IF(AND('Mapa final'!$AB$63="Alta",'Mapa final'!$AD$63="Catastrófico"),CONCATENATE("R10C",'Mapa final'!$R$63),"")</f>
        <v/>
      </c>
      <c r="AJ25" s="46" t="str">
        <f>IF(AND('Mapa final'!$AB$64="Alta",'Mapa final'!$AD$64="Catastrófico"),CONCATENATE("R10C",'Mapa final'!$R$64),"")</f>
        <v/>
      </c>
      <c r="AK25" s="46" t="str">
        <f>IF(AND('Mapa final'!$AB$65="Alta",'Mapa final'!$AD$65="Catastrófico"),CONCATENATE("R10C",'Mapa final'!$R$65),"")</f>
        <v/>
      </c>
      <c r="AL25" s="46" t="str">
        <f>IF(AND('Mapa final'!$AB$66="Alta",'Mapa final'!$AD$66="Catastrófico"),CONCATENATE("R10C",'Mapa final'!$R$66),"")</f>
        <v/>
      </c>
      <c r="AM25" s="47" t="str">
        <f>IF(AND('Mapa final'!$AB$67="Alta",'Mapa final'!$AD$67="Catastrófico"),CONCATENATE("R10C",'Mapa final'!$R$67),"")</f>
        <v/>
      </c>
      <c r="AN25" s="67"/>
      <c r="AO25" s="612"/>
      <c r="AP25" s="613"/>
      <c r="AQ25" s="613"/>
      <c r="AR25" s="613"/>
      <c r="AS25" s="613"/>
      <c r="AT25" s="614"/>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row>
    <row r="26" spans="1:76" ht="15" customHeight="1" x14ac:dyDescent="0.3">
      <c r="A26" s="67"/>
      <c r="B26" s="558"/>
      <c r="C26" s="558"/>
      <c r="D26" s="559"/>
      <c r="E26" s="596" t="s">
        <v>112</v>
      </c>
      <c r="F26" s="597"/>
      <c r="G26" s="597"/>
      <c r="H26" s="597"/>
      <c r="I26" s="598"/>
      <c r="J26" s="48" t="str">
        <f>IF(AND('Mapa final'!$AB$10="Media",'Mapa final'!$AD$10="Leve"),CONCATENATE("R1C",'Mapa final'!$R$10),"")</f>
        <v/>
      </c>
      <c r="K26" s="49" t="str">
        <f>IF(AND('Mapa final'!$AB$11="Media",'Mapa final'!$AD$11="Leve"),CONCATENATE("R1C",'Mapa final'!$R$11),"")</f>
        <v/>
      </c>
      <c r="L26" s="49" t="str">
        <f>IF(AND('Mapa final'!$AB$12="Media",'Mapa final'!$AD$12="Leve"),CONCATENATE("R1C",'Mapa final'!$R$12),"")</f>
        <v/>
      </c>
      <c r="M26" s="49" t="str">
        <f>IF(AND('Mapa final'!$AB$13="Media",'Mapa final'!$AD$13="Leve"),CONCATENATE("R1C",'Mapa final'!$R$13),"")</f>
        <v/>
      </c>
      <c r="N26" s="49" t="e">
        <f>IF(AND('Mapa final'!#REF!="Media",'Mapa final'!#REF!="Leve"),CONCATENATE("R1C",'Mapa final'!#REF!),"")</f>
        <v>#REF!</v>
      </c>
      <c r="O26" s="50" t="e">
        <f>IF(AND('Mapa final'!#REF!="Media",'Mapa final'!#REF!="Leve"),CONCATENATE("R1C",'Mapa final'!#REF!),"")</f>
        <v>#REF!</v>
      </c>
      <c r="P26" s="48" t="str">
        <f>IF(AND('Mapa final'!$AB$10="Media",'Mapa final'!$AD$10="Menor"),CONCATENATE("R1C",'Mapa final'!$R$10),"")</f>
        <v/>
      </c>
      <c r="Q26" s="49" t="str">
        <f>IF(AND('Mapa final'!$AB$11="Media",'Mapa final'!$AD$11="Menor"),CONCATENATE("R1C",'Mapa final'!$R$11),"")</f>
        <v/>
      </c>
      <c r="R26" s="49" t="str">
        <f>IF(AND('Mapa final'!$AB$12="Media",'Mapa final'!$AD$12="Menor"),CONCATENATE("R1C",'Mapa final'!$R$12),"")</f>
        <v>R1C3</v>
      </c>
      <c r="S26" s="49" t="str">
        <f>IF(AND('Mapa final'!$AB$13="Media",'Mapa final'!$AD$13="Menor"),CONCATENATE("R1C",'Mapa final'!$R$13),"")</f>
        <v>R1C4</v>
      </c>
      <c r="T26" s="49" t="e">
        <f>IF(AND('Mapa final'!#REF!="Media",'Mapa final'!#REF!="Menor"),CONCATENATE("R1C",'Mapa final'!#REF!),"")</f>
        <v>#REF!</v>
      </c>
      <c r="U26" s="50" t="e">
        <f>IF(AND('Mapa final'!#REF!="Media",'Mapa final'!#REF!="Menor"),CONCATENATE("R1C",'Mapa final'!#REF!),"")</f>
        <v>#REF!</v>
      </c>
      <c r="V26" s="48" t="str">
        <f>IF(AND('Mapa final'!$AB$10="Media",'Mapa final'!$AD$10="Moderado"),CONCATENATE("R1C",'Mapa final'!$R$10),"")</f>
        <v>R1C1</v>
      </c>
      <c r="W26" s="49" t="str">
        <f>IF(AND('Mapa final'!$AB$11="Media",'Mapa final'!$AD$11="Moderado"),CONCATENATE("R1C",'Mapa final'!$R$11),"")</f>
        <v>R1C2</v>
      </c>
      <c r="X26" s="49" t="str">
        <f>IF(AND('Mapa final'!$AB$12="Media",'Mapa final'!$AD$12="Moderado"),CONCATENATE("R1C",'Mapa final'!$R$12),"")</f>
        <v/>
      </c>
      <c r="Y26" s="49" t="str">
        <f>IF(AND('Mapa final'!$AB$13="Media",'Mapa final'!$AD$13="Moderado"),CONCATENATE("R1C",'Mapa final'!$R$13),"")</f>
        <v/>
      </c>
      <c r="Z26" s="49" t="e">
        <f>IF(AND('Mapa final'!#REF!="Media",'Mapa final'!#REF!="Moderado"),CONCATENATE("R1C",'Mapa final'!#REF!),"")</f>
        <v>#REF!</v>
      </c>
      <c r="AA26" s="50" t="e">
        <f>IF(AND('Mapa final'!#REF!="Media",'Mapa final'!#REF!="Moderado"),CONCATENATE("R1C",'Mapa final'!#REF!),"")</f>
        <v>#REF!</v>
      </c>
      <c r="AB26" s="30" t="str">
        <f>IF(AND('Mapa final'!$AB$10="Media",'Mapa final'!$AD$10="Mayor"),CONCATENATE("R1C",'Mapa final'!$R$10),"")</f>
        <v/>
      </c>
      <c r="AC26" s="31" t="str">
        <f>IF(AND('Mapa final'!$AB$11="Media",'Mapa final'!$AD$11="Mayor"),CONCATENATE("R1C",'Mapa final'!$R$11),"")</f>
        <v/>
      </c>
      <c r="AD26" s="31" t="str">
        <f>IF(AND('Mapa final'!$AB$12="Media",'Mapa final'!$AD$12="Mayor"),CONCATENATE("R1C",'Mapa final'!$R$12),"")</f>
        <v/>
      </c>
      <c r="AE26" s="31" t="str">
        <f>IF(AND('Mapa final'!$AB$13="Media",'Mapa final'!$AD$13="Mayor"),CONCATENATE("R1C",'Mapa final'!$R$13),"")</f>
        <v/>
      </c>
      <c r="AF26" s="31" t="e">
        <f>IF(AND('Mapa final'!#REF!="Media",'Mapa final'!#REF!="Mayor"),CONCATENATE("R1C",'Mapa final'!#REF!),"")</f>
        <v>#REF!</v>
      </c>
      <c r="AG26" s="32" t="e">
        <f>IF(AND('Mapa final'!#REF!="Media",'Mapa final'!#REF!="Mayor"),CONCATENATE("R1C",'Mapa final'!#REF!),"")</f>
        <v>#REF!</v>
      </c>
      <c r="AH26" s="33" t="str">
        <f>IF(AND('Mapa final'!$AB$10="Media",'Mapa final'!$AD$10="Catastrófico"),CONCATENATE("R1C",'Mapa final'!$R$10),"")</f>
        <v/>
      </c>
      <c r="AI26" s="34" t="str">
        <f>IF(AND('Mapa final'!$AB$11="Media",'Mapa final'!$AD$11="Catastrófico"),CONCATENATE("R1C",'Mapa final'!$R$11),"")</f>
        <v/>
      </c>
      <c r="AJ26" s="34" t="str">
        <f>IF(AND('Mapa final'!$AB$12="Media",'Mapa final'!$AD$12="Catastrófico"),CONCATENATE("R1C",'Mapa final'!$R$12),"")</f>
        <v/>
      </c>
      <c r="AK26" s="34" t="str">
        <f>IF(AND('Mapa final'!$AB$13="Media",'Mapa final'!$AD$13="Catastrófico"),CONCATENATE("R1C",'Mapa final'!$R$13),"")</f>
        <v/>
      </c>
      <c r="AL26" s="34" t="e">
        <f>IF(AND('Mapa final'!#REF!="Media",'Mapa final'!#REF!="Catastrófico"),CONCATENATE("R1C",'Mapa final'!#REF!),"")</f>
        <v>#REF!</v>
      </c>
      <c r="AM26" s="35" t="e">
        <f>IF(AND('Mapa final'!#REF!="Media",'Mapa final'!#REF!="Catastrófico"),CONCATENATE("R1C",'Mapa final'!#REF!),"")</f>
        <v>#REF!</v>
      </c>
      <c r="AN26" s="67"/>
      <c r="AO26" s="636" t="s">
        <v>80</v>
      </c>
      <c r="AP26" s="637"/>
      <c r="AQ26" s="637"/>
      <c r="AR26" s="637"/>
      <c r="AS26" s="637"/>
      <c r="AT26" s="638"/>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row>
    <row r="27" spans="1:76" ht="15" customHeight="1" x14ac:dyDescent="0.3">
      <c r="A27" s="67"/>
      <c r="B27" s="558"/>
      <c r="C27" s="558"/>
      <c r="D27" s="559"/>
      <c r="E27" s="615"/>
      <c r="F27" s="600"/>
      <c r="G27" s="600"/>
      <c r="H27" s="600"/>
      <c r="I27" s="601"/>
      <c r="J27" s="51" t="str">
        <f>IF(AND('Mapa final'!$AB$14="Media",'Mapa final'!$AD$14="Leve"),CONCATENATE("R2C",'Mapa final'!$R$14),"")</f>
        <v/>
      </c>
      <c r="K27" s="52" t="str">
        <f>IF(AND('Mapa final'!$AB$15="Media",'Mapa final'!$AD$15="Leve"),CONCATENATE("R2C",'Mapa final'!$R$15),"")</f>
        <v/>
      </c>
      <c r="L27" s="52" t="str">
        <f>IF(AND('Mapa final'!$AB$16="Media",'Mapa final'!$AD$16="Leve"),CONCATENATE("R2C",'Mapa final'!$R$16),"")</f>
        <v/>
      </c>
      <c r="M27" s="52" t="str">
        <f>IF(AND('Mapa final'!$AB$17="Media",'Mapa final'!$AD$17="Leve"),CONCATENATE("R2C",'Mapa final'!$R$17),"")</f>
        <v/>
      </c>
      <c r="N27" s="52" t="str">
        <f>IF(AND('Mapa final'!$AB$18="Media",'Mapa final'!$AD$18="Leve"),CONCATENATE("R2C",'Mapa final'!$R$18),"")</f>
        <v/>
      </c>
      <c r="O27" s="53" t="str">
        <f>IF(AND('Mapa final'!$AB$19="Media",'Mapa final'!$AD$19="Leve"),CONCATENATE("R2C",'Mapa final'!$R$19),"")</f>
        <v/>
      </c>
      <c r="P27" s="51" t="str">
        <f>IF(AND('Mapa final'!$AB$14="Media",'Mapa final'!$AD$14="Menor"),CONCATENATE("R2C",'Mapa final'!$R$14),"")</f>
        <v/>
      </c>
      <c r="Q27" s="52" t="str">
        <f>IF(AND('Mapa final'!$AB$15="Media",'Mapa final'!$AD$15="Menor"),CONCATENATE("R2C",'Mapa final'!$R$15),"")</f>
        <v/>
      </c>
      <c r="R27" s="52" t="str">
        <f>IF(AND('Mapa final'!$AB$16="Media",'Mapa final'!$AD$16="Menor"),CONCATENATE("R2C",'Mapa final'!$R$16),"")</f>
        <v/>
      </c>
      <c r="S27" s="52" t="str">
        <f>IF(AND('Mapa final'!$AB$17="Media",'Mapa final'!$AD$17="Menor"),CONCATENATE("R2C",'Mapa final'!$R$17),"")</f>
        <v/>
      </c>
      <c r="T27" s="52" t="str">
        <f>IF(AND('Mapa final'!$AB$18="Media",'Mapa final'!$AD$18="Menor"),CONCATENATE("R2C",'Mapa final'!$R$18),"")</f>
        <v/>
      </c>
      <c r="U27" s="53" t="str">
        <f>IF(AND('Mapa final'!$AB$19="Media",'Mapa final'!$AD$19="Menor"),CONCATENATE("R2C",'Mapa final'!$R$19),"")</f>
        <v/>
      </c>
      <c r="V27" s="51" t="str">
        <f>IF(AND('Mapa final'!$AB$14="Media",'Mapa final'!$AD$14="Moderado"),CONCATENATE("R2C",'Mapa final'!$R$14),"")</f>
        <v/>
      </c>
      <c r="W27" s="52" t="str">
        <f>IF(AND('Mapa final'!$AB$15="Media",'Mapa final'!$AD$15="Moderado"),CONCATENATE("R2C",'Mapa final'!$R$15),"")</f>
        <v/>
      </c>
      <c r="X27" s="52" t="str">
        <f>IF(AND('Mapa final'!$AB$16="Media",'Mapa final'!$AD$16="Moderado"),CONCATENATE("R2C",'Mapa final'!$R$16),"")</f>
        <v/>
      </c>
      <c r="Y27" s="52" t="str">
        <f>IF(AND('Mapa final'!$AB$17="Media",'Mapa final'!$AD$17="Moderado"),CONCATENATE("R2C",'Mapa final'!$R$17),"")</f>
        <v/>
      </c>
      <c r="Z27" s="52" t="str">
        <f>IF(AND('Mapa final'!$AB$18="Media",'Mapa final'!$AD$18="Moderado"),CONCATENATE("R2C",'Mapa final'!$R$18),"")</f>
        <v/>
      </c>
      <c r="AA27" s="53" t="str">
        <f>IF(AND('Mapa final'!$AB$19="Media",'Mapa final'!$AD$19="Moderado"),CONCATENATE("R2C",'Mapa final'!$R$19),"")</f>
        <v/>
      </c>
      <c r="AB27" s="36" t="str">
        <f>IF(AND('Mapa final'!$AB$14="Media",'Mapa final'!$AD$14="Mayor"),CONCATENATE("R2C",'Mapa final'!$R$14),"")</f>
        <v/>
      </c>
      <c r="AC27" s="37" t="str">
        <f>IF(AND('Mapa final'!$AB$15="Media",'Mapa final'!$AD$15="Mayor"),CONCATENATE("R2C",'Mapa final'!$R$15),"")</f>
        <v/>
      </c>
      <c r="AD27" s="37" t="str">
        <f>IF(AND('Mapa final'!$AB$16="Media",'Mapa final'!$AD$16="Mayor"),CONCATENATE("R2C",'Mapa final'!$R$16),"")</f>
        <v/>
      </c>
      <c r="AE27" s="37" t="str">
        <f>IF(AND('Mapa final'!$AB$17="Media",'Mapa final'!$AD$17="Mayor"),CONCATENATE("R2C",'Mapa final'!$R$17),"")</f>
        <v/>
      </c>
      <c r="AF27" s="37" t="str">
        <f>IF(AND('Mapa final'!$AB$18="Media",'Mapa final'!$AD$18="Mayor"),CONCATENATE("R2C",'Mapa final'!$R$18),"")</f>
        <v/>
      </c>
      <c r="AG27" s="38" t="str">
        <f>IF(AND('Mapa final'!$AB$19="Media",'Mapa final'!$AD$19="Mayor"),CONCATENATE("R2C",'Mapa final'!$R$19),"")</f>
        <v/>
      </c>
      <c r="AH27" s="39" t="str">
        <f>IF(AND('Mapa final'!$AB$14="Media",'Mapa final'!$AD$14="Catastrófico"),CONCATENATE("R2C",'Mapa final'!$R$14),"")</f>
        <v/>
      </c>
      <c r="AI27" s="40" t="str">
        <f>IF(AND('Mapa final'!$AB$15="Media",'Mapa final'!$AD$15="Catastrófico"),CONCATENATE("R2C",'Mapa final'!$R$15),"")</f>
        <v/>
      </c>
      <c r="AJ27" s="40" t="str">
        <f>IF(AND('Mapa final'!$AB$16="Media",'Mapa final'!$AD$16="Catastrófico"),CONCATENATE("R2C",'Mapa final'!$R$16),"")</f>
        <v/>
      </c>
      <c r="AK27" s="40" t="str">
        <f>IF(AND('Mapa final'!$AB$17="Media",'Mapa final'!$AD$17="Catastrófico"),CONCATENATE("R2C",'Mapa final'!$R$17),"")</f>
        <v/>
      </c>
      <c r="AL27" s="40" t="str">
        <f>IF(AND('Mapa final'!$AB$18="Media",'Mapa final'!$AD$18="Catastrófico"),CONCATENATE("R2C",'Mapa final'!$R$18),"")</f>
        <v/>
      </c>
      <c r="AM27" s="41" t="str">
        <f>IF(AND('Mapa final'!$AB$19="Media",'Mapa final'!$AD$19="Catastrófico"),CONCATENATE("R2C",'Mapa final'!$R$19),"")</f>
        <v/>
      </c>
      <c r="AN27" s="67"/>
      <c r="AO27" s="639"/>
      <c r="AP27" s="640"/>
      <c r="AQ27" s="640"/>
      <c r="AR27" s="640"/>
      <c r="AS27" s="640"/>
      <c r="AT27" s="641"/>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row>
    <row r="28" spans="1:76" ht="15" customHeight="1" x14ac:dyDescent="0.3">
      <c r="A28" s="67"/>
      <c r="B28" s="558"/>
      <c r="C28" s="558"/>
      <c r="D28" s="559"/>
      <c r="E28" s="599"/>
      <c r="F28" s="600"/>
      <c r="G28" s="600"/>
      <c r="H28" s="600"/>
      <c r="I28" s="601"/>
      <c r="J28" s="51" t="str">
        <f>IF(AND('Mapa final'!$AB$20="Media",'Mapa final'!$AD$20="Leve"),CONCATENATE("R3C",'Mapa final'!$R$20),"")</f>
        <v/>
      </c>
      <c r="K28" s="52" t="str">
        <f>IF(AND('Mapa final'!$AB$21="Media",'Mapa final'!$AD$21="Leve"),CONCATENATE("R3C",'Mapa final'!$R$21),"")</f>
        <v/>
      </c>
      <c r="L28" s="52" t="str">
        <f>IF(AND('Mapa final'!$AB$22="Media",'Mapa final'!$AD$22="Leve"),CONCATENATE("R3C",'Mapa final'!$R$22),"")</f>
        <v/>
      </c>
      <c r="M28" s="52" t="str">
        <f>IF(AND('Mapa final'!$AB$23="Media",'Mapa final'!$AD$23="Leve"),CONCATENATE("R3C",'Mapa final'!$R$23),"")</f>
        <v/>
      </c>
      <c r="N28" s="52" t="str">
        <f>IF(AND('Mapa final'!$AB$24="Media",'Mapa final'!$AD$24="Leve"),CONCATENATE("R3C",'Mapa final'!$R$24),"")</f>
        <v/>
      </c>
      <c r="O28" s="53" t="str">
        <f>IF(AND('Mapa final'!$AB$25="Media",'Mapa final'!$AD$25="Leve"),CONCATENATE("R3C",'Mapa final'!$R$25),"")</f>
        <v/>
      </c>
      <c r="P28" s="51" t="str">
        <f>IF(AND('Mapa final'!$AB$20="Media",'Mapa final'!$AD$20="Menor"),CONCATENATE("R3C",'Mapa final'!$R$20),"")</f>
        <v/>
      </c>
      <c r="Q28" s="52" t="str">
        <f>IF(AND('Mapa final'!$AB$21="Media",'Mapa final'!$AD$21="Menor"),CONCATENATE("R3C",'Mapa final'!$R$21),"")</f>
        <v/>
      </c>
      <c r="R28" s="52" t="str">
        <f>IF(AND('Mapa final'!$AB$22="Media",'Mapa final'!$AD$22="Menor"),CONCATENATE("R3C",'Mapa final'!$R$22),"")</f>
        <v/>
      </c>
      <c r="S28" s="52" t="str">
        <f>IF(AND('Mapa final'!$AB$23="Media",'Mapa final'!$AD$23="Menor"),CONCATENATE("R3C",'Mapa final'!$R$23),"")</f>
        <v/>
      </c>
      <c r="T28" s="52" t="str">
        <f>IF(AND('Mapa final'!$AB$24="Media",'Mapa final'!$AD$24="Menor"),CONCATENATE("R3C",'Mapa final'!$R$24),"")</f>
        <v/>
      </c>
      <c r="U28" s="53" t="str">
        <f>IF(AND('Mapa final'!$AB$25="Media",'Mapa final'!$AD$25="Menor"),CONCATENATE("R3C",'Mapa final'!$R$25),"")</f>
        <v/>
      </c>
      <c r="V28" s="51" t="str">
        <f>IF(AND('Mapa final'!$AB$20="Media",'Mapa final'!$AD$20="Moderado"),CONCATENATE("R3C",'Mapa final'!$R$20),"")</f>
        <v/>
      </c>
      <c r="W28" s="52" t="str">
        <f>IF(AND('Mapa final'!$AB$21="Media",'Mapa final'!$AD$21="Moderado"),CONCATENATE("R3C",'Mapa final'!$R$21),"")</f>
        <v/>
      </c>
      <c r="X28" s="52" t="str">
        <f>IF(AND('Mapa final'!$AB$22="Media",'Mapa final'!$AD$22="Moderado"),CONCATENATE("R3C",'Mapa final'!$R$22),"")</f>
        <v/>
      </c>
      <c r="Y28" s="52" t="str">
        <f>IF(AND('Mapa final'!$AB$23="Media",'Mapa final'!$AD$23="Moderado"),CONCATENATE("R3C",'Mapa final'!$R$23),"")</f>
        <v/>
      </c>
      <c r="Z28" s="52" t="str">
        <f>IF(AND('Mapa final'!$AB$24="Media",'Mapa final'!$AD$24="Moderado"),CONCATENATE("R3C",'Mapa final'!$R$24),"")</f>
        <v/>
      </c>
      <c r="AA28" s="53" t="str">
        <f>IF(AND('Mapa final'!$AB$25="Media",'Mapa final'!$AD$25="Moderado"),CONCATENATE("R3C",'Mapa final'!$R$25),"")</f>
        <v/>
      </c>
      <c r="AB28" s="36" t="str">
        <f>IF(AND('Mapa final'!$AB$20="Media",'Mapa final'!$AD$20="Mayor"),CONCATENATE("R3C",'Mapa final'!$R$20),"")</f>
        <v/>
      </c>
      <c r="AC28" s="37" t="str">
        <f>IF(AND('Mapa final'!$AB$21="Media",'Mapa final'!$AD$21="Mayor"),CONCATENATE("R3C",'Mapa final'!$R$21),"")</f>
        <v/>
      </c>
      <c r="AD28" s="37" t="str">
        <f>IF(AND('Mapa final'!$AB$22="Media",'Mapa final'!$AD$22="Mayor"),CONCATENATE("R3C",'Mapa final'!$R$22),"")</f>
        <v/>
      </c>
      <c r="AE28" s="37" t="str">
        <f>IF(AND('Mapa final'!$AB$23="Media",'Mapa final'!$AD$23="Mayor"),CONCATENATE("R3C",'Mapa final'!$R$23),"")</f>
        <v/>
      </c>
      <c r="AF28" s="37" t="str">
        <f>IF(AND('Mapa final'!$AB$24="Media",'Mapa final'!$AD$24="Mayor"),CONCATENATE("R3C",'Mapa final'!$R$24),"")</f>
        <v/>
      </c>
      <c r="AG28" s="38" t="str">
        <f>IF(AND('Mapa final'!$AB$25="Media",'Mapa final'!$AD$25="Mayor"),CONCATENATE("R3C",'Mapa final'!$R$25),"")</f>
        <v/>
      </c>
      <c r="AH28" s="39" t="str">
        <f>IF(AND('Mapa final'!$AB$20="Media",'Mapa final'!$AD$20="Catastrófico"),CONCATENATE("R3C",'Mapa final'!$R$20),"")</f>
        <v/>
      </c>
      <c r="AI28" s="40" t="str">
        <f>IF(AND('Mapa final'!$AB$21="Media",'Mapa final'!$AD$21="Catastrófico"),CONCATENATE("R3C",'Mapa final'!$R$21),"")</f>
        <v/>
      </c>
      <c r="AJ28" s="40" t="str">
        <f>IF(AND('Mapa final'!$AB$22="Media",'Mapa final'!$AD$22="Catastrófico"),CONCATENATE("R3C",'Mapa final'!$R$22),"")</f>
        <v/>
      </c>
      <c r="AK28" s="40" t="str">
        <f>IF(AND('Mapa final'!$AB$23="Media",'Mapa final'!$AD$23="Catastrófico"),CONCATENATE("R3C",'Mapa final'!$R$23),"")</f>
        <v/>
      </c>
      <c r="AL28" s="40" t="str">
        <f>IF(AND('Mapa final'!$AB$24="Media",'Mapa final'!$AD$24="Catastrófico"),CONCATENATE("R3C",'Mapa final'!$R$24),"")</f>
        <v/>
      </c>
      <c r="AM28" s="41" t="str">
        <f>IF(AND('Mapa final'!$AB$25="Media",'Mapa final'!$AD$25="Catastrófico"),CONCATENATE("R3C",'Mapa final'!$R$25),"")</f>
        <v/>
      </c>
      <c r="AN28" s="67"/>
      <c r="AO28" s="639"/>
      <c r="AP28" s="640"/>
      <c r="AQ28" s="640"/>
      <c r="AR28" s="640"/>
      <c r="AS28" s="640"/>
      <c r="AT28" s="641"/>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row>
    <row r="29" spans="1:76" ht="15" customHeight="1" x14ac:dyDescent="0.3">
      <c r="A29" s="67"/>
      <c r="B29" s="558"/>
      <c r="C29" s="558"/>
      <c r="D29" s="559"/>
      <c r="E29" s="599"/>
      <c r="F29" s="600"/>
      <c r="G29" s="600"/>
      <c r="H29" s="600"/>
      <c r="I29" s="601"/>
      <c r="J29" s="51" t="str">
        <f>IF(AND('Mapa final'!$AB$26="Media",'Mapa final'!$AD$26="Leve"),CONCATENATE("R4C",'Mapa final'!$R$26),"")</f>
        <v/>
      </c>
      <c r="K29" s="52" t="str">
        <f>IF(AND('Mapa final'!$AB$27="Media",'Mapa final'!$AD$27="Leve"),CONCATENATE("R4C",'Mapa final'!$R$27),"")</f>
        <v/>
      </c>
      <c r="L29" s="52" t="str">
        <f>IF(AND('Mapa final'!$AB$28="Media",'Mapa final'!$AD$28="Leve"),CONCATENATE("R4C",'Mapa final'!$R$28),"")</f>
        <v/>
      </c>
      <c r="M29" s="52" t="str">
        <f>IF(AND('Mapa final'!$AB$29="Media",'Mapa final'!$AD$29="Leve"),CONCATENATE("R4C",'Mapa final'!$R$29),"")</f>
        <v/>
      </c>
      <c r="N29" s="52" t="str">
        <f>IF(AND('Mapa final'!$AB$30="Media",'Mapa final'!$AD$30="Leve"),CONCATENATE("R4C",'Mapa final'!$R$30),"")</f>
        <v/>
      </c>
      <c r="O29" s="53" t="str">
        <f>IF(AND('Mapa final'!$AB$31="Media",'Mapa final'!$AD$31="Leve"),CONCATENATE("R4C",'Mapa final'!$R$31),"")</f>
        <v/>
      </c>
      <c r="P29" s="51" t="str">
        <f>IF(AND('Mapa final'!$AB$26="Media",'Mapa final'!$AD$26="Menor"),CONCATENATE("R4C",'Mapa final'!$R$26),"")</f>
        <v/>
      </c>
      <c r="Q29" s="52" t="str">
        <f>IF(AND('Mapa final'!$AB$27="Media",'Mapa final'!$AD$27="Menor"),CONCATENATE("R4C",'Mapa final'!$R$27),"")</f>
        <v/>
      </c>
      <c r="R29" s="52" t="str">
        <f>IF(AND('Mapa final'!$AB$28="Media",'Mapa final'!$AD$28="Menor"),CONCATENATE("R4C",'Mapa final'!$R$28),"")</f>
        <v/>
      </c>
      <c r="S29" s="52" t="str">
        <f>IF(AND('Mapa final'!$AB$29="Media",'Mapa final'!$AD$29="Menor"),CONCATENATE("R4C",'Mapa final'!$R$29),"")</f>
        <v/>
      </c>
      <c r="T29" s="52" t="str">
        <f>IF(AND('Mapa final'!$AB$30="Media",'Mapa final'!$AD$30="Menor"),CONCATENATE("R4C",'Mapa final'!$R$30),"")</f>
        <v/>
      </c>
      <c r="U29" s="53" t="str">
        <f>IF(AND('Mapa final'!$AB$31="Media",'Mapa final'!$AD$31="Menor"),CONCATENATE("R4C",'Mapa final'!$R$31),"")</f>
        <v/>
      </c>
      <c r="V29" s="51" t="str">
        <f>IF(AND('Mapa final'!$AB$26="Media",'Mapa final'!$AD$26="Moderado"),CONCATENATE("R4C",'Mapa final'!$R$26),"")</f>
        <v/>
      </c>
      <c r="W29" s="52" t="str">
        <f>IF(AND('Mapa final'!$AB$27="Media",'Mapa final'!$AD$27="Moderado"),CONCATENATE("R4C",'Mapa final'!$R$27),"")</f>
        <v/>
      </c>
      <c r="X29" s="52" t="str">
        <f>IF(AND('Mapa final'!$AB$28="Media",'Mapa final'!$AD$28="Moderado"),CONCATENATE("R4C",'Mapa final'!$R$28),"")</f>
        <v/>
      </c>
      <c r="Y29" s="52" t="str">
        <f>IF(AND('Mapa final'!$AB$29="Media",'Mapa final'!$AD$29="Moderado"),CONCATENATE("R4C",'Mapa final'!$R$29),"")</f>
        <v/>
      </c>
      <c r="Z29" s="52" t="str">
        <f>IF(AND('Mapa final'!$AB$30="Media",'Mapa final'!$AD$30="Moderado"),CONCATENATE("R4C",'Mapa final'!$R$30),"")</f>
        <v/>
      </c>
      <c r="AA29" s="53" t="str">
        <f>IF(AND('Mapa final'!$AB$31="Media",'Mapa final'!$AD$31="Moderado"),CONCATENATE("R4C",'Mapa final'!$R$31),"")</f>
        <v/>
      </c>
      <c r="AB29" s="36" t="str">
        <f>IF(AND('Mapa final'!$AB$26="Media",'Mapa final'!$AD$26="Mayor"),CONCATENATE("R4C",'Mapa final'!$R$26),"")</f>
        <v/>
      </c>
      <c r="AC29" s="37" t="str">
        <f>IF(AND('Mapa final'!$AB$27="Media",'Mapa final'!$AD$27="Mayor"),CONCATENATE("R4C",'Mapa final'!$R$27),"")</f>
        <v/>
      </c>
      <c r="AD29" s="37" t="str">
        <f>IF(AND('Mapa final'!$AB$28="Media",'Mapa final'!$AD$28="Mayor"),CONCATENATE("R4C",'Mapa final'!$R$28),"")</f>
        <v/>
      </c>
      <c r="AE29" s="37" t="str">
        <f>IF(AND('Mapa final'!$AB$29="Media",'Mapa final'!$AD$29="Mayor"),CONCATENATE("R4C",'Mapa final'!$R$29),"")</f>
        <v/>
      </c>
      <c r="AF29" s="37" t="str">
        <f>IF(AND('Mapa final'!$AB$30="Media",'Mapa final'!$AD$30="Mayor"),CONCATENATE("R4C",'Mapa final'!$R$30),"")</f>
        <v/>
      </c>
      <c r="AG29" s="38" t="str">
        <f>IF(AND('Mapa final'!$AB$31="Media",'Mapa final'!$AD$31="Mayor"),CONCATENATE("R4C",'Mapa final'!$R$31),"")</f>
        <v/>
      </c>
      <c r="AH29" s="39" t="str">
        <f>IF(AND('Mapa final'!$AB$26="Media",'Mapa final'!$AD$26="Catastrófico"),CONCATENATE("R4C",'Mapa final'!$R$26),"")</f>
        <v/>
      </c>
      <c r="AI29" s="40" t="str">
        <f>IF(AND('Mapa final'!$AB$27="Media",'Mapa final'!$AD$27="Catastrófico"),CONCATENATE("R4C",'Mapa final'!$R$27),"")</f>
        <v/>
      </c>
      <c r="AJ29" s="40" t="str">
        <f>IF(AND('Mapa final'!$AB$28="Media",'Mapa final'!$AD$28="Catastrófico"),CONCATENATE("R4C",'Mapa final'!$R$28),"")</f>
        <v/>
      </c>
      <c r="AK29" s="40" t="str">
        <f>IF(AND('Mapa final'!$AB$29="Media",'Mapa final'!$AD$29="Catastrófico"),CONCATENATE("R4C",'Mapa final'!$R$29),"")</f>
        <v/>
      </c>
      <c r="AL29" s="40" t="str">
        <f>IF(AND('Mapa final'!$AB$30="Media",'Mapa final'!$AD$30="Catastrófico"),CONCATENATE("R4C",'Mapa final'!$R$30),"")</f>
        <v/>
      </c>
      <c r="AM29" s="41" t="str">
        <f>IF(AND('Mapa final'!$AB$31="Media",'Mapa final'!$AD$31="Catastrófico"),CONCATENATE("R4C",'Mapa final'!$R$31),"")</f>
        <v/>
      </c>
      <c r="AN29" s="67"/>
      <c r="AO29" s="639"/>
      <c r="AP29" s="640"/>
      <c r="AQ29" s="640"/>
      <c r="AR29" s="640"/>
      <c r="AS29" s="640"/>
      <c r="AT29" s="641"/>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row>
    <row r="30" spans="1:76" ht="15" customHeight="1" x14ac:dyDescent="0.3">
      <c r="A30" s="67"/>
      <c r="B30" s="558"/>
      <c r="C30" s="558"/>
      <c r="D30" s="559"/>
      <c r="E30" s="599"/>
      <c r="F30" s="600"/>
      <c r="G30" s="600"/>
      <c r="H30" s="600"/>
      <c r="I30" s="601"/>
      <c r="J30" s="51" t="str">
        <f>IF(AND('Mapa final'!$AB$32="Media",'Mapa final'!$AD$32="Leve"),CONCATENATE("R5C",'Mapa final'!$R$32),"")</f>
        <v/>
      </c>
      <c r="K30" s="52" t="str">
        <f>IF(AND('Mapa final'!$AB$33="Media",'Mapa final'!$AD$33="Leve"),CONCATENATE("R5C",'Mapa final'!$R$33),"")</f>
        <v/>
      </c>
      <c r="L30" s="52" t="str">
        <f>IF(AND('Mapa final'!$AB$34="Media",'Mapa final'!$AD$34="Leve"),CONCATENATE("R5C",'Mapa final'!$R$34),"")</f>
        <v/>
      </c>
      <c r="M30" s="52" t="str">
        <f>IF(AND('Mapa final'!$AB$35="Media",'Mapa final'!$AD$35="Leve"),CONCATENATE("R5C",'Mapa final'!$R$35),"")</f>
        <v/>
      </c>
      <c r="N30" s="52" t="str">
        <f>IF(AND('Mapa final'!$AB$36="Media",'Mapa final'!$AD$36="Leve"),CONCATENATE("R5C",'Mapa final'!$R$36),"")</f>
        <v/>
      </c>
      <c r="O30" s="53" t="str">
        <f>IF(AND('Mapa final'!$AB$37="Media",'Mapa final'!$AD$37="Leve"),CONCATENATE("R5C",'Mapa final'!$R$37),"")</f>
        <v/>
      </c>
      <c r="P30" s="51" t="str">
        <f>IF(AND('Mapa final'!$AB$32="Media",'Mapa final'!$AD$32="Menor"),CONCATENATE("R5C",'Mapa final'!$R$32),"")</f>
        <v/>
      </c>
      <c r="Q30" s="52" t="str">
        <f>IF(AND('Mapa final'!$AB$33="Media",'Mapa final'!$AD$33="Menor"),CONCATENATE("R5C",'Mapa final'!$R$33),"")</f>
        <v/>
      </c>
      <c r="R30" s="52" t="str">
        <f>IF(AND('Mapa final'!$AB$34="Media",'Mapa final'!$AD$34="Menor"),CONCATENATE("R5C",'Mapa final'!$R$34),"")</f>
        <v/>
      </c>
      <c r="S30" s="52" t="str">
        <f>IF(AND('Mapa final'!$AB$35="Media",'Mapa final'!$AD$35="Menor"),CONCATENATE("R5C",'Mapa final'!$R$35),"")</f>
        <v/>
      </c>
      <c r="T30" s="52" t="str">
        <f>IF(AND('Mapa final'!$AB$36="Media",'Mapa final'!$AD$36="Menor"),CONCATENATE("R5C",'Mapa final'!$R$36),"")</f>
        <v/>
      </c>
      <c r="U30" s="53" t="str">
        <f>IF(AND('Mapa final'!$AB$37="Media",'Mapa final'!$AD$37="Menor"),CONCATENATE("R5C",'Mapa final'!$R$37),"")</f>
        <v/>
      </c>
      <c r="V30" s="51" t="str">
        <f>IF(AND('Mapa final'!$AB$32="Media",'Mapa final'!$AD$32="Moderado"),CONCATENATE("R5C",'Mapa final'!$R$32),"")</f>
        <v/>
      </c>
      <c r="W30" s="52" t="str">
        <f>IF(AND('Mapa final'!$AB$33="Media",'Mapa final'!$AD$33="Moderado"),CONCATENATE("R5C",'Mapa final'!$R$33),"")</f>
        <v/>
      </c>
      <c r="X30" s="52" t="str">
        <f>IF(AND('Mapa final'!$AB$34="Media",'Mapa final'!$AD$34="Moderado"),CONCATENATE("R5C",'Mapa final'!$R$34),"")</f>
        <v/>
      </c>
      <c r="Y30" s="52" t="str">
        <f>IF(AND('Mapa final'!$AB$35="Media",'Mapa final'!$AD$35="Moderado"),CONCATENATE("R5C",'Mapa final'!$R$35),"")</f>
        <v/>
      </c>
      <c r="Z30" s="52" t="str">
        <f>IF(AND('Mapa final'!$AB$36="Media",'Mapa final'!$AD$36="Moderado"),CONCATENATE("R5C",'Mapa final'!$R$36),"")</f>
        <v/>
      </c>
      <c r="AA30" s="53" t="str">
        <f>IF(AND('Mapa final'!$AB$37="Media",'Mapa final'!$AD$37="Moderado"),CONCATENATE("R5C",'Mapa final'!$R$37),"")</f>
        <v/>
      </c>
      <c r="AB30" s="36" t="str">
        <f>IF(AND('Mapa final'!$AB$32="Media",'Mapa final'!$AD$32="Mayor"),CONCATENATE("R5C",'Mapa final'!$R$32),"")</f>
        <v/>
      </c>
      <c r="AC30" s="37" t="str">
        <f>IF(AND('Mapa final'!$AB$33="Media",'Mapa final'!$AD$33="Mayor"),CONCATENATE("R5C",'Mapa final'!$R$33),"")</f>
        <v/>
      </c>
      <c r="AD30" s="37" t="str">
        <f>IF(AND('Mapa final'!$AB$34="Media",'Mapa final'!$AD$34="Mayor"),CONCATENATE("R5C",'Mapa final'!$R$34),"")</f>
        <v/>
      </c>
      <c r="AE30" s="37" t="str">
        <f>IF(AND('Mapa final'!$AB$35="Media",'Mapa final'!$AD$35="Mayor"),CONCATENATE("R5C",'Mapa final'!$R$35),"")</f>
        <v/>
      </c>
      <c r="AF30" s="37" t="str">
        <f>IF(AND('Mapa final'!$AB$36="Media",'Mapa final'!$AD$36="Mayor"),CONCATENATE("R5C",'Mapa final'!$R$36),"")</f>
        <v/>
      </c>
      <c r="AG30" s="38" t="str">
        <f>IF(AND('Mapa final'!$AB$37="Media",'Mapa final'!$AD$37="Mayor"),CONCATENATE("R5C",'Mapa final'!$R$37),"")</f>
        <v/>
      </c>
      <c r="AH30" s="39" t="str">
        <f>IF(AND('Mapa final'!$AB$32="Media",'Mapa final'!$AD$32="Catastrófico"),CONCATENATE("R5C",'Mapa final'!$R$32),"")</f>
        <v/>
      </c>
      <c r="AI30" s="40" t="str">
        <f>IF(AND('Mapa final'!$AB$33="Media",'Mapa final'!$AD$33="Catastrófico"),CONCATENATE("R5C",'Mapa final'!$R$33),"")</f>
        <v/>
      </c>
      <c r="AJ30" s="40" t="str">
        <f>IF(AND('Mapa final'!$AB$34="Media",'Mapa final'!$AD$34="Catastrófico"),CONCATENATE("R5C",'Mapa final'!$R$34),"")</f>
        <v/>
      </c>
      <c r="AK30" s="40" t="str">
        <f>IF(AND('Mapa final'!$AB$35="Media",'Mapa final'!$AD$35="Catastrófico"),CONCATENATE("R5C",'Mapa final'!$R$35),"")</f>
        <v/>
      </c>
      <c r="AL30" s="40" t="str">
        <f>IF(AND('Mapa final'!$AB$36="Media",'Mapa final'!$AD$36="Catastrófico"),CONCATENATE("R5C",'Mapa final'!$R$36),"")</f>
        <v/>
      </c>
      <c r="AM30" s="41" t="str">
        <f>IF(AND('Mapa final'!$AB$37="Media",'Mapa final'!$AD$37="Catastrófico"),CONCATENATE("R5C",'Mapa final'!$R$37),"")</f>
        <v/>
      </c>
      <c r="AN30" s="67"/>
      <c r="AO30" s="639"/>
      <c r="AP30" s="640"/>
      <c r="AQ30" s="640"/>
      <c r="AR30" s="640"/>
      <c r="AS30" s="640"/>
      <c r="AT30" s="641"/>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row>
    <row r="31" spans="1:76" ht="15" customHeight="1" x14ac:dyDescent="0.3">
      <c r="A31" s="67"/>
      <c r="B31" s="558"/>
      <c r="C31" s="558"/>
      <c r="D31" s="559"/>
      <c r="E31" s="599"/>
      <c r="F31" s="600"/>
      <c r="G31" s="600"/>
      <c r="H31" s="600"/>
      <c r="I31" s="601"/>
      <c r="J31" s="51" t="str">
        <f>IF(AND('Mapa final'!$AB$38="Media",'Mapa final'!$AD$38="Leve"),CONCATENATE("R6C",'Mapa final'!$R$38),"")</f>
        <v/>
      </c>
      <c r="K31" s="52" t="str">
        <f>IF(AND('Mapa final'!$AB$39="Media",'Mapa final'!$AD$39="Leve"),CONCATENATE("R6C",'Mapa final'!$R$39),"")</f>
        <v/>
      </c>
      <c r="L31" s="52" t="str">
        <f>IF(AND('Mapa final'!$AB$40="Media",'Mapa final'!$AD$40="Leve"),CONCATENATE("R6C",'Mapa final'!$R$40),"")</f>
        <v/>
      </c>
      <c r="M31" s="52" t="str">
        <f>IF(AND('Mapa final'!$AB$41="Media",'Mapa final'!$AD$41="Leve"),CONCATENATE("R6C",'Mapa final'!$R$41),"")</f>
        <v/>
      </c>
      <c r="N31" s="52" t="str">
        <f>IF(AND('Mapa final'!$AB$42="Media",'Mapa final'!$AD$42="Leve"),CONCATENATE("R6C",'Mapa final'!$R$42),"")</f>
        <v/>
      </c>
      <c r="O31" s="53" t="str">
        <f>IF(AND('Mapa final'!$AB$43="Media",'Mapa final'!$AD$43="Leve"),CONCATENATE("R6C",'Mapa final'!$R$43),"")</f>
        <v/>
      </c>
      <c r="P31" s="51" t="str">
        <f>IF(AND('Mapa final'!$AB$38="Media",'Mapa final'!$AD$38="Menor"),CONCATENATE("R6C",'Mapa final'!$R$38),"")</f>
        <v/>
      </c>
      <c r="Q31" s="52" t="str">
        <f>IF(AND('Mapa final'!$AB$39="Media",'Mapa final'!$AD$39="Menor"),CONCATENATE("R6C",'Mapa final'!$R$39),"")</f>
        <v/>
      </c>
      <c r="R31" s="52" t="str">
        <f>IF(AND('Mapa final'!$AB$40="Media",'Mapa final'!$AD$40="Menor"),CONCATENATE("R6C",'Mapa final'!$R$40),"")</f>
        <v/>
      </c>
      <c r="S31" s="52" t="str">
        <f>IF(AND('Mapa final'!$AB$41="Media",'Mapa final'!$AD$41="Menor"),CONCATENATE("R6C",'Mapa final'!$R$41),"")</f>
        <v/>
      </c>
      <c r="T31" s="52" t="str">
        <f>IF(AND('Mapa final'!$AB$42="Media",'Mapa final'!$AD$42="Menor"),CONCATENATE("R6C",'Mapa final'!$R$42),"")</f>
        <v/>
      </c>
      <c r="U31" s="53" t="str">
        <f>IF(AND('Mapa final'!$AB$43="Media",'Mapa final'!$AD$43="Menor"),CONCATENATE("R6C",'Mapa final'!$R$43),"")</f>
        <v/>
      </c>
      <c r="V31" s="51" t="str">
        <f>IF(AND('Mapa final'!$AB$38="Media",'Mapa final'!$AD$38="Moderado"),CONCATENATE("R6C",'Mapa final'!$R$38),"")</f>
        <v/>
      </c>
      <c r="W31" s="52" t="str">
        <f>IF(AND('Mapa final'!$AB$39="Media",'Mapa final'!$AD$39="Moderado"),CONCATENATE("R6C",'Mapa final'!$R$39),"")</f>
        <v/>
      </c>
      <c r="X31" s="52" t="str">
        <f>IF(AND('Mapa final'!$AB$40="Media",'Mapa final'!$AD$40="Moderado"),CONCATENATE("R6C",'Mapa final'!$R$40),"")</f>
        <v/>
      </c>
      <c r="Y31" s="52" t="str">
        <f>IF(AND('Mapa final'!$AB$41="Media",'Mapa final'!$AD$41="Moderado"),CONCATENATE("R6C",'Mapa final'!$R$41),"")</f>
        <v/>
      </c>
      <c r="Z31" s="52" t="str">
        <f>IF(AND('Mapa final'!$AB$42="Media",'Mapa final'!$AD$42="Moderado"),CONCATENATE("R6C",'Mapa final'!$R$42),"")</f>
        <v/>
      </c>
      <c r="AA31" s="53" t="str">
        <f>IF(AND('Mapa final'!$AB$43="Media",'Mapa final'!$AD$43="Moderado"),CONCATENATE("R6C",'Mapa final'!$R$43),"")</f>
        <v/>
      </c>
      <c r="AB31" s="36" t="str">
        <f>IF(AND('Mapa final'!$AB$38="Media",'Mapa final'!$AD$38="Mayor"),CONCATENATE("R6C",'Mapa final'!$R$38),"")</f>
        <v/>
      </c>
      <c r="AC31" s="37" t="str">
        <f>IF(AND('Mapa final'!$AB$39="Media",'Mapa final'!$AD$39="Mayor"),CONCATENATE("R6C",'Mapa final'!$R$39),"")</f>
        <v/>
      </c>
      <c r="AD31" s="37" t="str">
        <f>IF(AND('Mapa final'!$AB$40="Media",'Mapa final'!$AD$40="Mayor"),CONCATENATE("R6C",'Mapa final'!$R$40),"")</f>
        <v/>
      </c>
      <c r="AE31" s="37" t="str">
        <f>IF(AND('Mapa final'!$AB$41="Media",'Mapa final'!$AD$41="Mayor"),CONCATENATE("R6C",'Mapa final'!$R$41),"")</f>
        <v/>
      </c>
      <c r="AF31" s="37" t="str">
        <f>IF(AND('Mapa final'!$AB$42="Media",'Mapa final'!$AD$42="Mayor"),CONCATENATE("R6C",'Mapa final'!$R$42),"")</f>
        <v/>
      </c>
      <c r="AG31" s="38" t="str">
        <f>IF(AND('Mapa final'!$AB$43="Media",'Mapa final'!$AD$43="Mayor"),CONCATENATE("R6C",'Mapa final'!$R$43),"")</f>
        <v/>
      </c>
      <c r="AH31" s="39" t="str">
        <f>IF(AND('Mapa final'!$AB$38="Media",'Mapa final'!$AD$38="Catastrófico"),CONCATENATE("R6C",'Mapa final'!$R$38),"")</f>
        <v/>
      </c>
      <c r="AI31" s="40" t="str">
        <f>IF(AND('Mapa final'!$AB$39="Media",'Mapa final'!$AD$39="Catastrófico"),CONCATENATE("R6C",'Mapa final'!$R$39),"")</f>
        <v/>
      </c>
      <c r="AJ31" s="40" t="str">
        <f>IF(AND('Mapa final'!$AB$40="Media",'Mapa final'!$AD$40="Catastrófico"),CONCATENATE("R6C",'Mapa final'!$R$40),"")</f>
        <v/>
      </c>
      <c r="AK31" s="40" t="str">
        <f>IF(AND('Mapa final'!$AB$41="Media",'Mapa final'!$AD$41="Catastrófico"),CONCATENATE("R6C",'Mapa final'!$R$41),"")</f>
        <v/>
      </c>
      <c r="AL31" s="40" t="str">
        <f>IF(AND('Mapa final'!$AB$42="Media",'Mapa final'!$AD$42="Catastrófico"),CONCATENATE("R6C",'Mapa final'!$R$42),"")</f>
        <v/>
      </c>
      <c r="AM31" s="41" t="str">
        <f>IF(AND('Mapa final'!$AB$43="Media",'Mapa final'!$AD$43="Catastrófico"),CONCATENATE("R6C",'Mapa final'!$R$43),"")</f>
        <v/>
      </c>
      <c r="AN31" s="67"/>
      <c r="AO31" s="639"/>
      <c r="AP31" s="640"/>
      <c r="AQ31" s="640"/>
      <c r="AR31" s="640"/>
      <c r="AS31" s="640"/>
      <c r="AT31" s="641"/>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row>
    <row r="32" spans="1:76" ht="15" customHeight="1" x14ac:dyDescent="0.3">
      <c r="A32" s="67"/>
      <c r="B32" s="558"/>
      <c r="C32" s="558"/>
      <c r="D32" s="559"/>
      <c r="E32" s="599"/>
      <c r="F32" s="600"/>
      <c r="G32" s="600"/>
      <c r="H32" s="600"/>
      <c r="I32" s="601"/>
      <c r="J32" s="51" t="str">
        <f>IF(AND('Mapa final'!$AB$44="Media",'Mapa final'!$AD$44="Leve"),CONCATENATE("R7C",'Mapa final'!$R$44),"")</f>
        <v/>
      </c>
      <c r="K32" s="52" t="str">
        <f>IF(AND('Mapa final'!$AB$45="Media",'Mapa final'!$AD$45="Leve"),CONCATENATE("R7C",'Mapa final'!$R$45),"")</f>
        <v/>
      </c>
      <c r="L32" s="52" t="str">
        <f>IF(AND('Mapa final'!$AB$46="Media",'Mapa final'!$AD$46="Leve"),CONCATENATE("R7C",'Mapa final'!$R$46),"")</f>
        <v/>
      </c>
      <c r="M32" s="52" t="str">
        <f>IF(AND('Mapa final'!$AB$47="Media",'Mapa final'!$AD$47="Leve"),CONCATENATE("R7C",'Mapa final'!$R$47),"")</f>
        <v/>
      </c>
      <c r="N32" s="52" t="str">
        <f>IF(AND('Mapa final'!$AB$48="Media",'Mapa final'!$AD$48="Leve"),CONCATENATE("R7C",'Mapa final'!$R$48),"")</f>
        <v/>
      </c>
      <c r="O32" s="53" t="str">
        <f>IF(AND('Mapa final'!$AB$49="Media",'Mapa final'!$AD$49="Leve"),CONCATENATE("R7C",'Mapa final'!$R$49),"")</f>
        <v/>
      </c>
      <c r="P32" s="51" t="str">
        <f>IF(AND('Mapa final'!$AB$44="Media",'Mapa final'!$AD$44="Menor"),CONCATENATE("R7C",'Mapa final'!$R$44),"")</f>
        <v/>
      </c>
      <c r="Q32" s="52" t="str">
        <f>IF(AND('Mapa final'!$AB$45="Media",'Mapa final'!$AD$45="Menor"),CONCATENATE("R7C",'Mapa final'!$R$45),"")</f>
        <v/>
      </c>
      <c r="R32" s="52" t="str">
        <f>IF(AND('Mapa final'!$AB$46="Media",'Mapa final'!$AD$46="Menor"),CONCATENATE("R7C",'Mapa final'!$R$46),"")</f>
        <v/>
      </c>
      <c r="S32" s="52" t="str">
        <f>IF(AND('Mapa final'!$AB$47="Media",'Mapa final'!$AD$47="Menor"),CONCATENATE("R7C",'Mapa final'!$R$47),"")</f>
        <v/>
      </c>
      <c r="T32" s="52" t="str">
        <f>IF(AND('Mapa final'!$AB$48="Media",'Mapa final'!$AD$48="Menor"),CONCATENATE("R7C",'Mapa final'!$R$48),"")</f>
        <v/>
      </c>
      <c r="U32" s="53" t="str">
        <f>IF(AND('Mapa final'!$AB$49="Media",'Mapa final'!$AD$49="Menor"),CONCATENATE("R7C",'Mapa final'!$R$49),"")</f>
        <v/>
      </c>
      <c r="V32" s="51" t="str">
        <f>IF(AND('Mapa final'!$AB$44="Media",'Mapa final'!$AD$44="Moderado"),CONCATENATE("R7C",'Mapa final'!$R$44),"")</f>
        <v/>
      </c>
      <c r="W32" s="52" t="str">
        <f>IF(AND('Mapa final'!$AB$45="Media",'Mapa final'!$AD$45="Moderado"),CONCATENATE("R7C",'Mapa final'!$R$45),"")</f>
        <v/>
      </c>
      <c r="X32" s="52" t="str">
        <f>IF(AND('Mapa final'!$AB$46="Media",'Mapa final'!$AD$46="Moderado"),CONCATENATE("R7C",'Mapa final'!$R$46),"")</f>
        <v/>
      </c>
      <c r="Y32" s="52" t="str">
        <f>IF(AND('Mapa final'!$AB$47="Media",'Mapa final'!$AD$47="Moderado"),CONCATENATE("R7C",'Mapa final'!$R$47),"")</f>
        <v/>
      </c>
      <c r="Z32" s="52" t="str">
        <f>IF(AND('Mapa final'!$AB$48="Media",'Mapa final'!$AD$48="Moderado"),CONCATENATE("R7C",'Mapa final'!$R$48),"")</f>
        <v/>
      </c>
      <c r="AA32" s="53" t="str">
        <f>IF(AND('Mapa final'!$AB$49="Media",'Mapa final'!$AD$49="Moderado"),CONCATENATE("R7C",'Mapa final'!$R$49),"")</f>
        <v/>
      </c>
      <c r="AB32" s="36" t="str">
        <f>IF(AND('Mapa final'!$AB$44="Media",'Mapa final'!$AD$44="Mayor"),CONCATENATE("R7C",'Mapa final'!$R$44),"")</f>
        <v/>
      </c>
      <c r="AC32" s="37" t="str">
        <f>IF(AND('Mapa final'!$AB$45="Media",'Mapa final'!$AD$45="Mayor"),CONCATENATE("R7C",'Mapa final'!$R$45),"")</f>
        <v/>
      </c>
      <c r="AD32" s="37" t="str">
        <f>IF(AND('Mapa final'!$AB$46="Media",'Mapa final'!$AD$46="Mayor"),CONCATENATE("R7C",'Mapa final'!$R$46),"")</f>
        <v/>
      </c>
      <c r="AE32" s="37" t="str">
        <f>IF(AND('Mapa final'!$AB$47="Media",'Mapa final'!$AD$47="Mayor"),CONCATENATE("R7C",'Mapa final'!$R$47),"")</f>
        <v/>
      </c>
      <c r="AF32" s="37" t="str">
        <f>IF(AND('Mapa final'!$AB$48="Media",'Mapa final'!$AD$48="Mayor"),CONCATENATE("R7C",'Mapa final'!$R$48),"")</f>
        <v/>
      </c>
      <c r="AG32" s="38" t="str">
        <f>IF(AND('Mapa final'!$AB$49="Media",'Mapa final'!$AD$49="Mayor"),CONCATENATE("R7C",'Mapa final'!$R$49),"")</f>
        <v/>
      </c>
      <c r="AH32" s="39" t="str">
        <f>IF(AND('Mapa final'!$AB$44="Media",'Mapa final'!$AD$44="Catastrófico"),CONCATENATE("R7C",'Mapa final'!$R$44),"")</f>
        <v/>
      </c>
      <c r="AI32" s="40" t="str">
        <f>IF(AND('Mapa final'!$AB$45="Media",'Mapa final'!$AD$45="Catastrófico"),CONCATENATE("R7C",'Mapa final'!$R$45),"")</f>
        <v/>
      </c>
      <c r="AJ32" s="40" t="str">
        <f>IF(AND('Mapa final'!$AB$46="Media",'Mapa final'!$AD$46="Catastrófico"),CONCATENATE("R7C",'Mapa final'!$R$46),"")</f>
        <v/>
      </c>
      <c r="AK32" s="40" t="str">
        <f>IF(AND('Mapa final'!$AB$47="Media",'Mapa final'!$AD$47="Catastrófico"),CONCATENATE("R7C",'Mapa final'!$R$47),"")</f>
        <v/>
      </c>
      <c r="AL32" s="40" t="str">
        <f>IF(AND('Mapa final'!$AB$48="Media",'Mapa final'!$AD$48="Catastrófico"),CONCATENATE("R7C",'Mapa final'!$R$48),"")</f>
        <v/>
      </c>
      <c r="AM32" s="41" t="str">
        <f>IF(AND('Mapa final'!$AB$49="Media",'Mapa final'!$AD$49="Catastrófico"),CONCATENATE("R7C",'Mapa final'!$R$49),"")</f>
        <v/>
      </c>
      <c r="AN32" s="67"/>
      <c r="AO32" s="639"/>
      <c r="AP32" s="640"/>
      <c r="AQ32" s="640"/>
      <c r="AR32" s="640"/>
      <c r="AS32" s="640"/>
      <c r="AT32" s="641"/>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row>
    <row r="33" spans="1:80" ht="15" customHeight="1" x14ac:dyDescent="0.3">
      <c r="A33" s="67"/>
      <c r="B33" s="558"/>
      <c r="C33" s="558"/>
      <c r="D33" s="559"/>
      <c r="E33" s="599"/>
      <c r="F33" s="600"/>
      <c r="G33" s="600"/>
      <c r="H33" s="600"/>
      <c r="I33" s="601"/>
      <c r="J33" s="51" t="str">
        <f>IF(AND('Mapa final'!$AB$50="Media",'Mapa final'!$AD$50="Leve"),CONCATENATE("R8C",'Mapa final'!$R$50),"")</f>
        <v/>
      </c>
      <c r="K33" s="52" t="str">
        <f>IF(AND('Mapa final'!$AB$51="Media",'Mapa final'!$AD$51="Leve"),CONCATENATE("R8C",'Mapa final'!$R$51),"")</f>
        <v/>
      </c>
      <c r="L33" s="52" t="str">
        <f>IF(AND('Mapa final'!$AB$52="Media",'Mapa final'!$AD$52="Leve"),CONCATENATE("R8C",'Mapa final'!$R$52),"")</f>
        <v/>
      </c>
      <c r="M33" s="52" t="str">
        <f>IF(AND('Mapa final'!$AB$53="Media",'Mapa final'!$AD$53="Leve"),CONCATENATE("R8C",'Mapa final'!$R$53),"")</f>
        <v/>
      </c>
      <c r="N33" s="52" t="str">
        <f>IF(AND('Mapa final'!$AB$54="Media",'Mapa final'!$AD$54="Leve"),CONCATENATE("R8C",'Mapa final'!$R$54),"")</f>
        <v/>
      </c>
      <c r="O33" s="53" t="str">
        <f>IF(AND('Mapa final'!$AB$55="Media",'Mapa final'!$AD$55="Leve"),CONCATENATE("R8C",'Mapa final'!$R$55),"")</f>
        <v/>
      </c>
      <c r="P33" s="51" t="str">
        <f>IF(AND('Mapa final'!$AB$50="Media",'Mapa final'!$AD$50="Menor"),CONCATENATE("R8C",'Mapa final'!$R$50),"")</f>
        <v/>
      </c>
      <c r="Q33" s="52" t="str">
        <f>IF(AND('Mapa final'!$AB$51="Media",'Mapa final'!$AD$51="Menor"),CONCATENATE("R8C",'Mapa final'!$R$51),"")</f>
        <v/>
      </c>
      <c r="R33" s="52" t="str">
        <f>IF(AND('Mapa final'!$AB$52="Media",'Mapa final'!$AD$52="Menor"),CONCATENATE("R8C",'Mapa final'!$R$52),"")</f>
        <v/>
      </c>
      <c r="S33" s="52" t="str">
        <f>IF(AND('Mapa final'!$AB$53="Media",'Mapa final'!$AD$53="Menor"),CONCATENATE("R8C",'Mapa final'!$R$53),"")</f>
        <v/>
      </c>
      <c r="T33" s="52" t="str">
        <f>IF(AND('Mapa final'!$AB$54="Media",'Mapa final'!$AD$54="Menor"),CONCATENATE("R8C",'Mapa final'!$R$54),"")</f>
        <v/>
      </c>
      <c r="U33" s="53" t="str">
        <f>IF(AND('Mapa final'!$AB$55="Media",'Mapa final'!$AD$55="Menor"),CONCATENATE("R8C",'Mapa final'!$R$55),"")</f>
        <v/>
      </c>
      <c r="V33" s="51" t="str">
        <f>IF(AND('Mapa final'!$AB$50="Media",'Mapa final'!$AD$50="Moderado"),CONCATENATE("R8C",'Mapa final'!$R$50),"")</f>
        <v/>
      </c>
      <c r="W33" s="52" t="str">
        <f>IF(AND('Mapa final'!$AB$51="Media",'Mapa final'!$AD$51="Moderado"),CONCATENATE("R8C",'Mapa final'!$R$51),"")</f>
        <v/>
      </c>
      <c r="X33" s="52" t="str">
        <f>IF(AND('Mapa final'!$AB$52="Media",'Mapa final'!$AD$52="Moderado"),CONCATENATE("R8C",'Mapa final'!$R$52),"")</f>
        <v/>
      </c>
      <c r="Y33" s="52" t="str">
        <f>IF(AND('Mapa final'!$AB$53="Media",'Mapa final'!$AD$53="Moderado"),CONCATENATE("R8C",'Mapa final'!$R$53),"")</f>
        <v/>
      </c>
      <c r="Z33" s="52" t="str">
        <f>IF(AND('Mapa final'!$AB$54="Media",'Mapa final'!$AD$54="Moderado"),CONCATENATE("R8C",'Mapa final'!$R$54),"")</f>
        <v/>
      </c>
      <c r="AA33" s="53" t="str">
        <f>IF(AND('Mapa final'!$AB$55="Media",'Mapa final'!$AD$55="Moderado"),CONCATENATE("R8C",'Mapa final'!$R$55),"")</f>
        <v/>
      </c>
      <c r="AB33" s="36" t="str">
        <f>IF(AND('Mapa final'!$AB$50="Media",'Mapa final'!$AD$50="Mayor"),CONCATENATE("R8C",'Mapa final'!$R$50),"")</f>
        <v/>
      </c>
      <c r="AC33" s="37" t="str">
        <f>IF(AND('Mapa final'!$AB$51="Media",'Mapa final'!$AD$51="Mayor"),CONCATENATE("R8C",'Mapa final'!$R$51),"")</f>
        <v/>
      </c>
      <c r="AD33" s="37" t="str">
        <f>IF(AND('Mapa final'!$AB$52="Media",'Mapa final'!$AD$52="Mayor"),CONCATENATE("R8C",'Mapa final'!$R$52),"")</f>
        <v/>
      </c>
      <c r="AE33" s="37" t="str">
        <f>IF(AND('Mapa final'!$AB$53="Media",'Mapa final'!$AD$53="Mayor"),CONCATENATE("R8C",'Mapa final'!$R$53),"")</f>
        <v/>
      </c>
      <c r="AF33" s="37" t="str">
        <f>IF(AND('Mapa final'!$AB$54="Media",'Mapa final'!$AD$54="Mayor"),CONCATENATE("R8C",'Mapa final'!$R$54),"")</f>
        <v/>
      </c>
      <c r="AG33" s="38" t="str">
        <f>IF(AND('Mapa final'!$AB$55="Media",'Mapa final'!$AD$55="Mayor"),CONCATENATE("R8C",'Mapa final'!$R$55),"")</f>
        <v/>
      </c>
      <c r="AH33" s="39" t="str">
        <f>IF(AND('Mapa final'!$AB$50="Media",'Mapa final'!$AD$50="Catastrófico"),CONCATENATE("R8C",'Mapa final'!$R$50),"")</f>
        <v/>
      </c>
      <c r="AI33" s="40" t="str">
        <f>IF(AND('Mapa final'!$AB$51="Media",'Mapa final'!$AD$51="Catastrófico"),CONCATENATE("R8C",'Mapa final'!$R$51),"")</f>
        <v/>
      </c>
      <c r="AJ33" s="40" t="str">
        <f>IF(AND('Mapa final'!$AB$52="Media",'Mapa final'!$AD$52="Catastrófico"),CONCATENATE("R8C",'Mapa final'!$R$52),"")</f>
        <v/>
      </c>
      <c r="AK33" s="40" t="str">
        <f>IF(AND('Mapa final'!$AB$53="Media",'Mapa final'!$AD$53="Catastrófico"),CONCATENATE("R8C",'Mapa final'!$R$53),"")</f>
        <v/>
      </c>
      <c r="AL33" s="40" t="str">
        <f>IF(AND('Mapa final'!$AB$54="Media",'Mapa final'!$AD$54="Catastrófico"),CONCATENATE("R8C",'Mapa final'!$R$54),"")</f>
        <v/>
      </c>
      <c r="AM33" s="41" t="str">
        <f>IF(AND('Mapa final'!$AB$55="Media",'Mapa final'!$AD$55="Catastrófico"),CONCATENATE("R8C",'Mapa final'!$R$55),"")</f>
        <v/>
      </c>
      <c r="AN33" s="67"/>
      <c r="AO33" s="639"/>
      <c r="AP33" s="640"/>
      <c r="AQ33" s="640"/>
      <c r="AR33" s="640"/>
      <c r="AS33" s="640"/>
      <c r="AT33" s="641"/>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row>
    <row r="34" spans="1:80" ht="15" customHeight="1" x14ac:dyDescent="0.3">
      <c r="A34" s="67"/>
      <c r="B34" s="558"/>
      <c r="C34" s="558"/>
      <c r="D34" s="559"/>
      <c r="E34" s="599"/>
      <c r="F34" s="600"/>
      <c r="G34" s="600"/>
      <c r="H34" s="600"/>
      <c r="I34" s="601"/>
      <c r="J34" s="51" t="str">
        <f>IF(AND('Mapa final'!$AB$56="Media",'Mapa final'!$AD$56="Leve"),CONCATENATE("R9C",'Mapa final'!$R$56),"")</f>
        <v/>
      </c>
      <c r="K34" s="52" t="str">
        <f>IF(AND('Mapa final'!$AB$57="Media",'Mapa final'!$AD$57="Leve"),CONCATENATE("R9C",'Mapa final'!$R$57),"")</f>
        <v/>
      </c>
      <c r="L34" s="52" t="str">
        <f>IF(AND('Mapa final'!$AB$58="Media",'Mapa final'!$AD$58="Leve"),CONCATENATE("R9C",'Mapa final'!$R$58),"")</f>
        <v/>
      </c>
      <c r="M34" s="52" t="str">
        <f>IF(AND('Mapa final'!$AB$59="Media",'Mapa final'!$AD$59="Leve"),CONCATENATE("R9C",'Mapa final'!$R$59),"")</f>
        <v/>
      </c>
      <c r="N34" s="52" t="str">
        <f>IF(AND('Mapa final'!$AB$60="Media",'Mapa final'!$AD$60="Leve"),CONCATENATE("R9C",'Mapa final'!$R$60),"")</f>
        <v/>
      </c>
      <c r="O34" s="53" t="str">
        <f>IF(AND('Mapa final'!$AB$61="Media",'Mapa final'!$AD$61="Leve"),CONCATENATE("R9C",'Mapa final'!$R$61),"")</f>
        <v/>
      </c>
      <c r="P34" s="51" t="str">
        <f>IF(AND('Mapa final'!$AB$56="Media",'Mapa final'!$AD$56="Menor"),CONCATENATE("R9C",'Mapa final'!$R$56),"")</f>
        <v/>
      </c>
      <c r="Q34" s="52" t="str">
        <f>IF(AND('Mapa final'!$AB$57="Media",'Mapa final'!$AD$57="Menor"),CONCATENATE("R9C",'Mapa final'!$R$57),"")</f>
        <v/>
      </c>
      <c r="R34" s="52" t="str">
        <f>IF(AND('Mapa final'!$AB$58="Media",'Mapa final'!$AD$58="Menor"),CONCATENATE("R9C",'Mapa final'!$R$58),"")</f>
        <v/>
      </c>
      <c r="S34" s="52" t="str">
        <f>IF(AND('Mapa final'!$AB$59="Media",'Mapa final'!$AD$59="Menor"),CONCATENATE("R9C",'Mapa final'!$R$59),"")</f>
        <v/>
      </c>
      <c r="T34" s="52" t="str">
        <f>IF(AND('Mapa final'!$AB$60="Media",'Mapa final'!$AD$60="Menor"),CONCATENATE("R9C",'Mapa final'!$R$60),"")</f>
        <v/>
      </c>
      <c r="U34" s="53" t="str">
        <f>IF(AND('Mapa final'!$AB$61="Media",'Mapa final'!$AD$61="Menor"),CONCATENATE("R9C",'Mapa final'!$R$61),"")</f>
        <v/>
      </c>
      <c r="V34" s="51" t="str">
        <f>IF(AND('Mapa final'!$AB$56="Media",'Mapa final'!$AD$56="Moderado"),CONCATENATE("R9C",'Mapa final'!$R$56),"")</f>
        <v/>
      </c>
      <c r="W34" s="52" t="str">
        <f>IF(AND('Mapa final'!$AB$57="Media",'Mapa final'!$AD$57="Moderado"),CONCATENATE("R9C",'Mapa final'!$R$57),"")</f>
        <v/>
      </c>
      <c r="X34" s="52" t="str">
        <f>IF(AND('Mapa final'!$AB$58="Media",'Mapa final'!$AD$58="Moderado"),CONCATENATE("R9C",'Mapa final'!$R$58),"")</f>
        <v/>
      </c>
      <c r="Y34" s="52" t="str">
        <f>IF(AND('Mapa final'!$AB$59="Media",'Mapa final'!$AD$59="Moderado"),CONCATENATE("R9C",'Mapa final'!$R$59),"")</f>
        <v/>
      </c>
      <c r="Z34" s="52" t="str">
        <f>IF(AND('Mapa final'!$AB$60="Media",'Mapa final'!$AD$60="Moderado"),CONCATENATE("R9C",'Mapa final'!$R$60),"")</f>
        <v/>
      </c>
      <c r="AA34" s="53" t="str">
        <f>IF(AND('Mapa final'!$AB$61="Media",'Mapa final'!$AD$61="Moderado"),CONCATENATE("R9C",'Mapa final'!$R$61),"")</f>
        <v/>
      </c>
      <c r="AB34" s="36" t="str">
        <f>IF(AND('Mapa final'!$AB$56="Media",'Mapa final'!$AD$56="Mayor"),CONCATENATE("R9C",'Mapa final'!$R$56),"")</f>
        <v/>
      </c>
      <c r="AC34" s="37" t="str">
        <f>IF(AND('Mapa final'!$AB$57="Media",'Mapa final'!$AD$57="Mayor"),CONCATENATE("R9C",'Mapa final'!$R$57),"")</f>
        <v/>
      </c>
      <c r="AD34" s="37" t="str">
        <f>IF(AND('Mapa final'!$AB$58="Media",'Mapa final'!$AD$58="Mayor"),CONCATENATE("R9C",'Mapa final'!$R$58),"")</f>
        <v/>
      </c>
      <c r="AE34" s="37" t="str">
        <f>IF(AND('Mapa final'!$AB$59="Media",'Mapa final'!$AD$59="Mayor"),CONCATENATE("R9C",'Mapa final'!$R$59),"")</f>
        <v/>
      </c>
      <c r="AF34" s="37" t="str">
        <f>IF(AND('Mapa final'!$AB$60="Media",'Mapa final'!$AD$60="Mayor"),CONCATENATE("R9C",'Mapa final'!$R$60),"")</f>
        <v/>
      </c>
      <c r="AG34" s="38" t="str">
        <f>IF(AND('Mapa final'!$AB$61="Media",'Mapa final'!$AD$61="Mayor"),CONCATENATE("R9C",'Mapa final'!$R$61),"")</f>
        <v/>
      </c>
      <c r="AH34" s="39" t="str">
        <f>IF(AND('Mapa final'!$AB$56="Media",'Mapa final'!$AD$56="Catastrófico"),CONCATENATE("R9C",'Mapa final'!$R$56),"")</f>
        <v/>
      </c>
      <c r="AI34" s="40" t="str">
        <f>IF(AND('Mapa final'!$AB$57="Media",'Mapa final'!$AD$57="Catastrófico"),CONCATENATE("R9C",'Mapa final'!$R$57),"")</f>
        <v/>
      </c>
      <c r="AJ34" s="40" t="str">
        <f>IF(AND('Mapa final'!$AB$58="Media",'Mapa final'!$AD$58="Catastrófico"),CONCATENATE("R9C",'Mapa final'!$R$58),"")</f>
        <v/>
      </c>
      <c r="AK34" s="40" t="str">
        <f>IF(AND('Mapa final'!$AB$59="Media",'Mapa final'!$AD$59="Catastrófico"),CONCATENATE("R9C",'Mapa final'!$R$59),"")</f>
        <v/>
      </c>
      <c r="AL34" s="40" t="str">
        <f>IF(AND('Mapa final'!$AB$60="Media",'Mapa final'!$AD$60="Catastrófico"),CONCATENATE("R9C",'Mapa final'!$R$60),"")</f>
        <v/>
      </c>
      <c r="AM34" s="41" t="str">
        <f>IF(AND('Mapa final'!$AB$61="Media",'Mapa final'!$AD$61="Catastrófico"),CONCATENATE("R9C",'Mapa final'!$R$61),"")</f>
        <v/>
      </c>
      <c r="AN34" s="67"/>
      <c r="AO34" s="639"/>
      <c r="AP34" s="640"/>
      <c r="AQ34" s="640"/>
      <c r="AR34" s="640"/>
      <c r="AS34" s="640"/>
      <c r="AT34" s="641"/>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row>
    <row r="35" spans="1:80" ht="15.75" customHeight="1" thickBot="1" x14ac:dyDescent="0.35">
      <c r="A35" s="67"/>
      <c r="B35" s="558"/>
      <c r="C35" s="558"/>
      <c r="D35" s="559"/>
      <c r="E35" s="602"/>
      <c r="F35" s="603"/>
      <c r="G35" s="603"/>
      <c r="H35" s="603"/>
      <c r="I35" s="604"/>
      <c r="J35" s="51" t="str">
        <f>IF(AND('Mapa final'!$AB$62="Media",'Mapa final'!$AD$62="Leve"),CONCATENATE("R10C",'Mapa final'!$R$62),"")</f>
        <v/>
      </c>
      <c r="K35" s="52" t="str">
        <f>IF(AND('Mapa final'!$AB$63="Media",'Mapa final'!$AD$63="Leve"),CONCATENATE("R10C",'Mapa final'!$R$63),"")</f>
        <v/>
      </c>
      <c r="L35" s="52" t="str">
        <f>IF(AND('Mapa final'!$AB$64="Media",'Mapa final'!$AD$64="Leve"),CONCATENATE("R10C",'Mapa final'!$R$64),"")</f>
        <v/>
      </c>
      <c r="M35" s="52" t="str">
        <f>IF(AND('Mapa final'!$AB$65="Media",'Mapa final'!$AD$65="Leve"),CONCATENATE("R10C",'Mapa final'!$R$65),"")</f>
        <v/>
      </c>
      <c r="N35" s="52" t="str">
        <f>IF(AND('Mapa final'!$AB$66="Media",'Mapa final'!$AD$66="Leve"),CONCATENATE("R10C",'Mapa final'!$R$66),"")</f>
        <v/>
      </c>
      <c r="O35" s="53" t="str">
        <f>IF(AND('Mapa final'!$AB$67="Media",'Mapa final'!$AD$67="Leve"),CONCATENATE("R10C",'Mapa final'!$R$67),"")</f>
        <v/>
      </c>
      <c r="P35" s="51" t="str">
        <f>IF(AND('Mapa final'!$AB$62="Media",'Mapa final'!$AD$62="Menor"),CONCATENATE("R10C",'Mapa final'!$R$62),"")</f>
        <v/>
      </c>
      <c r="Q35" s="52" t="str">
        <f>IF(AND('Mapa final'!$AB$63="Media",'Mapa final'!$AD$63="Menor"),CONCATENATE("R10C",'Mapa final'!$R$63),"")</f>
        <v/>
      </c>
      <c r="R35" s="52" t="str">
        <f>IF(AND('Mapa final'!$AB$64="Media",'Mapa final'!$AD$64="Menor"),CONCATENATE("R10C",'Mapa final'!$R$64),"")</f>
        <v/>
      </c>
      <c r="S35" s="52" t="str">
        <f>IF(AND('Mapa final'!$AB$65="Media",'Mapa final'!$AD$65="Menor"),CONCATENATE("R10C",'Mapa final'!$R$65),"")</f>
        <v/>
      </c>
      <c r="T35" s="52" t="str">
        <f>IF(AND('Mapa final'!$AB$66="Media",'Mapa final'!$AD$66="Menor"),CONCATENATE("R10C",'Mapa final'!$R$66),"")</f>
        <v/>
      </c>
      <c r="U35" s="53" t="str">
        <f>IF(AND('Mapa final'!$AB$67="Media",'Mapa final'!$AD$67="Menor"),CONCATENATE("R10C",'Mapa final'!$R$67),"")</f>
        <v/>
      </c>
      <c r="V35" s="51" t="str">
        <f>IF(AND('Mapa final'!$AB$62="Media",'Mapa final'!$AD$62="Moderado"),CONCATENATE("R10C",'Mapa final'!$R$62),"")</f>
        <v/>
      </c>
      <c r="W35" s="52" t="str">
        <f>IF(AND('Mapa final'!$AB$63="Media",'Mapa final'!$AD$63="Moderado"),CONCATENATE("R10C",'Mapa final'!$R$63),"")</f>
        <v/>
      </c>
      <c r="X35" s="52" t="str">
        <f>IF(AND('Mapa final'!$AB$64="Media",'Mapa final'!$AD$64="Moderado"),CONCATENATE("R10C",'Mapa final'!$R$64),"")</f>
        <v/>
      </c>
      <c r="Y35" s="52" t="str">
        <f>IF(AND('Mapa final'!$AB$65="Media",'Mapa final'!$AD$65="Moderado"),CONCATENATE("R10C",'Mapa final'!$R$65),"")</f>
        <v/>
      </c>
      <c r="Z35" s="52" t="str">
        <f>IF(AND('Mapa final'!$AB$66="Media",'Mapa final'!$AD$66="Moderado"),CONCATENATE("R10C",'Mapa final'!$R$66),"")</f>
        <v/>
      </c>
      <c r="AA35" s="53" t="str">
        <f>IF(AND('Mapa final'!$AB$67="Media",'Mapa final'!$AD$67="Moderado"),CONCATENATE("R10C",'Mapa final'!$R$67),"")</f>
        <v/>
      </c>
      <c r="AB35" s="42" t="str">
        <f>IF(AND('Mapa final'!$AB$62="Media",'Mapa final'!$AD$62="Mayor"),CONCATENATE("R10C",'Mapa final'!$R$62),"")</f>
        <v/>
      </c>
      <c r="AC35" s="43" t="str">
        <f>IF(AND('Mapa final'!$AB$63="Media",'Mapa final'!$AD$63="Mayor"),CONCATENATE("R10C",'Mapa final'!$R$63),"")</f>
        <v/>
      </c>
      <c r="AD35" s="43" t="str">
        <f>IF(AND('Mapa final'!$AB$64="Media",'Mapa final'!$AD$64="Mayor"),CONCATENATE("R10C",'Mapa final'!$R$64),"")</f>
        <v/>
      </c>
      <c r="AE35" s="43" t="str">
        <f>IF(AND('Mapa final'!$AB$65="Media",'Mapa final'!$AD$65="Mayor"),CONCATENATE("R10C",'Mapa final'!$R$65),"")</f>
        <v/>
      </c>
      <c r="AF35" s="43" t="str">
        <f>IF(AND('Mapa final'!$AB$66="Media",'Mapa final'!$AD$66="Mayor"),CONCATENATE("R10C",'Mapa final'!$R$66),"")</f>
        <v/>
      </c>
      <c r="AG35" s="44" t="str">
        <f>IF(AND('Mapa final'!$AB$67="Media",'Mapa final'!$AD$67="Mayor"),CONCATENATE("R10C",'Mapa final'!$R$67),"")</f>
        <v/>
      </c>
      <c r="AH35" s="45" t="str">
        <f>IF(AND('Mapa final'!$AB$62="Media",'Mapa final'!$AD$62="Catastrófico"),CONCATENATE("R10C",'Mapa final'!$R$62),"")</f>
        <v/>
      </c>
      <c r="AI35" s="46" t="str">
        <f>IF(AND('Mapa final'!$AB$63="Media",'Mapa final'!$AD$63="Catastrófico"),CONCATENATE("R10C",'Mapa final'!$R$63),"")</f>
        <v/>
      </c>
      <c r="AJ35" s="46" t="str">
        <f>IF(AND('Mapa final'!$AB$64="Media",'Mapa final'!$AD$64="Catastrófico"),CONCATENATE("R10C",'Mapa final'!$R$64),"")</f>
        <v/>
      </c>
      <c r="AK35" s="46" t="str">
        <f>IF(AND('Mapa final'!$AB$65="Media",'Mapa final'!$AD$65="Catastrófico"),CONCATENATE("R10C",'Mapa final'!$R$65),"")</f>
        <v/>
      </c>
      <c r="AL35" s="46" t="str">
        <f>IF(AND('Mapa final'!$AB$66="Media",'Mapa final'!$AD$66="Catastrófico"),CONCATENATE("R10C",'Mapa final'!$R$66),"")</f>
        <v/>
      </c>
      <c r="AM35" s="47" t="str">
        <f>IF(AND('Mapa final'!$AB$67="Media",'Mapa final'!$AD$67="Catastrófico"),CONCATENATE("R10C",'Mapa final'!$R$67),"")</f>
        <v/>
      </c>
      <c r="AN35" s="67"/>
      <c r="AO35" s="642"/>
      <c r="AP35" s="643"/>
      <c r="AQ35" s="643"/>
      <c r="AR35" s="643"/>
      <c r="AS35" s="643"/>
      <c r="AT35" s="644"/>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row>
    <row r="36" spans="1:80" ht="15" customHeight="1" x14ac:dyDescent="0.3">
      <c r="A36" s="67"/>
      <c r="B36" s="558"/>
      <c r="C36" s="558"/>
      <c r="D36" s="559"/>
      <c r="E36" s="596" t="s">
        <v>109</v>
      </c>
      <c r="F36" s="597"/>
      <c r="G36" s="597"/>
      <c r="H36" s="597"/>
      <c r="I36" s="597"/>
      <c r="J36" s="57" t="str">
        <f>IF(AND('Mapa final'!$AB$10="Baja",'Mapa final'!$AD$10="Leve"),CONCATENATE("R1C",'Mapa final'!$R$10),"")</f>
        <v/>
      </c>
      <c r="K36" s="58" t="str">
        <f>IF(AND('Mapa final'!$AB$11="Baja",'Mapa final'!$AD$11="Leve"),CONCATENATE("R1C",'Mapa final'!$R$11),"")</f>
        <v/>
      </c>
      <c r="L36" s="58" t="str">
        <f>IF(AND('Mapa final'!$AB$12="Baja",'Mapa final'!$AD$12="Leve"),CONCATENATE("R1C",'Mapa final'!$R$12),"")</f>
        <v/>
      </c>
      <c r="M36" s="58" t="str">
        <f>IF(AND('Mapa final'!$AB$13="Baja",'Mapa final'!$AD$13="Leve"),CONCATENATE("R1C",'Mapa final'!$R$13),"")</f>
        <v/>
      </c>
      <c r="N36" s="58" t="e">
        <f>IF(AND('Mapa final'!#REF!="Baja",'Mapa final'!#REF!="Leve"),CONCATENATE("R1C",'Mapa final'!#REF!),"")</f>
        <v>#REF!</v>
      </c>
      <c r="O36" s="59" t="e">
        <f>IF(AND('Mapa final'!#REF!="Baja",'Mapa final'!#REF!="Leve"),CONCATENATE("R1C",'Mapa final'!#REF!),"")</f>
        <v>#REF!</v>
      </c>
      <c r="P36" s="48" t="str">
        <f>IF(AND('Mapa final'!$AB$10="Baja",'Mapa final'!$AD$10="Menor"),CONCATENATE("R1C",'Mapa final'!$R$10),"")</f>
        <v/>
      </c>
      <c r="Q36" s="49" t="str">
        <f>IF(AND('Mapa final'!$AB$11="Baja",'Mapa final'!$AD$11="Menor"),CONCATENATE("R1C",'Mapa final'!$R$11),"")</f>
        <v/>
      </c>
      <c r="R36" s="49" t="str">
        <f>IF(AND('Mapa final'!$AB$12="Baja",'Mapa final'!$AD$12="Menor"),CONCATENATE("R1C",'Mapa final'!$R$12),"")</f>
        <v/>
      </c>
      <c r="S36" s="49" t="str">
        <f>IF(AND('Mapa final'!$AB$13="Baja",'Mapa final'!$AD$13="Menor"),CONCATENATE("R1C",'Mapa final'!$R$13),"")</f>
        <v/>
      </c>
      <c r="T36" s="49" t="e">
        <f>IF(AND('Mapa final'!#REF!="Baja",'Mapa final'!#REF!="Menor"),CONCATENATE("R1C",'Mapa final'!#REF!),"")</f>
        <v>#REF!</v>
      </c>
      <c r="U36" s="50" t="e">
        <f>IF(AND('Mapa final'!#REF!="Baja",'Mapa final'!#REF!="Menor"),CONCATENATE("R1C",'Mapa final'!#REF!),"")</f>
        <v>#REF!</v>
      </c>
      <c r="V36" s="48" t="str">
        <f>IF(AND('Mapa final'!$AB$10="Baja",'Mapa final'!$AD$10="Moderado"),CONCATENATE("R1C",'Mapa final'!$R$10),"")</f>
        <v/>
      </c>
      <c r="W36" s="49" t="str">
        <f>IF(AND('Mapa final'!$AB$11="Baja",'Mapa final'!$AD$11="Moderado"),CONCATENATE("R1C",'Mapa final'!$R$11),"")</f>
        <v/>
      </c>
      <c r="X36" s="49" t="str">
        <f>IF(AND('Mapa final'!$AB$12="Baja",'Mapa final'!$AD$12="Moderado"),CONCATENATE("R1C",'Mapa final'!$R$12),"")</f>
        <v/>
      </c>
      <c r="Y36" s="49" t="str">
        <f>IF(AND('Mapa final'!$AB$13="Baja",'Mapa final'!$AD$13="Moderado"),CONCATENATE("R1C",'Mapa final'!$R$13),"")</f>
        <v/>
      </c>
      <c r="Z36" s="49" t="e">
        <f>IF(AND('Mapa final'!#REF!="Baja",'Mapa final'!#REF!="Moderado"),CONCATENATE("R1C",'Mapa final'!#REF!),"")</f>
        <v>#REF!</v>
      </c>
      <c r="AA36" s="50" t="e">
        <f>IF(AND('Mapa final'!#REF!="Baja",'Mapa final'!#REF!="Moderado"),CONCATENATE("R1C",'Mapa final'!#REF!),"")</f>
        <v>#REF!</v>
      </c>
      <c r="AB36" s="30" t="str">
        <f>IF(AND('Mapa final'!$AB$10="Baja",'Mapa final'!$AD$10="Mayor"),CONCATENATE("R1C",'Mapa final'!$R$10),"")</f>
        <v/>
      </c>
      <c r="AC36" s="31" t="str">
        <f>IF(AND('Mapa final'!$AB$11="Baja",'Mapa final'!$AD$11="Mayor"),CONCATENATE("R1C",'Mapa final'!$R$11),"")</f>
        <v/>
      </c>
      <c r="AD36" s="31" t="str">
        <f>IF(AND('Mapa final'!$AB$12="Baja",'Mapa final'!$AD$12="Mayor"),CONCATENATE("R1C",'Mapa final'!$R$12),"")</f>
        <v/>
      </c>
      <c r="AE36" s="31" t="str">
        <f>IF(AND('Mapa final'!$AB$13="Baja",'Mapa final'!$AD$13="Mayor"),CONCATENATE("R1C",'Mapa final'!$R$13),"")</f>
        <v/>
      </c>
      <c r="AF36" s="31" t="e">
        <f>IF(AND('Mapa final'!#REF!="Baja",'Mapa final'!#REF!="Mayor"),CONCATENATE("R1C",'Mapa final'!#REF!),"")</f>
        <v>#REF!</v>
      </c>
      <c r="AG36" s="32" t="e">
        <f>IF(AND('Mapa final'!#REF!="Baja",'Mapa final'!#REF!="Mayor"),CONCATENATE("R1C",'Mapa final'!#REF!),"")</f>
        <v>#REF!</v>
      </c>
      <c r="AH36" s="33" t="str">
        <f>IF(AND('Mapa final'!$AB$10="Baja",'Mapa final'!$AD$10="Catastrófico"),CONCATENATE("R1C",'Mapa final'!$R$10),"")</f>
        <v/>
      </c>
      <c r="AI36" s="34" t="str">
        <f>IF(AND('Mapa final'!$AB$11="Baja",'Mapa final'!$AD$11="Catastrófico"),CONCATENATE("R1C",'Mapa final'!$R$11),"")</f>
        <v/>
      </c>
      <c r="AJ36" s="34" t="str">
        <f>IF(AND('Mapa final'!$AB$12="Baja",'Mapa final'!$AD$12="Catastrófico"),CONCATENATE("R1C",'Mapa final'!$R$12),"")</f>
        <v/>
      </c>
      <c r="AK36" s="34" t="str">
        <f>IF(AND('Mapa final'!$AB$13="Baja",'Mapa final'!$AD$13="Catastrófico"),CONCATENATE("R1C",'Mapa final'!$R$13),"")</f>
        <v/>
      </c>
      <c r="AL36" s="34" t="e">
        <f>IF(AND('Mapa final'!#REF!="Baja",'Mapa final'!#REF!="Catastrófico"),CONCATENATE("R1C",'Mapa final'!#REF!),"")</f>
        <v>#REF!</v>
      </c>
      <c r="AM36" s="35" t="e">
        <f>IF(AND('Mapa final'!#REF!="Baja",'Mapa final'!#REF!="Catastrófico"),CONCATENATE("R1C",'Mapa final'!#REF!),"")</f>
        <v>#REF!</v>
      </c>
      <c r="AN36" s="67"/>
      <c r="AO36" s="627" t="s">
        <v>81</v>
      </c>
      <c r="AP36" s="628"/>
      <c r="AQ36" s="628"/>
      <c r="AR36" s="628"/>
      <c r="AS36" s="628"/>
      <c r="AT36" s="629"/>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row>
    <row r="37" spans="1:80" ht="15" customHeight="1" x14ac:dyDescent="0.3">
      <c r="A37" s="67"/>
      <c r="B37" s="558"/>
      <c r="C37" s="558"/>
      <c r="D37" s="559"/>
      <c r="E37" s="615"/>
      <c r="F37" s="600"/>
      <c r="G37" s="600"/>
      <c r="H37" s="600"/>
      <c r="I37" s="600"/>
      <c r="J37" s="60" t="str">
        <f>IF(AND('Mapa final'!$AB$14="Baja",'Mapa final'!$AD$14="Leve"),CONCATENATE("R2C",'Mapa final'!$R$14),"")</f>
        <v/>
      </c>
      <c r="K37" s="61" t="str">
        <f>IF(AND('Mapa final'!$AB$15="Baja",'Mapa final'!$AD$15="Leve"),CONCATENATE("R2C",'Mapa final'!$R$15),"")</f>
        <v/>
      </c>
      <c r="L37" s="61" t="str">
        <f>IF(AND('Mapa final'!$AB$16="Baja",'Mapa final'!$AD$16="Leve"),CONCATENATE("R2C",'Mapa final'!$R$16),"")</f>
        <v/>
      </c>
      <c r="M37" s="61" t="str">
        <f>IF(AND('Mapa final'!$AB$17="Baja",'Mapa final'!$AD$17="Leve"),CONCATENATE("R2C",'Mapa final'!$R$17),"")</f>
        <v/>
      </c>
      <c r="N37" s="61" t="str">
        <f>IF(AND('Mapa final'!$AB$18="Baja",'Mapa final'!$AD$18="Leve"),CONCATENATE("R2C",'Mapa final'!$R$18),"")</f>
        <v/>
      </c>
      <c r="O37" s="62" t="str">
        <f>IF(AND('Mapa final'!$AB$19="Baja",'Mapa final'!$AD$19="Leve"),CONCATENATE("R2C",'Mapa final'!$R$19),"")</f>
        <v/>
      </c>
      <c r="P37" s="51" t="str">
        <f>IF(AND('Mapa final'!$AB$14="Baja",'Mapa final'!$AD$14="Menor"),CONCATENATE("R2C",'Mapa final'!$R$14),"")</f>
        <v/>
      </c>
      <c r="Q37" s="52" t="str">
        <f>IF(AND('Mapa final'!$AB$15="Baja",'Mapa final'!$AD$15="Menor"),CONCATENATE("R2C",'Mapa final'!$R$15),"")</f>
        <v/>
      </c>
      <c r="R37" s="52" t="str">
        <f>IF(AND('Mapa final'!$AB$16="Baja",'Mapa final'!$AD$16="Menor"),CONCATENATE("R2C",'Mapa final'!$R$16),"")</f>
        <v/>
      </c>
      <c r="S37" s="52" t="str">
        <f>IF(AND('Mapa final'!$AB$17="Baja",'Mapa final'!$AD$17="Menor"),CONCATENATE("R2C",'Mapa final'!$R$17),"")</f>
        <v/>
      </c>
      <c r="T37" s="52" t="str">
        <f>IF(AND('Mapa final'!$AB$18="Baja",'Mapa final'!$AD$18="Menor"),CONCATENATE("R2C",'Mapa final'!$R$18),"")</f>
        <v/>
      </c>
      <c r="U37" s="53" t="str">
        <f>IF(AND('Mapa final'!$AB$19="Baja",'Mapa final'!$AD$19="Menor"),CONCATENATE("R2C",'Mapa final'!$R$19),"")</f>
        <v/>
      </c>
      <c r="V37" s="51" t="str">
        <f>IF(AND('Mapa final'!$AB$14="Baja",'Mapa final'!$AD$14="Moderado"),CONCATENATE("R2C",'Mapa final'!$R$14),"")</f>
        <v/>
      </c>
      <c r="W37" s="52" t="str">
        <f>IF(AND('Mapa final'!$AB$15="Baja",'Mapa final'!$AD$15="Moderado"),CONCATENATE("R2C",'Mapa final'!$R$15),"")</f>
        <v/>
      </c>
      <c r="X37" s="52" t="str">
        <f>IF(AND('Mapa final'!$AB$16="Baja",'Mapa final'!$AD$16="Moderado"),CONCATENATE("R2C",'Mapa final'!$R$16),"")</f>
        <v/>
      </c>
      <c r="Y37" s="52" t="str">
        <f>IF(AND('Mapa final'!$AB$17="Baja",'Mapa final'!$AD$17="Moderado"),CONCATENATE("R2C",'Mapa final'!$R$17),"")</f>
        <v/>
      </c>
      <c r="Z37" s="52" t="str">
        <f>IF(AND('Mapa final'!$AB$18="Baja",'Mapa final'!$AD$18="Moderado"),CONCATENATE("R2C",'Mapa final'!$R$18),"")</f>
        <v/>
      </c>
      <c r="AA37" s="53" t="str">
        <f>IF(AND('Mapa final'!$AB$19="Baja",'Mapa final'!$AD$19="Moderado"),CONCATENATE("R2C",'Mapa final'!$R$19),"")</f>
        <v/>
      </c>
      <c r="AB37" s="36" t="str">
        <f>IF(AND('Mapa final'!$AB$14="Baja",'Mapa final'!$AD$14="Mayor"),CONCATENATE("R2C",'Mapa final'!$R$14),"")</f>
        <v/>
      </c>
      <c r="AC37" s="37" t="str">
        <f>IF(AND('Mapa final'!$AB$15="Baja",'Mapa final'!$AD$15="Mayor"),CONCATENATE("R2C",'Mapa final'!$R$15),"")</f>
        <v/>
      </c>
      <c r="AD37" s="37" t="str">
        <f>IF(AND('Mapa final'!$AB$16="Baja",'Mapa final'!$AD$16="Mayor"),CONCATENATE("R2C",'Mapa final'!$R$16),"")</f>
        <v/>
      </c>
      <c r="AE37" s="37" t="str">
        <f>IF(AND('Mapa final'!$AB$17="Baja",'Mapa final'!$AD$17="Mayor"),CONCATENATE("R2C",'Mapa final'!$R$17),"")</f>
        <v/>
      </c>
      <c r="AF37" s="37" t="str">
        <f>IF(AND('Mapa final'!$AB$18="Baja",'Mapa final'!$AD$18="Mayor"),CONCATENATE("R2C",'Mapa final'!$R$18),"")</f>
        <v/>
      </c>
      <c r="AG37" s="38" t="str">
        <f>IF(AND('Mapa final'!$AB$19="Baja",'Mapa final'!$AD$19="Mayor"),CONCATENATE("R2C",'Mapa final'!$R$19),"")</f>
        <v/>
      </c>
      <c r="AH37" s="39" t="str">
        <f>IF(AND('Mapa final'!$AB$14="Baja",'Mapa final'!$AD$14="Catastrófico"),CONCATENATE("R2C",'Mapa final'!$R$14),"")</f>
        <v/>
      </c>
      <c r="AI37" s="40" t="str">
        <f>IF(AND('Mapa final'!$AB$15="Baja",'Mapa final'!$AD$15="Catastrófico"),CONCATENATE("R2C",'Mapa final'!$R$15),"")</f>
        <v/>
      </c>
      <c r="AJ37" s="40" t="str">
        <f>IF(AND('Mapa final'!$AB$16="Baja",'Mapa final'!$AD$16="Catastrófico"),CONCATENATE("R2C",'Mapa final'!$R$16),"")</f>
        <v/>
      </c>
      <c r="AK37" s="40" t="str">
        <f>IF(AND('Mapa final'!$AB$17="Baja",'Mapa final'!$AD$17="Catastrófico"),CONCATENATE("R2C",'Mapa final'!$R$17),"")</f>
        <v/>
      </c>
      <c r="AL37" s="40" t="str">
        <f>IF(AND('Mapa final'!$AB$18="Baja",'Mapa final'!$AD$18="Catastrófico"),CONCATENATE("R2C",'Mapa final'!$R$18),"")</f>
        <v/>
      </c>
      <c r="AM37" s="41" t="str">
        <f>IF(AND('Mapa final'!$AB$19="Baja",'Mapa final'!$AD$19="Catastrófico"),CONCATENATE("R2C",'Mapa final'!$R$19),"")</f>
        <v/>
      </c>
      <c r="AN37" s="67"/>
      <c r="AO37" s="630"/>
      <c r="AP37" s="631"/>
      <c r="AQ37" s="631"/>
      <c r="AR37" s="631"/>
      <c r="AS37" s="631"/>
      <c r="AT37" s="632"/>
      <c r="AU37" s="67"/>
      <c r="AV37" s="67"/>
      <c r="AW37" s="67"/>
      <c r="AX37" s="67"/>
      <c r="AY37" s="67"/>
      <c r="AZ37" s="67"/>
      <c r="BA37" s="67"/>
      <c r="BB37" s="67"/>
      <c r="BC37" s="67"/>
      <c r="BD37" s="67"/>
      <c r="BE37" s="67"/>
      <c r="BF37" s="67"/>
      <c r="BG37" s="67"/>
      <c r="BH37" s="67"/>
      <c r="BI37" s="67"/>
      <c r="BJ37" s="67"/>
      <c r="BK37" s="67"/>
      <c r="BL37" s="67"/>
      <c r="BM37" s="67"/>
      <c r="BN37" s="67"/>
      <c r="BO37" s="67"/>
      <c r="BP37" s="67"/>
      <c r="BQ37" s="67"/>
      <c r="BR37" s="67"/>
      <c r="BS37" s="67"/>
      <c r="BT37" s="67"/>
      <c r="BU37" s="67"/>
      <c r="BV37" s="67"/>
      <c r="BW37" s="67"/>
      <c r="BX37" s="67"/>
    </row>
    <row r="38" spans="1:80" ht="15" customHeight="1" x14ac:dyDescent="0.3">
      <c r="A38" s="67"/>
      <c r="B38" s="558"/>
      <c r="C38" s="558"/>
      <c r="D38" s="559"/>
      <c r="E38" s="599"/>
      <c r="F38" s="600"/>
      <c r="G38" s="600"/>
      <c r="H38" s="600"/>
      <c r="I38" s="600"/>
      <c r="J38" s="60" t="str">
        <f>IF(AND('Mapa final'!$AB$20="Baja",'Mapa final'!$AD$20="Leve"),CONCATENATE("R3C",'Mapa final'!$R$20),"")</f>
        <v/>
      </c>
      <c r="K38" s="61" t="str">
        <f>IF(AND('Mapa final'!$AB$21="Baja",'Mapa final'!$AD$21="Leve"),CONCATENATE("R3C",'Mapa final'!$R$21),"")</f>
        <v/>
      </c>
      <c r="L38" s="61" t="str">
        <f>IF(AND('Mapa final'!$AB$22="Baja",'Mapa final'!$AD$22="Leve"),CONCATENATE("R3C",'Mapa final'!$R$22),"")</f>
        <v/>
      </c>
      <c r="M38" s="61" t="str">
        <f>IF(AND('Mapa final'!$AB$23="Baja",'Mapa final'!$AD$23="Leve"),CONCATENATE("R3C",'Mapa final'!$R$23),"")</f>
        <v/>
      </c>
      <c r="N38" s="61" t="str">
        <f>IF(AND('Mapa final'!$AB$24="Baja",'Mapa final'!$AD$24="Leve"),CONCATENATE("R3C",'Mapa final'!$R$24),"")</f>
        <v/>
      </c>
      <c r="O38" s="62" t="str">
        <f>IF(AND('Mapa final'!$AB$25="Baja",'Mapa final'!$AD$25="Leve"),CONCATENATE("R3C",'Mapa final'!$R$25),"")</f>
        <v/>
      </c>
      <c r="P38" s="51" t="str">
        <f>IF(AND('Mapa final'!$AB$20="Baja",'Mapa final'!$AD$20="Menor"),CONCATENATE("R3C",'Mapa final'!$R$20),"")</f>
        <v/>
      </c>
      <c r="Q38" s="52" t="str">
        <f>IF(AND('Mapa final'!$AB$21="Baja",'Mapa final'!$AD$21="Menor"),CONCATENATE("R3C",'Mapa final'!$R$21),"")</f>
        <v/>
      </c>
      <c r="R38" s="52" t="str">
        <f>IF(AND('Mapa final'!$AB$22="Baja",'Mapa final'!$AD$22="Menor"),CONCATENATE("R3C",'Mapa final'!$R$22),"")</f>
        <v/>
      </c>
      <c r="S38" s="52" t="str">
        <f>IF(AND('Mapa final'!$AB$23="Baja",'Mapa final'!$AD$23="Menor"),CONCATENATE("R3C",'Mapa final'!$R$23),"")</f>
        <v/>
      </c>
      <c r="T38" s="52" t="str">
        <f>IF(AND('Mapa final'!$AB$24="Baja",'Mapa final'!$AD$24="Menor"),CONCATENATE("R3C",'Mapa final'!$R$24),"")</f>
        <v/>
      </c>
      <c r="U38" s="53" t="str">
        <f>IF(AND('Mapa final'!$AB$25="Baja",'Mapa final'!$AD$25="Menor"),CONCATENATE("R3C",'Mapa final'!$R$25),"")</f>
        <v/>
      </c>
      <c r="V38" s="51" t="str">
        <f>IF(AND('Mapa final'!$AB$20="Baja",'Mapa final'!$AD$20="Moderado"),CONCATENATE("R3C",'Mapa final'!$R$20),"")</f>
        <v/>
      </c>
      <c r="W38" s="52" t="str">
        <f>IF(AND('Mapa final'!$AB$21="Baja",'Mapa final'!$AD$21="Moderado"),CONCATENATE("R3C",'Mapa final'!$R$21),"")</f>
        <v/>
      </c>
      <c r="X38" s="52" t="str">
        <f>IF(AND('Mapa final'!$AB$22="Baja",'Mapa final'!$AD$22="Moderado"),CONCATENATE("R3C",'Mapa final'!$R$22),"")</f>
        <v/>
      </c>
      <c r="Y38" s="52" t="str">
        <f>IF(AND('Mapa final'!$AB$23="Baja",'Mapa final'!$AD$23="Moderado"),CONCATENATE("R3C",'Mapa final'!$R$23),"")</f>
        <v/>
      </c>
      <c r="Z38" s="52" t="str">
        <f>IF(AND('Mapa final'!$AB$24="Baja",'Mapa final'!$AD$24="Moderado"),CONCATENATE("R3C",'Mapa final'!$R$24),"")</f>
        <v/>
      </c>
      <c r="AA38" s="53" t="str">
        <f>IF(AND('Mapa final'!$AB$25="Baja",'Mapa final'!$AD$25="Moderado"),CONCATENATE("R3C",'Mapa final'!$R$25),"")</f>
        <v/>
      </c>
      <c r="AB38" s="36" t="str">
        <f>IF(AND('Mapa final'!$AB$20="Baja",'Mapa final'!$AD$20="Mayor"),CONCATENATE("R3C",'Mapa final'!$R$20),"")</f>
        <v/>
      </c>
      <c r="AC38" s="37" t="str">
        <f>IF(AND('Mapa final'!$AB$21="Baja",'Mapa final'!$AD$21="Mayor"),CONCATENATE("R3C",'Mapa final'!$R$21),"")</f>
        <v/>
      </c>
      <c r="AD38" s="37" t="str">
        <f>IF(AND('Mapa final'!$AB$22="Baja",'Mapa final'!$AD$22="Mayor"),CONCATENATE("R3C",'Mapa final'!$R$22),"")</f>
        <v/>
      </c>
      <c r="AE38" s="37" t="str">
        <f>IF(AND('Mapa final'!$AB$23="Baja",'Mapa final'!$AD$23="Mayor"),CONCATENATE("R3C",'Mapa final'!$R$23),"")</f>
        <v/>
      </c>
      <c r="AF38" s="37" t="str">
        <f>IF(AND('Mapa final'!$AB$24="Baja",'Mapa final'!$AD$24="Mayor"),CONCATENATE("R3C",'Mapa final'!$R$24),"")</f>
        <v/>
      </c>
      <c r="AG38" s="38" t="str">
        <f>IF(AND('Mapa final'!$AB$25="Baja",'Mapa final'!$AD$25="Mayor"),CONCATENATE("R3C",'Mapa final'!$R$25),"")</f>
        <v/>
      </c>
      <c r="AH38" s="39" t="str">
        <f>IF(AND('Mapa final'!$AB$20="Baja",'Mapa final'!$AD$20="Catastrófico"),CONCATENATE("R3C",'Mapa final'!$R$20),"")</f>
        <v/>
      </c>
      <c r="AI38" s="40" t="str">
        <f>IF(AND('Mapa final'!$AB$21="Baja",'Mapa final'!$AD$21="Catastrófico"),CONCATENATE("R3C",'Mapa final'!$R$21),"")</f>
        <v/>
      </c>
      <c r="AJ38" s="40" t="str">
        <f>IF(AND('Mapa final'!$AB$22="Baja",'Mapa final'!$AD$22="Catastrófico"),CONCATENATE("R3C",'Mapa final'!$R$22),"")</f>
        <v/>
      </c>
      <c r="AK38" s="40" t="str">
        <f>IF(AND('Mapa final'!$AB$23="Baja",'Mapa final'!$AD$23="Catastrófico"),CONCATENATE("R3C",'Mapa final'!$R$23),"")</f>
        <v/>
      </c>
      <c r="AL38" s="40" t="str">
        <f>IF(AND('Mapa final'!$AB$24="Baja",'Mapa final'!$AD$24="Catastrófico"),CONCATENATE("R3C",'Mapa final'!$R$24),"")</f>
        <v/>
      </c>
      <c r="AM38" s="41" t="str">
        <f>IF(AND('Mapa final'!$AB$25="Baja",'Mapa final'!$AD$25="Catastrófico"),CONCATENATE("R3C",'Mapa final'!$R$25),"")</f>
        <v/>
      </c>
      <c r="AN38" s="67"/>
      <c r="AO38" s="630"/>
      <c r="AP38" s="631"/>
      <c r="AQ38" s="631"/>
      <c r="AR38" s="631"/>
      <c r="AS38" s="631"/>
      <c r="AT38" s="632"/>
      <c r="AU38" s="67"/>
      <c r="AV38" s="67"/>
      <c r="AW38" s="67"/>
      <c r="AX38" s="67"/>
      <c r="AY38" s="67"/>
      <c r="AZ38" s="67"/>
      <c r="BA38" s="67"/>
      <c r="BB38" s="67"/>
      <c r="BC38" s="67"/>
      <c r="BD38" s="67"/>
      <c r="BE38" s="67"/>
      <c r="BF38" s="67"/>
      <c r="BG38" s="67"/>
      <c r="BH38" s="67"/>
      <c r="BI38" s="67"/>
      <c r="BJ38" s="67"/>
      <c r="BK38" s="67"/>
      <c r="BL38" s="67"/>
      <c r="BM38" s="67"/>
      <c r="BN38" s="67"/>
      <c r="BO38" s="67"/>
      <c r="BP38" s="67"/>
      <c r="BQ38" s="67"/>
      <c r="BR38" s="67"/>
      <c r="BS38" s="67"/>
      <c r="BT38" s="67"/>
      <c r="BU38" s="67"/>
      <c r="BV38" s="67"/>
      <c r="BW38" s="67"/>
      <c r="BX38" s="67"/>
    </row>
    <row r="39" spans="1:80" ht="15" customHeight="1" x14ac:dyDescent="0.3">
      <c r="A39" s="67"/>
      <c r="B39" s="558"/>
      <c r="C39" s="558"/>
      <c r="D39" s="559"/>
      <c r="E39" s="599"/>
      <c r="F39" s="600"/>
      <c r="G39" s="600"/>
      <c r="H39" s="600"/>
      <c r="I39" s="600"/>
      <c r="J39" s="60" t="str">
        <f>IF(AND('Mapa final'!$AB$26="Baja",'Mapa final'!$AD$26="Leve"),CONCATENATE("R4C",'Mapa final'!$R$26),"")</f>
        <v/>
      </c>
      <c r="K39" s="61" t="str">
        <f>IF(AND('Mapa final'!$AB$27="Baja",'Mapa final'!$AD$27="Leve"),CONCATENATE("R4C",'Mapa final'!$R$27),"")</f>
        <v/>
      </c>
      <c r="L39" s="61" t="str">
        <f>IF(AND('Mapa final'!$AB$28="Baja",'Mapa final'!$AD$28="Leve"),CONCATENATE("R4C",'Mapa final'!$R$28),"")</f>
        <v/>
      </c>
      <c r="M39" s="61" t="str">
        <f>IF(AND('Mapa final'!$AB$29="Baja",'Mapa final'!$AD$29="Leve"),CONCATENATE("R4C",'Mapa final'!$R$29),"")</f>
        <v/>
      </c>
      <c r="N39" s="61" t="str">
        <f>IF(AND('Mapa final'!$AB$30="Baja",'Mapa final'!$AD$30="Leve"),CONCATENATE("R4C",'Mapa final'!$R$30),"")</f>
        <v/>
      </c>
      <c r="O39" s="62" t="str">
        <f>IF(AND('Mapa final'!$AB$31="Baja",'Mapa final'!$AD$31="Leve"),CONCATENATE("R4C",'Mapa final'!$R$31),"")</f>
        <v/>
      </c>
      <c r="P39" s="51" t="str">
        <f>IF(AND('Mapa final'!$AB$26="Baja",'Mapa final'!$AD$26="Menor"),CONCATENATE("R4C",'Mapa final'!$R$26),"")</f>
        <v/>
      </c>
      <c r="Q39" s="52" t="str">
        <f>IF(AND('Mapa final'!$AB$27="Baja",'Mapa final'!$AD$27="Menor"),CONCATENATE("R4C",'Mapa final'!$R$27),"")</f>
        <v/>
      </c>
      <c r="R39" s="52" t="str">
        <f>IF(AND('Mapa final'!$AB$28="Baja",'Mapa final'!$AD$28="Menor"),CONCATENATE("R4C",'Mapa final'!$R$28),"")</f>
        <v/>
      </c>
      <c r="S39" s="52" t="str">
        <f>IF(AND('Mapa final'!$AB$29="Baja",'Mapa final'!$AD$29="Menor"),CONCATENATE("R4C",'Mapa final'!$R$29),"")</f>
        <v/>
      </c>
      <c r="T39" s="52" t="str">
        <f>IF(AND('Mapa final'!$AB$30="Baja",'Mapa final'!$AD$30="Menor"),CONCATENATE("R4C",'Mapa final'!$R$30),"")</f>
        <v/>
      </c>
      <c r="U39" s="53" t="str">
        <f>IF(AND('Mapa final'!$AB$31="Baja",'Mapa final'!$AD$31="Menor"),CONCATENATE("R4C",'Mapa final'!$R$31),"")</f>
        <v/>
      </c>
      <c r="V39" s="51" t="str">
        <f>IF(AND('Mapa final'!$AB$26="Baja",'Mapa final'!$AD$26="Moderado"),CONCATENATE("R4C",'Mapa final'!$R$26),"")</f>
        <v/>
      </c>
      <c r="W39" s="52" t="str">
        <f>IF(AND('Mapa final'!$AB$27="Baja",'Mapa final'!$AD$27="Moderado"),CONCATENATE("R4C",'Mapa final'!$R$27),"")</f>
        <v/>
      </c>
      <c r="X39" s="52" t="str">
        <f>IF(AND('Mapa final'!$AB$28="Baja",'Mapa final'!$AD$28="Moderado"),CONCATENATE("R4C",'Mapa final'!$R$28),"")</f>
        <v/>
      </c>
      <c r="Y39" s="52" t="str">
        <f>IF(AND('Mapa final'!$AB$29="Baja",'Mapa final'!$AD$29="Moderado"),CONCATENATE("R4C",'Mapa final'!$R$29),"")</f>
        <v/>
      </c>
      <c r="Z39" s="52" t="str">
        <f>IF(AND('Mapa final'!$AB$30="Baja",'Mapa final'!$AD$30="Moderado"),CONCATENATE("R4C",'Mapa final'!$R$30),"")</f>
        <v/>
      </c>
      <c r="AA39" s="53" t="str">
        <f>IF(AND('Mapa final'!$AB$31="Baja",'Mapa final'!$AD$31="Moderado"),CONCATENATE("R4C",'Mapa final'!$R$31),"")</f>
        <v/>
      </c>
      <c r="AB39" s="36" t="str">
        <f>IF(AND('Mapa final'!$AB$26="Baja",'Mapa final'!$AD$26="Mayor"),CONCATENATE("R4C",'Mapa final'!$R$26),"")</f>
        <v/>
      </c>
      <c r="AC39" s="37" t="str">
        <f>IF(AND('Mapa final'!$AB$27="Baja",'Mapa final'!$AD$27="Mayor"),CONCATENATE("R4C",'Mapa final'!$R$27),"")</f>
        <v/>
      </c>
      <c r="AD39" s="37" t="str">
        <f>IF(AND('Mapa final'!$AB$28="Baja",'Mapa final'!$AD$28="Mayor"),CONCATENATE("R4C",'Mapa final'!$R$28),"")</f>
        <v/>
      </c>
      <c r="AE39" s="37" t="str">
        <f>IF(AND('Mapa final'!$AB$29="Baja",'Mapa final'!$AD$29="Mayor"),CONCATENATE("R4C",'Mapa final'!$R$29),"")</f>
        <v/>
      </c>
      <c r="AF39" s="37" t="str">
        <f>IF(AND('Mapa final'!$AB$30="Baja",'Mapa final'!$AD$30="Mayor"),CONCATENATE("R4C",'Mapa final'!$R$30),"")</f>
        <v/>
      </c>
      <c r="AG39" s="38" t="str">
        <f>IF(AND('Mapa final'!$AB$31="Baja",'Mapa final'!$AD$31="Mayor"),CONCATENATE("R4C",'Mapa final'!$R$31),"")</f>
        <v/>
      </c>
      <c r="AH39" s="39" t="str">
        <f>IF(AND('Mapa final'!$AB$26="Baja",'Mapa final'!$AD$26="Catastrófico"),CONCATENATE("R4C",'Mapa final'!$R$26),"")</f>
        <v/>
      </c>
      <c r="AI39" s="40" t="str">
        <f>IF(AND('Mapa final'!$AB$27="Baja",'Mapa final'!$AD$27="Catastrófico"),CONCATENATE("R4C",'Mapa final'!$R$27),"")</f>
        <v/>
      </c>
      <c r="AJ39" s="40" t="str">
        <f>IF(AND('Mapa final'!$AB$28="Baja",'Mapa final'!$AD$28="Catastrófico"),CONCATENATE("R4C",'Mapa final'!$R$28),"")</f>
        <v/>
      </c>
      <c r="AK39" s="40" t="str">
        <f>IF(AND('Mapa final'!$AB$29="Baja",'Mapa final'!$AD$29="Catastrófico"),CONCATENATE("R4C",'Mapa final'!$R$29),"")</f>
        <v/>
      </c>
      <c r="AL39" s="40" t="str">
        <f>IF(AND('Mapa final'!$AB$30="Baja",'Mapa final'!$AD$30="Catastrófico"),CONCATENATE("R4C",'Mapa final'!$R$30),"")</f>
        <v/>
      </c>
      <c r="AM39" s="41" t="str">
        <f>IF(AND('Mapa final'!$AB$31="Baja",'Mapa final'!$AD$31="Catastrófico"),CONCATENATE("R4C",'Mapa final'!$R$31),"")</f>
        <v/>
      </c>
      <c r="AN39" s="67"/>
      <c r="AO39" s="630"/>
      <c r="AP39" s="631"/>
      <c r="AQ39" s="631"/>
      <c r="AR39" s="631"/>
      <c r="AS39" s="631"/>
      <c r="AT39" s="632"/>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row>
    <row r="40" spans="1:80" ht="15" customHeight="1" x14ac:dyDescent="0.3">
      <c r="A40" s="67"/>
      <c r="B40" s="558"/>
      <c r="C40" s="558"/>
      <c r="D40" s="559"/>
      <c r="E40" s="599"/>
      <c r="F40" s="600"/>
      <c r="G40" s="600"/>
      <c r="H40" s="600"/>
      <c r="I40" s="600"/>
      <c r="J40" s="60" t="str">
        <f>IF(AND('Mapa final'!$AB$32="Baja",'Mapa final'!$AD$32="Leve"),CONCATENATE("R5C",'Mapa final'!$R$32),"")</f>
        <v/>
      </c>
      <c r="K40" s="61" t="str">
        <f>IF(AND('Mapa final'!$AB$33="Baja",'Mapa final'!$AD$33="Leve"),CONCATENATE("R5C",'Mapa final'!$R$33),"")</f>
        <v/>
      </c>
      <c r="L40" s="61" t="str">
        <f>IF(AND('Mapa final'!$AB$34="Baja",'Mapa final'!$AD$34="Leve"),CONCATENATE("R5C",'Mapa final'!$R$34),"")</f>
        <v/>
      </c>
      <c r="M40" s="61" t="str">
        <f>IF(AND('Mapa final'!$AB$35="Baja",'Mapa final'!$AD$35="Leve"),CONCATENATE("R5C",'Mapa final'!$R$35),"")</f>
        <v/>
      </c>
      <c r="N40" s="61" t="str">
        <f>IF(AND('Mapa final'!$AB$36="Baja",'Mapa final'!$AD$36="Leve"),CONCATENATE("R5C",'Mapa final'!$R$36),"")</f>
        <v/>
      </c>
      <c r="O40" s="62" t="str">
        <f>IF(AND('Mapa final'!$AB$37="Baja",'Mapa final'!$AD$37="Leve"),CONCATENATE("R5C",'Mapa final'!$R$37),"")</f>
        <v/>
      </c>
      <c r="P40" s="51" t="str">
        <f>IF(AND('Mapa final'!$AB$32="Baja",'Mapa final'!$AD$32="Menor"),CONCATENATE("R5C",'Mapa final'!$R$32),"")</f>
        <v/>
      </c>
      <c r="Q40" s="52" t="str">
        <f>IF(AND('Mapa final'!$AB$33="Baja",'Mapa final'!$AD$33="Menor"),CONCATENATE("R5C",'Mapa final'!$R$33),"")</f>
        <v/>
      </c>
      <c r="R40" s="52" t="str">
        <f>IF(AND('Mapa final'!$AB$34="Baja",'Mapa final'!$AD$34="Menor"),CONCATENATE("R5C",'Mapa final'!$R$34),"")</f>
        <v/>
      </c>
      <c r="S40" s="52" t="str">
        <f>IF(AND('Mapa final'!$AB$35="Baja",'Mapa final'!$AD$35="Menor"),CONCATENATE("R5C",'Mapa final'!$R$35),"")</f>
        <v/>
      </c>
      <c r="T40" s="52" t="str">
        <f>IF(AND('Mapa final'!$AB$36="Baja",'Mapa final'!$AD$36="Menor"),CONCATENATE("R5C",'Mapa final'!$R$36),"")</f>
        <v/>
      </c>
      <c r="U40" s="53" t="str">
        <f>IF(AND('Mapa final'!$AB$37="Baja",'Mapa final'!$AD$37="Menor"),CONCATENATE("R5C",'Mapa final'!$R$37),"")</f>
        <v/>
      </c>
      <c r="V40" s="51" t="str">
        <f>IF(AND('Mapa final'!$AB$32="Baja",'Mapa final'!$AD$32="Moderado"),CONCATENATE("R5C",'Mapa final'!$R$32),"")</f>
        <v/>
      </c>
      <c r="W40" s="52" t="str">
        <f>IF(AND('Mapa final'!$AB$33="Baja",'Mapa final'!$AD$33="Moderado"),CONCATENATE("R5C",'Mapa final'!$R$33),"")</f>
        <v/>
      </c>
      <c r="X40" s="52" t="str">
        <f>IF(AND('Mapa final'!$AB$34="Baja",'Mapa final'!$AD$34="Moderado"),CONCATENATE("R5C",'Mapa final'!$R$34),"")</f>
        <v/>
      </c>
      <c r="Y40" s="52" t="str">
        <f>IF(AND('Mapa final'!$AB$35="Baja",'Mapa final'!$AD$35="Moderado"),CONCATENATE("R5C",'Mapa final'!$R$35),"")</f>
        <v/>
      </c>
      <c r="Z40" s="52" t="str">
        <f>IF(AND('Mapa final'!$AB$36="Baja",'Mapa final'!$AD$36="Moderado"),CONCATENATE("R5C",'Mapa final'!$R$36),"")</f>
        <v/>
      </c>
      <c r="AA40" s="53" t="str">
        <f>IF(AND('Mapa final'!$AB$37="Baja",'Mapa final'!$AD$37="Moderado"),CONCATENATE("R5C",'Mapa final'!$R$37),"")</f>
        <v/>
      </c>
      <c r="AB40" s="36" t="str">
        <f>IF(AND('Mapa final'!$AB$32="Baja",'Mapa final'!$AD$32="Mayor"),CONCATENATE("R5C",'Mapa final'!$R$32),"")</f>
        <v/>
      </c>
      <c r="AC40" s="37" t="str">
        <f>IF(AND('Mapa final'!$AB$33="Baja",'Mapa final'!$AD$33="Mayor"),CONCATENATE("R5C",'Mapa final'!$R$33),"")</f>
        <v/>
      </c>
      <c r="AD40" s="37" t="str">
        <f>IF(AND('Mapa final'!$AB$34="Baja",'Mapa final'!$AD$34="Mayor"),CONCATENATE("R5C",'Mapa final'!$R$34),"")</f>
        <v/>
      </c>
      <c r="AE40" s="37" t="str">
        <f>IF(AND('Mapa final'!$AB$35="Baja",'Mapa final'!$AD$35="Mayor"),CONCATENATE("R5C",'Mapa final'!$R$35),"")</f>
        <v/>
      </c>
      <c r="AF40" s="37" t="str">
        <f>IF(AND('Mapa final'!$AB$36="Baja",'Mapa final'!$AD$36="Mayor"),CONCATENATE("R5C",'Mapa final'!$R$36),"")</f>
        <v/>
      </c>
      <c r="AG40" s="38" t="str">
        <f>IF(AND('Mapa final'!$AB$37="Baja",'Mapa final'!$AD$37="Mayor"),CONCATENATE("R5C",'Mapa final'!$R$37),"")</f>
        <v/>
      </c>
      <c r="AH40" s="39" t="str">
        <f>IF(AND('Mapa final'!$AB$32="Baja",'Mapa final'!$AD$32="Catastrófico"),CONCATENATE("R5C",'Mapa final'!$R$32),"")</f>
        <v/>
      </c>
      <c r="AI40" s="40" t="str">
        <f>IF(AND('Mapa final'!$AB$33="Baja",'Mapa final'!$AD$33="Catastrófico"),CONCATENATE("R5C",'Mapa final'!$R$33),"")</f>
        <v/>
      </c>
      <c r="AJ40" s="40" t="str">
        <f>IF(AND('Mapa final'!$AB$34="Baja",'Mapa final'!$AD$34="Catastrófico"),CONCATENATE("R5C",'Mapa final'!$R$34),"")</f>
        <v/>
      </c>
      <c r="AK40" s="40" t="str">
        <f>IF(AND('Mapa final'!$AB$35="Baja",'Mapa final'!$AD$35="Catastrófico"),CONCATENATE("R5C",'Mapa final'!$R$35),"")</f>
        <v/>
      </c>
      <c r="AL40" s="40" t="str">
        <f>IF(AND('Mapa final'!$AB$36="Baja",'Mapa final'!$AD$36="Catastrófico"),CONCATENATE("R5C",'Mapa final'!$R$36),"")</f>
        <v/>
      </c>
      <c r="AM40" s="41" t="str">
        <f>IF(AND('Mapa final'!$AB$37="Baja",'Mapa final'!$AD$37="Catastrófico"),CONCATENATE("R5C",'Mapa final'!$R$37),"")</f>
        <v/>
      </c>
      <c r="AN40" s="67"/>
      <c r="AO40" s="630"/>
      <c r="AP40" s="631"/>
      <c r="AQ40" s="631"/>
      <c r="AR40" s="631"/>
      <c r="AS40" s="631"/>
      <c r="AT40" s="632"/>
      <c r="AU40" s="67"/>
      <c r="AV40" s="67"/>
      <c r="AW40" s="67"/>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row>
    <row r="41" spans="1:80" ht="15" customHeight="1" x14ac:dyDescent="0.3">
      <c r="A41" s="67"/>
      <c r="B41" s="558"/>
      <c r="C41" s="558"/>
      <c r="D41" s="559"/>
      <c r="E41" s="599"/>
      <c r="F41" s="600"/>
      <c r="G41" s="600"/>
      <c r="H41" s="600"/>
      <c r="I41" s="600"/>
      <c r="J41" s="60" t="str">
        <f>IF(AND('Mapa final'!$AB$38="Baja",'Mapa final'!$AD$38="Leve"),CONCATENATE("R6C",'Mapa final'!$R$38),"")</f>
        <v/>
      </c>
      <c r="K41" s="61" t="str">
        <f>IF(AND('Mapa final'!$AB$39="Baja",'Mapa final'!$AD$39="Leve"),CONCATENATE("R6C",'Mapa final'!$R$39),"")</f>
        <v/>
      </c>
      <c r="L41" s="61" t="str">
        <f>IF(AND('Mapa final'!$AB$40="Baja",'Mapa final'!$AD$40="Leve"),CONCATENATE("R6C",'Mapa final'!$R$40),"")</f>
        <v/>
      </c>
      <c r="M41" s="61" t="str">
        <f>IF(AND('Mapa final'!$AB$41="Baja",'Mapa final'!$AD$41="Leve"),CONCATENATE("R6C",'Mapa final'!$R$41),"")</f>
        <v/>
      </c>
      <c r="N41" s="61" t="str">
        <f>IF(AND('Mapa final'!$AB$42="Baja",'Mapa final'!$AD$42="Leve"),CONCATENATE("R6C",'Mapa final'!$R$42),"")</f>
        <v/>
      </c>
      <c r="O41" s="62" t="str">
        <f>IF(AND('Mapa final'!$AB$43="Baja",'Mapa final'!$AD$43="Leve"),CONCATENATE("R6C",'Mapa final'!$R$43),"")</f>
        <v/>
      </c>
      <c r="P41" s="51" t="str">
        <f>IF(AND('Mapa final'!$AB$38="Baja",'Mapa final'!$AD$38="Menor"),CONCATENATE("R6C",'Mapa final'!$R$38),"")</f>
        <v/>
      </c>
      <c r="Q41" s="52" t="str">
        <f>IF(AND('Mapa final'!$AB$39="Baja",'Mapa final'!$AD$39="Menor"),CONCATENATE("R6C",'Mapa final'!$R$39),"")</f>
        <v/>
      </c>
      <c r="R41" s="52" t="str">
        <f>IF(AND('Mapa final'!$AB$40="Baja",'Mapa final'!$AD$40="Menor"),CONCATENATE("R6C",'Mapa final'!$R$40),"")</f>
        <v/>
      </c>
      <c r="S41" s="52" t="str">
        <f>IF(AND('Mapa final'!$AB$41="Baja",'Mapa final'!$AD$41="Menor"),CONCATENATE("R6C",'Mapa final'!$R$41),"")</f>
        <v/>
      </c>
      <c r="T41" s="52" t="str">
        <f>IF(AND('Mapa final'!$AB$42="Baja",'Mapa final'!$AD$42="Menor"),CONCATENATE("R6C",'Mapa final'!$R$42),"")</f>
        <v/>
      </c>
      <c r="U41" s="53" t="str">
        <f>IF(AND('Mapa final'!$AB$43="Baja",'Mapa final'!$AD$43="Menor"),CONCATENATE("R6C",'Mapa final'!$R$43),"")</f>
        <v/>
      </c>
      <c r="V41" s="51" t="str">
        <f>IF(AND('Mapa final'!$AB$38="Baja",'Mapa final'!$AD$38="Moderado"),CONCATENATE("R6C",'Mapa final'!$R$38),"")</f>
        <v/>
      </c>
      <c r="W41" s="52" t="str">
        <f>IF(AND('Mapa final'!$AB$39="Baja",'Mapa final'!$AD$39="Moderado"),CONCATENATE("R6C",'Mapa final'!$R$39),"")</f>
        <v/>
      </c>
      <c r="X41" s="52" t="str">
        <f>IF(AND('Mapa final'!$AB$40="Baja",'Mapa final'!$AD$40="Moderado"),CONCATENATE("R6C",'Mapa final'!$R$40),"")</f>
        <v/>
      </c>
      <c r="Y41" s="52" t="str">
        <f>IF(AND('Mapa final'!$AB$41="Baja",'Mapa final'!$AD$41="Moderado"),CONCATENATE("R6C",'Mapa final'!$R$41),"")</f>
        <v/>
      </c>
      <c r="Z41" s="52" t="str">
        <f>IF(AND('Mapa final'!$AB$42="Baja",'Mapa final'!$AD$42="Moderado"),CONCATENATE("R6C",'Mapa final'!$R$42),"")</f>
        <v/>
      </c>
      <c r="AA41" s="53" t="str">
        <f>IF(AND('Mapa final'!$AB$43="Baja",'Mapa final'!$AD$43="Moderado"),CONCATENATE("R6C",'Mapa final'!$R$43),"")</f>
        <v/>
      </c>
      <c r="AB41" s="36" t="str">
        <f>IF(AND('Mapa final'!$AB$38="Baja",'Mapa final'!$AD$38="Mayor"),CONCATENATE("R6C",'Mapa final'!$R$38),"")</f>
        <v/>
      </c>
      <c r="AC41" s="37" t="str">
        <f>IF(AND('Mapa final'!$AB$39="Baja",'Mapa final'!$AD$39="Mayor"),CONCATENATE("R6C",'Mapa final'!$R$39),"")</f>
        <v/>
      </c>
      <c r="AD41" s="37" t="str">
        <f>IF(AND('Mapa final'!$AB$40="Baja",'Mapa final'!$AD$40="Mayor"),CONCATENATE("R6C",'Mapa final'!$R$40),"")</f>
        <v/>
      </c>
      <c r="AE41" s="37" t="str">
        <f>IF(AND('Mapa final'!$AB$41="Baja",'Mapa final'!$AD$41="Mayor"),CONCATENATE("R6C",'Mapa final'!$R$41),"")</f>
        <v/>
      </c>
      <c r="AF41" s="37" t="str">
        <f>IF(AND('Mapa final'!$AB$42="Baja",'Mapa final'!$AD$42="Mayor"),CONCATENATE("R6C",'Mapa final'!$R$42),"")</f>
        <v/>
      </c>
      <c r="AG41" s="38" t="str">
        <f>IF(AND('Mapa final'!$AB$43="Baja",'Mapa final'!$AD$43="Mayor"),CONCATENATE("R6C",'Mapa final'!$R$43),"")</f>
        <v/>
      </c>
      <c r="AH41" s="39" t="str">
        <f>IF(AND('Mapa final'!$AB$38="Baja",'Mapa final'!$AD$38="Catastrófico"),CONCATENATE("R6C",'Mapa final'!$R$38),"")</f>
        <v/>
      </c>
      <c r="AI41" s="40" t="str">
        <f>IF(AND('Mapa final'!$AB$39="Baja",'Mapa final'!$AD$39="Catastrófico"),CONCATENATE("R6C",'Mapa final'!$R$39),"")</f>
        <v/>
      </c>
      <c r="AJ41" s="40" t="str">
        <f>IF(AND('Mapa final'!$AB$40="Baja",'Mapa final'!$AD$40="Catastrófico"),CONCATENATE("R6C",'Mapa final'!$R$40),"")</f>
        <v/>
      </c>
      <c r="AK41" s="40" t="str">
        <f>IF(AND('Mapa final'!$AB$41="Baja",'Mapa final'!$AD$41="Catastrófico"),CONCATENATE("R6C",'Mapa final'!$R$41),"")</f>
        <v/>
      </c>
      <c r="AL41" s="40" t="str">
        <f>IF(AND('Mapa final'!$AB$42="Baja",'Mapa final'!$AD$42="Catastrófico"),CONCATENATE("R6C",'Mapa final'!$R$42),"")</f>
        <v/>
      </c>
      <c r="AM41" s="41" t="str">
        <f>IF(AND('Mapa final'!$AB$43="Baja",'Mapa final'!$AD$43="Catastrófico"),CONCATENATE("R6C",'Mapa final'!$R$43),"")</f>
        <v/>
      </c>
      <c r="AN41" s="67"/>
      <c r="AO41" s="630"/>
      <c r="AP41" s="631"/>
      <c r="AQ41" s="631"/>
      <c r="AR41" s="631"/>
      <c r="AS41" s="631"/>
      <c r="AT41" s="632"/>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row>
    <row r="42" spans="1:80" ht="15" customHeight="1" x14ac:dyDescent="0.3">
      <c r="A42" s="67"/>
      <c r="B42" s="558"/>
      <c r="C42" s="558"/>
      <c r="D42" s="559"/>
      <c r="E42" s="599"/>
      <c r="F42" s="600"/>
      <c r="G42" s="600"/>
      <c r="H42" s="600"/>
      <c r="I42" s="600"/>
      <c r="J42" s="60" t="str">
        <f>IF(AND('Mapa final'!$AB$44="Baja",'Mapa final'!$AD$44="Leve"),CONCATENATE("R7C",'Mapa final'!$R$44),"")</f>
        <v/>
      </c>
      <c r="K42" s="61" t="str">
        <f>IF(AND('Mapa final'!$AB$45="Baja",'Mapa final'!$AD$45="Leve"),CONCATENATE("R7C",'Mapa final'!$R$45),"")</f>
        <v/>
      </c>
      <c r="L42" s="61" t="str">
        <f>IF(AND('Mapa final'!$AB$46="Baja",'Mapa final'!$AD$46="Leve"),CONCATENATE("R7C",'Mapa final'!$R$46),"")</f>
        <v/>
      </c>
      <c r="M42" s="61" t="str">
        <f>IF(AND('Mapa final'!$AB$47="Baja",'Mapa final'!$AD$47="Leve"),CONCATENATE("R7C",'Mapa final'!$R$47),"")</f>
        <v/>
      </c>
      <c r="N42" s="61" t="str">
        <f>IF(AND('Mapa final'!$AB$48="Baja",'Mapa final'!$AD$48="Leve"),CONCATENATE("R7C",'Mapa final'!$R$48),"")</f>
        <v/>
      </c>
      <c r="O42" s="62" t="str">
        <f>IF(AND('Mapa final'!$AB$49="Baja",'Mapa final'!$AD$49="Leve"),CONCATENATE("R7C",'Mapa final'!$R$49),"")</f>
        <v/>
      </c>
      <c r="P42" s="51" t="str">
        <f>IF(AND('Mapa final'!$AB$44="Baja",'Mapa final'!$AD$44="Menor"),CONCATENATE("R7C",'Mapa final'!$R$44),"")</f>
        <v/>
      </c>
      <c r="Q42" s="52" t="str">
        <f>IF(AND('Mapa final'!$AB$45="Baja",'Mapa final'!$AD$45="Menor"),CONCATENATE("R7C",'Mapa final'!$R$45),"")</f>
        <v/>
      </c>
      <c r="R42" s="52" t="str">
        <f>IF(AND('Mapa final'!$AB$46="Baja",'Mapa final'!$AD$46="Menor"),CONCATENATE("R7C",'Mapa final'!$R$46),"")</f>
        <v/>
      </c>
      <c r="S42" s="52" t="str">
        <f>IF(AND('Mapa final'!$AB$47="Baja",'Mapa final'!$AD$47="Menor"),CONCATENATE("R7C",'Mapa final'!$R$47),"")</f>
        <v/>
      </c>
      <c r="T42" s="52" t="str">
        <f>IF(AND('Mapa final'!$AB$48="Baja",'Mapa final'!$AD$48="Menor"),CONCATENATE("R7C",'Mapa final'!$R$48),"")</f>
        <v/>
      </c>
      <c r="U42" s="53" t="str">
        <f>IF(AND('Mapa final'!$AB$49="Baja",'Mapa final'!$AD$49="Menor"),CONCATENATE("R7C",'Mapa final'!$R$49),"")</f>
        <v/>
      </c>
      <c r="V42" s="51" t="str">
        <f>IF(AND('Mapa final'!$AB$44="Baja",'Mapa final'!$AD$44="Moderado"),CONCATENATE("R7C",'Mapa final'!$R$44),"")</f>
        <v/>
      </c>
      <c r="W42" s="52" t="str">
        <f>IF(AND('Mapa final'!$AB$45="Baja",'Mapa final'!$AD$45="Moderado"),CONCATENATE("R7C",'Mapa final'!$R$45),"")</f>
        <v/>
      </c>
      <c r="X42" s="52" t="str">
        <f>IF(AND('Mapa final'!$AB$46="Baja",'Mapa final'!$AD$46="Moderado"),CONCATENATE("R7C",'Mapa final'!$R$46),"")</f>
        <v/>
      </c>
      <c r="Y42" s="52" t="str">
        <f>IF(AND('Mapa final'!$AB$47="Baja",'Mapa final'!$AD$47="Moderado"),CONCATENATE("R7C",'Mapa final'!$R$47),"")</f>
        <v/>
      </c>
      <c r="Z42" s="52" t="str">
        <f>IF(AND('Mapa final'!$AB$48="Baja",'Mapa final'!$AD$48="Moderado"),CONCATENATE("R7C",'Mapa final'!$R$48),"")</f>
        <v/>
      </c>
      <c r="AA42" s="53" t="str">
        <f>IF(AND('Mapa final'!$AB$49="Baja",'Mapa final'!$AD$49="Moderado"),CONCATENATE("R7C",'Mapa final'!$R$49),"")</f>
        <v/>
      </c>
      <c r="AB42" s="36" t="str">
        <f>IF(AND('Mapa final'!$AB$44="Baja",'Mapa final'!$AD$44="Mayor"),CONCATENATE("R7C",'Mapa final'!$R$44),"")</f>
        <v/>
      </c>
      <c r="AC42" s="37" t="str">
        <f>IF(AND('Mapa final'!$AB$45="Baja",'Mapa final'!$AD$45="Mayor"),CONCATENATE("R7C",'Mapa final'!$R$45),"")</f>
        <v/>
      </c>
      <c r="AD42" s="37" t="str">
        <f>IF(AND('Mapa final'!$AB$46="Baja",'Mapa final'!$AD$46="Mayor"),CONCATENATE("R7C",'Mapa final'!$R$46),"")</f>
        <v/>
      </c>
      <c r="AE42" s="37" t="str">
        <f>IF(AND('Mapa final'!$AB$47="Baja",'Mapa final'!$AD$47="Mayor"),CONCATENATE("R7C",'Mapa final'!$R$47),"")</f>
        <v/>
      </c>
      <c r="AF42" s="37" t="str">
        <f>IF(AND('Mapa final'!$AB$48="Baja",'Mapa final'!$AD$48="Mayor"),CONCATENATE("R7C",'Mapa final'!$R$48),"")</f>
        <v/>
      </c>
      <c r="AG42" s="38" t="str">
        <f>IF(AND('Mapa final'!$AB$49="Baja",'Mapa final'!$AD$49="Mayor"),CONCATENATE("R7C",'Mapa final'!$R$49),"")</f>
        <v/>
      </c>
      <c r="AH42" s="39" t="str">
        <f>IF(AND('Mapa final'!$AB$44="Baja",'Mapa final'!$AD$44="Catastrófico"),CONCATENATE("R7C",'Mapa final'!$R$44),"")</f>
        <v/>
      </c>
      <c r="AI42" s="40" t="str">
        <f>IF(AND('Mapa final'!$AB$45="Baja",'Mapa final'!$AD$45="Catastrófico"),CONCATENATE("R7C",'Mapa final'!$R$45),"")</f>
        <v/>
      </c>
      <c r="AJ42" s="40" t="str">
        <f>IF(AND('Mapa final'!$AB$46="Baja",'Mapa final'!$AD$46="Catastrófico"),CONCATENATE("R7C",'Mapa final'!$R$46),"")</f>
        <v/>
      </c>
      <c r="AK42" s="40" t="str">
        <f>IF(AND('Mapa final'!$AB$47="Baja",'Mapa final'!$AD$47="Catastrófico"),CONCATENATE("R7C",'Mapa final'!$R$47),"")</f>
        <v/>
      </c>
      <c r="AL42" s="40" t="str">
        <f>IF(AND('Mapa final'!$AB$48="Baja",'Mapa final'!$AD$48="Catastrófico"),CONCATENATE("R7C",'Mapa final'!$R$48),"")</f>
        <v/>
      </c>
      <c r="AM42" s="41" t="str">
        <f>IF(AND('Mapa final'!$AB$49="Baja",'Mapa final'!$AD$49="Catastrófico"),CONCATENATE("R7C",'Mapa final'!$R$49),"")</f>
        <v/>
      </c>
      <c r="AN42" s="67"/>
      <c r="AO42" s="630"/>
      <c r="AP42" s="631"/>
      <c r="AQ42" s="631"/>
      <c r="AR42" s="631"/>
      <c r="AS42" s="631"/>
      <c r="AT42" s="632"/>
      <c r="AU42" s="67"/>
      <c r="AV42" s="67"/>
      <c r="AW42" s="67"/>
      <c r="AX42" s="67"/>
      <c r="AY42" s="67"/>
      <c r="AZ42" s="67"/>
      <c r="BA42" s="67"/>
      <c r="BB42" s="67"/>
      <c r="BC42" s="67"/>
      <c r="BD42" s="67"/>
      <c r="BE42" s="67"/>
      <c r="BF42" s="67"/>
      <c r="BG42" s="67"/>
      <c r="BH42" s="67"/>
      <c r="BI42" s="67"/>
      <c r="BJ42" s="67"/>
      <c r="BK42" s="67"/>
      <c r="BL42" s="67"/>
      <c r="BM42" s="67"/>
      <c r="BN42" s="67"/>
      <c r="BO42" s="67"/>
      <c r="BP42" s="67"/>
      <c r="BQ42" s="67"/>
      <c r="BR42" s="67"/>
      <c r="BS42" s="67"/>
      <c r="BT42" s="67"/>
      <c r="BU42" s="67"/>
      <c r="BV42" s="67"/>
      <c r="BW42" s="67"/>
      <c r="BX42" s="67"/>
    </row>
    <row r="43" spans="1:80" ht="15" customHeight="1" x14ac:dyDescent="0.3">
      <c r="A43" s="67"/>
      <c r="B43" s="558"/>
      <c r="C43" s="558"/>
      <c r="D43" s="559"/>
      <c r="E43" s="599"/>
      <c r="F43" s="600"/>
      <c r="G43" s="600"/>
      <c r="H43" s="600"/>
      <c r="I43" s="600"/>
      <c r="J43" s="60" t="str">
        <f>IF(AND('Mapa final'!$AB$50="Baja",'Mapa final'!$AD$50="Leve"),CONCATENATE("R8C",'Mapa final'!$R$50),"")</f>
        <v/>
      </c>
      <c r="K43" s="61" t="str">
        <f>IF(AND('Mapa final'!$AB$51="Baja",'Mapa final'!$AD$51="Leve"),CONCATENATE("R8C",'Mapa final'!$R$51),"")</f>
        <v/>
      </c>
      <c r="L43" s="61" t="str">
        <f>IF(AND('Mapa final'!$AB$52="Baja",'Mapa final'!$AD$52="Leve"),CONCATENATE("R8C",'Mapa final'!$R$52),"")</f>
        <v/>
      </c>
      <c r="M43" s="61" t="str">
        <f>IF(AND('Mapa final'!$AB$53="Baja",'Mapa final'!$AD$53="Leve"),CONCATENATE("R8C",'Mapa final'!$R$53),"")</f>
        <v/>
      </c>
      <c r="N43" s="61" t="str">
        <f>IF(AND('Mapa final'!$AB$54="Baja",'Mapa final'!$AD$54="Leve"),CONCATENATE("R8C",'Mapa final'!$R$54),"")</f>
        <v/>
      </c>
      <c r="O43" s="62" t="str">
        <f>IF(AND('Mapa final'!$AB$55="Baja",'Mapa final'!$AD$55="Leve"),CONCATENATE("R8C",'Mapa final'!$R$55),"")</f>
        <v/>
      </c>
      <c r="P43" s="51" t="str">
        <f>IF(AND('Mapa final'!$AB$50="Baja",'Mapa final'!$AD$50="Menor"),CONCATENATE("R8C",'Mapa final'!$R$50),"")</f>
        <v/>
      </c>
      <c r="Q43" s="52" t="str">
        <f>IF(AND('Mapa final'!$AB$51="Baja",'Mapa final'!$AD$51="Menor"),CONCATENATE("R8C",'Mapa final'!$R$51),"")</f>
        <v/>
      </c>
      <c r="R43" s="52" t="str">
        <f>IF(AND('Mapa final'!$AB$52="Baja",'Mapa final'!$AD$52="Menor"),CONCATENATE("R8C",'Mapa final'!$R$52),"")</f>
        <v/>
      </c>
      <c r="S43" s="52" t="str">
        <f>IF(AND('Mapa final'!$AB$53="Baja",'Mapa final'!$AD$53="Menor"),CONCATENATE("R8C",'Mapa final'!$R$53),"")</f>
        <v/>
      </c>
      <c r="T43" s="52" t="str">
        <f>IF(AND('Mapa final'!$AB$54="Baja",'Mapa final'!$AD$54="Menor"),CONCATENATE("R8C",'Mapa final'!$R$54),"")</f>
        <v/>
      </c>
      <c r="U43" s="53" t="str">
        <f>IF(AND('Mapa final'!$AB$55="Baja",'Mapa final'!$AD$55="Menor"),CONCATENATE("R8C",'Mapa final'!$R$55),"")</f>
        <v/>
      </c>
      <c r="V43" s="51" t="str">
        <f>IF(AND('Mapa final'!$AB$50="Baja",'Mapa final'!$AD$50="Moderado"),CONCATENATE("R8C",'Mapa final'!$R$50),"")</f>
        <v/>
      </c>
      <c r="W43" s="52" t="str">
        <f>IF(AND('Mapa final'!$AB$51="Baja",'Mapa final'!$AD$51="Moderado"),CONCATENATE("R8C",'Mapa final'!$R$51),"")</f>
        <v/>
      </c>
      <c r="X43" s="52" t="str">
        <f>IF(AND('Mapa final'!$AB$52="Baja",'Mapa final'!$AD$52="Moderado"),CONCATENATE("R8C",'Mapa final'!$R$52),"")</f>
        <v/>
      </c>
      <c r="Y43" s="52" t="str">
        <f>IF(AND('Mapa final'!$AB$53="Baja",'Mapa final'!$AD$53="Moderado"),CONCATENATE("R8C",'Mapa final'!$R$53),"")</f>
        <v/>
      </c>
      <c r="Z43" s="52" t="str">
        <f>IF(AND('Mapa final'!$AB$54="Baja",'Mapa final'!$AD$54="Moderado"),CONCATENATE("R8C",'Mapa final'!$R$54),"")</f>
        <v/>
      </c>
      <c r="AA43" s="53" t="str">
        <f>IF(AND('Mapa final'!$AB$55="Baja",'Mapa final'!$AD$55="Moderado"),CONCATENATE("R8C",'Mapa final'!$R$55),"")</f>
        <v/>
      </c>
      <c r="AB43" s="36" t="str">
        <f>IF(AND('Mapa final'!$AB$50="Baja",'Mapa final'!$AD$50="Mayor"),CONCATENATE("R8C",'Mapa final'!$R$50),"")</f>
        <v/>
      </c>
      <c r="AC43" s="37" t="str">
        <f>IF(AND('Mapa final'!$AB$51="Baja",'Mapa final'!$AD$51="Mayor"),CONCATENATE("R8C",'Mapa final'!$R$51),"")</f>
        <v/>
      </c>
      <c r="AD43" s="37" t="str">
        <f>IF(AND('Mapa final'!$AB$52="Baja",'Mapa final'!$AD$52="Mayor"),CONCATENATE("R8C",'Mapa final'!$R$52),"")</f>
        <v/>
      </c>
      <c r="AE43" s="37" t="str">
        <f>IF(AND('Mapa final'!$AB$53="Baja",'Mapa final'!$AD$53="Mayor"),CONCATENATE("R8C",'Mapa final'!$R$53),"")</f>
        <v/>
      </c>
      <c r="AF43" s="37" t="str">
        <f>IF(AND('Mapa final'!$AB$54="Baja",'Mapa final'!$AD$54="Mayor"),CONCATENATE("R8C",'Mapa final'!$R$54),"")</f>
        <v/>
      </c>
      <c r="AG43" s="38" t="str">
        <f>IF(AND('Mapa final'!$AB$55="Baja",'Mapa final'!$AD$55="Mayor"),CONCATENATE("R8C",'Mapa final'!$R$55),"")</f>
        <v/>
      </c>
      <c r="AH43" s="39" t="str">
        <f>IF(AND('Mapa final'!$AB$50="Baja",'Mapa final'!$AD$50="Catastrófico"),CONCATENATE("R8C",'Mapa final'!$R$50),"")</f>
        <v/>
      </c>
      <c r="AI43" s="40" t="str">
        <f>IF(AND('Mapa final'!$AB$51="Baja",'Mapa final'!$AD$51="Catastrófico"),CONCATENATE("R8C",'Mapa final'!$R$51),"")</f>
        <v/>
      </c>
      <c r="AJ43" s="40" t="str">
        <f>IF(AND('Mapa final'!$AB$52="Baja",'Mapa final'!$AD$52="Catastrófico"),CONCATENATE("R8C",'Mapa final'!$R$52),"")</f>
        <v/>
      </c>
      <c r="AK43" s="40" t="str">
        <f>IF(AND('Mapa final'!$AB$53="Baja",'Mapa final'!$AD$53="Catastrófico"),CONCATENATE("R8C",'Mapa final'!$R$53),"")</f>
        <v/>
      </c>
      <c r="AL43" s="40" t="str">
        <f>IF(AND('Mapa final'!$AB$54="Baja",'Mapa final'!$AD$54="Catastrófico"),CONCATENATE("R8C",'Mapa final'!$R$54),"")</f>
        <v/>
      </c>
      <c r="AM43" s="41" t="str">
        <f>IF(AND('Mapa final'!$AB$55="Baja",'Mapa final'!$AD$55="Catastrófico"),CONCATENATE("R8C",'Mapa final'!$R$55),"")</f>
        <v/>
      </c>
      <c r="AN43" s="67"/>
      <c r="AO43" s="630"/>
      <c r="AP43" s="631"/>
      <c r="AQ43" s="631"/>
      <c r="AR43" s="631"/>
      <c r="AS43" s="631"/>
      <c r="AT43" s="632"/>
      <c r="AU43" s="67"/>
      <c r="AV43" s="67"/>
      <c r="AW43" s="67"/>
      <c r="AX43" s="67"/>
      <c r="AY43" s="67"/>
      <c r="AZ43" s="67"/>
      <c r="BA43" s="67"/>
      <c r="BB43" s="67"/>
      <c r="BC43" s="67"/>
      <c r="BD43" s="67"/>
      <c r="BE43" s="67"/>
      <c r="BF43" s="67"/>
      <c r="BG43" s="67"/>
      <c r="BH43" s="67"/>
      <c r="BI43" s="67"/>
      <c r="BJ43" s="67"/>
      <c r="BK43" s="67"/>
      <c r="BL43" s="67"/>
      <c r="BM43" s="67"/>
      <c r="BN43" s="67"/>
      <c r="BO43" s="67"/>
      <c r="BP43" s="67"/>
      <c r="BQ43" s="67"/>
      <c r="BR43" s="67"/>
      <c r="BS43" s="67"/>
      <c r="BT43" s="67"/>
      <c r="BU43" s="67"/>
      <c r="BV43" s="67"/>
      <c r="BW43" s="67"/>
      <c r="BX43" s="67"/>
    </row>
    <row r="44" spans="1:80" ht="15" customHeight="1" x14ac:dyDescent="0.3">
      <c r="A44" s="67"/>
      <c r="B44" s="558"/>
      <c r="C44" s="558"/>
      <c r="D44" s="559"/>
      <c r="E44" s="599"/>
      <c r="F44" s="600"/>
      <c r="G44" s="600"/>
      <c r="H44" s="600"/>
      <c r="I44" s="600"/>
      <c r="J44" s="60" t="str">
        <f>IF(AND('Mapa final'!$AB$56="Baja",'Mapa final'!$AD$56="Leve"),CONCATENATE("R9C",'Mapa final'!$R$56),"")</f>
        <v/>
      </c>
      <c r="K44" s="61" t="str">
        <f>IF(AND('Mapa final'!$AB$57="Baja",'Mapa final'!$AD$57="Leve"),CONCATENATE("R9C",'Mapa final'!$R$57),"")</f>
        <v/>
      </c>
      <c r="L44" s="61" t="str">
        <f>IF(AND('Mapa final'!$AB$58="Baja",'Mapa final'!$AD$58="Leve"),CONCATENATE("R9C",'Mapa final'!$R$58),"")</f>
        <v/>
      </c>
      <c r="M44" s="61" t="str">
        <f>IF(AND('Mapa final'!$AB$59="Baja",'Mapa final'!$AD$59="Leve"),CONCATENATE("R9C",'Mapa final'!$R$59),"")</f>
        <v/>
      </c>
      <c r="N44" s="61" t="str">
        <f>IF(AND('Mapa final'!$AB$60="Baja",'Mapa final'!$AD$60="Leve"),CONCATENATE("R9C",'Mapa final'!$R$60),"")</f>
        <v/>
      </c>
      <c r="O44" s="62" t="str">
        <f>IF(AND('Mapa final'!$AB$61="Baja",'Mapa final'!$AD$61="Leve"),CONCATENATE("R9C",'Mapa final'!$R$61),"")</f>
        <v/>
      </c>
      <c r="P44" s="51" t="str">
        <f>IF(AND('Mapa final'!$AB$56="Baja",'Mapa final'!$AD$56="Menor"),CONCATENATE("R9C",'Mapa final'!$R$56),"")</f>
        <v/>
      </c>
      <c r="Q44" s="52" t="str">
        <f>IF(AND('Mapa final'!$AB$57="Baja",'Mapa final'!$AD$57="Menor"),CONCATENATE("R9C",'Mapa final'!$R$57),"")</f>
        <v/>
      </c>
      <c r="R44" s="52" t="str">
        <f>IF(AND('Mapa final'!$AB$58="Baja",'Mapa final'!$AD$58="Menor"),CONCATENATE("R9C",'Mapa final'!$R$58),"")</f>
        <v/>
      </c>
      <c r="S44" s="52" t="str">
        <f>IF(AND('Mapa final'!$AB$59="Baja",'Mapa final'!$AD$59="Menor"),CONCATENATE("R9C",'Mapa final'!$R$59),"")</f>
        <v/>
      </c>
      <c r="T44" s="52" t="str">
        <f>IF(AND('Mapa final'!$AB$60="Baja",'Mapa final'!$AD$60="Menor"),CONCATENATE("R9C",'Mapa final'!$R$60),"")</f>
        <v/>
      </c>
      <c r="U44" s="53" t="str">
        <f>IF(AND('Mapa final'!$AB$61="Baja",'Mapa final'!$AD$61="Menor"),CONCATENATE("R9C",'Mapa final'!$R$61),"")</f>
        <v/>
      </c>
      <c r="V44" s="51" t="str">
        <f>IF(AND('Mapa final'!$AB$56="Baja",'Mapa final'!$AD$56="Moderado"),CONCATENATE("R9C",'Mapa final'!$R$56),"")</f>
        <v/>
      </c>
      <c r="W44" s="52" t="str">
        <f>IF(AND('Mapa final'!$AB$57="Baja",'Mapa final'!$AD$57="Moderado"),CONCATENATE("R9C",'Mapa final'!$R$57),"")</f>
        <v/>
      </c>
      <c r="X44" s="52" t="str">
        <f>IF(AND('Mapa final'!$AB$58="Baja",'Mapa final'!$AD$58="Moderado"),CONCATENATE("R9C",'Mapa final'!$R$58),"")</f>
        <v/>
      </c>
      <c r="Y44" s="52" t="str">
        <f>IF(AND('Mapa final'!$AB$59="Baja",'Mapa final'!$AD$59="Moderado"),CONCATENATE("R9C",'Mapa final'!$R$59),"")</f>
        <v/>
      </c>
      <c r="Z44" s="52" t="str">
        <f>IF(AND('Mapa final'!$AB$60="Baja",'Mapa final'!$AD$60="Moderado"),CONCATENATE("R9C",'Mapa final'!$R$60),"")</f>
        <v/>
      </c>
      <c r="AA44" s="53" t="str">
        <f>IF(AND('Mapa final'!$AB$61="Baja",'Mapa final'!$AD$61="Moderado"),CONCATENATE("R9C",'Mapa final'!$R$61),"")</f>
        <v/>
      </c>
      <c r="AB44" s="36" t="str">
        <f>IF(AND('Mapa final'!$AB$56="Baja",'Mapa final'!$AD$56="Mayor"),CONCATENATE("R9C",'Mapa final'!$R$56),"")</f>
        <v/>
      </c>
      <c r="AC44" s="37" t="str">
        <f>IF(AND('Mapa final'!$AB$57="Baja",'Mapa final'!$AD$57="Mayor"),CONCATENATE("R9C",'Mapa final'!$R$57),"")</f>
        <v/>
      </c>
      <c r="AD44" s="37" t="str">
        <f>IF(AND('Mapa final'!$AB$58="Baja",'Mapa final'!$AD$58="Mayor"),CONCATENATE("R9C",'Mapa final'!$R$58),"")</f>
        <v/>
      </c>
      <c r="AE44" s="37" t="str">
        <f>IF(AND('Mapa final'!$AB$59="Baja",'Mapa final'!$AD$59="Mayor"),CONCATENATE("R9C",'Mapa final'!$R$59),"")</f>
        <v/>
      </c>
      <c r="AF44" s="37" t="str">
        <f>IF(AND('Mapa final'!$AB$60="Baja",'Mapa final'!$AD$60="Mayor"),CONCATENATE("R9C",'Mapa final'!$R$60),"")</f>
        <v/>
      </c>
      <c r="AG44" s="38" t="str">
        <f>IF(AND('Mapa final'!$AB$61="Baja",'Mapa final'!$AD$61="Mayor"),CONCATENATE("R9C",'Mapa final'!$R$61),"")</f>
        <v/>
      </c>
      <c r="AH44" s="39" t="str">
        <f>IF(AND('Mapa final'!$AB$56="Baja",'Mapa final'!$AD$56="Catastrófico"),CONCATENATE("R9C",'Mapa final'!$R$56),"")</f>
        <v/>
      </c>
      <c r="AI44" s="40" t="str">
        <f>IF(AND('Mapa final'!$AB$57="Baja",'Mapa final'!$AD$57="Catastrófico"),CONCATENATE("R9C",'Mapa final'!$R$57),"")</f>
        <v/>
      </c>
      <c r="AJ44" s="40" t="str">
        <f>IF(AND('Mapa final'!$AB$58="Baja",'Mapa final'!$AD$58="Catastrófico"),CONCATENATE("R9C",'Mapa final'!$R$58),"")</f>
        <v/>
      </c>
      <c r="AK44" s="40" t="str">
        <f>IF(AND('Mapa final'!$AB$59="Baja",'Mapa final'!$AD$59="Catastrófico"),CONCATENATE("R9C",'Mapa final'!$R$59),"")</f>
        <v/>
      </c>
      <c r="AL44" s="40" t="str">
        <f>IF(AND('Mapa final'!$AB$60="Baja",'Mapa final'!$AD$60="Catastrófico"),CONCATENATE("R9C",'Mapa final'!$R$60),"")</f>
        <v/>
      </c>
      <c r="AM44" s="41" t="str">
        <f>IF(AND('Mapa final'!$AB$61="Baja",'Mapa final'!$AD$61="Catastrófico"),CONCATENATE("R9C",'Mapa final'!$R$61),"")</f>
        <v/>
      </c>
      <c r="AN44" s="67"/>
      <c r="AO44" s="630"/>
      <c r="AP44" s="631"/>
      <c r="AQ44" s="631"/>
      <c r="AR44" s="631"/>
      <c r="AS44" s="631"/>
      <c r="AT44" s="632"/>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row>
    <row r="45" spans="1:80" ht="15.75" customHeight="1" thickBot="1" x14ac:dyDescent="0.35">
      <c r="A45" s="67"/>
      <c r="B45" s="558"/>
      <c r="C45" s="558"/>
      <c r="D45" s="559"/>
      <c r="E45" s="602"/>
      <c r="F45" s="603"/>
      <c r="G45" s="603"/>
      <c r="H45" s="603"/>
      <c r="I45" s="603"/>
      <c r="J45" s="63" t="str">
        <f>IF(AND('Mapa final'!$AB$62="Baja",'Mapa final'!$AD$62="Leve"),CONCATENATE("R10C",'Mapa final'!$R$62),"")</f>
        <v/>
      </c>
      <c r="K45" s="64" t="str">
        <f>IF(AND('Mapa final'!$AB$63="Baja",'Mapa final'!$AD$63="Leve"),CONCATENATE("R10C",'Mapa final'!$R$63),"")</f>
        <v/>
      </c>
      <c r="L45" s="64" t="str">
        <f>IF(AND('Mapa final'!$AB$64="Baja",'Mapa final'!$AD$64="Leve"),CONCATENATE("R10C",'Mapa final'!$R$64),"")</f>
        <v/>
      </c>
      <c r="M45" s="64" t="str">
        <f>IF(AND('Mapa final'!$AB$65="Baja",'Mapa final'!$AD$65="Leve"),CONCATENATE("R10C",'Mapa final'!$R$65),"")</f>
        <v/>
      </c>
      <c r="N45" s="64" t="str">
        <f>IF(AND('Mapa final'!$AB$66="Baja",'Mapa final'!$AD$66="Leve"),CONCATENATE("R10C",'Mapa final'!$R$66),"")</f>
        <v/>
      </c>
      <c r="O45" s="65" t="str">
        <f>IF(AND('Mapa final'!$AB$67="Baja",'Mapa final'!$AD$67="Leve"),CONCATENATE("R10C",'Mapa final'!$R$67),"")</f>
        <v/>
      </c>
      <c r="P45" s="51" t="str">
        <f>IF(AND('Mapa final'!$AB$62="Baja",'Mapa final'!$AD$62="Menor"),CONCATENATE("R10C",'Mapa final'!$R$62),"")</f>
        <v/>
      </c>
      <c r="Q45" s="52" t="str">
        <f>IF(AND('Mapa final'!$AB$63="Baja",'Mapa final'!$AD$63="Menor"),CONCATENATE("R10C",'Mapa final'!$R$63),"")</f>
        <v/>
      </c>
      <c r="R45" s="52" t="str">
        <f>IF(AND('Mapa final'!$AB$64="Baja",'Mapa final'!$AD$64="Menor"),CONCATENATE("R10C",'Mapa final'!$R$64),"")</f>
        <v/>
      </c>
      <c r="S45" s="52" t="str">
        <f>IF(AND('Mapa final'!$AB$65="Baja",'Mapa final'!$AD$65="Menor"),CONCATENATE("R10C",'Mapa final'!$R$65),"")</f>
        <v/>
      </c>
      <c r="T45" s="52" t="str">
        <f>IF(AND('Mapa final'!$AB$66="Baja",'Mapa final'!$AD$66="Menor"),CONCATENATE("R10C",'Mapa final'!$R$66),"")</f>
        <v/>
      </c>
      <c r="U45" s="53" t="str">
        <f>IF(AND('Mapa final'!$AB$67="Baja",'Mapa final'!$AD$67="Menor"),CONCATENATE("R10C",'Mapa final'!$R$67),"")</f>
        <v/>
      </c>
      <c r="V45" s="54" t="str">
        <f>IF(AND('Mapa final'!$AB$62="Baja",'Mapa final'!$AD$62="Moderado"),CONCATENATE("R10C",'Mapa final'!$R$62),"")</f>
        <v/>
      </c>
      <c r="W45" s="55" t="str">
        <f>IF(AND('Mapa final'!$AB$63="Baja",'Mapa final'!$AD$63="Moderado"),CONCATENATE("R10C",'Mapa final'!$R$63),"")</f>
        <v/>
      </c>
      <c r="X45" s="55" t="str">
        <f>IF(AND('Mapa final'!$AB$64="Baja",'Mapa final'!$AD$64="Moderado"),CONCATENATE("R10C",'Mapa final'!$R$64),"")</f>
        <v/>
      </c>
      <c r="Y45" s="55" t="str">
        <f>IF(AND('Mapa final'!$AB$65="Baja",'Mapa final'!$AD$65="Moderado"),CONCATENATE("R10C",'Mapa final'!$R$65),"")</f>
        <v/>
      </c>
      <c r="Z45" s="55" t="str">
        <f>IF(AND('Mapa final'!$AB$66="Baja",'Mapa final'!$AD$66="Moderado"),CONCATENATE("R10C",'Mapa final'!$R$66),"")</f>
        <v/>
      </c>
      <c r="AA45" s="56" t="str">
        <f>IF(AND('Mapa final'!$AB$67="Baja",'Mapa final'!$AD$67="Moderado"),CONCATENATE("R10C",'Mapa final'!$R$67),"")</f>
        <v/>
      </c>
      <c r="AB45" s="42" t="str">
        <f>IF(AND('Mapa final'!$AB$62="Baja",'Mapa final'!$AD$62="Mayor"),CONCATENATE("R10C",'Mapa final'!$R$62),"")</f>
        <v/>
      </c>
      <c r="AC45" s="43" t="str">
        <f>IF(AND('Mapa final'!$AB$63="Baja",'Mapa final'!$AD$63="Mayor"),CONCATENATE("R10C",'Mapa final'!$R$63),"")</f>
        <v/>
      </c>
      <c r="AD45" s="43" t="str">
        <f>IF(AND('Mapa final'!$AB$64="Baja",'Mapa final'!$AD$64="Mayor"),CONCATENATE("R10C",'Mapa final'!$R$64),"")</f>
        <v/>
      </c>
      <c r="AE45" s="43" t="str">
        <f>IF(AND('Mapa final'!$AB$65="Baja",'Mapa final'!$AD$65="Mayor"),CONCATENATE("R10C",'Mapa final'!$R$65),"")</f>
        <v/>
      </c>
      <c r="AF45" s="43" t="str">
        <f>IF(AND('Mapa final'!$AB$66="Baja",'Mapa final'!$AD$66="Mayor"),CONCATENATE("R10C",'Mapa final'!$R$66),"")</f>
        <v/>
      </c>
      <c r="AG45" s="44" t="str">
        <f>IF(AND('Mapa final'!$AB$67="Baja",'Mapa final'!$AD$67="Mayor"),CONCATENATE("R10C",'Mapa final'!$R$67),"")</f>
        <v/>
      </c>
      <c r="AH45" s="45" t="str">
        <f>IF(AND('Mapa final'!$AB$62="Baja",'Mapa final'!$AD$62="Catastrófico"),CONCATENATE("R10C",'Mapa final'!$R$62),"")</f>
        <v/>
      </c>
      <c r="AI45" s="46" t="str">
        <f>IF(AND('Mapa final'!$AB$63="Baja",'Mapa final'!$AD$63="Catastrófico"),CONCATENATE("R10C",'Mapa final'!$R$63),"")</f>
        <v/>
      </c>
      <c r="AJ45" s="46" t="str">
        <f>IF(AND('Mapa final'!$AB$64="Baja",'Mapa final'!$AD$64="Catastrófico"),CONCATENATE("R10C",'Mapa final'!$R$64),"")</f>
        <v/>
      </c>
      <c r="AK45" s="46" t="str">
        <f>IF(AND('Mapa final'!$AB$65="Baja",'Mapa final'!$AD$65="Catastrófico"),CONCATENATE("R10C",'Mapa final'!$R$65),"")</f>
        <v/>
      </c>
      <c r="AL45" s="46" t="str">
        <f>IF(AND('Mapa final'!$AB$66="Baja",'Mapa final'!$AD$66="Catastrófico"),CONCATENATE("R10C",'Mapa final'!$R$66),"")</f>
        <v/>
      </c>
      <c r="AM45" s="47" t="str">
        <f>IF(AND('Mapa final'!$AB$67="Baja",'Mapa final'!$AD$67="Catastrófico"),CONCATENATE("R10C",'Mapa final'!$R$67),"")</f>
        <v/>
      </c>
      <c r="AN45" s="67"/>
      <c r="AO45" s="633"/>
      <c r="AP45" s="634"/>
      <c r="AQ45" s="634"/>
      <c r="AR45" s="634"/>
      <c r="AS45" s="634"/>
      <c r="AT45" s="635"/>
    </row>
    <row r="46" spans="1:80" ht="46.5" customHeight="1" x14ac:dyDescent="0.45">
      <c r="A46" s="67"/>
      <c r="B46" s="558"/>
      <c r="C46" s="558"/>
      <c r="D46" s="559"/>
      <c r="E46" s="596" t="s">
        <v>108</v>
      </c>
      <c r="F46" s="597"/>
      <c r="G46" s="597"/>
      <c r="H46" s="597"/>
      <c r="I46" s="598"/>
      <c r="J46" s="57" t="str">
        <f>IF(AND('Mapa final'!$AB$10="Muy Baja",'Mapa final'!$AD$10="Leve"),CONCATENATE("R1C",'Mapa final'!$R$10),"")</f>
        <v/>
      </c>
      <c r="K46" s="58" t="str">
        <f>IF(AND('Mapa final'!$AB$11="Muy Baja",'Mapa final'!$AD$11="Leve"),CONCATENATE("R1C",'Mapa final'!$R$11),"")</f>
        <v/>
      </c>
      <c r="L46" s="58" t="str">
        <f>IF(AND('Mapa final'!$AB$12="Muy Baja",'Mapa final'!$AD$12="Leve"),CONCATENATE("R1C",'Mapa final'!$R$12),"")</f>
        <v/>
      </c>
      <c r="M46" s="58" t="str">
        <f>IF(AND('Mapa final'!$AB$13="Muy Baja",'Mapa final'!$AD$13="Leve"),CONCATENATE("R1C",'Mapa final'!$R$13),"")</f>
        <v/>
      </c>
      <c r="N46" s="58" t="e">
        <f>IF(AND('Mapa final'!#REF!="Muy Baja",'Mapa final'!#REF!="Leve"),CONCATENATE("R1C",'Mapa final'!#REF!),"")</f>
        <v>#REF!</v>
      </c>
      <c r="O46" s="59" t="e">
        <f>IF(AND('Mapa final'!#REF!="Muy Baja",'Mapa final'!#REF!="Leve"),CONCATENATE("R1C",'Mapa final'!#REF!),"")</f>
        <v>#REF!</v>
      </c>
      <c r="P46" s="57" t="str">
        <f>IF(AND('Mapa final'!$AB$10="Muy Baja",'Mapa final'!$AD$10="Menor"),CONCATENATE("R1C",'Mapa final'!$R$10),"")</f>
        <v/>
      </c>
      <c r="Q46" s="58" t="str">
        <f>IF(AND('Mapa final'!$AB$11="Muy Baja",'Mapa final'!$AD$11="Menor"),CONCATENATE("R1C",'Mapa final'!$R$11),"")</f>
        <v/>
      </c>
      <c r="R46" s="58" t="str">
        <f>IF(AND('Mapa final'!$AB$12="Muy Baja",'Mapa final'!$AD$12="Menor"),CONCATENATE("R1C",'Mapa final'!$R$12),"")</f>
        <v/>
      </c>
      <c r="S46" s="58" t="str">
        <f>IF(AND('Mapa final'!$AB$13="Muy Baja",'Mapa final'!$AD$13="Menor"),CONCATENATE("R1C",'Mapa final'!$R$13),"")</f>
        <v/>
      </c>
      <c r="T46" s="58" t="e">
        <f>IF(AND('Mapa final'!#REF!="Muy Baja",'Mapa final'!#REF!="Menor"),CONCATENATE("R1C",'Mapa final'!#REF!),"")</f>
        <v>#REF!</v>
      </c>
      <c r="U46" s="59" t="e">
        <f>IF(AND('Mapa final'!#REF!="Muy Baja",'Mapa final'!#REF!="Menor"),CONCATENATE("R1C",'Mapa final'!#REF!),"")</f>
        <v>#REF!</v>
      </c>
      <c r="V46" s="48" t="str">
        <f>IF(AND('Mapa final'!$AB$10="Muy Baja",'Mapa final'!$AD$10="Moderado"),CONCATENATE("R1C",'Mapa final'!$R$10),"")</f>
        <v/>
      </c>
      <c r="W46" s="66" t="str">
        <f>IF(AND('Mapa final'!$AB$11="Muy Baja",'Mapa final'!$AD$11="Moderado"),CONCATENATE("R1C",'Mapa final'!$R$11),"")</f>
        <v/>
      </c>
      <c r="X46" s="49" t="str">
        <f>IF(AND('Mapa final'!$AB$12="Muy Baja",'Mapa final'!$AD$12="Moderado"),CONCATENATE("R1C",'Mapa final'!$R$12),"")</f>
        <v/>
      </c>
      <c r="Y46" s="49" t="str">
        <f>IF(AND('Mapa final'!$AB$13="Muy Baja",'Mapa final'!$AD$13="Moderado"),CONCATENATE("R1C",'Mapa final'!$R$13),"")</f>
        <v/>
      </c>
      <c r="Z46" s="49" t="e">
        <f>IF(AND('Mapa final'!#REF!="Muy Baja",'Mapa final'!#REF!="Moderado"),CONCATENATE("R1C",'Mapa final'!#REF!),"")</f>
        <v>#REF!</v>
      </c>
      <c r="AA46" s="50" t="e">
        <f>IF(AND('Mapa final'!#REF!="Muy Baja",'Mapa final'!#REF!="Moderado"),CONCATENATE("R1C",'Mapa final'!#REF!),"")</f>
        <v>#REF!</v>
      </c>
      <c r="AB46" s="30" t="str">
        <f>IF(AND('Mapa final'!$AB$10="Muy Baja",'Mapa final'!$AD$10="Mayor"),CONCATENATE("R1C",'Mapa final'!$R$10),"")</f>
        <v/>
      </c>
      <c r="AC46" s="31" t="str">
        <f>IF(AND('Mapa final'!$AB$11="Muy Baja",'Mapa final'!$AD$11="Mayor"),CONCATENATE("R1C",'Mapa final'!$R$11),"")</f>
        <v/>
      </c>
      <c r="AD46" s="31" t="str">
        <f>IF(AND('Mapa final'!$AB$12="Muy Baja",'Mapa final'!$AD$12="Mayor"),CONCATENATE("R1C",'Mapa final'!$R$12),"")</f>
        <v/>
      </c>
      <c r="AE46" s="31" t="str">
        <f>IF(AND('Mapa final'!$AB$13="Muy Baja",'Mapa final'!$AD$13="Mayor"),CONCATENATE("R1C",'Mapa final'!$R$13),"")</f>
        <v/>
      </c>
      <c r="AF46" s="31" t="e">
        <f>IF(AND('Mapa final'!#REF!="Muy Baja",'Mapa final'!#REF!="Mayor"),CONCATENATE("R1C",'Mapa final'!#REF!),"")</f>
        <v>#REF!</v>
      </c>
      <c r="AG46" s="32" t="e">
        <f>IF(AND('Mapa final'!#REF!="Muy Baja",'Mapa final'!#REF!="Mayor"),CONCATENATE("R1C",'Mapa final'!#REF!),"")</f>
        <v>#REF!</v>
      </c>
      <c r="AH46" s="33" t="str">
        <f>IF(AND('Mapa final'!$AB$10="Muy Baja",'Mapa final'!$AD$10="Catastrófico"),CONCATENATE("R1C",'Mapa final'!$R$10),"")</f>
        <v/>
      </c>
      <c r="AI46" s="34" t="str">
        <f>IF(AND('Mapa final'!$AB$11="Muy Baja",'Mapa final'!$AD$11="Catastrófico"),CONCATENATE("R1C",'Mapa final'!$R$11),"")</f>
        <v/>
      </c>
      <c r="AJ46" s="34" t="str">
        <f>IF(AND('Mapa final'!$AB$12="Muy Baja",'Mapa final'!$AD$12="Catastrófico"),CONCATENATE("R1C",'Mapa final'!$R$12),"")</f>
        <v/>
      </c>
      <c r="AK46" s="34" t="str">
        <f>IF(AND('Mapa final'!$AB$13="Muy Baja",'Mapa final'!$AD$13="Catastrófico"),CONCATENATE("R1C",'Mapa final'!$R$13),"")</f>
        <v/>
      </c>
      <c r="AL46" s="34" t="e">
        <f>IF(AND('Mapa final'!#REF!="Muy Baja",'Mapa final'!#REF!="Catastrófico"),CONCATENATE("R1C",'Mapa final'!#REF!),"")</f>
        <v>#REF!</v>
      </c>
      <c r="AM46" s="35" t="e">
        <f>IF(AND('Mapa final'!#REF!="Muy Baja",'Mapa final'!#REF!="Catastrófico"),CONCATENATE("R1C",'Mapa final'!#REF!),"")</f>
        <v>#REF!</v>
      </c>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7"/>
      <c r="BR46" s="67"/>
      <c r="BS46" s="67"/>
      <c r="BT46" s="67"/>
      <c r="BU46" s="67"/>
      <c r="BV46" s="67"/>
      <c r="BW46" s="67"/>
      <c r="BX46" s="67"/>
      <c r="BY46" s="67"/>
      <c r="BZ46" s="67"/>
      <c r="CA46" s="67"/>
      <c r="CB46" s="67"/>
    </row>
    <row r="47" spans="1:80" ht="46.5" customHeight="1" x14ac:dyDescent="0.3">
      <c r="A47" s="67"/>
      <c r="B47" s="558"/>
      <c r="C47" s="558"/>
      <c r="D47" s="559"/>
      <c r="E47" s="615"/>
      <c r="F47" s="600"/>
      <c r="G47" s="600"/>
      <c r="H47" s="600"/>
      <c r="I47" s="601"/>
      <c r="J47" s="60" t="str">
        <f>IF(AND('Mapa final'!$AB$14="Muy Baja",'Mapa final'!$AD$14="Leve"),CONCATENATE("R2C",'Mapa final'!$R$14),"")</f>
        <v/>
      </c>
      <c r="K47" s="61" t="str">
        <f>IF(AND('Mapa final'!$AB$15="Muy Baja",'Mapa final'!$AD$15="Leve"),CONCATENATE("R2C",'Mapa final'!$R$15),"")</f>
        <v/>
      </c>
      <c r="L47" s="61" t="str">
        <f>IF(AND('Mapa final'!$AB$16="Muy Baja",'Mapa final'!$AD$16="Leve"),CONCATENATE("R2C",'Mapa final'!$R$16),"")</f>
        <v/>
      </c>
      <c r="M47" s="61" t="str">
        <f>IF(AND('Mapa final'!$AB$17="Muy Baja",'Mapa final'!$AD$17="Leve"),CONCATENATE("R2C",'Mapa final'!$R$17),"")</f>
        <v/>
      </c>
      <c r="N47" s="61" t="str">
        <f>IF(AND('Mapa final'!$AB$18="Muy Baja",'Mapa final'!$AD$18="Leve"),CONCATENATE("R2C",'Mapa final'!$R$18),"")</f>
        <v/>
      </c>
      <c r="O47" s="62" t="str">
        <f>IF(AND('Mapa final'!$AB$19="Muy Baja",'Mapa final'!$AD$19="Leve"),CONCATENATE("R2C",'Mapa final'!$R$19),"")</f>
        <v/>
      </c>
      <c r="P47" s="60" t="str">
        <f>IF(AND('Mapa final'!$AB$14="Muy Baja",'Mapa final'!$AD$14="Menor"),CONCATENATE("R2C",'Mapa final'!$R$14),"")</f>
        <v/>
      </c>
      <c r="Q47" s="61" t="str">
        <f>IF(AND('Mapa final'!$AB$15="Muy Baja",'Mapa final'!$AD$15="Menor"),CONCATENATE("R2C",'Mapa final'!$R$15),"")</f>
        <v/>
      </c>
      <c r="R47" s="61" t="str">
        <f>IF(AND('Mapa final'!$AB$16="Muy Baja",'Mapa final'!$AD$16="Menor"),CONCATENATE("R2C",'Mapa final'!$R$16),"")</f>
        <v/>
      </c>
      <c r="S47" s="61" t="str">
        <f>IF(AND('Mapa final'!$AB$17="Muy Baja",'Mapa final'!$AD$17="Menor"),CONCATENATE("R2C",'Mapa final'!$R$17),"")</f>
        <v/>
      </c>
      <c r="T47" s="61" t="str">
        <f>IF(AND('Mapa final'!$AB$18="Muy Baja",'Mapa final'!$AD$18="Menor"),CONCATENATE("R2C",'Mapa final'!$R$18),"")</f>
        <v/>
      </c>
      <c r="U47" s="62" t="str">
        <f>IF(AND('Mapa final'!$AB$19="Muy Baja",'Mapa final'!$AD$19="Menor"),CONCATENATE("R2C",'Mapa final'!$R$19),"")</f>
        <v/>
      </c>
      <c r="V47" s="51" t="str">
        <f>IF(AND('Mapa final'!$AB$14="Muy Baja",'Mapa final'!$AD$14="Moderado"),CONCATENATE("R2C",'Mapa final'!$R$14),"")</f>
        <v/>
      </c>
      <c r="W47" s="52" t="str">
        <f>IF(AND('Mapa final'!$AB$15="Muy Baja",'Mapa final'!$AD$15="Moderado"),CONCATENATE("R2C",'Mapa final'!$R$15),"")</f>
        <v/>
      </c>
      <c r="X47" s="52" t="str">
        <f>IF(AND('Mapa final'!$AB$16="Muy Baja",'Mapa final'!$AD$16="Moderado"),CONCATENATE("R2C",'Mapa final'!$R$16),"")</f>
        <v/>
      </c>
      <c r="Y47" s="52" t="str">
        <f>IF(AND('Mapa final'!$AB$17="Muy Baja",'Mapa final'!$AD$17="Moderado"),CONCATENATE("R2C",'Mapa final'!$R$17),"")</f>
        <v/>
      </c>
      <c r="Z47" s="52" t="str">
        <f>IF(AND('Mapa final'!$AB$18="Muy Baja",'Mapa final'!$AD$18="Moderado"),CONCATENATE("R2C",'Mapa final'!$R$18),"")</f>
        <v/>
      </c>
      <c r="AA47" s="53" t="str">
        <f>IF(AND('Mapa final'!$AB$19="Muy Baja",'Mapa final'!$AD$19="Moderado"),CONCATENATE("R2C",'Mapa final'!$R$19),"")</f>
        <v/>
      </c>
      <c r="AB47" s="36" t="str">
        <f>IF(AND('Mapa final'!$AB$14="Muy Baja",'Mapa final'!$AD$14="Mayor"),CONCATENATE("R2C",'Mapa final'!$R$14),"")</f>
        <v/>
      </c>
      <c r="AC47" s="37" t="str">
        <f>IF(AND('Mapa final'!$AB$15="Muy Baja",'Mapa final'!$AD$15="Mayor"),CONCATENATE("R2C",'Mapa final'!$R$15),"")</f>
        <v/>
      </c>
      <c r="AD47" s="37" t="str">
        <f>IF(AND('Mapa final'!$AB$16="Muy Baja",'Mapa final'!$AD$16="Mayor"),CONCATENATE("R2C",'Mapa final'!$R$16),"")</f>
        <v/>
      </c>
      <c r="AE47" s="37" t="str">
        <f>IF(AND('Mapa final'!$AB$17="Muy Baja",'Mapa final'!$AD$17="Mayor"),CONCATENATE("R2C",'Mapa final'!$R$17),"")</f>
        <v/>
      </c>
      <c r="AF47" s="37" t="str">
        <f>IF(AND('Mapa final'!$AB$18="Muy Baja",'Mapa final'!$AD$18="Mayor"),CONCATENATE("R2C",'Mapa final'!$R$18),"")</f>
        <v/>
      </c>
      <c r="AG47" s="38" t="str">
        <f>IF(AND('Mapa final'!$AB$19="Muy Baja",'Mapa final'!$AD$19="Mayor"),CONCATENATE("R2C",'Mapa final'!$R$19),"")</f>
        <v/>
      </c>
      <c r="AH47" s="39" t="str">
        <f>IF(AND('Mapa final'!$AB$14="Muy Baja",'Mapa final'!$AD$14="Catastrófico"),CONCATENATE("R2C",'Mapa final'!$R$14),"")</f>
        <v/>
      </c>
      <c r="AI47" s="40" t="str">
        <f>IF(AND('Mapa final'!$AB$15="Muy Baja",'Mapa final'!$AD$15="Catastrófico"),CONCATENATE("R2C",'Mapa final'!$R$15),"")</f>
        <v/>
      </c>
      <c r="AJ47" s="40" t="str">
        <f>IF(AND('Mapa final'!$AB$16="Muy Baja",'Mapa final'!$AD$16="Catastrófico"),CONCATENATE("R2C",'Mapa final'!$R$16),"")</f>
        <v/>
      </c>
      <c r="AK47" s="40" t="str">
        <f>IF(AND('Mapa final'!$AB$17="Muy Baja",'Mapa final'!$AD$17="Catastrófico"),CONCATENATE("R2C",'Mapa final'!$R$17),"")</f>
        <v/>
      </c>
      <c r="AL47" s="40" t="str">
        <f>IF(AND('Mapa final'!$AB$18="Muy Baja",'Mapa final'!$AD$18="Catastrófico"),CONCATENATE("R2C",'Mapa final'!$R$18),"")</f>
        <v/>
      </c>
      <c r="AM47" s="41" t="str">
        <f>IF(AND('Mapa final'!$AB$19="Muy Baja",'Mapa final'!$AD$19="Catastrófico"),CONCATENATE("R2C",'Mapa final'!$R$19),"")</f>
        <v/>
      </c>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67"/>
      <c r="BM47" s="67"/>
      <c r="BN47" s="67"/>
      <c r="BO47" s="67"/>
      <c r="BP47" s="67"/>
      <c r="BQ47" s="67"/>
      <c r="BR47" s="67"/>
      <c r="BS47" s="67"/>
      <c r="BT47" s="67"/>
      <c r="BU47" s="67"/>
      <c r="BV47" s="67"/>
      <c r="BW47" s="67"/>
      <c r="BX47" s="67"/>
      <c r="BY47" s="67"/>
      <c r="BZ47" s="67"/>
      <c r="CA47" s="67"/>
      <c r="CB47" s="67"/>
    </row>
    <row r="48" spans="1:80" ht="15" customHeight="1" x14ac:dyDescent="0.3">
      <c r="A48" s="67"/>
      <c r="B48" s="558"/>
      <c r="C48" s="558"/>
      <c r="D48" s="559"/>
      <c r="E48" s="615"/>
      <c r="F48" s="600"/>
      <c r="G48" s="600"/>
      <c r="H48" s="600"/>
      <c r="I48" s="601"/>
      <c r="J48" s="60" t="str">
        <f>IF(AND('Mapa final'!$AB$20="Muy Baja",'Mapa final'!$AD$20="Leve"),CONCATENATE("R3C",'Mapa final'!$R$20),"")</f>
        <v/>
      </c>
      <c r="K48" s="61" t="str">
        <f>IF(AND('Mapa final'!$AB$21="Muy Baja",'Mapa final'!$AD$21="Leve"),CONCATENATE("R3C",'Mapa final'!$R$21),"")</f>
        <v/>
      </c>
      <c r="L48" s="61" t="str">
        <f>IF(AND('Mapa final'!$AB$22="Muy Baja",'Mapa final'!$AD$22="Leve"),CONCATENATE("R3C",'Mapa final'!$R$22),"")</f>
        <v/>
      </c>
      <c r="M48" s="61" t="str">
        <f>IF(AND('Mapa final'!$AB$23="Muy Baja",'Mapa final'!$AD$23="Leve"),CONCATENATE("R3C",'Mapa final'!$R$23),"")</f>
        <v/>
      </c>
      <c r="N48" s="61" t="str">
        <f>IF(AND('Mapa final'!$AB$24="Muy Baja",'Mapa final'!$AD$24="Leve"),CONCATENATE("R3C",'Mapa final'!$R$24),"")</f>
        <v/>
      </c>
      <c r="O48" s="62" t="str">
        <f>IF(AND('Mapa final'!$AB$25="Muy Baja",'Mapa final'!$AD$25="Leve"),CONCATENATE("R3C",'Mapa final'!$R$25),"")</f>
        <v/>
      </c>
      <c r="P48" s="60" t="str">
        <f>IF(AND('Mapa final'!$AB$20="Muy Baja",'Mapa final'!$AD$20="Menor"),CONCATENATE("R3C",'Mapa final'!$R$20),"")</f>
        <v/>
      </c>
      <c r="Q48" s="61" t="str">
        <f>IF(AND('Mapa final'!$AB$21="Muy Baja",'Mapa final'!$AD$21="Menor"),CONCATENATE("R3C",'Mapa final'!$R$21),"")</f>
        <v/>
      </c>
      <c r="R48" s="61" t="str">
        <f>IF(AND('Mapa final'!$AB$22="Muy Baja",'Mapa final'!$AD$22="Menor"),CONCATENATE("R3C",'Mapa final'!$R$22),"")</f>
        <v/>
      </c>
      <c r="S48" s="61" t="str">
        <f>IF(AND('Mapa final'!$AB$23="Muy Baja",'Mapa final'!$AD$23="Menor"),CONCATENATE("R3C",'Mapa final'!$R$23),"")</f>
        <v/>
      </c>
      <c r="T48" s="61" t="str">
        <f>IF(AND('Mapa final'!$AB$24="Muy Baja",'Mapa final'!$AD$24="Menor"),CONCATENATE("R3C",'Mapa final'!$R$24),"")</f>
        <v/>
      </c>
      <c r="U48" s="62" t="str">
        <f>IF(AND('Mapa final'!$AB$25="Muy Baja",'Mapa final'!$AD$25="Menor"),CONCATENATE("R3C",'Mapa final'!$R$25),"")</f>
        <v/>
      </c>
      <c r="V48" s="51" t="str">
        <f>IF(AND('Mapa final'!$AB$20="Muy Baja",'Mapa final'!$AD$20="Moderado"),CONCATENATE("R3C",'Mapa final'!$R$20),"")</f>
        <v/>
      </c>
      <c r="W48" s="52" t="str">
        <f>IF(AND('Mapa final'!$AB$21="Muy Baja",'Mapa final'!$AD$21="Moderado"),CONCATENATE("R3C",'Mapa final'!$R$21),"")</f>
        <v/>
      </c>
      <c r="X48" s="52" t="str">
        <f>IF(AND('Mapa final'!$AB$22="Muy Baja",'Mapa final'!$AD$22="Moderado"),CONCATENATE("R3C",'Mapa final'!$R$22),"")</f>
        <v/>
      </c>
      <c r="Y48" s="52" t="str">
        <f>IF(AND('Mapa final'!$AB$23="Muy Baja",'Mapa final'!$AD$23="Moderado"),CONCATENATE("R3C",'Mapa final'!$R$23),"")</f>
        <v/>
      </c>
      <c r="Z48" s="52" t="str">
        <f>IF(AND('Mapa final'!$AB$24="Muy Baja",'Mapa final'!$AD$24="Moderado"),CONCATENATE("R3C",'Mapa final'!$R$24),"")</f>
        <v/>
      </c>
      <c r="AA48" s="53" t="str">
        <f>IF(AND('Mapa final'!$AB$25="Muy Baja",'Mapa final'!$AD$25="Moderado"),CONCATENATE("R3C",'Mapa final'!$R$25),"")</f>
        <v/>
      </c>
      <c r="AB48" s="36" t="str">
        <f>IF(AND('Mapa final'!$AB$20="Muy Baja",'Mapa final'!$AD$20="Mayor"),CONCATENATE("R3C",'Mapa final'!$R$20),"")</f>
        <v/>
      </c>
      <c r="AC48" s="37" t="str">
        <f>IF(AND('Mapa final'!$AB$21="Muy Baja",'Mapa final'!$AD$21="Mayor"),CONCATENATE("R3C",'Mapa final'!$R$21),"")</f>
        <v/>
      </c>
      <c r="AD48" s="37" t="str">
        <f>IF(AND('Mapa final'!$AB$22="Muy Baja",'Mapa final'!$AD$22="Mayor"),CONCATENATE("R3C",'Mapa final'!$R$22),"")</f>
        <v/>
      </c>
      <c r="AE48" s="37" t="str">
        <f>IF(AND('Mapa final'!$AB$23="Muy Baja",'Mapa final'!$AD$23="Mayor"),CONCATENATE("R3C",'Mapa final'!$R$23),"")</f>
        <v/>
      </c>
      <c r="AF48" s="37" t="str">
        <f>IF(AND('Mapa final'!$AB$24="Muy Baja",'Mapa final'!$AD$24="Mayor"),CONCATENATE("R3C",'Mapa final'!$R$24),"")</f>
        <v/>
      </c>
      <c r="AG48" s="38" t="str">
        <f>IF(AND('Mapa final'!$AB$25="Muy Baja",'Mapa final'!$AD$25="Mayor"),CONCATENATE("R3C",'Mapa final'!$R$25),"")</f>
        <v/>
      </c>
      <c r="AH48" s="39" t="str">
        <f>IF(AND('Mapa final'!$AB$20="Muy Baja",'Mapa final'!$AD$20="Catastrófico"),CONCATENATE("R3C",'Mapa final'!$R$20),"")</f>
        <v/>
      </c>
      <c r="AI48" s="40" t="str">
        <f>IF(AND('Mapa final'!$AB$21="Muy Baja",'Mapa final'!$AD$21="Catastrófico"),CONCATENATE("R3C",'Mapa final'!$R$21),"")</f>
        <v/>
      </c>
      <c r="AJ48" s="40" t="str">
        <f>IF(AND('Mapa final'!$AB$22="Muy Baja",'Mapa final'!$AD$22="Catastrófico"),CONCATENATE("R3C",'Mapa final'!$R$22),"")</f>
        <v/>
      </c>
      <c r="AK48" s="40" t="str">
        <f>IF(AND('Mapa final'!$AB$23="Muy Baja",'Mapa final'!$AD$23="Catastrófico"),CONCATENATE("R3C",'Mapa final'!$R$23),"")</f>
        <v/>
      </c>
      <c r="AL48" s="40" t="str">
        <f>IF(AND('Mapa final'!$AB$24="Muy Baja",'Mapa final'!$AD$24="Catastrófico"),CONCATENATE("R3C",'Mapa final'!$R$24),"")</f>
        <v/>
      </c>
      <c r="AM48" s="41" t="str">
        <f>IF(AND('Mapa final'!$AB$25="Muy Baja",'Mapa final'!$AD$25="Catastrófico"),CONCATENATE("R3C",'Mapa final'!$R$25),"")</f>
        <v/>
      </c>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row>
    <row r="49" spans="1:80" ht="15" customHeight="1" x14ac:dyDescent="0.3">
      <c r="A49" s="67"/>
      <c r="B49" s="558"/>
      <c r="C49" s="558"/>
      <c r="D49" s="559"/>
      <c r="E49" s="599"/>
      <c r="F49" s="600"/>
      <c r="G49" s="600"/>
      <c r="H49" s="600"/>
      <c r="I49" s="601"/>
      <c r="J49" s="60" t="str">
        <f>IF(AND('Mapa final'!$AB$26="Muy Baja",'Mapa final'!$AD$26="Leve"),CONCATENATE("R4C",'Mapa final'!$R$26),"")</f>
        <v/>
      </c>
      <c r="K49" s="61" t="str">
        <f>IF(AND('Mapa final'!$AB$27="Muy Baja",'Mapa final'!$AD$27="Leve"),CONCATENATE("R4C",'Mapa final'!$R$27),"")</f>
        <v/>
      </c>
      <c r="L49" s="61" t="str">
        <f>IF(AND('Mapa final'!$AB$28="Muy Baja",'Mapa final'!$AD$28="Leve"),CONCATENATE("R4C",'Mapa final'!$R$28),"")</f>
        <v/>
      </c>
      <c r="M49" s="61" t="str">
        <f>IF(AND('Mapa final'!$AB$29="Muy Baja",'Mapa final'!$AD$29="Leve"),CONCATENATE("R4C",'Mapa final'!$R$29),"")</f>
        <v/>
      </c>
      <c r="N49" s="61" t="str">
        <f>IF(AND('Mapa final'!$AB$30="Muy Baja",'Mapa final'!$AD$30="Leve"),CONCATENATE("R4C",'Mapa final'!$R$30),"")</f>
        <v/>
      </c>
      <c r="O49" s="62" t="str">
        <f>IF(AND('Mapa final'!$AB$31="Muy Baja",'Mapa final'!$AD$31="Leve"),CONCATENATE("R4C",'Mapa final'!$R$31),"")</f>
        <v/>
      </c>
      <c r="P49" s="60" t="str">
        <f>IF(AND('Mapa final'!$AB$26="Muy Baja",'Mapa final'!$AD$26="Menor"),CONCATENATE("R4C",'Mapa final'!$R$26),"")</f>
        <v/>
      </c>
      <c r="Q49" s="61" t="str">
        <f>IF(AND('Mapa final'!$AB$27="Muy Baja",'Mapa final'!$AD$27="Menor"),CONCATENATE("R4C",'Mapa final'!$R$27),"")</f>
        <v/>
      </c>
      <c r="R49" s="61" t="str">
        <f>IF(AND('Mapa final'!$AB$28="Muy Baja",'Mapa final'!$AD$28="Menor"),CONCATENATE("R4C",'Mapa final'!$R$28),"")</f>
        <v/>
      </c>
      <c r="S49" s="61" t="str">
        <f>IF(AND('Mapa final'!$AB$29="Muy Baja",'Mapa final'!$AD$29="Menor"),CONCATENATE("R4C",'Mapa final'!$R$29),"")</f>
        <v/>
      </c>
      <c r="T49" s="61" t="str">
        <f>IF(AND('Mapa final'!$AB$30="Muy Baja",'Mapa final'!$AD$30="Menor"),CONCATENATE("R4C",'Mapa final'!$R$30),"")</f>
        <v/>
      </c>
      <c r="U49" s="62" t="str">
        <f>IF(AND('Mapa final'!$AB$31="Muy Baja",'Mapa final'!$AD$31="Menor"),CONCATENATE("R4C",'Mapa final'!$R$31),"")</f>
        <v/>
      </c>
      <c r="V49" s="51" t="str">
        <f>IF(AND('Mapa final'!$AB$26="Muy Baja",'Mapa final'!$AD$26="Moderado"),CONCATENATE("R4C",'Mapa final'!$R$26),"")</f>
        <v/>
      </c>
      <c r="W49" s="52" t="str">
        <f>IF(AND('Mapa final'!$AB$27="Muy Baja",'Mapa final'!$AD$27="Moderado"),CONCATENATE("R4C",'Mapa final'!$R$27),"")</f>
        <v/>
      </c>
      <c r="X49" s="52" t="str">
        <f>IF(AND('Mapa final'!$AB$28="Muy Baja",'Mapa final'!$AD$28="Moderado"),CONCATENATE("R4C",'Mapa final'!$R$28),"")</f>
        <v/>
      </c>
      <c r="Y49" s="52" t="str">
        <f>IF(AND('Mapa final'!$AB$29="Muy Baja",'Mapa final'!$AD$29="Moderado"),CONCATENATE("R4C",'Mapa final'!$R$29),"")</f>
        <v/>
      </c>
      <c r="Z49" s="52" t="str">
        <f>IF(AND('Mapa final'!$AB$30="Muy Baja",'Mapa final'!$AD$30="Moderado"),CONCATENATE("R4C",'Mapa final'!$R$30),"")</f>
        <v/>
      </c>
      <c r="AA49" s="53" t="str">
        <f>IF(AND('Mapa final'!$AB$31="Muy Baja",'Mapa final'!$AD$31="Moderado"),CONCATENATE("R4C",'Mapa final'!$R$31),"")</f>
        <v/>
      </c>
      <c r="AB49" s="36" t="str">
        <f>IF(AND('Mapa final'!$AB$26="Muy Baja",'Mapa final'!$AD$26="Mayor"),CONCATENATE("R4C",'Mapa final'!$R$26),"")</f>
        <v/>
      </c>
      <c r="AC49" s="37" t="str">
        <f>IF(AND('Mapa final'!$AB$27="Muy Baja",'Mapa final'!$AD$27="Mayor"),CONCATENATE("R4C",'Mapa final'!$R$27),"")</f>
        <v/>
      </c>
      <c r="AD49" s="37" t="str">
        <f>IF(AND('Mapa final'!$AB$28="Muy Baja",'Mapa final'!$AD$28="Mayor"),CONCATENATE("R4C",'Mapa final'!$R$28),"")</f>
        <v/>
      </c>
      <c r="AE49" s="37" t="str">
        <f>IF(AND('Mapa final'!$AB$29="Muy Baja",'Mapa final'!$AD$29="Mayor"),CONCATENATE("R4C",'Mapa final'!$R$29),"")</f>
        <v/>
      </c>
      <c r="AF49" s="37" t="str">
        <f>IF(AND('Mapa final'!$AB$30="Muy Baja",'Mapa final'!$AD$30="Mayor"),CONCATENATE("R4C",'Mapa final'!$R$30),"")</f>
        <v/>
      </c>
      <c r="AG49" s="38" t="str">
        <f>IF(AND('Mapa final'!$AB$31="Muy Baja",'Mapa final'!$AD$31="Mayor"),CONCATENATE("R4C",'Mapa final'!$R$31),"")</f>
        <v/>
      </c>
      <c r="AH49" s="39" t="str">
        <f>IF(AND('Mapa final'!$AB$26="Muy Baja",'Mapa final'!$AD$26="Catastrófico"),CONCATENATE("R4C",'Mapa final'!$R$26),"")</f>
        <v/>
      </c>
      <c r="AI49" s="40" t="str">
        <f>IF(AND('Mapa final'!$AB$27="Muy Baja",'Mapa final'!$AD$27="Catastrófico"),CONCATENATE("R4C",'Mapa final'!$R$27),"")</f>
        <v/>
      </c>
      <c r="AJ49" s="40" t="str">
        <f>IF(AND('Mapa final'!$AB$28="Muy Baja",'Mapa final'!$AD$28="Catastrófico"),CONCATENATE("R4C",'Mapa final'!$R$28),"")</f>
        <v/>
      </c>
      <c r="AK49" s="40" t="str">
        <f>IF(AND('Mapa final'!$AB$29="Muy Baja",'Mapa final'!$AD$29="Catastrófico"),CONCATENATE("R4C",'Mapa final'!$R$29),"")</f>
        <v/>
      </c>
      <c r="AL49" s="40" t="str">
        <f>IF(AND('Mapa final'!$AB$30="Muy Baja",'Mapa final'!$AD$30="Catastrófico"),CONCATENATE("R4C",'Mapa final'!$R$30),"")</f>
        <v/>
      </c>
      <c r="AM49" s="41" t="str">
        <f>IF(AND('Mapa final'!$AB$31="Muy Baja",'Mapa final'!$AD$31="Catastrófico"),CONCATENATE("R4C",'Mapa final'!$R$31),"")</f>
        <v/>
      </c>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row>
    <row r="50" spans="1:80" ht="15" customHeight="1" x14ac:dyDescent="0.3">
      <c r="A50" s="67"/>
      <c r="B50" s="558"/>
      <c r="C50" s="558"/>
      <c r="D50" s="559"/>
      <c r="E50" s="599"/>
      <c r="F50" s="600"/>
      <c r="G50" s="600"/>
      <c r="H50" s="600"/>
      <c r="I50" s="601"/>
      <c r="J50" s="60" t="str">
        <f>IF(AND('Mapa final'!$AB$32="Muy Baja",'Mapa final'!$AD$32="Leve"),CONCATENATE("R5C",'Mapa final'!$R$32),"")</f>
        <v/>
      </c>
      <c r="K50" s="61" t="str">
        <f>IF(AND('Mapa final'!$AB$33="Muy Baja",'Mapa final'!$AD$33="Leve"),CONCATENATE("R5C",'Mapa final'!$R$33),"")</f>
        <v/>
      </c>
      <c r="L50" s="61" t="str">
        <f>IF(AND('Mapa final'!$AB$34="Muy Baja",'Mapa final'!$AD$34="Leve"),CONCATENATE("R5C",'Mapa final'!$R$34),"")</f>
        <v/>
      </c>
      <c r="M50" s="61" t="str">
        <f>IF(AND('Mapa final'!$AB$35="Muy Baja",'Mapa final'!$AD$35="Leve"),CONCATENATE("R5C",'Mapa final'!$R$35),"")</f>
        <v/>
      </c>
      <c r="N50" s="61" t="str">
        <f>IF(AND('Mapa final'!$AB$36="Muy Baja",'Mapa final'!$AD$36="Leve"),CONCATENATE("R5C",'Mapa final'!$R$36),"")</f>
        <v/>
      </c>
      <c r="O50" s="62" t="str">
        <f>IF(AND('Mapa final'!$AB$37="Muy Baja",'Mapa final'!$AD$37="Leve"),CONCATENATE("R5C",'Mapa final'!$R$37),"")</f>
        <v/>
      </c>
      <c r="P50" s="60" t="str">
        <f>IF(AND('Mapa final'!$AB$32="Muy Baja",'Mapa final'!$AD$32="Menor"),CONCATENATE("R5C",'Mapa final'!$R$32),"")</f>
        <v/>
      </c>
      <c r="Q50" s="61" t="str">
        <f>IF(AND('Mapa final'!$AB$33="Muy Baja",'Mapa final'!$AD$33="Menor"),CONCATENATE("R5C",'Mapa final'!$R$33),"")</f>
        <v/>
      </c>
      <c r="R50" s="61" t="str">
        <f>IF(AND('Mapa final'!$AB$34="Muy Baja",'Mapa final'!$AD$34="Menor"),CONCATENATE("R5C",'Mapa final'!$R$34),"")</f>
        <v/>
      </c>
      <c r="S50" s="61" t="str">
        <f>IF(AND('Mapa final'!$AB$35="Muy Baja",'Mapa final'!$AD$35="Menor"),CONCATENATE("R5C",'Mapa final'!$R$35),"")</f>
        <v/>
      </c>
      <c r="T50" s="61" t="str">
        <f>IF(AND('Mapa final'!$AB$36="Muy Baja",'Mapa final'!$AD$36="Menor"),CONCATENATE("R5C",'Mapa final'!$R$36),"")</f>
        <v/>
      </c>
      <c r="U50" s="62" t="str">
        <f>IF(AND('Mapa final'!$AB$37="Muy Baja",'Mapa final'!$AD$37="Menor"),CONCATENATE("R5C",'Mapa final'!$R$37),"")</f>
        <v/>
      </c>
      <c r="V50" s="51" t="str">
        <f>IF(AND('Mapa final'!$AB$32="Muy Baja",'Mapa final'!$AD$32="Moderado"),CONCATENATE("R5C",'Mapa final'!$R$32),"")</f>
        <v/>
      </c>
      <c r="W50" s="52" t="str">
        <f>IF(AND('Mapa final'!$AB$33="Muy Baja",'Mapa final'!$AD$33="Moderado"),CONCATENATE("R5C",'Mapa final'!$R$33),"")</f>
        <v/>
      </c>
      <c r="X50" s="52" t="str">
        <f>IF(AND('Mapa final'!$AB$34="Muy Baja",'Mapa final'!$AD$34="Moderado"),CONCATENATE("R5C",'Mapa final'!$R$34),"")</f>
        <v/>
      </c>
      <c r="Y50" s="52" t="str">
        <f>IF(AND('Mapa final'!$AB$35="Muy Baja",'Mapa final'!$AD$35="Moderado"),CONCATENATE("R5C",'Mapa final'!$R$35),"")</f>
        <v/>
      </c>
      <c r="Z50" s="52" t="str">
        <f>IF(AND('Mapa final'!$AB$36="Muy Baja",'Mapa final'!$AD$36="Moderado"),CONCATENATE("R5C",'Mapa final'!$R$36),"")</f>
        <v/>
      </c>
      <c r="AA50" s="53" t="str">
        <f>IF(AND('Mapa final'!$AB$37="Muy Baja",'Mapa final'!$AD$37="Moderado"),CONCATENATE("R5C",'Mapa final'!$R$37),"")</f>
        <v/>
      </c>
      <c r="AB50" s="36" t="str">
        <f>IF(AND('Mapa final'!$AB$32="Muy Baja",'Mapa final'!$AD$32="Mayor"),CONCATENATE("R5C",'Mapa final'!$R$32),"")</f>
        <v/>
      </c>
      <c r="AC50" s="37" t="str">
        <f>IF(AND('Mapa final'!$AB$33="Muy Baja",'Mapa final'!$AD$33="Mayor"),CONCATENATE("R5C",'Mapa final'!$R$33),"")</f>
        <v/>
      </c>
      <c r="AD50" s="37" t="str">
        <f>IF(AND('Mapa final'!$AB$34="Muy Baja",'Mapa final'!$AD$34="Mayor"),CONCATENATE("R5C",'Mapa final'!$R$34),"")</f>
        <v/>
      </c>
      <c r="AE50" s="37" t="str">
        <f>IF(AND('Mapa final'!$AB$35="Muy Baja",'Mapa final'!$AD$35="Mayor"),CONCATENATE("R5C",'Mapa final'!$R$35),"")</f>
        <v/>
      </c>
      <c r="AF50" s="37" t="str">
        <f>IF(AND('Mapa final'!$AB$36="Muy Baja",'Mapa final'!$AD$36="Mayor"),CONCATENATE("R5C",'Mapa final'!$R$36),"")</f>
        <v/>
      </c>
      <c r="AG50" s="38" t="str">
        <f>IF(AND('Mapa final'!$AB$37="Muy Baja",'Mapa final'!$AD$37="Mayor"),CONCATENATE("R5C",'Mapa final'!$R$37),"")</f>
        <v/>
      </c>
      <c r="AH50" s="39" t="str">
        <f>IF(AND('Mapa final'!$AB$32="Muy Baja",'Mapa final'!$AD$32="Catastrófico"),CONCATENATE("R5C",'Mapa final'!$R$32),"")</f>
        <v/>
      </c>
      <c r="AI50" s="40" t="str">
        <f>IF(AND('Mapa final'!$AB$33="Muy Baja",'Mapa final'!$AD$33="Catastrófico"),CONCATENATE("R5C",'Mapa final'!$R$33),"")</f>
        <v/>
      </c>
      <c r="AJ50" s="40" t="str">
        <f>IF(AND('Mapa final'!$AB$34="Muy Baja",'Mapa final'!$AD$34="Catastrófico"),CONCATENATE("R5C",'Mapa final'!$R$34),"")</f>
        <v/>
      </c>
      <c r="AK50" s="40" t="str">
        <f>IF(AND('Mapa final'!$AB$35="Muy Baja",'Mapa final'!$AD$35="Catastrófico"),CONCATENATE("R5C",'Mapa final'!$R$35),"")</f>
        <v/>
      </c>
      <c r="AL50" s="40" t="str">
        <f>IF(AND('Mapa final'!$AB$36="Muy Baja",'Mapa final'!$AD$36="Catastrófico"),CONCATENATE("R5C",'Mapa final'!$R$36),"")</f>
        <v/>
      </c>
      <c r="AM50" s="41" t="str">
        <f>IF(AND('Mapa final'!$AB$37="Muy Baja",'Mapa final'!$AD$37="Catastrófico"),CONCATENATE("R5C",'Mapa final'!$R$37),"")</f>
        <v/>
      </c>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row>
    <row r="51" spans="1:80" ht="15" customHeight="1" x14ac:dyDescent="0.3">
      <c r="A51" s="67"/>
      <c r="B51" s="558"/>
      <c r="C51" s="558"/>
      <c r="D51" s="559"/>
      <c r="E51" s="599"/>
      <c r="F51" s="600"/>
      <c r="G51" s="600"/>
      <c r="H51" s="600"/>
      <c r="I51" s="601"/>
      <c r="J51" s="60" t="str">
        <f>IF(AND('Mapa final'!$AB$38="Muy Baja",'Mapa final'!$AD$38="Leve"),CONCATENATE("R6C",'Mapa final'!$R$38),"")</f>
        <v/>
      </c>
      <c r="K51" s="61" t="str">
        <f>IF(AND('Mapa final'!$AB$39="Muy Baja",'Mapa final'!$AD$39="Leve"),CONCATENATE("R6C",'Mapa final'!$R$39),"")</f>
        <v/>
      </c>
      <c r="L51" s="61" t="str">
        <f>IF(AND('Mapa final'!$AB$40="Muy Baja",'Mapa final'!$AD$40="Leve"),CONCATENATE("R6C",'Mapa final'!$R$40),"")</f>
        <v/>
      </c>
      <c r="M51" s="61" t="str">
        <f>IF(AND('Mapa final'!$AB$41="Muy Baja",'Mapa final'!$AD$41="Leve"),CONCATENATE("R6C",'Mapa final'!$R$41),"")</f>
        <v/>
      </c>
      <c r="N51" s="61" t="str">
        <f>IF(AND('Mapa final'!$AB$42="Muy Baja",'Mapa final'!$AD$42="Leve"),CONCATENATE("R6C",'Mapa final'!$R$42),"")</f>
        <v/>
      </c>
      <c r="O51" s="62" t="str">
        <f>IF(AND('Mapa final'!$AB$43="Muy Baja",'Mapa final'!$AD$43="Leve"),CONCATENATE("R6C",'Mapa final'!$R$43),"")</f>
        <v/>
      </c>
      <c r="P51" s="60" t="str">
        <f>IF(AND('Mapa final'!$AB$38="Muy Baja",'Mapa final'!$AD$38="Menor"),CONCATENATE("R6C",'Mapa final'!$R$38),"")</f>
        <v/>
      </c>
      <c r="Q51" s="61" t="str">
        <f>IF(AND('Mapa final'!$AB$39="Muy Baja",'Mapa final'!$AD$39="Menor"),CONCATENATE("R6C",'Mapa final'!$R$39),"")</f>
        <v/>
      </c>
      <c r="R51" s="61" t="str">
        <f>IF(AND('Mapa final'!$AB$40="Muy Baja",'Mapa final'!$AD$40="Menor"),CONCATENATE("R6C",'Mapa final'!$R$40),"")</f>
        <v/>
      </c>
      <c r="S51" s="61" t="str">
        <f>IF(AND('Mapa final'!$AB$41="Muy Baja",'Mapa final'!$AD$41="Menor"),CONCATENATE("R6C",'Mapa final'!$R$41),"")</f>
        <v/>
      </c>
      <c r="T51" s="61" t="str">
        <f>IF(AND('Mapa final'!$AB$42="Muy Baja",'Mapa final'!$AD$42="Menor"),CONCATENATE("R6C",'Mapa final'!$R$42),"")</f>
        <v/>
      </c>
      <c r="U51" s="62" t="str">
        <f>IF(AND('Mapa final'!$AB$43="Muy Baja",'Mapa final'!$AD$43="Menor"),CONCATENATE("R6C",'Mapa final'!$R$43),"")</f>
        <v/>
      </c>
      <c r="V51" s="51" t="str">
        <f>IF(AND('Mapa final'!$AB$38="Muy Baja",'Mapa final'!$AD$38="Moderado"),CONCATENATE("R6C",'Mapa final'!$R$38),"")</f>
        <v/>
      </c>
      <c r="W51" s="52" t="str">
        <f>IF(AND('Mapa final'!$AB$39="Muy Baja",'Mapa final'!$AD$39="Moderado"),CONCATENATE("R6C",'Mapa final'!$R$39),"")</f>
        <v/>
      </c>
      <c r="X51" s="52" t="str">
        <f>IF(AND('Mapa final'!$AB$40="Muy Baja",'Mapa final'!$AD$40="Moderado"),CONCATENATE("R6C",'Mapa final'!$R$40),"")</f>
        <v/>
      </c>
      <c r="Y51" s="52" t="str">
        <f>IF(AND('Mapa final'!$AB$41="Muy Baja",'Mapa final'!$AD$41="Moderado"),CONCATENATE("R6C",'Mapa final'!$R$41),"")</f>
        <v/>
      </c>
      <c r="Z51" s="52" t="str">
        <f>IF(AND('Mapa final'!$AB$42="Muy Baja",'Mapa final'!$AD$42="Moderado"),CONCATENATE("R6C",'Mapa final'!$R$42),"")</f>
        <v/>
      </c>
      <c r="AA51" s="53" t="str">
        <f>IF(AND('Mapa final'!$AB$43="Muy Baja",'Mapa final'!$AD$43="Moderado"),CONCATENATE("R6C",'Mapa final'!$R$43),"")</f>
        <v/>
      </c>
      <c r="AB51" s="36" t="str">
        <f>IF(AND('Mapa final'!$AB$38="Muy Baja",'Mapa final'!$AD$38="Mayor"),CONCATENATE("R6C",'Mapa final'!$R$38),"")</f>
        <v/>
      </c>
      <c r="AC51" s="37" t="str">
        <f>IF(AND('Mapa final'!$AB$39="Muy Baja",'Mapa final'!$AD$39="Mayor"),CONCATENATE("R6C",'Mapa final'!$R$39),"")</f>
        <v/>
      </c>
      <c r="AD51" s="37" t="str">
        <f>IF(AND('Mapa final'!$AB$40="Muy Baja",'Mapa final'!$AD$40="Mayor"),CONCATENATE("R6C",'Mapa final'!$R$40),"")</f>
        <v/>
      </c>
      <c r="AE51" s="37" t="str">
        <f>IF(AND('Mapa final'!$AB$41="Muy Baja",'Mapa final'!$AD$41="Mayor"),CONCATENATE("R6C",'Mapa final'!$R$41),"")</f>
        <v/>
      </c>
      <c r="AF51" s="37" t="str">
        <f>IF(AND('Mapa final'!$AB$42="Muy Baja",'Mapa final'!$AD$42="Mayor"),CONCATENATE("R6C",'Mapa final'!$R$42),"")</f>
        <v/>
      </c>
      <c r="AG51" s="38" t="str">
        <f>IF(AND('Mapa final'!$AB$43="Muy Baja",'Mapa final'!$AD$43="Mayor"),CONCATENATE("R6C",'Mapa final'!$R$43),"")</f>
        <v/>
      </c>
      <c r="AH51" s="39" t="str">
        <f>IF(AND('Mapa final'!$AB$38="Muy Baja",'Mapa final'!$AD$38="Catastrófico"),CONCATENATE("R6C",'Mapa final'!$R$38),"")</f>
        <v/>
      </c>
      <c r="AI51" s="40" t="str">
        <f>IF(AND('Mapa final'!$AB$39="Muy Baja",'Mapa final'!$AD$39="Catastrófico"),CONCATENATE("R6C",'Mapa final'!$R$39),"")</f>
        <v/>
      </c>
      <c r="AJ51" s="40" t="str">
        <f>IF(AND('Mapa final'!$AB$40="Muy Baja",'Mapa final'!$AD$40="Catastrófico"),CONCATENATE("R6C",'Mapa final'!$R$40),"")</f>
        <v/>
      </c>
      <c r="AK51" s="40" t="str">
        <f>IF(AND('Mapa final'!$AB$41="Muy Baja",'Mapa final'!$AD$41="Catastrófico"),CONCATENATE("R6C",'Mapa final'!$R$41),"")</f>
        <v/>
      </c>
      <c r="AL51" s="40" t="str">
        <f>IF(AND('Mapa final'!$AB$42="Muy Baja",'Mapa final'!$AD$42="Catastrófico"),CONCATENATE("R6C",'Mapa final'!$R$42),"")</f>
        <v/>
      </c>
      <c r="AM51" s="41" t="str">
        <f>IF(AND('Mapa final'!$AB$43="Muy Baja",'Mapa final'!$AD$43="Catastrófico"),CONCATENATE("R6C",'Mapa final'!$R$43),"")</f>
        <v/>
      </c>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row>
    <row r="52" spans="1:80" ht="15" customHeight="1" x14ac:dyDescent="0.3">
      <c r="A52" s="67"/>
      <c r="B52" s="558"/>
      <c r="C52" s="558"/>
      <c r="D52" s="559"/>
      <c r="E52" s="599"/>
      <c r="F52" s="600"/>
      <c r="G52" s="600"/>
      <c r="H52" s="600"/>
      <c r="I52" s="601"/>
      <c r="J52" s="60" t="str">
        <f>IF(AND('Mapa final'!$AB$44="Muy Baja",'Mapa final'!$AD$44="Leve"),CONCATENATE("R7C",'Mapa final'!$R$44),"")</f>
        <v/>
      </c>
      <c r="K52" s="61" t="str">
        <f>IF(AND('Mapa final'!$AB$45="Muy Baja",'Mapa final'!$AD$45="Leve"),CONCATENATE("R7C",'Mapa final'!$R$45),"")</f>
        <v/>
      </c>
      <c r="L52" s="61" t="str">
        <f>IF(AND('Mapa final'!$AB$46="Muy Baja",'Mapa final'!$AD$46="Leve"),CONCATENATE("R7C",'Mapa final'!$R$46),"")</f>
        <v/>
      </c>
      <c r="M52" s="61" t="str">
        <f>IF(AND('Mapa final'!$AB$47="Muy Baja",'Mapa final'!$AD$47="Leve"),CONCATENATE("R7C",'Mapa final'!$R$47),"")</f>
        <v/>
      </c>
      <c r="N52" s="61" t="str">
        <f>IF(AND('Mapa final'!$AB$48="Muy Baja",'Mapa final'!$AD$48="Leve"),CONCATENATE("R7C",'Mapa final'!$R$48),"")</f>
        <v/>
      </c>
      <c r="O52" s="62" t="str">
        <f>IF(AND('Mapa final'!$AB$49="Muy Baja",'Mapa final'!$AD$49="Leve"),CONCATENATE("R7C",'Mapa final'!$R$49),"")</f>
        <v/>
      </c>
      <c r="P52" s="60" t="str">
        <f>IF(AND('Mapa final'!$AB$44="Muy Baja",'Mapa final'!$AD$44="Menor"),CONCATENATE("R7C",'Mapa final'!$R$44),"")</f>
        <v/>
      </c>
      <c r="Q52" s="61" t="str">
        <f>IF(AND('Mapa final'!$AB$45="Muy Baja",'Mapa final'!$AD$45="Menor"),CONCATENATE("R7C",'Mapa final'!$R$45),"")</f>
        <v/>
      </c>
      <c r="R52" s="61" t="str">
        <f>IF(AND('Mapa final'!$AB$46="Muy Baja",'Mapa final'!$AD$46="Menor"),CONCATENATE("R7C",'Mapa final'!$R$46),"")</f>
        <v/>
      </c>
      <c r="S52" s="61" t="str">
        <f>IF(AND('Mapa final'!$AB$47="Muy Baja",'Mapa final'!$AD$47="Menor"),CONCATENATE("R7C",'Mapa final'!$R$47),"")</f>
        <v/>
      </c>
      <c r="T52" s="61" t="str">
        <f>IF(AND('Mapa final'!$AB$48="Muy Baja",'Mapa final'!$AD$48="Menor"),CONCATENATE("R7C",'Mapa final'!$R$48),"")</f>
        <v/>
      </c>
      <c r="U52" s="62" t="str">
        <f>IF(AND('Mapa final'!$AB$49="Muy Baja",'Mapa final'!$AD$49="Menor"),CONCATENATE("R7C",'Mapa final'!$R$49),"")</f>
        <v/>
      </c>
      <c r="V52" s="51" t="str">
        <f>IF(AND('Mapa final'!$AB$44="Muy Baja",'Mapa final'!$AD$44="Moderado"),CONCATENATE("R7C",'Mapa final'!$R$44),"")</f>
        <v/>
      </c>
      <c r="W52" s="52" t="str">
        <f>IF(AND('Mapa final'!$AB$45="Muy Baja",'Mapa final'!$AD$45="Moderado"),CONCATENATE("R7C",'Mapa final'!$R$45),"")</f>
        <v/>
      </c>
      <c r="X52" s="52" t="str">
        <f>IF(AND('Mapa final'!$AB$46="Muy Baja",'Mapa final'!$AD$46="Moderado"),CONCATENATE("R7C",'Mapa final'!$R$46),"")</f>
        <v/>
      </c>
      <c r="Y52" s="52" t="str">
        <f>IF(AND('Mapa final'!$AB$47="Muy Baja",'Mapa final'!$AD$47="Moderado"),CONCATENATE("R7C",'Mapa final'!$R$47),"")</f>
        <v/>
      </c>
      <c r="Z52" s="52" t="str">
        <f>IF(AND('Mapa final'!$AB$48="Muy Baja",'Mapa final'!$AD$48="Moderado"),CONCATENATE("R7C",'Mapa final'!$R$48),"")</f>
        <v/>
      </c>
      <c r="AA52" s="53" t="str">
        <f>IF(AND('Mapa final'!$AB$49="Muy Baja",'Mapa final'!$AD$49="Moderado"),CONCATENATE("R7C",'Mapa final'!$R$49),"")</f>
        <v/>
      </c>
      <c r="AB52" s="36" t="str">
        <f>IF(AND('Mapa final'!$AB$44="Muy Baja",'Mapa final'!$AD$44="Mayor"),CONCATENATE("R7C",'Mapa final'!$R$44),"")</f>
        <v/>
      </c>
      <c r="AC52" s="37" t="str">
        <f>IF(AND('Mapa final'!$AB$45="Muy Baja",'Mapa final'!$AD$45="Mayor"),CONCATENATE("R7C",'Mapa final'!$R$45),"")</f>
        <v/>
      </c>
      <c r="AD52" s="37" t="str">
        <f>IF(AND('Mapa final'!$AB$46="Muy Baja",'Mapa final'!$AD$46="Mayor"),CONCATENATE("R7C",'Mapa final'!$R$46),"")</f>
        <v/>
      </c>
      <c r="AE52" s="37" t="str">
        <f>IF(AND('Mapa final'!$AB$47="Muy Baja",'Mapa final'!$AD$47="Mayor"),CONCATENATE("R7C",'Mapa final'!$R$47),"")</f>
        <v/>
      </c>
      <c r="AF52" s="37" t="str">
        <f>IF(AND('Mapa final'!$AB$48="Muy Baja",'Mapa final'!$AD$48="Mayor"),CONCATENATE("R7C",'Mapa final'!$R$48),"")</f>
        <v/>
      </c>
      <c r="AG52" s="38" t="str">
        <f>IF(AND('Mapa final'!$AB$49="Muy Baja",'Mapa final'!$AD$49="Mayor"),CONCATENATE("R7C",'Mapa final'!$R$49),"")</f>
        <v/>
      </c>
      <c r="AH52" s="39" t="str">
        <f>IF(AND('Mapa final'!$AB$44="Muy Baja",'Mapa final'!$AD$44="Catastrófico"),CONCATENATE("R7C",'Mapa final'!$R$44),"")</f>
        <v/>
      </c>
      <c r="AI52" s="40" t="str">
        <f>IF(AND('Mapa final'!$AB$45="Muy Baja",'Mapa final'!$AD$45="Catastrófico"),CONCATENATE("R7C",'Mapa final'!$R$45),"")</f>
        <v/>
      </c>
      <c r="AJ52" s="40" t="str">
        <f>IF(AND('Mapa final'!$AB$46="Muy Baja",'Mapa final'!$AD$46="Catastrófico"),CONCATENATE("R7C",'Mapa final'!$R$46),"")</f>
        <v/>
      </c>
      <c r="AK52" s="40" t="str">
        <f>IF(AND('Mapa final'!$AB$47="Muy Baja",'Mapa final'!$AD$47="Catastrófico"),CONCATENATE("R7C",'Mapa final'!$R$47),"")</f>
        <v/>
      </c>
      <c r="AL52" s="40" t="str">
        <f>IF(AND('Mapa final'!$AB$48="Muy Baja",'Mapa final'!$AD$48="Catastrófico"),CONCATENATE("R7C",'Mapa final'!$R$48),"")</f>
        <v/>
      </c>
      <c r="AM52" s="41" t="str">
        <f>IF(AND('Mapa final'!$AB$49="Muy Baja",'Mapa final'!$AD$49="Catastrófico"),CONCATENATE("R7C",'Mapa final'!$R$49),"")</f>
        <v/>
      </c>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row>
    <row r="53" spans="1:80" ht="15" customHeight="1" x14ac:dyDescent="0.3">
      <c r="A53" s="67"/>
      <c r="B53" s="558"/>
      <c r="C53" s="558"/>
      <c r="D53" s="559"/>
      <c r="E53" s="599"/>
      <c r="F53" s="600"/>
      <c r="G53" s="600"/>
      <c r="H53" s="600"/>
      <c r="I53" s="601"/>
      <c r="J53" s="60" t="str">
        <f>IF(AND('Mapa final'!$AB$50="Muy Baja",'Mapa final'!$AD$50="Leve"),CONCATENATE("R8C",'Mapa final'!$R$50),"")</f>
        <v/>
      </c>
      <c r="K53" s="61" t="str">
        <f>IF(AND('Mapa final'!$AB$51="Muy Baja",'Mapa final'!$AD$51="Leve"),CONCATENATE("R8C",'Mapa final'!$R$51),"")</f>
        <v/>
      </c>
      <c r="L53" s="61" t="str">
        <f>IF(AND('Mapa final'!$AB$52="Muy Baja",'Mapa final'!$AD$52="Leve"),CONCATENATE("R8C",'Mapa final'!$R$52),"")</f>
        <v/>
      </c>
      <c r="M53" s="61" t="str">
        <f>IF(AND('Mapa final'!$AB$53="Muy Baja",'Mapa final'!$AD$53="Leve"),CONCATENATE("R8C",'Mapa final'!$R$53),"")</f>
        <v/>
      </c>
      <c r="N53" s="61" t="str">
        <f>IF(AND('Mapa final'!$AB$54="Muy Baja",'Mapa final'!$AD$54="Leve"),CONCATENATE("R8C",'Mapa final'!$R$54),"")</f>
        <v/>
      </c>
      <c r="O53" s="62" t="str">
        <f>IF(AND('Mapa final'!$AB$55="Muy Baja",'Mapa final'!$AD$55="Leve"),CONCATENATE("R8C",'Mapa final'!$R$55),"")</f>
        <v/>
      </c>
      <c r="P53" s="60" t="str">
        <f>IF(AND('Mapa final'!$AB$50="Muy Baja",'Mapa final'!$AD$50="Menor"),CONCATENATE("R8C",'Mapa final'!$R$50),"")</f>
        <v/>
      </c>
      <c r="Q53" s="61" t="str">
        <f>IF(AND('Mapa final'!$AB$51="Muy Baja",'Mapa final'!$AD$51="Menor"),CONCATENATE("R8C",'Mapa final'!$R$51),"")</f>
        <v/>
      </c>
      <c r="R53" s="61" t="str">
        <f>IF(AND('Mapa final'!$AB$52="Muy Baja",'Mapa final'!$AD$52="Menor"),CONCATENATE("R8C",'Mapa final'!$R$52),"")</f>
        <v/>
      </c>
      <c r="S53" s="61" t="str">
        <f>IF(AND('Mapa final'!$AB$53="Muy Baja",'Mapa final'!$AD$53="Menor"),CONCATENATE("R8C",'Mapa final'!$R$53),"")</f>
        <v/>
      </c>
      <c r="T53" s="61" t="str">
        <f>IF(AND('Mapa final'!$AB$54="Muy Baja",'Mapa final'!$AD$54="Menor"),CONCATENATE("R8C",'Mapa final'!$R$54),"")</f>
        <v/>
      </c>
      <c r="U53" s="62" t="str">
        <f>IF(AND('Mapa final'!$AB$55="Muy Baja",'Mapa final'!$AD$55="Menor"),CONCATENATE("R8C",'Mapa final'!$R$55),"")</f>
        <v/>
      </c>
      <c r="V53" s="51" t="str">
        <f>IF(AND('Mapa final'!$AB$50="Muy Baja",'Mapa final'!$AD$50="Moderado"),CONCATENATE("R8C",'Mapa final'!$R$50),"")</f>
        <v/>
      </c>
      <c r="W53" s="52" t="str">
        <f>IF(AND('Mapa final'!$AB$51="Muy Baja",'Mapa final'!$AD$51="Moderado"),CONCATENATE("R8C",'Mapa final'!$R$51),"")</f>
        <v/>
      </c>
      <c r="X53" s="52" t="str">
        <f>IF(AND('Mapa final'!$AB$52="Muy Baja",'Mapa final'!$AD$52="Moderado"),CONCATENATE("R8C",'Mapa final'!$R$52),"")</f>
        <v/>
      </c>
      <c r="Y53" s="52" t="str">
        <f>IF(AND('Mapa final'!$AB$53="Muy Baja",'Mapa final'!$AD$53="Moderado"),CONCATENATE("R8C",'Mapa final'!$R$53),"")</f>
        <v/>
      </c>
      <c r="Z53" s="52" t="str">
        <f>IF(AND('Mapa final'!$AB$54="Muy Baja",'Mapa final'!$AD$54="Moderado"),CONCATENATE("R8C",'Mapa final'!$R$54),"")</f>
        <v/>
      </c>
      <c r="AA53" s="53" t="str">
        <f>IF(AND('Mapa final'!$AB$55="Muy Baja",'Mapa final'!$AD$55="Moderado"),CONCATENATE("R8C",'Mapa final'!$R$55),"")</f>
        <v/>
      </c>
      <c r="AB53" s="36" t="str">
        <f>IF(AND('Mapa final'!$AB$50="Muy Baja",'Mapa final'!$AD$50="Mayor"),CONCATENATE("R8C",'Mapa final'!$R$50),"")</f>
        <v/>
      </c>
      <c r="AC53" s="37" t="str">
        <f>IF(AND('Mapa final'!$AB$51="Muy Baja",'Mapa final'!$AD$51="Mayor"),CONCATENATE("R8C",'Mapa final'!$R$51),"")</f>
        <v/>
      </c>
      <c r="AD53" s="37" t="str">
        <f>IF(AND('Mapa final'!$AB$52="Muy Baja",'Mapa final'!$AD$52="Mayor"),CONCATENATE("R8C",'Mapa final'!$R$52),"")</f>
        <v/>
      </c>
      <c r="AE53" s="37" t="str">
        <f>IF(AND('Mapa final'!$AB$53="Muy Baja",'Mapa final'!$AD$53="Mayor"),CONCATENATE("R8C",'Mapa final'!$R$53),"")</f>
        <v/>
      </c>
      <c r="AF53" s="37" t="str">
        <f>IF(AND('Mapa final'!$AB$54="Muy Baja",'Mapa final'!$AD$54="Mayor"),CONCATENATE("R8C",'Mapa final'!$R$54),"")</f>
        <v/>
      </c>
      <c r="AG53" s="38" t="str">
        <f>IF(AND('Mapa final'!$AB$55="Muy Baja",'Mapa final'!$AD$55="Mayor"),CONCATENATE("R8C",'Mapa final'!$R$55),"")</f>
        <v/>
      </c>
      <c r="AH53" s="39" t="str">
        <f>IF(AND('Mapa final'!$AB$50="Muy Baja",'Mapa final'!$AD$50="Catastrófico"),CONCATENATE("R8C",'Mapa final'!$R$50),"")</f>
        <v/>
      </c>
      <c r="AI53" s="40" t="str">
        <f>IF(AND('Mapa final'!$AB$51="Muy Baja",'Mapa final'!$AD$51="Catastrófico"),CONCATENATE("R8C",'Mapa final'!$R$51),"")</f>
        <v/>
      </c>
      <c r="AJ53" s="40" t="str">
        <f>IF(AND('Mapa final'!$AB$52="Muy Baja",'Mapa final'!$AD$52="Catastrófico"),CONCATENATE("R8C",'Mapa final'!$R$52),"")</f>
        <v/>
      </c>
      <c r="AK53" s="40" t="str">
        <f>IF(AND('Mapa final'!$AB$53="Muy Baja",'Mapa final'!$AD$53="Catastrófico"),CONCATENATE("R8C",'Mapa final'!$R$53),"")</f>
        <v/>
      </c>
      <c r="AL53" s="40" t="str">
        <f>IF(AND('Mapa final'!$AB$54="Muy Baja",'Mapa final'!$AD$54="Catastrófico"),CONCATENATE("R8C",'Mapa final'!$R$54),"")</f>
        <v/>
      </c>
      <c r="AM53" s="41" t="str">
        <f>IF(AND('Mapa final'!$AB$55="Muy Baja",'Mapa final'!$AD$55="Catastrófico"),CONCATENATE("R8C",'Mapa final'!$R$55),"")</f>
        <v/>
      </c>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row>
    <row r="54" spans="1:80" ht="15" customHeight="1" x14ac:dyDescent="0.3">
      <c r="A54" s="67"/>
      <c r="B54" s="558"/>
      <c r="C54" s="558"/>
      <c r="D54" s="559"/>
      <c r="E54" s="599"/>
      <c r="F54" s="600"/>
      <c r="G54" s="600"/>
      <c r="H54" s="600"/>
      <c r="I54" s="601"/>
      <c r="J54" s="60" t="str">
        <f>IF(AND('Mapa final'!$AB$56="Muy Baja",'Mapa final'!$AD$56="Leve"),CONCATENATE("R9C",'Mapa final'!$R$56),"")</f>
        <v/>
      </c>
      <c r="K54" s="61" t="str">
        <f>IF(AND('Mapa final'!$AB$57="Muy Baja",'Mapa final'!$AD$57="Leve"),CONCATENATE("R9C",'Mapa final'!$R$57),"")</f>
        <v/>
      </c>
      <c r="L54" s="61" t="str">
        <f>IF(AND('Mapa final'!$AB$58="Muy Baja",'Mapa final'!$AD$58="Leve"),CONCATENATE("R9C",'Mapa final'!$R$58),"")</f>
        <v/>
      </c>
      <c r="M54" s="61" t="str">
        <f>IF(AND('Mapa final'!$AB$59="Muy Baja",'Mapa final'!$AD$59="Leve"),CONCATENATE("R9C",'Mapa final'!$R$59),"")</f>
        <v/>
      </c>
      <c r="N54" s="61" t="str">
        <f>IF(AND('Mapa final'!$AB$60="Muy Baja",'Mapa final'!$AD$60="Leve"),CONCATENATE("R9C",'Mapa final'!$R$60),"")</f>
        <v/>
      </c>
      <c r="O54" s="62" t="str">
        <f>IF(AND('Mapa final'!$AB$61="Muy Baja",'Mapa final'!$AD$61="Leve"),CONCATENATE("R9C",'Mapa final'!$R$61),"")</f>
        <v/>
      </c>
      <c r="P54" s="60" t="str">
        <f>IF(AND('Mapa final'!$AB$56="Muy Baja",'Mapa final'!$AD$56="Menor"),CONCATENATE("R9C",'Mapa final'!$R$56),"")</f>
        <v/>
      </c>
      <c r="Q54" s="61" t="str">
        <f>IF(AND('Mapa final'!$AB$57="Muy Baja",'Mapa final'!$AD$57="Menor"),CONCATENATE("R9C",'Mapa final'!$R$57),"")</f>
        <v/>
      </c>
      <c r="R54" s="61" t="str">
        <f>IF(AND('Mapa final'!$AB$58="Muy Baja",'Mapa final'!$AD$58="Menor"),CONCATENATE("R9C",'Mapa final'!$R$58),"")</f>
        <v/>
      </c>
      <c r="S54" s="61" t="str">
        <f>IF(AND('Mapa final'!$AB$59="Muy Baja",'Mapa final'!$AD$59="Menor"),CONCATENATE("R9C",'Mapa final'!$R$59),"")</f>
        <v/>
      </c>
      <c r="T54" s="61" t="str">
        <f>IF(AND('Mapa final'!$AB$60="Muy Baja",'Mapa final'!$AD$60="Menor"),CONCATENATE("R9C",'Mapa final'!$R$60),"")</f>
        <v/>
      </c>
      <c r="U54" s="62" t="str">
        <f>IF(AND('Mapa final'!$AB$61="Muy Baja",'Mapa final'!$AD$61="Menor"),CONCATENATE("R9C",'Mapa final'!$R$61),"")</f>
        <v/>
      </c>
      <c r="V54" s="51" t="str">
        <f>IF(AND('Mapa final'!$AB$56="Muy Baja",'Mapa final'!$AD$56="Moderado"),CONCATENATE("R9C",'Mapa final'!$R$56),"")</f>
        <v/>
      </c>
      <c r="W54" s="52" t="str">
        <f>IF(AND('Mapa final'!$AB$57="Muy Baja",'Mapa final'!$AD$57="Moderado"),CONCATENATE("R9C",'Mapa final'!$R$57),"")</f>
        <v/>
      </c>
      <c r="X54" s="52" t="str">
        <f>IF(AND('Mapa final'!$AB$58="Muy Baja",'Mapa final'!$AD$58="Moderado"),CONCATENATE("R9C",'Mapa final'!$R$58),"")</f>
        <v/>
      </c>
      <c r="Y54" s="52" t="str">
        <f>IF(AND('Mapa final'!$AB$59="Muy Baja",'Mapa final'!$AD$59="Moderado"),CONCATENATE("R9C",'Mapa final'!$R$59),"")</f>
        <v/>
      </c>
      <c r="Z54" s="52" t="str">
        <f>IF(AND('Mapa final'!$AB$60="Muy Baja",'Mapa final'!$AD$60="Moderado"),CONCATENATE("R9C",'Mapa final'!$R$60),"")</f>
        <v/>
      </c>
      <c r="AA54" s="53" t="str">
        <f>IF(AND('Mapa final'!$AB$61="Muy Baja",'Mapa final'!$AD$61="Moderado"),CONCATENATE("R9C",'Mapa final'!$R$61),"")</f>
        <v/>
      </c>
      <c r="AB54" s="36" t="str">
        <f>IF(AND('Mapa final'!$AB$56="Muy Baja",'Mapa final'!$AD$56="Mayor"),CONCATENATE("R9C",'Mapa final'!$R$56),"")</f>
        <v/>
      </c>
      <c r="AC54" s="37" t="str">
        <f>IF(AND('Mapa final'!$AB$57="Muy Baja",'Mapa final'!$AD$57="Mayor"),CONCATENATE("R9C",'Mapa final'!$R$57),"")</f>
        <v/>
      </c>
      <c r="AD54" s="37" t="str">
        <f>IF(AND('Mapa final'!$AB$58="Muy Baja",'Mapa final'!$AD$58="Mayor"),CONCATENATE("R9C",'Mapa final'!$R$58),"")</f>
        <v/>
      </c>
      <c r="AE54" s="37" t="str">
        <f>IF(AND('Mapa final'!$AB$59="Muy Baja",'Mapa final'!$AD$59="Mayor"),CONCATENATE("R9C",'Mapa final'!$R$59),"")</f>
        <v/>
      </c>
      <c r="AF54" s="37" t="str">
        <f>IF(AND('Mapa final'!$AB$60="Muy Baja",'Mapa final'!$AD$60="Mayor"),CONCATENATE("R9C",'Mapa final'!$R$60),"")</f>
        <v/>
      </c>
      <c r="AG54" s="38" t="str">
        <f>IF(AND('Mapa final'!$AB$61="Muy Baja",'Mapa final'!$AD$61="Mayor"),CONCATENATE("R9C",'Mapa final'!$R$61),"")</f>
        <v/>
      </c>
      <c r="AH54" s="39" t="str">
        <f>IF(AND('Mapa final'!$AB$56="Muy Baja",'Mapa final'!$AD$56="Catastrófico"),CONCATENATE("R9C",'Mapa final'!$R$56),"")</f>
        <v/>
      </c>
      <c r="AI54" s="40" t="str">
        <f>IF(AND('Mapa final'!$AB$57="Muy Baja",'Mapa final'!$AD$57="Catastrófico"),CONCATENATE("R9C",'Mapa final'!$R$57),"")</f>
        <v/>
      </c>
      <c r="AJ54" s="40" t="str">
        <f>IF(AND('Mapa final'!$AB$58="Muy Baja",'Mapa final'!$AD$58="Catastrófico"),CONCATENATE("R9C",'Mapa final'!$R$58),"")</f>
        <v/>
      </c>
      <c r="AK54" s="40" t="str">
        <f>IF(AND('Mapa final'!$AB$59="Muy Baja",'Mapa final'!$AD$59="Catastrófico"),CONCATENATE("R9C",'Mapa final'!$R$59),"")</f>
        <v/>
      </c>
      <c r="AL54" s="40" t="str">
        <f>IF(AND('Mapa final'!$AB$60="Muy Baja",'Mapa final'!$AD$60="Catastrófico"),CONCATENATE("R9C",'Mapa final'!$R$60),"")</f>
        <v/>
      </c>
      <c r="AM54" s="41" t="str">
        <f>IF(AND('Mapa final'!$AB$61="Muy Baja",'Mapa final'!$AD$61="Catastrófico"),CONCATENATE("R9C",'Mapa final'!$R$61),"")</f>
        <v/>
      </c>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row>
    <row r="55" spans="1:80" ht="15.75" customHeight="1" thickBot="1" x14ac:dyDescent="0.35">
      <c r="A55" s="67"/>
      <c r="B55" s="558"/>
      <c r="C55" s="558"/>
      <c r="D55" s="559"/>
      <c r="E55" s="602"/>
      <c r="F55" s="603"/>
      <c r="G55" s="603"/>
      <c r="H55" s="603"/>
      <c r="I55" s="604"/>
      <c r="J55" s="63" t="str">
        <f>IF(AND('Mapa final'!$AB$62="Muy Baja",'Mapa final'!$AD$62="Leve"),CONCATENATE("R10C",'Mapa final'!$R$62),"")</f>
        <v/>
      </c>
      <c r="K55" s="64" t="str">
        <f>IF(AND('Mapa final'!$AB$63="Muy Baja",'Mapa final'!$AD$63="Leve"),CONCATENATE("R10C",'Mapa final'!$R$63),"")</f>
        <v/>
      </c>
      <c r="L55" s="64" t="str">
        <f>IF(AND('Mapa final'!$AB$64="Muy Baja",'Mapa final'!$AD$64="Leve"),CONCATENATE("R10C",'Mapa final'!$R$64),"")</f>
        <v/>
      </c>
      <c r="M55" s="64" t="str">
        <f>IF(AND('Mapa final'!$AB$65="Muy Baja",'Mapa final'!$AD$65="Leve"),CONCATENATE("R10C",'Mapa final'!$R$65),"")</f>
        <v/>
      </c>
      <c r="N55" s="64" t="str">
        <f>IF(AND('Mapa final'!$AB$66="Muy Baja",'Mapa final'!$AD$66="Leve"),CONCATENATE("R10C",'Mapa final'!$R$66),"")</f>
        <v/>
      </c>
      <c r="O55" s="65" t="str">
        <f>IF(AND('Mapa final'!$AB$67="Muy Baja",'Mapa final'!$AD$67="Leve"),CONCATENATE("R10C",'Mapa final'!$R$67),"")</f>
        <v/>
      </c>
      <c r="P55" s="63" t="str">
        <f>IF(AND('Mapa final'!$AB$62="Muy Baja",'Mapa final'!$AD$62="Menor"),CONCATENATE("R10C",'Mapa final'!$R$62),"")</f>
        <v/>
      </c>
      <c r="Q55" s="64" t="str">
        <f>IF(AND('Mapa final'!$AB$63="Muy Baja",'Mapa final'!$AD$63="Menor"),CONCATENATE("R10C",'Mapa final'!$R$63),"")</f>
        <v/>
      </c>
      <c r="R55" s="64" t="str">
        <f>IF(AND('Mapa final'!$AB$64="Muy Baja",'Mapa final'!$AD$64="Menor"),CONCATENATE("R10C",'Mapa final'!$R$64),"")</f>
        <v/>
      </c>
      <c r="S55" s="64" t="str">
        <f>IF(AND('Mapa final'!$AB$65="Muy Baja",'Mapa final'!$AD$65="Menor"),CONCATENATE("R10C",'Mapa final'!$R$65),"")</f>
        <v/>
      </c>
      <c r="T55" s="64" t="str">
        <f>IF(AND('Mapa final'!$AB$66="Muy Baja",'Mapa final'!$AD$66="Menor"),CONCATENATE("R10C",'Mapa final'!$R$66),"")</f>
        <v/>
      </c>
      <c r="U55" s="65" t="str">
        <f>IF(AND('Mapa final'!$AB$67="Muy Baja",'Mapa final'!$AD$67="Menor"),CONCATENATE("R10C",'Mapa final'!$R$67),"")</f>
        <v/>
      </c>
      <c r="V55" s="54" t="str">
        <f>IF(AND('Mapa final'!$AB$62="Muy Baja",'Mapa final'!$AD$62="Moderado"),CONCATENATE("R10C",'Mapa final'!$R$62),"")</f>
        <v/>
      </c>
      <c r="W55" s="55" t="str">
        <f>IF(AND('Mapa final'!$AB$63="Muy Baja",'Mapa final'!$AD$63="Moderado"),CONCATENATE("R10C",'Mapa final'!$R$63),"")</f>
        <v/>
      </c>
      <c r="X55" s="55" t="str">
        <f>IF(AND('Mapa final'!$AB$64="Muy Baja",'Mapa final'!$AD$64="Moderado"),CONCATENATE("R10C",'Mapa final'!$R$64),"")</f>
        <v/>
      </c>
      <c r="Y55" s="55" t="str">
        <f>IF(AND('Mapa final'!$AB$65="Muy Baja",'Mapa final'!$AD$65="Moderado"),CONCATENATE("R10C",'Mapa final'!$R$65),"")</f>
        <v/>
      </c>
      <c r="Z55" s="55" t="str">
        <f>IF(AND('Mapa final'!$AB$66="Muy Baja",'Mapa final'!$AD$66="Moderado"),CONCATENATE("R10C",'Mapa final'!$R$66),"")</f>
        <v/>
      </c>
      <c r="AA55" s="56" t="str">
        <f>IF(AND('Mapa final'!$AB$67="Muy Baja",'Mapa final'!$AD$67="Moderado"),CONCATENATE("R10C",'Mapa final'!$R$67),"")</f>
        <v/>
      </c>
      <c r="AB55" s="42" t="str">
        <f>IF(AND('Mapa final'!$AB$62="Muy Baja",'Mapa final'!$AD$62="Mayor"),CONCATENATE("R10C",'Mapa final'!$R$62),"")</f>
        <v/>
      </c>
      <c r="AC55" s="43" t="str">
        <f>IF(AND('Mapa final'!$AB$63="Muy Baja",'Mapa final'!$AD$63="Mayor"),CONCATENATE("R10C",'Mapa final'!$R$63),"")</f>
        <v/>
      </c>
      <c r="AD55" s="43" t="str">
        <f>IF(AND('Mapa final'!$AB$64="Muy Baja",'Mapa final'!$AD$64="Mayor"),CONCATENATE("R10C",'Mapa final'!$R$64),"")</f>
        <v/>
      </c>
      <c r="AE55" s="43" t="str">
        <f>IF(AND('Mapa final'!$AB$65="Muy Baja",'Mapa final'!$AD$65="Mayor"),CONCATENATE("R10C",'Mapa final'!$R$65),"")</f>
        <v/>
      </c>
      <c r="AF55" s="43" t="str">
        <f>IF(AND('Mapa final'!$AB$66="Muy Baja",'Mapa final'!$AD$66="Mayor"),CONCATENATE("R10C",'Mapa final'!$R$66),"")</f>
        <v/>
      </c>
      <c r="AG55" s="44" t="str">
        <f>IF(AND('Mapa final'!$AB$67="Muy Baja",'Mapa final'!$AD$67="Mayor"),CONCATENATE("R10C",'Mapa final'!$R$67),"")</f>
        <v/>
      </c>
      <c r="AH55" s="45" t="str">
        <f>IF(AND('Mapa final'!$AB$62="Muy Baja",'Mapa final'!$AD$62="Catastrófico"),CONCATENATE("R10C",'Mapa final'!$R$62),"")</f>
        <v/>
      </c>
      <c r="AI55" s="46" t="str">
        <f>IF(AND('Mapa final'!$AB$63="Muy Baja",'Mapa final'!$AD$63="Catastrófico"),CONCATENATE("R10C",'Mapa final'!$R$63),"")</f>
        <v/>
      </c>
      <c r="AJ55" s="46" t="str">
        <f>IF(AND('Mapa final'!$AB$64="Muy Baja",'Mapa final'!$AD$64="Catastrófico"),CONCATENATE("R10C",'Mapa final'!$R$64),"")</f>
        <v/>
      </c>
      <c r="AK55" s="46" t="str">
        <f>IF(AND('Mapa final'!$AB$65="Muy Baja",'Mapa final'!$AD$65="Catastrófico"),CONCATENATE("R10C",'Mapa final'!$R$65),"")</f>
        <v/>
      </c>
      <c r="AL55" s="46" t="str">
        <f>IF(AND('Mapa final'!$AB$66="Muy Baja",'Mapa final'!$AD$66="Catastrófico"),CONCATENATE("R10C",'Mapa final'!$R$66),"")</f>
        <v/>
      </c>
      <c r="AM55" s="47" t="str">
        <f>IF(AND('Mapa final'!$AB$67="Muy Baja",'Mapa final'!$AD$67="Catastrófico"),CONCATENATE("R10C",'Mapa final'!$R$67),"")</f>
        <v/>
      </c>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row>
    <row r="56" spans="1:80" x14ac:dyDescent="0.3">
      <c r="A56" s="67"/>
      <c r="B56" s="67"/>
      <c r="C56" s="67"/>
      <c r="D56" s="67"/>
      <c r="E56" s="67"/>
      <c r="F56" s="67"/>
      <c r="G56" s="67"/>
      <c r="H56" s="67"/>
      <c r="I56" s="67"/>
      <c r="J56" s="596" t="s">
        <v>107</v>
      </c>
      <c r="K56" s="597"/>
      <c r="L56" s="597"/>
      <c r="M56" s="597"/>
      <c r="N56" s="597"/>
      <c r="O56" s="598"/>
      <c r="P56" s="596" t="s">
        <v>106</v>
      </c>
      <c r="Q56" s="597"/>
      <c r="R56" s="597"/>
      <c r="S56" s="597"/>
      <c r="T56" s="597"/>
      <c r="U56" s="598"/>
      <c r="V56" s="596" t="s">
        <v>105</v>
      </c>
      <c r="W56" s="597"/>
      <c r="X56" s="597"/>
      <c r="Y56" s="597"/>
      <c r="Z56" s="597"/>
      <c r="AA56" s="598"/>
      <c r="AB56" s="596" t="s">
        <v>104</v>
      </c>
      <c r="AC56" s="605"/>
      <c r="AD56" s="597"/>
      <c r="AE56" s="597"/>
      <c r="AF56" s="597"/>
      <c r="AG56" s="598"/>
      <c r="AH56" s="596" t="s">
        <v>103</v>
      </c>
      <c r="AI56" s="597"/>
      <c r="AJ56" s="597"/>
      <c r="AK56" s="597"/>
      <c r="AL56" s="597"/>
      <c r="AM56" s="598"/>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row>
    <row r="57" spans="1:80" x14ac:dyDescent="0.3">
      <c r="A57" s="67"/>
      <c r="B57" s="67"/>
      <c r="C57" s="67"/>
      <c r="D57" s="67"/>
      <c r="E57" s="67"/>
      <c r="F57" s="67"/>
      <c r="G57" s="67"/>
      <c r="H57" s="67"/>
      <c r="I57" s="67"/>
      <c r="J57" s="599"/>
      <c r="K57" s="600"/>
      <c r="L57" s="600"/>
      <c r="M57" s="600"/>
      <c r="N57" s="600"/>
      <c r="O57" s="601"/>
      <c r="P57" s="599"/>
      <c r="Q57" s="600"/>
      <c r="R57" s="600"/>
      <c r="S57" s="600"/>
      <c r="T57" s="600"/>
      <c r="U57" s="601"/>
      <c r="V57" s="599"/>
      <c r="W57" s="600"/>
      <c r="X57" s="600"/>
      <c r="Y57" s="600"/>
      <c r="Z57" s="600"/>
      <c r="AA57" s="601"/>
      <c r="AB57" s="599"/>
      <c r="AC57" s="600"/>
      <c r="AD57" s="600"/>
      <c r="AE57" s="600"/>
      <c r="AF57" s="600"/>
      <c r="AG57" s="601"/>
      <c r="AH57" s="599"/>
      <c r="AI57" s="600"/>
      <c r="AJ57" s="600"/>
      <c r="AK57" s="600"/>
      <c r="AL57" s="600"/>
      <c r="AM57" s="601"/>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row>
    <row r="58" spans="1:80" x14ac:dyDescent="0.3">
      <c r="A58" s="67"/>
      <c r="B58" s="67"/>
      <c r="C58" s="67"/>
      <c r="D58" s="67"/>
      <c r="E58" s="67"/>
      <c r="F58" s="67"/>
      <c r="G58" s="67"/>
      <c r="H58" s="67"/>
      <c r="I58" s="67"/>
      <c r="J58" s="599"/>
      <c r="K58" s="600"/>
      <c r="L58" s="600"/>
      <c r="M58" s="600"/>
      <c r="N58" s="600"/>
      <c r="O58" s="601"/>
      <c r="P58" s="599"/>
      <c r="Q58" s="600"/>
      <c r="R58" s="600"/>
      <c r="S58" s="600"/>
      <c r="T58" s="600"/>
      <c r="U58" s="601"/>
      <c r="V58" s="599"/>
      <c r="W58" s="600"/>
      <c r="X58" s="600"/>
      <c r="Y58" s="600"/>
      <c r="Z58" s="600"/>
      <c r="AA58" s="601"/>
      <c r="AB58" s="599"/>
      <c r="AC58" s="600"/>
      <c r="AD58" s="600"/>
      <c r="AE58" s="600"/>
      <c r="AF58" s="600"/>
      <c r="AG58" s="601"/>
      <c r="AH58" s="599"/>
      <c r="AI58" s="600"/>
      <c r="AJ58" s="600"/>
      <c r="AK58" s="600"/>
      <c r="AL58" s="600"/>
      <c r="AM58" s="601"/>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row>
    <row r="59" spans="1:80" x14ac:dyDescent="0.3">
      <c r="A59" s="67"/>
      <c r="B59" s="67"/>
      <c r="C59" s="67"/>
      <c r="D59" s="67"/>
      <c r="E59" s="67"/>
      <c r="F59" s="67"/>
      <c r="G59" s="67"/>
      <c r="H59" s="67"/>
      <c r="I59" s="67"/>
      <c r="J59" s="599"/>
      <c r="K59" s="600"/>
      <c r="L59" s="600"/>
      <c r="M59" s="600"/>
      <c r="N59" s="600"/>
      <c r="O59" s="601"/>
      <c r="P59" s="599"/>
      <c r="Q59" s="600"/>
      <c r="R59" s="600"/>
      <c r="S59" s="600"/>
      <c r="T59" s="600"/>
      <c r="U59" s="601"/>
      <c r="V59" s="599"/>
      <c r="W59" s="600"/>
      <c r="X59" s="600"/>
      <c r="Y59" s="600"/>
      <c r="Z59" s="600"/>
      <c r="AA59" s="601"/>
      <c r="AB59" s="599"/>
      <c r="AC59" s="600"/>
      <c r="AD59" s="600"/>
      <c r="AE59" s="600"/>
      <c r="AF59" s="600"/>
      <c r="AG59" s="601"/>
      <c r="AH59" s="599"/>
      <c r="AI59" s="600"/>
      <c r="AJ59" s="600"/>
      <c r="AK59" s="600"/>
      <c r="AL59" s="600"/>
      <c r="AM59" s="601"/>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row>
    <row r="60" spans="1:80" x14ac:dyDescent="0.3">
      <c r="A60" s="67"/>
      <c r="B60" s="67"/>
      <c r="C60" s="67"/>
      <c r="D60" s="67"/>
      <c r="E60" s="67"/>
      <c r="F60" s="67"/>
      <c r="G60" s="67"/>
      <c r="H60" s="67"/>
      <c r="I60" s="67"/>
      <c r="J60" s="599"/>
      <c r="K60" s="600"/>
      <c r="L60" s="600"/>
      <c r="M60" s="600"/>
      <c r="N60" s="600"/>
      <c r="O60" s="601"/>
      <c r="P60" s="599"/>
      <c r="Q60" s="600"/>
      <c r="R60" s="600"/>
      <c r="S60" s="600"/>
      <c r="T60" s="600"/>
      <c r="U60" s="601"/>
      <c r="V60" s="599"/>
      <c r="W60" s="600"/>
      <c r="X60" s="600"/>
      <c r="Y60" s="600"/>
      <c r="Z60" s="600"/>
      <c r="AA60" s="601"/>
      <c r="AB60" s="599"/>
      <c r="AC60" s="600"/>
      <c r="AD60" s="600"/>
      <c r="AE60" s="600"/>
      <c r="AF60" s="600"/>
      <c r="AG60" s="601"/>
      <c r="AH60" s="599"/>
      <c r="AI60" s="600"/>
      <c r="AJ60" s="600"/>
      <c r="AK60" s="600"/>
      <c r="AL60" s="600"/>
      <c r="AM60" s="601"/>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row>
    <row r="61" spans="1:80" ht="15" thickBot="1" x14ac:dyDescent="0.35">
      <c r="A61" s="67"/>
      <c r="B61" s="67"/>
      <c r="C61" s="67"/>
      <c r="D61" s="67"/>
      <c r="E61" s="67"/>
      <c r="F61" s="67"/>
      <c r="G61" s="67"/>
      <c r="H61" s="67"/>
      <c r="I61" s="67"/>
      <c r="J61" s="602"/>
      <c r="K61" s="603"/>
      <c r="L61" s="603"/>
      <c r="M61" s="603"/>
      <c r="N61" s="603"/>
      <c r="O61" s="604"/>
      <c r="P61" s="602"/>
      <c r="Q61" s="603"/>
      <c r="R61" s="603"/>
      <c r="S61" s="603"/>
      <c r="T61" s="603"/>
      <c r="U61" s="604"/>
      <c r="V61" s="602"/>
      <c r="W61" s="603"/>
      <c r="X61" s="603"/>
      <c r="Y61" s="603"/>
      <c r="Z61" s="603"/>
      <c r="AA61" s="604"/>
      <c r="AB61" s="602"/>
      <c r="AC61" s="603"/>
      <c r="AD61" s="603"/>
      <c r="AE61" s="603"/>
      <c r="AF61" s="603"/>
      <c r="AG61" s="604"/>
      <c r="AH61" s="602"/>
      <c r="AI61" s="603"/>
      <c r="AJ61" s="603"/>
      <c r="AK61" s="603"/>
      <c r="AL61" s="603"/>
      <c r="AM61" s="604"/>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row>
    <row r="62" spans="1:80" x14ac:dyDescent="0.3">
      <c r="A62" s="6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row>
    <row r="63" spans="1:80" ht="15" customHeight="1" x14ac:dyDescent="0.3">
      <c r="A63" s="67"/>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67"/>
      <c r="AV63" s="67"/>
      <c r="AW63" s="67"/>
      <c r="AX63" s="67"/>
      <c r="AY63" s="67"/>
      <c r="AZ63" s="67"/>
      <c r="BA63" s="67"/>
      <c r="BB63" s="67"/>
      <c r="BC63" s="67"/>
      <c r="BD63" s="67"/>
      <c r="BE63" s="67"/>
      <c r="BF63" s="67"/>
      <c r="BG63" s="67"/>
      <c r="BH63" s="67"/>
    </row>
    <row r="64" spans="1:80" ht="15" customHeight="1" x14ac:dyDescent="0.3">
      <c r="A64" s="67"/>
      <c r="B64" s="71"/>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67"/>
      <c r="AV64" s="67"/>
      <c r="AW64" s="67"/>
      <c r="AX64" s="67"/>
      <c r="AY64" s="67"/>
      <c r="AZ64" s="67"/>
      <c r="BA64" s="67"/>
      <c r="BB64" s="67"/>
      <c r="BC64" s="67"/>
      <c r="BD64" s="67"/>
      <c r="BE64" s="67"/>
      <c r="BF64" s="67"/>
      <c r="BG64" s="67"/>
      <c r="BH64" s="67"/>
    </row>
    <row r="65" spans="1:60" x14ac:dyDescent="0.3">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row>
    <row r="66" spans="1:60"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row>
    <row r="67" spans="1:60" x14ac:dyDescent="0.3">
      <c r="A67" s="6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row>
    <row r="68" spans="1:60" x14ac:dyDescent="0.3">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row>
    <row r="69" spans="1:60" x14ac:dyDescent="0.3">
      <c r="A69" s="67"/>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row>
    <row r="70" spans="1:60" x14ac:dyDescent="0.3">
      <c r="A70" s="67"/>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row>
    <row r="71" spans="1:60"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row>
    <row r="72" spans="1:60" x14ac:dyDescent="0.3">
      <c r="A72" s="67"/>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row>
    <row r="73" spans="1:60" x14ac:dyDescent="0.3">
      <c r="A73" s="67"/>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row>
    <row r="74" spans="1:60" x14ac:dyDescent="0.3">
      <c r="A74" s="67"/>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row>
    <row r="75" spans="1:60" x14ac:dyDescent="0.3">
      <c r="A75" s="6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row>
    <row r="76" spans="1:60"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row>
    <row r="77" spans="1:60" x14ac:dyDescent="0.3">
      <c r="A77" s="6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row>
    <row r="78" spans="1:60" x14ac:dyDescent="0.3">
      <c r="A78" s="6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row>
    <row r="79" spans="1:60" x14ac:dyDescent="0.3">
      <c r="A79" s="6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row>
    <row r="80" spans="1:60" x14ac:dyDescent="0.3">
      <c r="A80" s="6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row>
    <row r="81" spans="1:60"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row>
    <row r="82" spans="1:60" x14ac:dyDescent="0.3">
      <c r="A82" s="6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row>
    <row r="83" spans="1:60" x14ac:dyDescent="0.3">
      <c r="A83" s="67"/>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row>
    <row r="84" spans="1:60" x14ac:dyDescent="0.3">
      <c r="A84" s="67"/>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row>
    <row r="85" spans="1:60" x14ac:dyDescent="0.3">
      <c r="A85" s="67"/>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row>
    <row r="86" spans="1:60"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row>
    <row r="87" spans="1:60" x14ac:dyDescent="0.3">
      <c r="A87" s="67"/>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row>
    <row r="88" spans="1:60" x14ac:dyDescent="0.3">
      <c r="A88" s="67"/>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row>
    <row r="89" spans="1:60" x14ac:dyDescent="0.3">
      <c r="A89" s="67"/>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row>
    <row r="90" spans="1:60" x14ac:dyDescent="0.3">
      <c r="A90" s="67"/>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row>
    <row r="91" spans="1:60"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row>
    <row r="92" spans="1:60" x14ac:dyDescent="0.3">
      <c r="A92" s="67"/>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row>
    <row r="93" spans="1:60" x14ac:dyDescent="0.3">
      <c r="A93" s="67"/>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row>
    <row r="94" spans="1:60" x14ac:dyDescent="0.3">
      <c r="A94" s="67"/>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row>
    <row r="95" spans="1:60" x14ac:dyDescent="0.3">
      <c r="A95" s="67"/>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row>
    <row r="96" spans="1:60"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row>
    <row r="97" spans="1:60" x14ac:dyDescent="0.3">
      <c r="A97" s="67"/>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row>
    <row r="98" spans="1:60" x14ac:dyDescent="0.3">
      <c r="A98" s="67"/>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row>
    <row r="99" spans="1:60" x14ac:dyDescent="0.3">
      <c r="A99" s="67"/>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row>
    <row r="100" spans="1:60" x14ac:dyDescent="0.3">
      <c r="A100" s="67"/>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row>
    <row r="101" spans="1:60"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row>
    <row r="102" spans="1:60" x14ac:dyDescent="0.3">
      <c r="A102" s="67"/>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row>
    <row r="103" spans="1:60" x14ac:dyDescent="0.3">
      <c r="A103" s="67"/>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row>
    <row r="104" spans="1:60" x14ac:dyDescent="0.3">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7"/>
      <c r="AZ104" s="67"/>
      <c r="BA104" s="67"/>
      <c r="BB104" s="67"/>
      <c r="BC104" s="67"/>
      <c r="BD104" s="67"/>
      <c r="BE104" s="67"/>
      <c r="BF104" s="67"/>
      <c r="BG104" s="67"/>
      <c r="BH104" s="67"/>
    </row>
    <row r="105" spans="1:60" x14ac:dyDescent="0.3">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67"/>
      <c r="AR105" s="67"/>
      <c r="AS105" s="67"/>
      <c r="AT105" s="67"/>
      <c r="AU105" s="67"/>
      <c r="AV105" s="67"/>
      <c r="AW105" s="67"/>
      <c r="AX105" s="67"/>
      <c r="AY105" s="67"/>
      <c r="AZ105" s="67"/>
      <c r="BA105" s="67"/>
      <c r="BB105" s="67"/>
      <c r="BC105" s="67"/>
      <c r="BD105" s="67"/>
      <c r="BE105" s="67"/>
      <c r="BF105" s="67"/>
      <c r="BG105" s="67"/>
      <c r="BH105" s="67"/>
    </row>
    <row r="106" spans="1:60"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67"/>
      <c r="AR106" s="67"/>
      <c r="AS106" s="67"/>
      <c r="AT106" s="67"/>
      <c r="AU106" s="67"/>
      <c r="AV106" s="67"/>
      <c r="AW106" s="67"/>
      <c r="AX106" s="67"/>
      <c r="AY106" s="67"/>
      <c r="AZ106" s="67"/>
      <c r="BA106" s="67"/>
      <c r="BB106" s="67"/>
      <c r="BC106" s="67"/>
      <c r="BD106" s="67"/>
      <c r="BE106" s="67"/>
      <c r="BF106" s="67"/>
      <c r="BG106" s="67"/>
      <c r="BH106" s="67"/>
    </row>
    <row r="107" spans="1:60" x14ac:dyDescent="0.3">
      <c r="A107" s="67"/>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67"/>
      <c r="AR107" s="67"/>
      <c r="AS107" s="67"/>
      <c r="AT107" s="67"/>
      <c r="AU107" s="67"/>
      <c r="AV107" s="67"/>
      <c r="AW107" s="67"/>
      <c r="AX107" s="67"/>
      <c r="AY107" s="67"/>
      <c r="AZ107" s="67"/>
      <c r="BA107" s="67"/>
      <c r="BB107" s="67"/>
      <c r="BC107" s="67"/>
      <c r="BD107" s="67"/>
      <c r="BE107" s="67"/>
      <c r="BF107" s="67"/>
      <c r="BG107" s="67"/>
      <c r="BH107" s="67"/>
    </row>
    <row r="108" spans="1:60" x14ac:dyDescent="0.3">
      <c r="A108" s="67"/>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row>
    <row r="109" spans="1:60" x14ac:dyDescent="0.3">
      <c r="A109" s="67"/>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row>
    <row r="110" spans="1:60" x14ac:dyDescent="0.3">
      <c r="A110" s="67"/>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row>
    <row r="111" spans="1:60"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Q111" s="67"/>
      <c r="AR111" s="67"/>
      <c r="AS111" s="67"/>
      <c r="AT111" s="67"/>
      <c r="AU111" s="67"/>
      <c r="AV111" s="67"/>
      <c r="AW111" s="67"/>
      <c r="AX111" s="67"/>
      <c r="AY111" s="67"/>
      <c r="AZ111" s="67"/>
      <c r="BA111" s="67"/>
      <c r="BB111" s="67"/>
      <c r="BC111" s="67"/>
      <c r="BD111" s="67"/>
      <c r="BE111" s="67"/>
      <c r="BF111" s="67"/>
      <c r="BG111" s="67"/>
      <c r="BH111" s="67"/>
    </row>
    <row r="112" spans="1:60" x14ac:dyDescent="0.3">
      <c r="A112" s="67"/>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Q112" s="67"/>
      <c r="AR112" s="67"/>
      <c r="AS112" s="67"/>
      <c r="AT112" s="67"/>
      <c r="AU112" s="67"/>
      <c r="AV112" s="67"/>
      <c r="AW112" s="67"/>
      <c r="AX112" s="67"/>
      <c r="AY112" s="67"/>
      <c r="AZ112" s="67"/>
      <c r="BA112" s="67"/>
      <c r="BB112" s="67"/>
      <c r="BC112" s="67"/>
      <c r="BD112" s="67"/>
      <c r="BE112" s="67"/>
      <c r="BF112" s="67"/>
      <c r="BG112" s="67"/>
      <c r="BH112" s="67"/>
    </row>
    <row r="113" spans="1:60" x14ac:dyDescent="0.3">
      <c r="A113" s="67"/>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Q113" s="67"/>
      <c r="AR113" s="67"/>
      <c r="AS113" s="67"/>
      <c r="AT113" s="67"/>
      <c r="AU113" s="67"/>
      <c r="AV113" s="67"/>
      <c r="AW113" s="67"/>
      <c r="AX113" s="67"/>
      <c r="AY113" s="67"/>
      <c r="AZ113" s="67"/>
      <c r="BA113" s="67"/>
      <c r="BB113" s="67"/>
      <c r="BC113" s="67"/>
      <c r="BD113" s="67"/>
      <c r="BE113" s="67"/>
      <c r="BF113" s="67"/>
      <c r="BG113" s="67"/>
      <c r="BH113" s="67"/>
    </row>
    <row r="114" spans="1:60" x14ac:dyDescent="0.3">
      <c r="A114" s="67"/>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row>
    <row r="115" spans="1:60" x14ac:dyDescent="0.3">
      <c r="A115" s="67"/>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row>
    <row r="116" spans="1:60"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row>
    <row r="117" spans="1:60" x14ac:dyDescent="0.3">
      <c r="A117" s="67"/>
      <c r="B117" s="67"/>
      <c r="C117" s="67"/>
      <c r="D117" s="67"/>
      <c r="E117" s="67"/>
      <c r="F117" s="67"/>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67"/>
      <c r="AK117" s="67"/>
      <c r="AL117" s="67"/>
      <c r="AM117" s="67"/>
      <c r="AN117" s="67"/>
      <c r="AO117" s="67"/>
      <c r="AP117" s="67"/>
      <c r="AQ117" s="67"/>
      <c r="AR117" s="67"/>
      <c r="AS117" s="67"/>
      <c r="AT117" s="67"/>
      <c r="AU117" s="67"/>
      <c r="AV117" s="67"/>
      <c r="AW117" s="67"/>
      <c r="AX117" s="67"/>
      <c r="AY117" s="67"/>
      <c r="AZ117" s="67"/>
      <c r="BA117" s="67"/>
      <c r="BB117" s="67"/>
      <c r="BC117" s="67"/>
      <c r="BD117" s="67"/>
      <c r="BE117" s="67"/>
      <c r="BF117" s="67"/>
      <c r="BG117" s="67"/>
      <c r="BH117" s="67"/>
    </row>
    <row r="118" spans="1:60" x14ac:dyDescent="0.3">
      <c r="A118" s="67"/>
      <c r="B118" s="67"/>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row>
    <row r="119" spans="1:60" x14ac:dyDescent="0.3">
      <c r="A119" s="67"/>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row>
    <row r="120" spans="1:60" x14ac:dyDescent="0.3">
      <c r="A120" s="67"/>
      <c r="B120" s="67"/>
      <c r="C120" s="67"/>
      <c r="D120" s="67"/>
      <c r="E120" s="67"/>
      <c r="F120" s="67"/>
      <c r="G120" s="67"/>
      <c r="H120" s="67"/>
      <c r="I120" s="67"/>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7"/>
      <c r="AH120" s="67"/>
      <c r="AI120" s="67"/>
      <c r="AJ120" s="67"/>
      <c r="AK120" s="67"/>
      <c r="AL120" s="67"/>
      <c r="AM120" s="67"/>
      <c r="AN120" s="67"/>
      <c r="AO120" s="67"/>
      <c r="AP120" s="67"/>
      <c r="AQ120" s="67"/>
      <c r="AR120" s="67"/>
      <c r="AS120" s="67"/>
      <c r="AT120" s="67"/>
      <c r="AU120" s="67"/>
      <c r="AV120" s="67"/>
      <c r="AW120" s="67"/>
      <c r="AX120" s="67"/>
      <c r="AY120" s="67"/>
      <c r="AZ120" s="67"/>
      <c r="BA120" s="67"/>
      <c r="BB120" s="67"/>
      <c r="BC120" s="67"/>
      <c r="BD120" s="67"/>
      <c r="BE120" s="67"/>
      <c r="BF120" s="67"/>
      <c r="BG120" s="67"/>
      <c r="BH120" s="67"/>
    </row>
    <row r="121" spans="1:60"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c r="BH121" s="67"/>
    </row>
    <row r="122" spans="1:60" x14ac:dyDescent="0.3">
      <c r="A122" s="67"/>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c r="BH122" s="67"/>
    </row>
    <row r="123" spans="1:60" x14ac:dyDescent="0.3">
      <c r="A123" s="67"/>
      <c r="B123" s="67"/>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row>
    <row r="124" spans="1:60" x14ac:dyDescent="0.3">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row>
    <row r="125" spans="1:60" x14ac:dyDescent="0.3">
      <c r="A125" s="67"/>
      <c r="B125" s="67"/>
      <c r="C125" s="67"/>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c r="BH125" s="67"/>
    </row>
    <row r="126" spans="1:60"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c r="BH126" s="67"/>
    </row>
    <row r="127" spans="1:60" x14ac:dyDescent="0.3">
      <c r="A127" s="67"/>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c r="BH127" s="67"/>
    </row>
    <row r="128" spans="1:60" x14ac:dyDescent="0.3">
      <c r="A128" s="67"/>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c r="BH128" s="67"/>
    </row>
    <row r="129" spans="1:60" x14ac:dyDescent="0.3">
      <c r="A129" s="67"/>
      <c r="B129" s="67"/>
      <c r="C129" s="67"/>
      <c r="D129" s="67"/>
      <c r="E129" s="67"/>
      <c r="F129" s="67"/>
      <c r="G129" s="67"/>
      <c r="H129" s="67"/>
      <c r="I129" s="67"/>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c r="AG129" s="67"/>
      <c r="AH129" s="67"/>
      <c r="AI129" s="67"/>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row>
    <row r="130" spans="1:60" x14ac:dyDescent="0.3">
      <c r="A130" s="67"/>
      <c r="B130" s="67"/>
      <c r="C130" s="67"/>
      <c r="D130" s="67"/>
      <c r="E130" s="67"/>
      <c r="F130" s="67"/>
      <c r="G130" s="67"/>
      <c r="H130" s="67"/>
      <c r="I130" s="67"/>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row>
    <row r="131" spans="1:60"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c r="BH131" s="67"/>
    </row>
    <row r="132" spans="1:60" x14ac:dyDescent="0.3">
      <c r="A132" s="67"/>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c r="BH132" s="67"/>
    </row>
    <row r="133" spans="1:60" x14ac:dyDescent="0.3">
      <c r="A133" s="67"/>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c r="AG133" s="67"/>
      <c r="AH133" s="67"/>
      <c r="AI133" s="67"/>
      <c r="AJ133" s="67"/>
      <c r="AK133" s="67"/>
      <c r="AL133" s="67"/>
      <c r="AM133" s="67"/>
      <c r="AN133" s="67"/>
      <c r="AO133" s="67"/>
      <c r="AP133" s="67"/>
      <c r="AQ133" s="67"/>
      <c r="AR133" s="67"/>
      <c r="AS133" s="67"/>
      <c r="AT133" s="67"/>
      <c r="AU133" s="67"/>
      <c r="AV133" s="67"/>
      <c r="AW133" s="67"/>
      <c r="AX133" s="67"/>
      <c r="AY133" s="67"/>
      <c r="AZ133" s="67"/>
      <c r="BA133" s="67"/>
      <c r="BB133" s="67"/>
      <c r="BC133" s="67"/>
      <c r="BD133" s="67"/>
      <c r="BE133" s="67"/>
      <c r="BF133" s="67"/>
      <c r="BG133" s="67"/>
      <c r="BH133" s="67"/>
    </row>
    <row r="134" spans="1:60" x14ac:dyDescent="0.3">
      <c r="A134" s="67"/>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c r="AG134" s="67"/>
      <c r="AH134" s="67"/>
      <c r="AI134" s="67"/>
      <c r="AJ134" s="67"/>
      <c r="AK134" s="67"/>
      <c r="AL134" s="67"/>
      <c r="AM134" s="67"/>
      <c r="AN134" s="67"/>
      <c r="AO134" s="67"/>
      <c r="AP134" s="67"/>
      <c r="AQ134" s="67"/>
      <c r="AR134" s="67"/>
      <c r="AS134" s="67"/>
      <c r="AT134" s="67"/>
      <c r="AU134" s="67"/>
      <c r="AV134" s="67"/>
      <c r="AW134" s="67"/>
      <c r="AX134" s="67"/>
      <c r="AY134" s="67"/>
      <c r="AZ134" s="67"/>
      <c r="BA134" s="67"/>
      <c r="BB134" s="67"/>
      <c r="BC134" s="67"/>
      <c r="BD134" s="67"/>
      <c r="BE134" s="67"/>
      <c r="BF134" s="67"/>
      <c r="BG134" s="67"/>
      <c r="BH134" s="67"/>
    </row>
    <row r="135" spans="1:60" x14ac:dyDescent="0.3">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c r="AG135" s="67"/>
      <c r="AH135" s="67"/>
      <c r="AI135" s="67"/>
      <c r="AJ135" s="67"/>
      <c r="AK135" s="67"/>
      <c r="AL135" s="67"/>
      <c r="AM135" s="67"/>
      <c r="AN135" s="67"/>
      <c r="AO135" s="67"/>
      <c r="AP135" s="67"/>
      <c r="AQ135" s="67"/>
      <c r="AR135" s="67"/>
      <c r="AS135" s="67"/>
      <c r="AT135" s="67"/>
      <c r="AU135" s="67"/>
      <c r="AV135" s="67"/>
      <c r="AW135" s="67"/>
      <c r="AX135" s="67"/>
      <c r="AY135" s="67"/>
      <c r="AZ135" s="67"/>
      <c r="BA135" s="67"/>
      <c r="BB135" s="67"/>
      <c r="BC135" s="67"/>
      <c r="BD135" s="67"/>
      <c r="BE135" s="67"/>
      <c r="BF135" s="67"/>
      <c r="BG135" s="67"/>
      <c r="BH135" s="67"/>
    </row>
    <row r="136" spans="1:60"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c r="AG136" s="67"/>
      <c r="AH136" s="67"/>
      <c r="AI136" s="67"/>
      <c r="AJ136" s="67"/>
      <c r="AK136" s="67"/>
      <c r="AL136" s="67"/>
      <c r="AM136" s="67"/>
      <c r="AN136" s="67"/>
      <c r="AO136" s="67"/>
      <c r="AP136" s="67"/>
      <c r="AQ136" s="67"/>
      <c r="AR136" s="67"/>
      <c r="AS136" s="67"/>
      <c r="AT136" s="67"/>
      <c r="AU136" s="67"/>
      <c r="AV136" s="67"/>
      <c r="AW136" s="67"/>
      <c r="AX136" s="67"/>
      <c r="AY136" s="67"/>
      <c r="AZ136" s="67"/>
      <c r="BA136" s="67"/>
      <c r="BB136" s="67"/>
      <c r="BC136" s="67"/>
      <c r="BD136" s="67"/>
      <c r="BE136" s="67"/>
      <c r="BF136" s="67"/>
      <c r="BG136" s="67"/>
      <c r="BH136" s="67"/>
    </row>
    <row r="137" spans="1:60" x14ac:dyDescent="0.3">
      <c r="A137" s="67"/>
      <c r="B137" s="67"/>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7"/>
      <c r="AZ137" s="67"/>
      <c r="BA137" s="67"/>
      <c r="BB137" s="67"/>
      <c r="BC137" s="67"/>
      <c r="BD137" s="67"/>
      <c r="BE137" s="67"/>
      <c r="BF137" s="67"/>
      <c r="BG137" s="67"/>
      <c r="BH137" s="67"/>
    </row>
    <row r="138" spans="1:60" x14ac:dyDescent="0.3">
      <c r="A138" s="67"/>
      <c r="B138" s="67"/>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c r="AH138" s="67"/>
      <c r="AI138" s="67"/>
      <c r="AJ138" s="67"/>
      <c r="AK138" s="67"/>
      <c r="AL138" s="67"/>
      <c r="AM138" s="67"/>
      <c r="AN138" s="67"/>
      <c r="AO138" s="67"/>
      <c r="AP138" s="67"/>
      <c r="AQ138" s="67"/>
      <c r="AR138" s="67"/>
      <c r="AS138" s="67"/>
      <c r="AT138" s="67"/>
      <c r="AU138" s="67"/>
      <c r="AV138" s="67"/>
      <c r="AW138" s="67"/>
      <c r="AX138" s="67"/>
      <c r="AY138" s="67"/>
      <c r="AZ138" s="67"/>
      <c r="BA138" s="67"/>
      <c r="BB138" s="67"/>
      <c r="BC138" s="67"/>
      <c r="BD138" s="67"/>
      <c r="BE138" s="67"/>
      <c r="BF138" s="67"/>
      <c r="BG138" s="67"/>
      <c r="BH138" s="67"/>
    </row>
    <row r="139" spans="1:60" x14ac:dyDescent="0.3">
      <c r="A139" s="67"/>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c r="AH139" s="67"/>
      <c r="AI139" s="67"/>
      <c r="AJ139" s="67"/>
      <c r="AK139" s="67"/>
      <c r="AL139" s="67"/>
      <c r="AM139" s="67"/>
      <c r="AN139" s="67"/>
      <c r="AO139" s="67"/>
      <c r="AP139" s="67"/>
      <c r="AQ139" s="67"/>
      <c r="AR139" s="67"/>
      <c r="AS139" s="67"/>
      <c r="AT139" s="67"/>
      <c r="AU139" s="67"/>
      <c r="AV139" s="67"/>
      <c r="AW139" s="67"/>
      <c r="AX139" s="67"/>
      <c r="AY139" s="67"/>
      <c r="AZ139" s="67"/>
      <c r="BA139" s="67"/>
      <c r="BB139" s="67"/>
      <c r="BC139" s="67"/>
      <c r="BD139" s="67"/>
      <c r="BE139" s="67"/>
      <c r="BF139" s="67"/>
      <c r="BG139" s="67"/>
      <c r="BH139" s="67"/>
    </row>
    <row r="140" spans="1:60" x14ac:dyDescent="0.3">
      <c r="A140" s="67"/>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c r="AG140" s="67"/>
      <c r="AH140" s="67"/>
      <c r="AI140" s="67"/>
      <c r="AJ140" s="67"/>
      <c r="AK140" s="67"/>
      <c r="AL140" s="67"/>
      <c r="AM140" s="67"/>
      <c r="AN140" s="67"/>
      <c r="AO140" s="67"/>
      <c r="AP140" s="67"/>
      <c r="AQ140" s="67"/>
      <c r="AR140" s="67"/>
      <c r="AS140" s="67"/>
      <c r="AT140" s="67"/>
      <c r="AU140" s="67"/>
      <c r="AV140" s="67"/>
      <c r="AW140" s="67"/>
      <c r="AX140" s="67"/>
      <c r="AY140" s="67"/>
      <c r="AZ140" s="67"/>
      <c r="BA140" s="67"/>
      <c r="BB140" s="67"/>
      <c r="BC140" s="67"/>
      <c r="BD140" s="67"/>
      <c r="BE140" s="67"/>
      <c r="BF140" s="67"/>
      <c r="BG140" s="67"/>
      <c r="BH140" s="67"/>
    </row>
    <row r="141" spans="1:60"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c r="AG141" s="67"/>
      <c r="AH141" s="67"/>
      <c r="AI141" s="67"/>
      <c r="AJ141" s="67"/>
      <c r="AK141" s="67"/>
      <c r="AL141" s="67"/>
      <c r="AM141" s="67"/>
      <c r="AN141" s="67"/>
      <c r="AO141" s="67"/>
      <c r="AP141" s="67"/>
      <c r="AQ141" s="67"/>
      <c r="AR141" s="67"/>
      <c r="AS141" s="67"/>
      <c r="AT141" s="67"/>
      <c r="AU141" s="67"/>
      <c r="AV141" s="67"/>
      <c r="AW141" s="67"/>
      <c r="AX141" s="67"/>
      <c r="AY141" s="67"/>
      <c r="AZ141" s="67"/>
      <c r="BA141" s="67"/>
      <c r="BB141" s="67"/>
      <c r="BC141" s="67"/>
      <c r="BD141" s="67"/>
      <c r="BE141" s="67"/>
      <c r="BF141" s="67"/>
      <c r="BG141" s="67"/>
      <c r="BH141" s="67"/>
    </row>
    <row r="142" spans="1:60" x14ac:dyDescent="0.3">
      <c r="A142" s="67"/>
      <c r="B142" s="67"/>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row>
    <row r="143" spans="1:60" x14ac:dyDescent="0.3">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c r="AG143" s="67"/>
      <c r="AH143" s="67"/>
      <c r="AI143" s="67"/>
      <c r="AJ143" s="67"/>
      <c r="AK143" s="67"/>
      <c r="AL143" s="67"/>
      <c r="AM143" s="67"/>
      <c r="AN143" s="67"/>
      <c r="AO143" s="67"/>
      <c r="AP143" s="67"/>
      <c r="AQ143" s="67"/>
      <c r="AR143" s="67"/>
      <c r="AS143" s="67"/>
      <c r="AT143" s="67"/>
      <c r="AU143" s="67"/>
      <c r="AV143" s="67"/>
      <c r="AW143" s="67"/>
      <c r="AX143" s="67"/>
      <c r="AY143" s="67"/>
      <c r="AZ143" s="67"/>
      <c r="BA143" s="67"/>
      <c r="BB143" s="67"/>
      <c r="BC143" s="67"/>
      <c r="BD143" s="67"/>
      <c r="BE143" s="67"/>
      <c r="BF143" s="67"/>
      <c r="BG143" s="67"/>
      <c r="BH143" s="67"/>
    </row>
    <row r="144" spans="1:60" x14ac:dyDescent="0.3">
      <c r="A144" s="67"/>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7"/>
      <c r="AV144" s="67"/>
      <c r="AW144" s="67"/>
      <c r="AX144" s="67"/>
      <c r="AY144" s="67"/>
      <c r="AZ144" s="67"/>
      <c r="BA144" s="67"/>
      <c r="BB144" s="67"/>
      <c r="BC144" s="67"/>
      <c r="BD144" s="67"/>
      <c r="BE144" s="67"/>
      <c r="BF144" s="67"/>
      <c r="BG144" s="67"/>
      <c r="BH144" s="67"/>
    </row>
    <row r="145" spans="1:60" x14ac:dyDescent="0.3">
      <c r="A145" s="67"/>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c r="AG145" s="67"/>
      <c r="AH145" s="67"/>
      <c r="AI145" s="67"/>
      <c r="AJ145" s="67"/>
      <c r="AK145" s="67"/>
      <c r="AL145" s="67"/>
      <c r="AM145" s="67"/>
      <c r="AN145" s="67"/>
      <c r="AO145" s="67"/>
      <c r="AP145" s="67"/>
      <c r="AQ145" s="67"/>
      <c r="AR145" s="67"/>
      <c r="AS145" s="67"/>
      <c r="AT145" s="67"/>
      <c r="AU145" s="67"/>
      <c r="AV145" s="67"/>
      <c r="AW145" s="67"/>
      <c r="AX145" s="67"/>
      <c r="AY145" s="67"/>
      <c r="AZ145" s="67"/>
      <c r="BA145" s="67"/>
      <c r="BB145" s="67"/>
      <c r="BC145" s="67"/>
      <c r="BD145" s="67"/>
      <c r="BE145" s="67"/>
      <c r="BF145" s="67"/>
      <c r="BG145" s="67"/>
      <c r="BH145" s="67"/>
    </row>
    <row r="146" spans="1:60"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row>
    <row r="147" spans="1:60" x14ac:dyDescent="0.3">
      <c r="A147" s="67"/>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row>
    <row r="148" spans="1:60" x14ac:dyDescent="0.3">
      <c r="A148" s="67"/>
      <c r="B148" s="67"/>
      <c r="C148" s="67"/>
      <c r="D148" s="67"/>
      <c r="E148" s="67"/>
      <c r="F148" s="67"/>
      <c r="G148" s="67"/>
      <c r="H148" s="67"/>
      <c r="I148" s="67"/>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c r="AG148" s="67"/>
      <c r="AH148" s="67"/>
      <c r="AI148" s="67"/>
      <c r="AJ148" s="67"/>
      <c r="AK148" s="67"/>
      <c r="AL148" s="67"/>
      <c r="AM148" s="67"/>
      <c r="AN148" s="67"/>
      <c r="AO148" s="67"/>
      <c r="AP148" s="67"/>
      <c r="AQ148" s="67"/>
      <c r="AR148" s="67"/>
      <c r="AS148" s="67"/>
      <c r="AT148" s="67"/>
      <c r="AU148" s="67"/>
      <c r="AV148" s="67"/>
      <c r="AW148" s="67"/>
      <c r="AX148" s="67"/>
      <c r="AY148" s="67"/>
      <c r="AZ148" s="67"/>
      <c r="BA148" s="67"/>
      <c r="BB148" s="67"/>
      <c r="BC148" s="67"/>
      <c r="BD148" s="67"/>
      <c r="BE148" s="67"/>
      <c r="BF148" s="67"/>
      <c r="BG148" s="67"/>
      <c r="BH148" s="67"/>
    </row>
    <row r="149" spans="1:60" x14ac:dyDescent="0.3">
      <c r="A149" s="67"/>
      <c r="B149" s="67"/>
      <c r="C149" s="67"/>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67"/>
      <c r="AS149" s="67"/>
      <c r="AT149" s="67"/>
      <c r="AU149" s="67"/>
      <c r="AV149" s="67"/>
      <c r="AW149" s="67"/>
      <c r="AX149" s="67"/>
      <c r="AY149" s="67"/>
      <c r="AZ149" s="67"/>
      <c r="BA149" s="67"/>
      <c r="BB149" s="67"/>
      <c r="BC149" s="67"/>
      <c r="BD149" s="67"/>
      <c r="BE149" s="67"/>
      <c r="BF149" s="67"/>
      <c r="BG149" s="67"/>
      <c r="BH149" s="67"/>
    </row>
    <row r="150" spans="1:60" x14ac:dyDescent="0.3">
      <c r="A150" s="67"/>
      <c r="B150" s="67"/>
      <c r="C150" s="67"/>
      <c r="D150" s="67"/>
      <c r="E150" s="67"/>
      <c r="F150" s="67"/>
      <c r="G150" s="67"/>
      <c r="H150" s="67"/>
      <c r="I150" s="67"/>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c r="AG150" s="67"/>
      <c r="AH150" s="67"/>
      <c r="AI150" s="67"/>
      <c r="AJ150" s="67"/>
      <c r="AK150" s="67"/>
      <c r="AL150" s="67"/>
      <c r="AM150" s="67"/>
      <c r="AN150" s="67"/>
      <c r="AO150" s="67"/>
      <c r="AP150" s="67"/>
      <c r="AQ150" s="67"/>
      <c r="AR150" s="67"/>
      <c r="AS150" s="67"/>
      <c r="AT150" s="67"/>
      <c r="AU150" s="67"/>
      <c r="AV150" s="67"/>
      <c r="AW150" s="67"/>
      <c r="AX150" s="67"/>
      <c r="AY150" s="67"/>
      <c r="AZ150" s="67"/>
      <c r="BA150" s="67"/>
      <c r="BB150" s="67"/>
      <c r="BC150" s="67"/>
      <c r="BD150" s="67"/>
      <c r="BE150" s="67"/>
      <c r="BF150" s="67"/>
      <c r="BG150" s="67"/>
      <c r="BH150" s="67"/>
    </row>
    <row r="151" spans="1:60"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c r="AG151" s="67"/>
      <c r="AH151" s="67"/>
      <c r="AI151" s="67"/>
      <c r="AJ151" s="67"/>
      <c r="AK151" s="67"/>
      <c r="AL151" s="67"/>
      <c r="AM151" s="67"/>
      <c r="AN151" s="67"/>
      <c r="AO151" s="67"/>
      <c r="AP151" s="67"/>
      <c r="AQ151" s="67"/>
      <c r="AR151" s="67"/>
      <c r="AS151" s="67"/>
      <c r="AT151" s="67"/>
      <c r="AU151" s="67"/>
      <c r="AV151" s="67"/>
      <c r="AW151" s="67"/>
      <c r="AX151" s="67"/>
      <c r="AY151" s="67"/>
      <c r="AZ151" s="67"/>
      <c r="BA151" s="67"/>
      <c r="BB151" s="67"/>
      <c r="BC151" s="67"/>
      <c r="BD151" s="67"/>
      <c r="BE151" s="67"/>
      <c r="BF151" s="67"/>
      <c r="BG151" s="67"/>
      <c r="BH151" s="67"/>
    </row>
    <row r="152" spans="1:60" x14ac:dyDescent="0.3">
      <c r="A152" s="67"/>
      <c r="B152" s="67"/>
      <c r="C152" s="67"/>
      <c r="D152" s="67"/>
      <c r="E152" s="67"/>
      <c r="F152" s="67"/>
      <c r="G152" s="67"/>
      <c r="H152" s="67"/>
      <c r="I152" s="67"/>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c r="AG152" s="67"/>
      <c r="AH152" s="67"/>
      <c r="AI152" s="67"/>
      <c r="AJ152" s="67"/>
      <c r="AK152" s="67"/>
      <c r="AL152" s="67"/>
      <c r="AM152" s="67"/>
      <c r="AN152" s="67"/>
      <c r="AO152" s="67"/>
      <c r="AP152" s="67"/>
      <c r="AQ152" s="67"/>
      <c r="AR152" s="67"/>
      <c r="AS152" s="67"/>
      <c r="AT152" s="67"/>
      <c r="AU152" s="67"/>
      <c r="AV152" s="67"/>
      <c r="AW152" s="67"/>
      <c r="AX152" s="67"/>
      <c r="AY152" s="67"/>
      <c r="AZ152" s="67"/>
      <c r="BA152" s="67"/>
      <c r="BB152" s="67"/>
      <c r="BC152" s="67"/>
      <c r="BD152" s="67"/>
      <c r="BE152" s="67"/>
      <c r="BF152" s="67"/>
      <c r="BG152" s="67"/>
      <c r="BH152" s="67"/>
    </row>
    <row r="153" spans="1:60" x14ac:dyDescent="0.3">
      <c r="A153" s="67"/>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c r="AG153" s="67"/>
      <c r="AH153" s="67"/>
      <c r="AI153" s="67"/>
      <c r="AJ153" s="67"/>
      <c r="AK153" s="67"/>
      <c r="AL153" s="67"/>
      <c r="AM153" s="67"/>
      <c r="AN153" s="67"/>
      <c r="AO153" s="67"/>
      <c r="AP153" s="67"/>
      <c r="AQ153" s="67"/>
      <c r="AR153" s="67"/>
      <c r="AS153" s="67"/>
      <c r="AT153" s="67"/>
      <c r="AU153" s="67"/>
      <c r="AV153" s="67"/>
      <c r="AW153" s="67"/>
      <c r="AX153" s="67"/>
      <c r="AY153" s="67"/>
      <c r="AZ153" s="67"/>
      <c r="BA153" s="67"/>
      <c r="BB153" s="67"/>
      <c r="BC153" s="67"/>
      <c r="BD153" s="67"/>
      <c r="BE153" s="67"/>
      <c r="BF153" s="67"/>
      <c r="BG153" s="67"/>
      <c r="BH153" s="67"/>
    </row>
    <row r="154" spans="1:60" x14ac:dyDescent="0.3">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c r="AG154" s="67"/>
      <c r="AH154" s="67"/>
      <c r="AI154" s="67"/>
      <c r="AJ154" s="67"/>
      <c r="AK154" s="67"/>
      <c r="AL154" s="67"/>
      <c r="AM154" s="67"/>
      <c r="AN154" s="67"/>
      <c r="AO154" s="67"/>
      <c r="AP154" s="67"/>
      <c r="AQ154" s="67"/>
      <c r="AR154" s="67"/>
      <c r="AS154" s="67"/>
      <c r="AT154" s="67"/>
      <c r="AU154" s="67"/>
      <c r="AV154" s="67"/>
      <c r="AW154" s="67"/>
      <c r="AX154" s="67"/>
      <c r="AY154" s="67"/>
      <c r="AZ154" s="67"/>
      <c r="BA154" s="67"/>
      <c r="BB154" s="67"/>
      <c r="BC154" s="67"/>
      <c r="BD154" s="67"/>
      <c r="BE154" s="67"/>
      <c r="BF154" s="67"/>
      <c r="BG154" s="67"/>
      <c r="BH154" s="67"/>
    </row>
    <row r="155" spans="1:60" x14ac:dyDescent="0.3">
      <c r="A155" s="67"/>
      <c r="B155" s="67"/>
      <c r="C155" s="67"/>
      <c r="D155" s="67"/>
      <c r="E155" s="67"/>
      <c r="F155" s="67"/>
      <c r="G155" s="67"/>
      <c r="H155" s="67"/>
      <c r="I155" s="67"/>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c r="AG155" s="67"/>
      <c r="AH155" s="67"/>
      <c r="AI155" s="67"/>
      <c r="AJ155" s="67"/>
      <c r="AK155" s="67"/>
      <c r="AL155" s="67"/>
      <c r="AM155" s="67"/>
      <c r="AN155" s="67"/>
      <c r="AO155" s="67"/>
      <c r="AP155" s="67"/>
      <c r="AQ155" s="67"/>
      <c r="AR155" s="67"/>
      <c r="AS155" s="67"/>
      <c r="AT155" s="67"/>
      <c r="AU155" s="67"/>
      <c r="AV155" s="67"/>
      <c r="AW155" s="67"/>
      <c r="AX155" s="67"/>
      <c r="AY155" s="67"/>
      <c r="AZ155" s="67"/>
      <c r="BA155" s="67"/>
      <c r="BB155" s="67"/>
      <c r="BC155" s="67"/>
      <c r="BD155" s="67"/>
      <c r="BE155" s="67"/>
      <c r="BF155" s="67"/>
      <c r="BG155" s="67"/>
      <c r="BH155" s="67"/>
    </row>
    <row r="156" spans="1:60"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7"/>
      <c r="AV156" s="67"/>
      <c r="AW156" s="67"/>
      <c r="AX156" s="67"/>
      <c r="AY156" s="67"/>
      <c r="AZ156" s="67"/>
      <c r="BA156" s="67"/>
      <c r="BB156" s="67"/>
      <c r="BC156" s="67"/>
      <c r="BD156" s="67"/>
      <c r="BE156" s="67"/>
      <c r="BF156" s="67"/>
      <c r="BG156" s="67"/>
      <c r="BH156" s="67"/>
    </row>
    <row r="157" spans="1:60" x14ac:dyDescent="0.3">
      <c r="A157" s="67"/>
      <c r="B157" s="67"/>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c r="AG157" s="67"/>
      <c r="AH157" s="67"/>
      <c r="AI157" s="67"/>
      <c r="AJ157" s="67"/>
      <c r="AK157" s="67"/>
      <c r="AL157" s="67"/>
      <c r="AM157" s="67"/>
      <c r="AN157" s="67"/>
      <c r="AO157" s="67"/>
      <c r="AP157" s="67"/>
      <c r="AQ157" s="67"/>
      <c r="AR157" s="67"/>
      <c r="AS157" s="67"/>
      <c r="AT157" s="67"/>
      <c r="AU157" s="67"/>
      <c r="AV157" s="67"/>
      <c r="AW157" s="67"/>
      <c r="AX157" s="67"/>
      <c r="AY157" s="67"/>
      <c r="AZ157" s="67"/>
      <c r="BA157" s="67"/>
      <c r="BB157" s="67"/>
      <c r="BC157" s="67"/>
      <c r="BD157" s="67"/>
      <c r="BE157" s="67"/>
      <c r="BF157" s="67"/>
      <c r="BG157" s="67"/>
      <c r="BH157" s="67"/>
    </row>
    <row r="158" spans="1:60" x14ac:dyDescent="0.3">
      <c r="A158" s="67"/>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c r="AG158" s="67"/>
      <c r="AH158" s="67"/>
      <c r="AI158" s="67"/>
      <c r="AJ158" s="67"/>
      <c r="AK158" s="67"/>
      <c r="AL158" s="67"/>
      <c r="AM158" s="67"/>
      <c r="AN158" s="67"/>
      <c r="AO158" s="67"/>
      <c r="AP158" s="67"/>
      <c r="AQ158" s="67"/>
      <c r="AR158" s="67"/>
      <c r="AS158" s="67"/>
      <c r="AT158" s="67"/>
      <c r="AU158" s="67"/>
      <c r="AV158" s="67"/>
      <c r="AW158" s="67"/>
      <c r="AX158" s="67"/>
      <c r="AY158" s="67"/>
      <c r="AZ158" s="67"/>
      <c r="BA158" s="67"/>
      <c r="BB158" s="67"/>
      <c r="BC158" s="67"/>
      <c r="BD158" s="67"/>
      <c r="BE158" s="67"/>
      <c r="BF158" s="67"/>
      <c r="BG158" s="67"/>
      <c r="BH158" s="67"/>
    </row>
    <row r="159" spans="1:60" x14ac:dyDescent="0.3">
      <c r="A159" s="67"/>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67"/>
      <c r="AS159" s="67"/>
      <c r="AT159" s="67"/>
      <c r="AU159" s="67"/>
      <c r="AV159" s="67"/>
      <c r="AW159" s="67"/>
      <c r="AX159" s="67"/>
      <c r="AY159" s="67"/>
      <c r="AZ159" s="67"/>
      <c r="BA159" s="67"/>
      <c r="BB159" s="67"/>
      <c r="BC159" s="67"/>
      <c r="BD159" s="67"/>
      <c r="BE159" s="67"/>
      <c r="BF159" s="67"/>
      <c r="BG159" s="67"/>
      <c r="BH159" s="67"/>
    </row>
    <row r="160" spans="1:60" x14ac:dyDescent="0.3">
      <c r="A160" s="67"/>
      <c r="B160" s="67"/>
      <c r="C160" s="67"/>
      <c r="D160" s="67"/>
      <c r="E160" s="67"/>
      <c r="F160" s="67"/>
      <c r="G160" s="67"/>
      <c r="H160" s="67"/>
      <c r="I160" s="67"/>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c r="AG160" s="67"/>
      <c r="AH160" s="67"/>
      <c r="AI160" s="67"/>
      <c r="AJ160" s="67"/>
      <c r="AK160" s="67"/>
      <c r="AL160" s="67"/>
      <c r="AM160" s="67"/>
      <c r="AN160" s="67"/>
      <c r="AO160" s="67"/>
      <c r="AP160" s="67"/>
      <c r="AQ160" s="67"/>
      <c r="AR160" s="67"/>
      <c r="AS160" s="67"/>
      <c r="AT160" s="67"/>
      <c r="AU160" s="67"/>
      <c r="AV160" s="67"/>
      <c r="AW160" s="67"/>
      <c r="AX160" s="67"/>
      <c r="AY160" s="67"/>
      <c r="AZ160" s="67"/>
      <c r="BA160" s="67"/>
      <c r="BB160" s="67"/>
      <c r="BC160" s="67"/>
      <c r="BD160" s="67"/>
      <c r="BE160" s="67"/>
      <c r="BF160" s="67"/>
      <c r="BG160" s="67"/>
      <c r="BH160" s="67"/>
    </row>
    <row r="161" spans="1:60"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row>
    <row r="162" spans="1:60" x14ac:dyDescent="0.3">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7"/>
      <c r="AH162" s="67"/>
      <c r="AI162" s="67"/>
      <c r="AJ162" s="67"/>
      <c r="AK162" s="67"/>
      <c r="AL162" s="67"/>
      <c r="AM162" s="67"/>
      <c r="AN162" s="67"/>
      <c r="AO162" s="67"/>
      <c r="AP162" s="67"/>
      <c r="AQ162" s="67"/>
      <c r="AR162" s="67"/>
      <c r="AS162" s="67"/>
      <c r="AT162" s="67"/>
      <c r="AU162" s="67"/>
      <c r="AV162" s="67"/>
      <c r="AW162" s="67"/>
      <c r="AX162" s="67"/>
      <c r="AY162" s="67"/>
      <c r="AZ162" s="67"/>
      <c r="BA162" s="67"/>
      <c r="BB162" s="67"/>
      <c r="BC162" s="67"/>
      <c r="BD162" s="67"/>
      <c r="BE162" s="67"/>
      <c r="BF162" s="67"/>
      <c r="BG162" s="67"/>
      <c r="BH162" s="67"/>
    </row>
    <row r="163" spans="1:60" x14ac:dyDescent="0.3">
      <c r="A163" s="67"/>
      <c r="B163" s="67"/>
      <c r="C163" s="67"/>
      <c r="D163" s="67"/>
      <c r="E163" s="67"/>
      <c r="F163" s="67"/>
      <c r="G163" s="67"/>
      <c r="H163" s="67"/>
      <c r="I163" s="67"/>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c r="AG163" s="67"/>
      <c r="AH163" s="67"/>
      <c r="AI163" s="67"/>
      <c r="AJ163" s="67"/>
      <c r="AK163" s="67"/>
      <c r="AL163" s="67"/>
      <c r="AM163" s="67"/>
      <c r="AN163" s="67"/>
      <c r="AO163" s="67"/>
      <c r="AP163" s="67"/>
      <c r="AQ163" s="67"/>
      <c r="AR163" s="67"/>
      <c r="AS163" s="67"/>
      <c r="AT163" s="67"/>
      <c r="AU163" s="67"/>
      <c r="AV163" s="67"/>
      <c r="AW163" s="67"/>
      <c r="AX163" s="67"/>
      <c r="AY163" s="67"/>
      <c r="AZ163" s="67"/>
      <c r="BA163" s="67"/>
      <c r="BB163" s="67"/>
      <c r="BC163" s="67"/>
      <c r="BD163" s="67"/>
      <c r="BE163" s="67"/>
      <c r="BF163" s="67"/>
      <c r="BG163" s="67"/>
      <c r="BH163" s="67"/>
    </row>
    <row r="164" spans="1:60" x14ac:dyDescent="0.3">
      <c r="A164" s="67"/>
      <c r="B164" s="67"/>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7"/>
      <c r="AS164" s="67"/>
      <c r="AT164" s="67"/>
      <c r="AU164" s="67"/>
      <c r="AV164" s="67"/>
      <c r="AW164" s="67"/>
      <c r="AX164" s="67"/>
      <c r="AY164" s="67"/>
      <c r="AZ164" s="67"/>
      <c r="BA164" s="67"/>
      <c r="BB164" s="67"/>
      <c r="BC164" s="67"/>
      <c r="BD164" s="67"/>
      <c r="BE164" s="67"/>
      <c r="BF164" s="67"/>
      <c r="BG164" s="67"/>
      <c r="BH164" s="67"/>
    </row>
    <row r="165" spans="1:60" x14ac:dyDescent="0.3">
      <c r="A165" s="67"/>
      <c r="B165" s="67"/>
      <c r="C165" s="67"/>
      <c r="D165" s="67"/>
      <c r="E165" s="67"/>
      <c r="F165" s="67"/>
      <c r="G165" s="67"/>
      <c r="H165" s="67"/>
      <c r="I165" s="67"/>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c r="AG165" s="67"/>
      <c r="AH165" s="67"/>
      <c r="AI165" s="67"/>
      <c r="AJ165" s="67"/>
      <c r="AK165" s="67"/>
      <c r="AL165" s="67"/>
      <c r="AM165" s="67"/>
      <c r="AN165" s="67"/>
      <c r="AO165" s="67"/>
      <c r="AP165" s="67"/>
      <c r="AQ165" s="67"/>
      <c r="AR165" s="67"/>
      <c r="AS165" s="67"/>
      <c r="AT165" s="67"/>
      <c r="AU165" s="67"/>
      <c r="AV165" s="67"/>
      <c r="AW165" s="67"/>
      <c r="AX165" s="67"/>
      <c r="AY165" s="67"/>
      <c r="AZ165" s="67"/>
      <c r="BA165" s="67"/>
      <c r="BB165" s="67"/>
      <c r="BC165" s="67"/>
      <c r="BD165" s="67"/>
      <c r="BE165" s="67"/>
      <c r="BF165" s="67"/>
      <c r="BG165" s="67"/>
      <c r="BH165" s="67"/>
    </row>
    <row r="166" spans="1:60"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c r="AG166" s="67"/>
      <c r="AH166" s="67"/>
      <c r="AI166" s="67"/>
      <c r="AJ166" s="67"/>
      <c r="AK166" s="67"/>
      <c r="AL166" s="67"/>
      <c r="AM166" s="67"/>
      <c r="AN166" s="67"/>
      <c r="AO166" s="67"/>
      <c r="AP166" s="67"/>
      <c r="AQ166" s="67"/>
      <c r="AR166" s="67"/>
      <c r="AS166" s="67"/>
      <c r="AT166" s="67"/>
      <c r="AU166" s="67"/>
      <c r="AV166" s="67"/>
      <c r="AW166" s="67"/>
      <c r="AX166" s="67"/>
      <c r="AY166" s="67"/>
      <c r="AZ166" s="67"/>
      <c r="BA166" s="67"/>
      <c r="BB166" s="67"/>
      <c r="BC166" s="67"/>
      <c r="BD166" s="67"/>
      <c r="BE166" s="67"/>
      <c r="BF166" s="67"/>
      <c r="BG166" s="67"/>
      <c r="BH166" s="67"/>
    </row>
    <row r="167" spans="1:60" x14ac:dyDescent="0.3">
      <c r="A167" s="67"/>
      <c r="B167" s="67"/>
      <c r="C167" s="67"/>
      <c r="D167" s="67"/>
      <c r="E167" s="67"/>
      <c r="F167" s="67"/>
      <c r="G167" s="67"/>
      <c r="H167" s="67"/>
      <c r="I167" s="67"/>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7"/>
      <c r="AR167" s="67"/>
      <c r="AS167" s="67"/>
      <c r="AT167" s="67"/>
      <c r="AU167" s="67"/>
      <c r="AV167" s="67"/>
      <c r="AW167" s="67"/>
      <c r="AX167" s="67"/>
      <c r="AY167" s="67"/>
      <c r="AZ167" s="67"/>
      <c r="BA167" s="67"/>
      <c r="BB167" s="67"/>
      <c r="BC167" s="67"/>
      <c r="BD167" s="67"/>
      <c r="BE167" s="67"/>
      <c r="BF167" s="67"/>
      <c r="BG167" s="67"/>
      <c r="BH167" s="67"/>
    </row>
    <row r="168" spans="1:60" x14ac:dyDescent="0.3">
      <c r="A168" s="67"/>
      <c r="B168" s="67"/>
      <c r="C168" s="67"/>
      <c r="D168" s="67"/>
      <c r="E168" s="67"/>
      <c r="F168" s="67"/>
      <c r="G168" s="67"/>
      <c r="H168" s="67"/>
      <c r="I168" s="67"/>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c r="AG168" s="67"/>
      <c r="AH168" s="67"/>
      <c r="AI168" s="67"/>
      <c r="AJ168" s="67"/>
      <c r="AK168" s="67"/>
      <c r="AL168" s="67"/>
      <c r="AM168" s="67"/>
      <c r="AN168" s="67"/>
      <c r="AO168" s="67"/>
      <c r="AP168" s="67"/>
      <c r="AQ168" s="67"/>
      <c r="AR168" s="67"/>
      <c r="AS168" s="67"/>
      <c r="AT168" s="67"/>
      <c r="AU168" s="67"/>
      <c r="AV168" s="67"/>
      <c r="AW168" s="67"/>
      <c r="AX168" s="67"/>
      <c r="AY168" s="67"/>
      <c r="AZ168" s="67"/>
      <c r="BA168" s="67"/>
      <c r="BB168" s="67"/>
      <c r="BC168" s="67"/>
      <c r="BD168" s="67"/>
      <c r="BE168" s="67"/>
      <c r="BF168" s="67"/>
      <c r="BG168" s="67"/>
      <c r="BH168" s="67"/>
    </row>
    <row r="169" spans="1:60" x14ac:dyDescent="0.3">
      <c r="A169" s="67"/>
      <c r="B169" s="67"/>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c r="AG169" s="67"/>
      <c r="AH169" s="67"/>
      <c r="AI169" s="67"/>
      <c r="AJ169" s="67"/>
      <c r="AK169" s="67"/>
      <c r="AL169" s="67"/>
      <c r="AM169" s="67"/>
      <c r="AN169" s="67"/>
      <c r="AO169" s="67"/>
      <c r="AP169" s="67"/>
      <c r="AQ169" s="67"/>
      <c r="AR169" s="67"/>
      <c r="AS169" s="67"/>
      <c r="AT169" s="67"/>
      <c r="AU169" s="67"/>
      <c r="AV169" s="67"/>
      <c r="AW169" s="67"/>
      <c r="AX169" s="67"/>
      <c r="AY169" s="67"/>
      <c r="AZ169" s="67"/>
      <c r="BA169" s="67"/>
      <c r="BB169" s="67"/>
      <c r="BC169" s="67"/>
      <c r="BD169" s="67"/>
      <c r="BE169" s="67"/>
      <c r="BF169" s="67"/>
      <c r="BG169" s="67"/>
      <c r="BH169" s="67"/>
    </row>
    <row r="170" spans="1:60" x14ac:dyDescent="0.3">
      <c r="A170" s="67"/>
      <c r="B170" s="67"/>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c r="AT170" s="67"/>
      <c r="AU170" s="67"/>
      <c r="AV170" s="67"/>
      <c r="AW170" s="67"/>
      <c r="AX170" s="67"/>
      <c r="AY170" s="67"/>
      <c r="AZ170" s="67"/>
      <c r="BA170" s="67"/>
      <c r="BB170" s="67"/>
      <c r="BC170" s="67"/>
      <c r="BD170" s="67"/>
      <c r="BE170" s="67"/>
      <c r="BF170" s="67"/>
      <c r="BG170" s="67"/>
      <c r="BH170" s="67"/>
    </row>
    <row r="171" spans="1:60"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c r="AG171" s="67"/>
      <c r="AH171" s="67"/>
      <c r="AI171" s="67"/>
      <c r="AJ171" s="67"/>
      <c r="AK171" s="67"/>
      <c r="AL171" s="67"/>
      <c r="AM171" s="67"/>
      <c r="AN171" s="67"/>
      <c r="AO171" s="67"/>
      <c r="AP171" s="67"/>
      <c r="AQ171" s="67"/>
      <c r="AR171" s="67"/>
      <c r="AS171" s="67"/>
      <c r="AT171" s="67"/>
      <c r="AU171" s="67"/>
      <c r="AV171" s="67"/>
      <c r="AW171" s="67"/>
      <c r="AX171" s="67"/>
      <c r="AY171" s="67"/>
      <c r="AZ171" s="67"/>
      <c r="BA171" s="67"/>
      <c r="BB171" s="67"/>
      <c r="BC171" s="67"/>
      <c r="BD171" s="67"/>
      <c r="BE171" s="67"/>
      <c r="BF171" s="67"/>
      <c r="BG171" s="67"/>
      <c r="BH171" s="67"/>
    </row>
    <row r="172" spans="1:60" x14ac:dyDescent="0.3">
      <c r="A172" s="67"/>
      <c r="B172" s="67"/>
      <c r="C172" s="67"/>
      <c r="D172" s="67"/>
      <c r="E172" s="67"/>
      <c r="F172" s="67"/>
      <c r="G172" s="67"/>
      <c r="H172" s="67"/>
      <c r="I172" s="67"/>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c r="AG172" s="67"/>
      <c r="AH172" s="67"/>
      <c r="AI172" s="67"/>
      <c r="AJ172" s="67"/>
      <c r="AK172" s="67"/>
      <c r="AL172" s="67"/>
      <c r="AM172" s="67"/>
      <c r="AN172" s="67"/>
      <c r="AO172" s="67"/>
      <c r="AP172" s="67"/>
      <c r="AQ172" s="67"/>
      <c r="AR172" s="67"/>
      <c r="AS172" s="67"/>
      <c r="AT172" s="67"/>
      <c r="AU172" s="67"/>
      <c r="AV172" s="67"/>
      <c r="AW172" s="67"/>
      <c r="AX172" s="67"/>
      <c r="AY172" s="67"/>
      <c r="AZ172" s="67"/>
      <c r="BA172" s="67"/>
      <c r="BB172" s="67"/>
      <c r="BC172" s="67"/>
      <c r="BD172" s="67"/>
      <c r="BE172" s="67"/>
      <c r="BF172" s="67"/>
      <c r="BG172" s="67"/>
      <c r="BH172" s="67"/>
    </row>
    <row r="173" spans="1:60" x14ac:dyDescent="0.3">
      <c r="A173" s="67"/>
      <c r="B173" s="67"/>
      <c r="C173" s="67"/>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row>
    <row r="174" spans="1:60" x14ac:dyDescent="0.3">
      <c r="A174" s="67"/>
      <c r="B174" s="67"/>
      <c r="C174" s="67"/>
      <c r="D174" s="67"/>
      <c r="E174" s="67"/>
      <c r="F174" s="67"/>
      <c r="G174" s="67"/>
      <c r="H174" s="67"/>
      <c r="I174" s="67"/>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row>
    <row r="175" spans="1:60" x14ac:dyDescent="0.3">
      <c r="A175" s="67"/>
      <c r="B175" s="67"/>
      <c r="C175" s="67"/>
      <c r="D175" s="67"/>
      <c r="E175" s="67"/>
      <c r="F175" s="67"/>
      <c r="G175" s="67"/>
      <c r="H175" s="67"/>
      <c r="I175" s="67"/>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c r="AG175" s="67"/>
      <c r="AH175" s="67"/>
      <c r="AI175" s="67"/>
      <c r="AJ175" s="67"/>
      <c r="AK175" s="67"/>
      <c r="AL175" s="67"/>
      <c r="AM175" s="67"/>
      <c r="AN175" s="67"/>
      <c r="AO175" s="67"/>
      <c r="AP175" s="67"/>
      <c r="AQ175" s="67"/>
      <c r="AR175" s="67"/>
      <c r="AS175" s="67"/>
      <c r="AT175" s="67"/>
      <c r="AU175" s="67"/>
      <c r="AV175" s="67"/>
      <c r="AW175" s="67"/>
      <c r="AX175" s="67"/>
      <c r="AY175" s="67"/>
      <c r="AZ175" s="67"/>
      <c r="BA175" s="67"/>
      <c r="BB175" s="67"/>
      <c r="BC175" s="67"/>
      <c r="BD175" s="67"/>
      <c r="BE175" s="67"/>
      <c r="BF175" s="67"/>
      <c r="BG175" s="67"/>
      <c r="BH175" s="67"/>
    </row>
    <row r="176" spans="1:60"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c r="AG176" s="67"/>
      <c r="AH176" s="67"/>
      <c r="AI176" s="67"/>
      <c r="AJ176" s="67"/>
      <c r="AK176" s="67"/>
      <c r="AL176" s="67"/>
      <c r="AM176" s="67"/>
      <c r="AN176" s="67"/>
      <c r="AO176" s="67"/>
      <c r="AP176" s="67"/>
      <c r="AQ176" s="67"/>
      <c r="AR176" s="67"/>
      <c r="AS176" s="67"/>
      <c r="AT176" s="67"/>
      <c r="AU176" s="67"/>
      <c r="AV176" s="67"/>
      <c r="AW176" s="67"/>
      <c r="AX176" s="67"/>
      <c r="AY176" s="67"/>
      <c r="AZ176" s="67"/>
      <c r="BA176" s="67"/>
      <c r="BB176" s="67"/>
      <c r="BC176" s="67"/>
      <c r="BD176" s="67"/>
      <c r="BE176" s="67"/>
      <c r="BF176" s="67"/>
      <c r="BG176" s="67"/>
      <c r="BH176" s="67"/>
    </row>
    <row r="177" spans="1:60" x14ac:dyDescent="0.3">
      <c r="A177" s="67"/>
      <c r="B177" s="67"/>
      <c r="C177" s="67"/>
      <c r="D177" s="67"/>
      <c r="E177" s="67"/>
      <c r="F177" s="67"/>
      <c r="G177" s="67"/>
      <c r="H177" s="67"/>
      <c r="I177" s="67"/>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c r="AG177" s="67"/>
      <c r="AH177" s="67"/>
      <c r="AI177" s="67"/>
      <c r="AJ177" s="67"/>
      <c r="AK177" s="67"/>
      <c r="AL177" s="67"/>
      <c r="AM177" s="67"/>
      <c r="AN177" s="67"/>
      <c r="AO177" s="67"/>
      <c r="AP177" s="67"/>
      <c r="AQ177" s="67"/>
      <c r="AR177" s="67"/>
      <c r="AS177" s="67"/>
      <c r="AT177" s="67"/>
      <c r="AU177" s="67"/>
      <c r="AV177" s="67"/>
      <c r="AW177" s="67"/>
      <c r="AX177" s="67"/>
      <c r="AY177" s="67"/>
      <c r="AZ177" s="67"/>
      <c r="BA177" s="67"/>
      <c r="BB177" s="67"/>
      <c r="BC177" s="67"/>
      <c r="BD177" s="67"/>
      <c r="BE177" s="67"/>
      <c r="BF177" s="67"/>
      <c r="BG177" s="67"/>
      <c r="BH177" s="67"/>
    </row>
    <row r="178" spans="1:60" x14ac:dyDescent="0.3">
      <c r="A178" s="67"/>
      <c r="B178" s="67"/>
      <c r="C178" s="67"/>
      <c r="D178" s="67"/>
      <c r="E178" s="67"/>
      <c r="F178" s="67"/>
      <c r="G178" s="67"/>
      <c r="H178" s="67"/>
      <c r="I178" s="67"/>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row>
    <row r="179" spans="1:60" x14ac:dyDescent="0.3">
      <c r="A179" s="67"/>
      <c r="B179" s="67"/>
      <c r="C179" s="67"/>
      <c r="D179" s="67"/>
      <c r="E179" s="67"/>
      <c r="F179" s="67"/>
      <c r="G179" s="67"/>
      <c r="H179" s="67"/>
      <c r="I179" s="67"/>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row>
    <row r="180" spans="1:60" x14ac:dyDescent="0.3">
      <c r="A180" s="67"/>
      <c r="B180" s="67"/>
      <c r="C180" s="67"/>
      <c r="D180" s="67"/>
      <c r="E180" s="67"/>
      <c r="F180" s="67"/>
      <c r="G180" s="67"/>
      <c r="H180" s="67"/>
      <c r="I180" s="67"/>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row>
    <row r="181" spans="1:60" x14ac:dyDescent="0.3">
      <c r="A181" s="67"/>
      <c r="B181" s="67"/>
      <c r="C181" s="67"/>
      <c r="D181" s="67"/>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row>
    <row r="182" spans="1:60" x14ac:dyDescent="0.3">
      <c r="A182" s="67"/>
      <c r="B182" s="67"/>
      <c r="C182" s="67"/>
      <c r="D182" s="67"/>
      <c r="E182" s="67"/>
      <c r="F182" s="67"/>
      <c r="G182" s="67"/>
      <c r="H182" s="67"/>
      <c r="I182" s="67"/>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row>
    <row r="183" spans="1:60" x14ac:dyDescent="0.3">
      <c r="A183" s="67"/>
      <c r="B183" s="67"/>
      <c r="C183" s="67"/>
      <c r="D183" s="67"/>
      <c r="E183" s="67"/>
      <c r="F183" s="67"/>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row>
    <row r="184" spans="1:60" x14ac:dyDescent="0.3">
      <c r="A184" s="67"/>
      <c r="B184" s="67"/>
      <c r="C184" s="67"/>
      <c r="D184" s="67"/>
      <c r="E184" s="67"/>
      <c r="F184" s="67"/>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row>
    <row r="185" spans="1:60" x14ac:dyDescent="0.3">
      <c r="A185" s="67"/>
      <c r="B185" s="67"/>
      <c r="C185" s="67"/>
      <c r="D185" s="67"/>
      <c r="E185" s="67"/>
      <c r="F185" s="67"/>
      <c r="G185" s="67"/>
      <c r="H185" s="67"/>
      <c r="I185" s="67"/>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row>
    <row r="186" spans="1:60" x14ac:dyDescent="0.3">
      <c r="A186" s="67"/>
      <c r="B186" s="67"/>
      <c r="C186" s="67"/>
      <c r="D186" s="67"/>
      <c r="E186" s="67"/>
      <c r="F186" s="67"/>
      <c r="G186" s="67"/>
      <c r="H186" s="67"/>
      <c r="I186" s="67"/>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row>
    <row r="187" spans="1:60" x14ac:dyDescent="0.3">
      <c r="A187" s="67"/>
      <c r="B187" s="67"/>
      <c r="C187" s="67"/>
      <c r="D187" s="67"/>
      <c r="E187" s="67"/>
      <c r="F187" s="67"/>
      <c r="G187" s="67"/>
      <c r="H187" s="67"/>
      <c r="I187" s="67"/>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row>
    <row r="188" spans="1:60" x14ac:dyDescent="0.3">
      <c r="A188" s="67"/>
      <c r="B188" s="67"/>
      <c r="C188" s="67"/>
      <c r="D188" s="67"/>
      <c r="E188" s="67"/>
      <c r="F188" s="67"/>
      <c r="G188" s="67"/>
      <c r="H188" s="67"/>
      <c r="I188" s="67"/>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c r="AG188" s="67"/>
      <c r="AH188" s="67"/>
      <c r="AI188" s="67"/>
      <c r="AJ188" s="67"/>
      <c r="AK188" s="67"/>
      <c r="AL188" s="67"/>
      <c r="AM188" s="67"/>
      <c r="AN188" s="67"/>
      <c r="AO188" s="67"/>
      <c r="AP188" s="67"/>
      <c r="AQ188" s="67"/>
      <c r="AR188" s="67"/>
      <c r="AS188" s="67"/>
      <c r="AT188" s="67"/>
      <c r="AU188" s="67"/>
      <c r="AV188" s="67"/>
      <c r="AW188" s="67"/>
      <c r="AX188" s="67"/>
      <c r="AY188" s="67"/>
      <c r="AZ188" s="67"/>
      <c r="BA188" s="67"/>
      <c r="BB188" s="67"/>
      <c r="BC188" s="67"/>
      <c r="BD188" s="67"/>
      <c r="BE188" s="67"/>
      <c r="BF188" s="67"/>
      <c r="BG188" s="67"/>
      <c r="BH188" s="67"/>
    </row>
    <row r="189" spans="1:60"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7"/>
      <c r="BA189" s="67"/>
      <c r="BB189" s="67"/>
      <c r="BC189" s="67"/>
      <c r="BD189" s="67"/>
      <c r="BE189" s="67"/>
      <c r="BF189" s="67"/>
      <c r="BG189" s="67"/>
      <c r="BH189" s="67"/>
    </row>
    <row r="190" spans="1:60" x14ac:dyDescent="0.3">
      <c r="A190" s="67"/>
      <c r="B190" s="67"/>
      <c r="C190" s="67"/>
      <c r="D190" s="67"/>
      <c r="E190" s="67"/>
      <c r="F190" s="67"/>
      <c r="G190" s="67"/>
      <c r="H190" s="67"/>
      <c r="I190" s="67"/>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c r="AG190" s="67"/>
      <c r="AH190" s="67"/>
      <c r="AI190" s="67"/>
      <c r="AJ190" s="67"/>
      <c r="AK190" s="67"/>
      <c r="AL190" s="67"/>
      <c r="AM190" s="67"/>
      <c r="AN190" s="67"/>
      <c r="AO190" s="67"/>
      <c r="AP190" s="67"/>
      <c r="AQ190" s="67"/>
      <c r="AR190" s="67"/>
      <c r="AS190" s="67"/>
      <c r="AT190" s="67"/>
      <c r="AU190" s="67"/>
      <c r="AV190" s="67"/>
      <c r="AW190" s="67"/>
      <c r="AX190" s="67"/>
      <c r="AY190" s="67"/>
      <c r="AZ190" s="67"/>
      <c r="BA190" s="67"/>
      <c r="BB190" s="67"/>
      <c r="BC190" s="67"/>
      <c r="BD190" s="67"/>
      <c r="BE190" s="67"/>
      <c r="BF190" s="67"/>
      <c r="BG190" s="67"/>
      <c r="BH190" s="67"/>
    </row>
    <row r="191" spans="1:60" x14ac:dyDescent="0.3">
      <c r="A191" s="67"/>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67"/>
      <c r="AW191" s="67"/>
      <c r="AX191" s="67"/>
      <c r="AY191" s="67"/>
      <c r="AZ191" s="67"/>
      <c r="BA191" s="67"/>
      <c r="BB191" s="67"/>
      <c r="BC191" s="67"/>
      <c r="BD191" s="67"/>
      <c r="BE191" s="67"/>
      <c r="BF191" s="67"/>
      <c r="BG191" s="67"/>
      <c r="BH191" s="67"/>
    </row>
    <row r="192" spans="1:60" x14ac:dyDescent="0.3">
      <c r="A192" s="67"/>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c r="AG192" s="67"/>
      <c r="AH192" s="67"/>
      <c r="AI192" s="67"/>
      <c r="AJ192" s="67"/>
      <c r="AK192" s="67"/>
      <c r="AL192" s="67"/>
      <c r="AM192" s="67"/>
      <c r="AN192" s="67"/>
      <c r="AO192" s="67"/>
      <c r="AP192" s="67"/>
      <c r="AQ192" s="67"/>
      <c r="AR192" s="67"/>
      <c r="AS192" s="67"/>
      <c r="AT192" s="67"/>
      <c r="AU192" s="67"/>
      <c r="AV192" s="67"/>
      <c r="AW192" s="67"/>
      <c r="AX192" s="67"/>
      <c r="AY192" s="67"/>
      <c r="AZ192" s="67"/>
      <c r="BA192" s="67"/>
      <c r="BB192" s="67"/>
      <c r="BC192" s="67"/>
      <c r="BD192" s="67"/>
      <c r="BE192" s="67"/>
      <c r="BF192" s="67"/>
      <c r="BG192" s="67"/>
      <c r="BH192" s="67"/>
    </row>
    <row r="193" spans="1:60" x14ac:dyDescent="0.3">
      <c r="A193" s="67"/>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c r="AG193" s="67"/>
      <c r="AH193" s="67"/>
      <c r="AI193" s="67"/>
      <c r="AJ193" s="67"/>
      <c r="AK193" s="67"/>
      <c r="AL193" s="67"/>
      <c r="AM193" s="67"/>
      <c r="AN193" s="67"/>
      <c r="AO193" s="67"/>
      <c r="AP193" s="67"/>
      <c r="AQ193" s="67"/>
      <c r="AR193" s="67"/>
      <c r="AS193" s="67"/>
      <c r="AT193" s="67"/>
      <c r="AU193" s="67"/>
      <c r="AV193" s="67"/>
      <c r="AW193" s="67"/>
      <c r="AX193" s="67"/>
      <c r="AY193" s="67"/>
      <c r="AZ193" s="67"/>
      <c r="BA193" s="67"/>
      <c r="BB193" s="67"/>
      <c r="BC193" s="67"/>
      <c r="BD193" s="67"/>
      <c r="BE193" s="67"/>
      <c r="BF193" s="67"/>
      <c r="BG193" s="67"/>
      <c r="BH193" s="67"/>
    </row>
    <row r="194" spans="1:60" x14ac:dyDescent="0.3">
      <c r="A194" s="67"/>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c r="AG194" s="67"/>
      <c r="AH194" s="67"/>
      <c r="AI194" s="67"/>
      <c r="AJ194" s="67"/>
      <c r="AK194" s="67"/>
      <c r="AL194" s="67"/>
      <c r="AM194" s="67"/>
      <c r="AN194" s="67"/>
      <c r="AO194" s="67"/>
      <c r="AP194" s="67"/>
      <c r="AQ194" s="67"/>
      <c r="AR194" s="67"/>
      <c r="AS194" s="67"/>
      <c r="AT194" s="67"/>
      <c r="AU194" s="67"/>
      <c r="AV194" s="67"/>
      <c r="AW194" s="67"/>
      <c r="AX194" s="67"/>
      <c r="AY194" s="67"/>
      <c r="AZ194" s="67"/>
      <c r="BA194" s="67"/>
      <c r="BB194" s="67"/>
      <c r="BC194" s="67"/>
      <c r="BD194" s="67"/>
      <c r="BE194" s="67"/>
      <c r="BF194" s="67"/>
      <c r="BG194" s="67"/>
      <c r="BH194" s="67"/>
    </row>
    <row r="195" spans="1:60" x14ac:dyDescent="0.3">
      <c r="A195" s="67"/>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7"/>
      <c r="AR195" s="67"/>
      <c r="AS195" s="67"/>
      <c r="AT195" s="67"/>
      <c r="AU195" s="67"/>
      <c r="AV195" s="67"/>
      <c r="AW195" s="67"/>
      <c r="AX195" s="67"/>
      <c r="AY195" s="67"/>
      <c r="AZ195" s="67"/>
      <c r="BA195" s="67"/>
      <c r="BB195" s="67"/>
      <c r="BC195" s="67"/>
      <c r="BD195" s="67"/>
      <c r="BE195" s="67"/>
      <c r="BF195" s="67"/>
      <c r="BG195" s="67"/>
      <c r="BH195" s="67"/>
    </row>
    <row r="196" spans="1:60" x14ac:dyDescent="0.3">
      <c r="A196" s="67"/>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c r="AG196" s="67"/>
      <c r="AH196" s="67"/>
      <c r="AI196" s="67"/>
      <c r="AJ196" s="67"/>
      <c r="AK196" s="67"/>
      <c r="AL196" s="67"/>
      <c r="AM196" s="67"/>
      <c r="AN196" s="67"/>
      <c r="AO196" s="67"/>
      <c r="AP196" s="67"/>
      <c r="AQ196" s="67"/>
      <c r="AR196" s="67"/>
      <c r="AS196" s="67"/>
      <c r="AT196" s="67"/>
      <c r="AU196" s="67"/>
      <c r="AV196" s="67"/>
      <c r="AW196" s="67"/>
      <c r="AX196" s="67"/>
      <c r="AY196" s="67"/>
      <c r="AZ196" s="67"/>
      <c r="BA196" s="67"/>
      <c r="BB196" s="67"/>
      <c r="BC196" s="67"/>
      <c r="BD196" s="67"/>
      <c r="BE196" s="67"/>
      <c r="BF196" s="67"/>
      <c r="BG196" s="67"/>
      <c r="BH196" s="67"/>
    </row>
    <row r="197" spans="1:60" x14ac:dyDescent="0.3">
      <c r="A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67"/>
      <c r="AS197" s="67"/>
      <c r="AT197" s="67"/>
      <c r="AU197" s="67"/>
      <c r="AV197" s="67"/>
      <c r="AW197" s="67"/>
      <c r="AX197" s="67"/>
      <c r="AY197" s="67"/>
      <c r="AZ197" s="67"/>
      <c r="BA197" s="67"/>
      <c r="BB197" s="67"/>
      <c r="BC197" s="67"/>
      <c r="BD197" s="67"/>
      <c r="BE197" s="67"/>
      <c r="BF197" s="67"/>
      <c r="BG197" s="67"/>
      <c r="BH197" s="67"/>
    </row>
    <row r="198" spans="1:60" x14ac:dyDescent="0.3">
      <c r="A198" s="67"/>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c r="AG198" s="67"/>
      <c r="AH198" s="67"/>
      <c r="AI198" s="67"/>
      <c r="AJ198" s="67"/>
      <c r="AK198" s="67"/>
      <c r="AL198" s="67"/>
      <c r="AM198" s="67"/>
      <c r="AN198" s="67"/>
      <c r="AO198" s="67"/>
      <c r="AP198" s="67"/>
      <c r="AQ198" s="67"/>
      <c r="AR198" s="67"/>
      <c r="AS198" s="67"/>
      <c r="AT198" s="67"/>
      <c r="AU198" s="67"/>
      <c r="AV198" s="67"/>
      <c r="AW198" s="67"/>
      <c r="AX198" s="67"/>
      <c r="AY198" s="67"/>
      <c r="AZ198" s="67"/>
      <c r="BA198" s="67"/>
      <c r="BB198" s="67"/>
      <c r="BC198" s="67"/>
      <c r="BD198" s="67"/>
      <c r="BE198" s="67"/>
      <c r="BF198" s="67"/>
      <c r="BG198" s="67"/>
      <c r="BH198" s="67"/>
    </row>
    <row r="199" spans="1:60" x14ac:dyDescent="0.3">
      <c r="A199" s="67"/>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c r="AG199" s="67"/>
      <c r="AH199" s="67"/>
      <c r="AI199" s="67"/>
      <c r="AJ199" s="67"/>
      <c r="AK199" s="67"/>
      <c r="AL199" s="67"/>
      <c r="AM199" s="67"/>
      <c r="AN199" s="67"/>
      <c r="AO199" s="67"/>
      <c r="AP199" s="67"/>
      <c r="AQ199" s="67"/>
      <c r="AR199" s="67"/>
      <c r="AS199" s="67"/>
      <c r="AT199" s="67"/>
      <c r="AU199" s="67"/>
      <c r="AV199" s="67"/>
      <c r="AW199" s="67"/>
      <c r="AX199" s="67"/>
      <c r="AY199" s="67"/>
      <c r="AZ199" s="67"/>
      <c r="BA199" s="67"/>
      <c r="BB199" s="67"/>
      <c r="BC199" s="67"/>
      <c r="BD199" s="67"/>
      <c r="BE199" s="67"/>
      <c r="BF199" s="67"/>
      <c r="BG199" s="67"/>
      <c r="BH199" s="67"/>
    </row>
    <row r="200" spans="1:60" x14ac:dyDescent="0.3">
      <c r="A200" s="67"/>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c r="AG200" s="67"/>
      <c r="AH200" s="67"/>
      <c r="AI200" s="67"/>
      <c r="AJ200" s="67"/>
      <c r="AK200" s="67"/>
      <c r="AL200" s="67"/>
      <c r="AM200" s="67"/>
      <c r="AN200" s="67"/>
      <c r="AO200" s="67"/>
      <c r="AP200" s="67"/>
      <c r="AQ200" s="67"/>
      <c r="AR200" s="67"/>
      <c r="AS200" s="67"/>
      <c r="AT200" s="67"/>
      <c r="AU200" s="67"/>
      <c r="AV200" s="67"/>
      <c r="AW200" s="67"/>
      <c r="AX200" s="67"/>
      <c r="AY200" s="67"/>
      <c r="AZ200" s="67"/>
      <c r="BA200" s="67"/>
      <c r="BB200" s="67"/>
      <c r="BC200" s="67"/>
      <c r="BD200" s="67"/>
      <c r="BE200" s="67"/>
      <c r="BF200" s="67"/>
      <c r="BG200" s="67"/>
      <c r="BH200" s="67"/>
    </row>
    <row r="201" spans="1:60" x14ac:dyDescent="0.3">
      <c r="A201" s="67"/>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c r="AG201" s="67"/>
      <c r="AH201" s="67"/>
      <c r="AI201" s="67"/>
      <c r="AJ201" s="67"/>
      <c r="AK201" s="67"/>
      <c r="AL201" s="67"/>
      <c r="AM201" s="67"/>
      <c r="AN201" s="67"/>
      <c r="AO201" s="67"/>
      <c r="AP201" s="67"/>
      <c r="AQ201" s="67"/>
      <c r="AR201" s="67"/>
      <c r="AS201" s="67"/>
      <c r="AT201" s="67"/>
      <c r="AU201" s="67"/>
      <c r="AV201" s="67"/>
      <c r="AW201" s="67"/>
      <c r="AX201" s="67"/>
      <c r="AY201" s="67"/>
      <c r="AZ201" s="67"/>
      <c r="BA201" s="67"/>
      <c r="BB201" s="67"/>
      <c r="BC201" s="67"/>
      <c r="BD201" s="67"/>
      <c r="BE201" s="67"/>
      <c r="BF201" s="67"/>
      <c r="BG201" s="67"/>
      <c r="BH201" s="67"/>
    </row>
    <row r="202" spans="1:60" x14ac:dyDescent="0.3">
      <c r="A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67"/>
      <c r="AV202" s="67"/>
      <c r="AW202" s="67"/>
      <c r="AX202" s="67"/>
      <c r="AY202" s="67"/>
      <c r="AZ202" s="67"/>
      <c r="BA202" s="67"/>
      <c r="BB202" s="67"/>
      <c r="BC202" s="67"/>
      <c r="BD202" s="67"/>
      <c r="BE202" s="67"/>
      <c r="BF202" s="67"/>
      <c r="BG202" s="67"/>
      <c r="BH202" s="67"/>
    </row>
    <row r="203" spans="1:60" x14ac:dyDescent="0.3">
      <c r="A203" s="67"/>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c r="AG203" s="67"/>
      <c r="AH203" s="67"/>
      <c r="AI203" s="67"/>
      <c r="AJ203" s="67"/>
      <c r="AK203" s="67"/>
      <c r="AL203" s="67"/>
      <c r="AM203" s="67"/>
      <c r="AN203" s="67"/>
      <c r="AO203" s="67"/>
      <c r="AP203" s="67"/>
      <c r="AQ203" s="67"/>
      <c r="AR203" s="67"/>
      <c r="AS203" s="67"/>
      <c r="AT203" s="67"/>
      <c r="AU203" s="67"/>
      <c r="AV203" s="67"/>
      <c r="AW203" s="67"/>
      <c r="AX203" s="67"/>
      <c r="AY203" s="67"/>
      <c r="AZ203" s="67"/>
      <c r="BA203" s="67"/>
      <c r="BB203" s="67"/>
      <c r="BC203" s="67"/>
      <c r="BD203" s="67"/>
      <c r="BE203" s="67"/>
      <c r="BF203" s="67"/>
      <c r="BG203" s="67"/>
      <c r="BH203" s="67"/>
    </row>
    <row r="204" spans="1:60" x14ac:dyDescent="0.3">
      <c r="A204" s="67"/>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c r="AG204" s="67"/>
      <c r="AH204" s="67"/>
      <c r="AI204" s="67"/>
      <c r="AJ204" s="67"/>
      <c r="AK204" s="67"/>
      <c r="AL204" s="67"/>
      <c r="AM204" s="67"/>
      <c r="AN204" s="67"/>
      <c r="AO204" s="67"/>
      <c r="AP204" s="67"/>
      <c r="AQ204" s="67"/>
      <c r="AR204" s="67"/>
      <c r="AS204" s="67"/>
      <c r="AT204" s="67"/>
      <c r="AU204" s="67"/>
      <c r="AV204" s="67"/>
      <c r="AW204" s="67"/>
      <c r="AX204" s="67"/>
      <c r="AY204" s="67"/>
      <c r="AZ204" s="67"/>
      <c r="BA204" s="67"/>
      <c r="BB204" s="67"/>
      <c r="BC204" s="67"/>
      <c r="BD204" s="67"/>
      <c r="BE204" s="67"/>
      <c r="BF204" s="67"/>
      <c r="BG204" s="67"/>
      <c r="BH204" s="67"/>
    </row>
    <row r="205" spans="1:60" x14ac:dyDescent="0.3">
      <c r="A205" s="67"/>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c r="AT205" s="67"/>
      <c r="AU205" s="67"/>
      <c r="AV205" s="67"/>
      <c r="AW205" s="67"/>
      <c r="AX205" s="67"/>
      <c r="AY205" s="67"/>
      <c r="AZ205" s="67"/>
      <c r="BA205" s="67"/>
      <c r="BB205" s="67"/>
      <c r="BC205" s="67"/>
      <c r="BD205" s="67"/>
      <c r="BE205" s="67"/>
      <c r="BF205" s="67"/>
      <c r="BG205" s="67"/>
      <c r="BH205" s="67"/>
    </row>
    <row r="206" spans="1:60" x14ac:dyDescent="0.3">
      <c r="A206" s="67"/>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row>
    <row r="207" spans="1:60" x14ac:dyDescent="0.3">
      <c r="A207" s="67"/>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row>
    <row r="208" spans="1:60" x14ac:dyDescent="0.3">
      <c r="A208" s="67"/>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c r="AG208" s="67"/>
      <c r="AH208" s="67"/>
      <c r="AI208" s="67"/>
      <c r="AJ208" s="67"/>
      <c r="AK208" s="67"/>
      <c r="AL208" s="67"/>
      <c r="AM208" s="67"/>
      <c r="AN208" s="67"/>
      <c r="AO208" s="67"/>
      <c r="AP208" s="67"/>
      <c r="AQ208" s="67"/>
      <c r="AR208" s="67"/>
      <c r="AS208" s="67"/>
      <c r="AT208" s="67"/>
      <c r="AU208" s="67"/>
      <c r="AV208" s="67"/>
      <c r="AW208" s="67"/>
      <c r="AX208" s="67"/>
      <c r="AY208" s="67"/>
      <c r="AZ208" s="67"/>
      <c r="BA208" s="67"/>
      <c r="BB208" s="67"/>
      <c r="BC208" s="67"/>
      <c r="BD208" s="67"/>
      <c r="BE208" s="67"/>
      <c r="BF208" s="67"/>
      <c r="BG208" s="67"/>
      <c r="BH208" s="67"/>
    </row>
    <row r="209" spans="1:60" x14ac:dyDescent="0.3">
      <c r="A209" s="67"/>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c r="AG209" s="67"/>
      <c r="AH209" s="67"/>
      <c r="AI209" s="67"/>
      <c r="AJ209" s="67"/>
      <c r="AK209" s="67"/>
      <c r="AL209" s="67"/>
      <c r="AM209" s="67"/>
      <c r="AN209" s="67"/>
      <c r="AO209" s="67"/>
      <c r="AP209" s="67"/>
      <c r="AQ209" s="67"/>
      <c r="AR209" s="67"/>
      <c r="AS209" s="67"/>
      <c r="AT209" s="67"/>
      <c r="AU209" s="67"/>
      <c r="AV209" s="67"/>
      <c r="AW209" s="67"/>
      <c r="AX209" s="67"/>
      <c r="AY209" s="67"/>
      <c r="AZ209" s="67"/>
      <c r="BA209" s="67"/>
      <c r="BB209" s="67"/>
      <c r="BC209" s="67"/>
      <c r="BD209" s="67"/>
      <c r="BE209" s="67"/>
      <c r="BF209" s="67"/>
      <c r="BG209" s="67"/>
      <c r="BH209" s="67"/>
    </row>
    <row r="210" spans="1:60" x14ac:dyDescent="0.3">
      <c r="A210" s="67"/>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7"/>
      <c r="AR210" s="67"/>
      <c r="AS210" s="67"/>
      <c r="AT210" s="67"/>
      <c r="AU210" s="67"/>
      <c r="AV210" s="67"/>
      <c r="AW210" s="67"/>
      <c r="AX210" s="67"/>
      <c r="AY210" s="67"/>
      <c r="AZ210" s="67"/>
      <c r="BA210" s="67"/>
      <c r="BB210" s="67"/>
      <c r="BC210" s="67"/>
      <c r="BD210" s="67"/>
      <c r="BE210" s="67"/>
      <c r="BF210" s="67"/>
      <c r="BG210" s="67"/>
      <c r="BH210" s="67"/>
    </row>
    <row r="211" spans="1:60" x14ac:dyDescent="0.3">
      <c r="A211" s="67"/>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c r="AG211" s="67"/>
      <c r="AH211" s="67"/>
      <c r="AI211" s="67"/>
      <c r="AJ211" s="67"/>
      <c r="AK211" s="67"/>
      <c r="AL211" s="67"/>
      <c r="AM211" s="67"/>
      <c r="AN211" s="67"/>
      <c r="AO211" s="67"/>
      <c r="AP211" s="67"/>
      <c r="AQ211" s="67"/>
      <c r="AR211" s="67"/>
      <c r="AS211" s="67"/>
      <c r="AT211" s="67"/>
      <c r="AU211" s="67"/>
      <c r="AV211" s="67"/>
      <c r="AW211" s="67"/>
      <c r="AX211" s="67"/>
      <c r="AY211" s="67"/>
      <c r="AZ211" s="67"/>
      <c r="BA211" s="67"/>
      <c r="BB211" s="67"/>
      <c r="BC211" s="67"/>
      <c r="BD211" s="67"/>
      <c r="BE211" s="67"/>
      <c r="BF211" s="67"/>
      <c r="BG211" s="67"/>
      <c r="BH211" s="67"/>
    </row>
    <row r="212" spans="1:60" x14ac:dyDescent="0.3">
      <c r="A212" s="67"/>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c r="AG212" s="67"/>
      <c r="AH212" s="67"/>
      <c r="AI212" s="67"/>
      <c r="AJ212" s="67"/>
      <c r="AK212" s="67"/>
      <c r="AL212" s="67"/>
      <c r="AM212" s="67"/>
      <c r="AN212" s="67"/>
      <c r="AO212" s="67"/>
      <c r="AP212" s="67"/>
      <c r="AQ212" s="67"/>
      <c r="AR212" s="67"/>
      <c r="AS212" s="67"/>
      <c r="AT212" s="67"/>
      <c r="AU212" s="67"/>
      <c r="AV212" s="67"/>
      <c r="AW212" s="67"/>
      <c r="AX212" s="67"/>
      <c r="AY212" s="67"/>
      <c r="AZ212" s="67"/>
      <c r="BA212" s="67"/>
      <c r="BB212" s="67"/>
      <c r="BC212" s="67"/>
      <c r="BD212" s="67"/>
      <c r="BE212" s="67"/>
      <c r="BF212" s="67"/>
      <c r="BG212" s="67"/>
      <c r="BH212" s="67"/>
    </row>
    <row r="213" spans="1:60" x14ac:dyDescent="0.3">
      <c r="A213" s="67"/>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c r="AG213" s="67"/>
      <c r="AH213" s="67"/>
      <c r="AI213" s="67"/>
      <c r="AJ213" s="67"/>
      <c r="AK213" s="67"/>
      <c r="AL213" s="67"/>
      <c r="AM213" s="67"/>
      <c r="AN213" s="67"/>
      <c r="AO213" s="67"/>
      <c r="AP213" s="67"/>
      <c r="AQ213" s="67"/>
      <c r="AR213" s="67"/>
      <c r="AS213" s="67"/>
      <c r="AT213" s="67"/>
      <c r="AU213" s="67"/>
      <c r="AV213" s="67"/>
      <c r="AW213" s="67"/>
      <c r="AX213" s="67"/>
      <c r="AY213" s="67"/>
      <c r="AZ213" s="67"/>
      <c r="BA213" s="67"/>
      <c r="BB213" s="67"/>
      <c r="BC213" s="67"/>
      <c r="BD213" s="67"/>
      <c r="BE213" s="67"/>
      <c r="BF213" s="67"/>
      <c r="BG213" s="67"/>
      <c r="BH213" s="67"/>
    </row>
    <row r="214" spans="1:60" x14ac:dyDescent="0.3">
      <c r="A214" s="67"/>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c r="AG214" s="67"/>
      <c r="AH214" s="67"/>
      <c r="AI214" s="67"/>
      <c r="AJ214" s="67"/>
      <c r="AK214" s="67"/>
      <c r="AL214" s="67"/>
      <c r="AM214" s="67"/>
      <c r="AN214" s="67"/>
      <c r="AO214" s="67"/>
      <c r="AP214" s="67"/>
      <c r="AQ214" s="67"/>
      <c r="AR214" s="67"/>
      <c r="AS214" s="67"/>
      <c r="AT214" s="67"/>
      <c r="AU214" s="67"/>
      <c r="AV214" s="67"/>
      <c r="AW214" s="67"/>
      <c r="AX214" s="67"/>
      <c r="AY214" s="67"/>
      <c r="AZ214" s="67"/>
      <c r="BA214" s="67"/>
      <c r="BB214" s="67"/>
      <c r="BC214" s="67"/>
      <c r="BD214" s="67"/>
      <c r="BE214" s="67"/>
      <c r="BF214" s="67"/>
      <c r="BG214" s="67"/>
      <c r="BH214" s="67"/>
    </row>
    <row r="215" spans="1:60" x14ac:dyDescent="0.3">
      <c r="A215" s="67"/>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c r="AG215" s="67"/>
      <c r="AH215" s="67"/>
      <c r="AI215" s="67"/>
      <c r="AJ215" s="67"/>
      <c r="AK215" s="67"/>
      <c r="AL215" s="67"/>
      <c r="AM215" s="67"/>
      <c r="AN215" s="67"/>
      <c r="AO215" s="67"/>
      <c r="AP215" s="67"/>
      <c r="AQ215" s="67"/>
      <c r="AR215" s="67"/>
      <c r="AS215" s="67"/>
      <c r="AT215" s="67"/>
      <c r="AU215" s="67"/>
      <c r="AV215" s="67"/>
      <c r="AW215" s="67"/>
      <c r="AX215" s="67"/>
      <c r="AY215" s="67"/>
      <c r="AZ215" s="67"/>
      <c r="BA215" s="67"/>
      <c r="BB215" s="67"/>
      <c r="BC215" s="67"/>
      <c r="BD215" s="67"/>
      <c r="BE215" s="67"/>
      <c r="BF215" s="67"/>
      <c r="BG215" s="67"/>
      <c r="BH215" s="67"/>
    </row>
    <row r="216" spans="1:60" x14ac:dyDescent="0.3">
      <c r="A216" s="67"/>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c r="AG216" s="67"/>
      <c r="AH216" s="67"/>
      <c r="AI216" s="67"/>
      <c r="AJ216" s="67"/>
      <c r="AK216" s="67"/>
      <c r="AL216" s="67"/>
      <c r="AM216" s="67"/>
      <c r="AN216" s="67"/>
      <c r="AO216" s="67"/>
      <c r="AP216" s="67"/>
      <c r="AQ216" s="67"/>
      <c r="AR216" s="67"/>
      <c r="AS216" s="67"/>
      <c r="AT216" s="67"/>
      <c r="AU216" s="67"/>
      <c r="AV216" s="67"/>
      <c r="AW216" s="67"/>
      <c r="AX216" s="67"/>
      <c r="AY216" s="67"/>
      <c r="AZ216" s="67"/>
      <c r="BA216" s="67"/>
      <c r="BB216" s="67"/>
      <c r="BC216" s="67"/>
      <c r="BD216" s="67"/>
      <c r="BE216" s="67"/>
      <c r="BF216" s="67"/>
      <c r="BG216" s="67"/>
      <c r="BH216" s="67"/>
    </row>
    <row r="217" spans="1:60" x14ac:dyDescent="0.3">
      <c r="A217" s="67"/>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c r="AG217" s="67"/>
      <c r="AH217" s="67"/>
      <c r="AI217" s="67"/>
      <c r="AJ217" s="67"/>
      <c r="AK217" s="67"/>
      <c r="AL217" s="67"/>
      <c r="AM217" s="67"/>
      <c r="AN217" s="67"/>
      <c r="AO217" s="67"/>
      <c r="AP217" s="67"/>
      <c r="AQ217" s="67"/>
      <c r="AR217" s="67"/>
      <c r="AS217" s="67"/>
      <c r="AT217" s="67"/>
      <c r="AU217" s="67"/>
      <c r="AV217" s="67"/>
      <c r="AW217" s="67"/>
      <c r="AX217" s="67"/>
      <c r="AY217" s="67"/>
      <c r="AZ217" s="67"/>
      <c r="BA217" s="67"/>
      <c r="BB217" s="67"/>
      <c r="BC217" s="67"/>
      <c r="BD217" s="67"/>
      <c r="BE217" s="67"/>
      <c r="BF217" s="67"/>
      <c r="BG217" s="67"/>
      <c r="BH217" s="67"/>
    </row>
    <row r="218" spans="1:60" x14ac:dyDescent="0.3">
      <c r="A218" s="67"/>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c r="AG218" s="67"/>
      <c r="AH218" s="67"/>
      <c r="AI218" s="67"/>
      <c r="AJ218" s="67"/>
      <c r="AK218" s="67"/>
      <c r="AL218" s="67"/>
      <c r="AM218" s="67"/>
      <c r="AN218" s="67"/>
      <c r="AO218" s="67"/>
      <c r="AP218" s="67"/>
      <c r="AQ218" s="67"/>
      <c r="AR218" s="67"/>
      <c r="AS218" s="67"/>
      <c r="AT218" s="67"/>
      <c r="AU218" s="67"/>
      <c r="AV218" s="67"/>
      <c r="AW218" s="67"/>
      <c r="AX218" s="67"/>
      <c r="AY218" s="67"/>
      <c r="AZ218" s="67"/>
      <c r="BA218" s="67"/>
      <c r="BB218" s="67"/>
      <c r="BC218" s="67"/>
      <c r="BD218" s="67"/>
      <c r="BE218" s="67"/>
      <c r="BF218" s="67"/>
      <c r="BG218" s="67"/>
      <c r="BH218" s="67"/>
    </row>
    <row r="219" spans="1:60" x14ac:dyDescent="0.3">
      <c r="A219" s="67"/>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c r="AG219" s="67"/>
      <c r="AH219" s="67"/>
      <c r="AI219" s="67"/>
      <c r="AJ219" s="67"/>
      <c r="AK219" s="67"/>
      <c r="AL219" s="67"/>
      <c r="AM219" s="67"/>
      <c r="AN219" s="67"/>
      <c r="AO219" s="67"/>
      <c r="AP219" s="67"/>
      <c r="AQ219" s="67"/>
      <c r="AR219" s="67"/>
      <c r="AS219" s="67"/>
      <c r="AT219" s="67"/>
      <c r="AU219" s="67"/>
      <c r="AV219" s="67"/>
      <c r="AW219" s="67"/>
      <c r="AX219" s="67"/>
      <c r="AY219" s="67"/>
      <c r="AZ219" s="67"/>
      <c r="BA219" s="67"/>
      <c r="BB219" s="67"/>
      <c r="BC219" s="67"/>
      <c r="BD219" s="67"/>
      <c r="BE219" s="67"/>
      <c r="BF219" s="67"/>
      <c r="BG219" s="67"/>
      <c r="BH219" s="67"/>
    </row>
    <row r="220" spans="1:60" x14ac:dyDescent="0.3">
      <c r="A220" s="67"/>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c r="AG220" s="67"/>
      <c r="AH220" s="67"/>
      <c r="AI220" s="67"/>
      <c r="AJ220" s="67"/>
      <c r="AK220" s="67"/>
      <c r="AL220" s="67"/>
      <c r="AM220" s="67"/>
      <c r="AN220" s="67"/>
      <c r="AO220" s="67"/>
      <c r="AP220" s="67"/>
      <c r="AQ220" s="67"/>
      <c r="AR220" s="67"/>
      <c r="AS220" s="67"/>
      <c r="AT220" s="67"/>
      <c r="AU220" s="67"/>
      <c r="AV220" s="67"/>
      <c r="AW220" s="67"/>
      <c r="AX220" s="67"/>
      <c r="AY220" s="67"/>
      <c r="AZ220" s="67"/>
      <c r="BA220" s="67"/>
      <c r="BB220" s="67"/>
      <c r="BC220" s="67"/>
      <c r="BD220" s="67"/>
      <c r="BE220" s="67"/>
      <c r="BF220" s="67"/>
      <c r="BG220" s="67"/>
      <c r="BH220" s="67"/>
    </row>
    <row r="221" spans="1:60" x14ac:dyDescent="0.3">
      <c r="A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67"/>
      <c r="AS221" s="67"/>
      <c r="AT221" s="67"/>
      <c r="AU221" s="67"/>
      <c r="AV221" s="67"/>
      <c r="AW221" s="67"/>
      <c r="AX221" s="67"/>
      <c r="AY221" s="67"/>
      <c r="AZ221" s="67"/>
      <c r="BA221" s="67"/>
      <c r="BB221" s="67"/>
      <c r="BC221" s="67"/>
      <c r="BD221" s="67"/>
      <c r="BE221" s="67"/>
      <c r="BF221" s="67"/>
      <c r="BG221" s="67"/>
      <c r="BH221" s="67"/>
    </row>
    <row r="222" spans="1:60" x14ac:dyDescent="0.3">
      <c r="A222" s="67"/>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c r="AG222" s="67"/>
      <c r="AH222" s="67"/>
      <c r="AI222" s="67"/>
      <c r="AJ222" s="67"/>
      <c r="AK222" s="67"/>
      <c r="AL222" s="67"/>
      <c r="AM222" s="67"/>
      <c r="AN222" s="67"/>
      <c r="AO222" s="67"/>
      <c r="AP222" s="67"/>
      <c r="AQ222" s="67"/>
      <c r="AR222" s="67"/>
      <c r="AS222" s="67"/>
      <c r="AT222" s="67"/>
      <c r="AU222" s="67"/>
      <c r="AV222" s="67"/>
      <c r="AW222" s="67"/>
      <c r="AX222" s="67"/>
      <c r="AY222" s="67"/>
      <c r="AZ222" s="67"/>
      <c r="BA222" s="67"/>
      <c r="BB222" s="67"/>
      <c r="BC222" s="67"/>
      <c r="BD222" s="67"/>
      <c r="BE222" s="67"/>
      <c r="BF222" s="67"/>
      <c r="BG222" s="67"/>
      <c r="BH222" s="67"/>
    </row>
    <row r="223" spans="1:60" x14ac:dyDescent="0.3">
      <c r="A223" s="67"/>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c r="AG223" s="67"/>
      <c r="AH223" s="67"/>
      <c r="AI223" s="67"/>
      <c r="AJ223" s="67"/>
      <c r="AK223" s="67"/>
      <c r="AL223" s="67"/>
      <c r="AM223" s="67"/>
      <c r="AN223" s="67"/>
      <c r="AO223" s="67"/>
      <c r="AP223" s="67"/>
      <c r="AQ223" s="67"/>
      <c r="AR223" s="67"/>
      <c r="AS223" s="67"/>
      <c r="AT223" s="67"/>
      <c r="AU223" s="67"/>
      <c r="AV223" s="67"/>
      <c r="AW223" s="67"/>
      <c r="AX223" s="67"/>
      <c r="AY223" s="67"/>
      <c r="AZ223" s="67"/>
      <c r="BA223" s="67"/>
      <c r="BB223" s="67"/>
      <c r="BC223" s="67"/>
      <c r="BD223" s="67"/>
      <c r="BE223" s="67"/>
      <c r="BF223" s="67"/>
      <c r="BG223" s="67"/>
      <c r="BH223" s="67"/>
    </row>
    <row r="224" spans="1:60" x14ac:dyDescent="0.3">
      <c r="A224" s="67"/>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c r="AG224" s="67"/>
      <c r="AH224" s="67"/>
      <c r="AI224" s="67"/>
      <c r="AJ224" s="67"/>
      <c r="AK224" s="67"/>
      <c r="AL224" s="67"/>
      <c r="AM224" s="67"/>
      <c r="AN224" s="67"/>
      <c r="AO224" s="67"/>
      <c r="AP224" s="67"/>
      <c r="AQ224" s="67"/>
      <c r="AR224" s="67"/>
      <c r="AS224" s="67"/>
      <c r="AT224" s="67"/>
      <c r="AU224" s="67"/>
      <c r="AV224" s="67"/>
      <c r="AW224" s="67"/>
      <c r="AX224" s="67"/>
      <c r="AY224" s="67"/>
      <c r="AZ224" s="67"/>
      <c r="BA224" s="67"/>
      <c r="BB224" s="67"/>
      <c r="BC224" s="67"/>
      <c r="BD224" s="67"/>
      <c r="BE224" s="67"/>
      <c r="BF224" s="67"/>
      <c r="BG224" s="67"/>
      <c r="BH224" s="67"/>
    </row>
    <row r="225" spans="1:60" x14ac:dyDescent="0.3">
      <c r="A225" s="67"/>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c r="AG225" s="67"/>
      <c r="AH225" s="67"/>
      <c r="AI225" s="67"/>
      <c r="AJ225" s="67"/>
      <c r="AK225" s="67"/>
      <c r="AL225" s="67"/>
      <c r="AM225" s="67"/>
      <c r="AN225" s="67"/>
      <c r="AO225" s="67"/>
      <c r="AP225" s="67"/>
      <c r="AQ225" s="67"/>
      <c r="AR225" s="67"/>
      <c r="AS225" s="67"/>
      <c r="AT225" s="67"/>
      <c r="AU225" s="67"/>
      <c r="AV225" s="67"/>
      <c r="AW225" s="67"/>
      <c r="AX225" s="67"/>
      <c r="AY225" s="67"/>
      <c r="AZ225" s="67"/>
      <c r="BA225" s="67"/>
      <c r="BB225" s="67"/>
      <c r="BC225" s="67"/>
      <c r="BD225" s="67"/>
      <c r="BE225" s="67"/>
      <c r="BF225" s="67"/>
      <c r="BG225" s="67"/>
      <c r="BH225" s="67"/>
    </row>
    <row r="226" spans="1:60" x14ac:dyDescent="0.3">
      <c r="A226" s="67"/>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c r="AG226" s="67"/>
      <c r="AH226" s="67"/>
      <c r="AI226" s="67"/>
      <c r="AJ226" s="67"/>
      <c r="AK226" s="67"/>
      <c r="AL226" s="67"/>
      <c r="AM226" s="67"/>
      <c r="AN226" s="67"/>
      <c r="AO226" s="67"/>
      <c r="AP226" s="67"/>
      <c r="AQ226" s="67"/>
      <c r="AR226" s="67"/>
      <c r="AS226" s="67"/>
      <c r="AT226" s="67"/>
      <c r="AU226" s="67"/>
      <c r="AV226" s="67"/>
      <c r="AW226" s="67"/>
      <c r="AX226" s="67"/>
      <c r="AY226" s="67"/>
      <c r="AZ226" s="67"/>
      <c r="BA226" s="67"/>
      <c r="BB226" s="67"/>
      <c r="BC226" s="67"/>
      <c r="BD226" s="67"/>
      <c r="BE226" s="67"/>
      <c r="BF226" s="67"/>
      <c r="BG226" s="67"/>
      <c r="BH226" s="67"/>
    </row>
    <row r="227" spans="1:60" x14ac:dyDescent="0.3">
      <c r="A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67"/>
      <c r="AV227" s="67"/>
      <c r="AW227" s="67"/>
      <c r="AX227" s="67"/>
      <c r="AY227" s="67"/>
      <c r="AZ227" s="67"/>
      <c r="BA227" s="67"/>
      <c r="BB227" s="67"/>
      <c r="BC227" s="67"/>
      <c r="BD227" s="67"/>
      <c r="BE227" s="67"/>
      <c r="BF227" s="67"/>
      <c r="BG227" s="67"/>
      <c r="BH227" s="67"/>
    </row>
    <row r="228" spans="1:60" x14ac:dyDescent="0.3">
      <c r="A228" s="67"/>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c r="AG228" s="67"/>
      <c r="AH228" s="67"/>
      <c r="AI228" s="67"/>
      <c r="AJ228" s="67"/>
      <c r="AK228" s="67"/>
      <c r="AL228" s="67"/>
      <c r="AM228" s="67"/>
      <c r="AN228" s="67"/>
      <c r="AO228" s="67"/>
      <c r="AP228" s="67"/>
      <c r="AQ228" s="67"/>
      <c r="AR228" s="67"/>
      <c r="AS228" s="67"/>
      <c r="AT228" s="67"/>
      <c r="AU228" s="67"/>
      <c r="AV228" s="67"/>
      <c r="AW228" s="67"/>
      <c r="AX228" s="67"/>
      <c r="AY228" s="67"/>
      <c r="AZ228" s="67"/>
      <c r="BA228" s="67"/>
      <c r="BB228" s="67"/>
      <c r="BC228" s="67"/>
      <c r="BD228" s="67"/>
      <c r="BE228" s="67"/>
      <c r="BF228" s="67"/>
      <c r="BG228" s="67"/>
      <c r="BH228" s="67"/>
    </row>
    <row r="229" spans="1:60" x14ac:dyDescent="0.3">
      <c r="A229" s="67"/>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c r="AG229" s="67"/>
      <c r="AH229" s="67"/>
      <c r="AI229" s="67"/>
      <c r="AJ229" s="67"/>
      <c r="AK229" s="67"/>
      <c r="AL229" s="67"/>
      <c r="AM229" s="67"/>
      <c r="AN229" s="67"/>
      <c r="AO229" s="67"/>
      <c r="AP229" s="67"/>
      <c r="AQ229" s="67"/>
      <c r="AR229" s="67"/>
      <c r="AS229" s="67"/>
      <c r="AT229" s="67"/>
      <c r="AU229" s="67"/>
      <c r="AV229" s="67"/>
      <c r="AW229" s="67"/>
      <c r="AX229" s="67"/>
      <c r="AY229" s="67"/>
      <c r="AZ229" s="67"/>
      <c r="BA229" s="67"/>
      <c r="BB229" s="67"/>
      <c r="BC229" s="67"/>
      <c r="BD229" s="67"/>
      <c r="BE229" s="67"/>
      <c r="BF229" s="67"/>
      <c r="BG229" s="67"/>
      <c r="BH229" s="67"/>
    </row>
    <row r="230" spans="1:60" x14ac:dyDescent="0.3">
      <c r="A230" s="67"/>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c r="AG230" s="67"/>
      <c r="AH230" s="67"/>
      <c r="AI230" s="67"/>
      <c r="AJ230" s="67"/>
      <c r="AK230" s="67"/>
      <c r="AL230" s="67"/>
      <c r="AM230" s="67"/>
      <c r="AN230" s="67"/>
      <c r="AO230" s="67"/>
      <c r="AP230" s="67"/>
      <c r="AQ230" s="67"/>
      <c r="AR230" s="67"/>
      <c r="AS230" s="67"/>
      <c r="AT230" s="67"/>
      <c r="AU230" s="67"/>
      <c r="AV230" s="67"/>
      <c r="AW230" s="67"/>
      <c r="AX230" s="67"/>
      <c r="AY230" s="67"/>
      <c r="AZ230" s="67"/>
      <c r="BA230" s="67"/>
      <c r="BB230" s="67"/>
      <c r="BC230" s="67"/>
      <c r="BD230" s="67"/>
      <c r="BE230" s="67"/>
      <c r="BF230" s="67"/>
      <c r="BG230" s="67"/>
      <c r="BH230" s="67"/>
    </row>
    <row r="231" spans="1:60" x14ac:dyDescent="0.3">
      <c r="A231" s="67"/>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c r="AG231" s="67"/>
      <c r="AH231" s="67"/>
      <c r="AI231" s="67"/>
      <c r="AJ231" s="67"/>
      <c r="AK231" s="67"/>
      <c r="AL231" s="67"/>
      <c r="AM231" s="67"/>
      <c r="AN231" s="67"/>
      <c r="AO231" s="67"/>
      <c r="AP231" s="67"/>
      <c r="AQ231" s="67"/>
      <c r="AR231" s="67"/>
      <c r="AS231" s="67"/>
      <c r="AT231" s="67"/>
      <c r="AU231" s="67"/>
      <c r="AV231" s="67"/>
      <c r="AW231" s="67"/>
      <c r="AX231" s="67"/>
      <c r="AY231" s="67"/>
      <c r="AZ231" s="67"/>
      <c r="BA231" s="67"/>
      <c r="BB231" s="67"/>
      <c r="BC231" s="67"/>
      <c r="BD231" s="67"/>
      <c r="BE231" s="67"/>
      <c r="BF231" s="67"/>
      <c r="BG231" s="67"/>
      <c r="BH231" s="67"/>
    </row>
    <row r="232" spans="1:60" x14ac:dyDescent="0.3">
      <c r="A232" s="67"/>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c r="AG232" s="67"/>
      <c r="AH232" s="67"/>
      <c r="AI232" s="67"/>
      <c r="AJ232" s="67"/>
      <c r="AK232" s="67"/>
      <c r="AL232" s="67"/>
      <c r="AM232" s="67"/>
      <c r="AN232" s="67"/>
      <c r="AO232" s="67"/>
      <c r="AP232" s="67"/>
      <c r="AQ232" s="67"/>
      <c r="AR232" s="67"/>
      <c r="AS232" s="67"/>
      <c r="AT232" s="67"/>
      <c r="AU232" s="67"/>
      <c r="AV232" s="67"/>
      <c r="AW232" s="67"/>
      <c r="AX232" s="67"/>
      <c r="AY232" s="67"/>
      <c r="AZ232" s="67"/>
      <c r="BA232" s="67"/>
      <c r="BB232" s="67"/>
      <c r="BC232" s="67"/>
      <c r="BD232" s="67"/>
      <c r="BE232" s="67"/>
      <c r="BF232" s="67"/>
      <c r="BG232" s="67"/>
      <c r="BH232" s="67"/>
    </row>
    <row r="233" spans="1:60" x14ac:dyDescent="0.3">
      <c r="A233" s="67"/>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c r="AG233" s="67"/>
      <c r="AH233" s="67"/>
      <c r="AI233" s="67"/>
      <c r="AJ233" s="67"/>
      <c r="AK233" s="67"/>
      <c r="AL233" s="67"/>
      <c r="AM233" s="67"/>
      <c r="AN233" s="67"/>
      <c r="AO233" s="67"/>
      <c r="AP233" s="67"/>
      <c r="AQ233" s="67"/>
      <c r="AR233" s="67"/>
      <c r="AS233" s="67"/>
      <c r="AT233" s="67"/>
      <c r="AU233" s="67"/>
      <c r="AV233" s="67"/>
      <c r="AW233" s="67"/>
      <c r="AX233" s="67"/>
      <c r="AY233" s="67"/>
      <c r="AZ233" s="67"/>
      <c r="BA233" s="67"/>
      <c r="BB233" s="67"/>
      <c r="BC233" s="67"/>
      <c r="BD233" s="67"/>
      <c r="BE233" s="67"/>
      <c r="BF233" s="67"/>
      <c r="BG233" s="67"/>
      <c r="BH233" s="67"/>
    </row>
    <row r="234" spans="1:60" x14ac:dyDescent="0.3">
      <c r="A234" s="67"/>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c r="AG234" s="67"/>
      <c r="AH234" s="67"/>
      <c r="AI234" s="67"/>
      <c r="AJ234" s="67"/>
      <c r="AK234" s="67"/>
      <c r="AL234" s="67"/>
      <c r="AM234" s="67"/>
      <c r="AN234" s="67"/>
      <c r="AO234" s="67"/>
      <c r="AP234" s="67"/>
      <c r="AQ234" s="67"/>
      <c r="AR234" s="67"/>
      <c r="AS234" s="67"/>
      <c r="AT234" s="67"/>
      <c r="AU234" s="67"/>
      <c r="AV234" s="67"/>
      <c r="AW234" s="67"/>
      <c r="AX234" s="67"/>
      <c r="AY234" s="67"/>
      <c r="AZ234" s="67"/>
      <c r="BA234" s="67"/>
      <c r="BB234" s="67"/>
      <c r="BC234" s="67"/>
      <c r="BD234" s="67"/>
      <c r="BE234" s="67"/>
      <c r="BF234" s="67"/>
      <c r="BG234" s="67"/>
      <c r="BH234" s="67"/>
    </row>
    <row r="235" spans="1:60" x14ac:dyDescent="0.3">
      <c r="A235" s="67"/>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c r="AG235" s="67"/>
      <c r="AH235" s="67"/>
      <c r="AI235" s="67"/>
      <c r="AJ235" s="67"/>
      <c r="AK235" s="67"/>
      <c r="AL235" s="67"/>
      <c r="AM235" s="67"/>
      <c r="AN235" s="67"/>
      <c r="AO235" s="67"/>
      <c r="AP235" s="67"/>
      <c r="AQ235" s="67"/>
      <c r="AR235" s="67"/>
      <c r="AS235" s="67"/>
      <c r="AT235" s="67"/>
      <c r="AU235" s="67"/>
      <c r="AV235" s="67"/>
      <c r="AW235" s="67"/>
      <c r="AX235" s="67"/>
      <c r="AY235" s="67"/>
      <c r="AZ235" s="67"/>
      <c r="BA235" s="67"/>
      <c r="BB235" s="67"/>
      <c r="BC235" s="67"/>
      <c r="BD235" s="67"/>
      <c r="BE235" s="67"/>
      <c r="BF235" s="67"/>
      <c r="BG235" s="67"/>
      <c r="BH235" s="67"/>
    </row>
    <row r="236" spans="1:60" x14ac:dyDescent="0.3">
      <c r="A236" s="67"/>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c r="AG236" s="67"/>
      <c r="AH236" s="67"/>
      <c r="AI236" s="67"/>
      <c r="AJ236" s="67"/>
      <c r="AK236" s="67"/>
      <c r="AL236" s="67"/>
      <c r="AM236" s="67"/>
      <c r="AN236" s="67"/>
      <c r="AO236" s="67"/>
      <c r="AP236" s="67"/>
      <c r="AQ236" s="67"/>
      <c r="AR236" s="67"/>
      <c r="AS236" s="67"/>
      <c r="AT236" s="67"/>
      <c r="AU236" s="67"/>
      <c r="AV236" s="67"/>
      <c r="AW236" s="67"/>
      <c r="AX236" s="67"/>
      <c r="AY236" s="67"/>
      <c r="AZ236" s="67"/>
      <c r="BA236" s="67"/>
      <c r="BB236" s="67"/>
      <c r="BC236" s="67"/>
      <c r="BD236" s="67"/>
      <c r="BE236" s="67"/>
      <c r="BF236" s="67"/>
      <c r="BG236" s="67"/>
      <c r="BH236" s="67"/>
    </row>
    <row r="237" spans="1:60" x14ac:dyDescent="0.3">
      <c r="A237" s="67"/>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c r="AG237" s="67"/>
      <c r="AH237" s="67"/>
      <c r="AI237" s="67"/>
      <c r="AJ237" s="67"/>
      <c r="AK237" s="67"/>
      <c r="AL237" s="67"/>
      <c r="AM237" s="67"/>
      <c r="AN237" s="67"/>
      <c r="AO237" s="67"/>
      <c r="AP237" s="67"/>
      <c r="AQ237" s="67"/>
      <c r="AR237" s="67"/>
      <c r="AS237" s="67"/>
      <c r="AT237" s="67"/>
      <c r="AU237" s="67"/>
      <c r="AV237" s="67"/>
      <c r="AW237" s="67"/>
      <c r="AX237" s="67"/>
      <c r="AY237" s="67"/>
      <c r="AZ237" s="67"/>
      <c r="BA237" s="67"/>
      <c r="BB237" s="67"/>
      <c r="BC237" s="67"/>
      <c r="BD237" s="67"/>
      <c r="BE237" s="67"/>
      <c r="BF237" s="67"/>
      <c r="BG237" s="67"/>
      <c r="BH237" s="67"/>
    </row>
    <row r="238" spans="1:60" x14ac:dyDescent="0.3">
      <c r="A238" s="67"/>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c r="AG238" s="67"/>
      <c r="AH238" s="67"/>
      <c r="AI238" s="67"/>
      <c r="AJ238" s="67"/>
      <c r="AK238" s="67"/>
      <c r="AL238" s="67"/>
      <c r="AM238" s="67"/>
      <c r="AN238" s="67"/>
      <c r="AO238" s="67"/>
      <c r="AP238" s="67"/>
      <c r="AQ238" s="67"/>
      <c r="AR238" s="67"/>
      <c r="AS238" s="67"/>
      <c r="AT238" s="67"/>
      <c r="AU238" s="67"/>
      <c r="AV238" s="67"/>
      <c r="AW238" s="67"/>
      <c r="AX238" s="67"/>
      <c r="AY238" s="67"/>
      <c r="AZ238" s="67"/>
      <c r="BA238" s="67"/>
      <c r="BB238" s="67"/>
      <c r="BC238" s="67"/>
      <c r="BD238" s="67"/>
      <c r="BE238" s="67"/>
      <c r="BF238" s="67"/>
      <c r="BG238" s="67"/>
      <c r="BH238" s="67"/>
    </row>
    <row r="239" spans="1:60" x14ac:dyDescent="0.3">
      <c r="A239" s="67"/>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c r="AT239" s="67"/>
      <c r="AU239" s="67"/>
      <c r="AV239" s="67"/>
      <c r="AW239" s="67"/>
      <c r="AX239" s="67"/>
      <c r="AY239" s="67"/>
      <c r="AZ239" s="67"/>
      <c r="BA239" s="67"/>
      <c r="BB239" s="67"/>
      <c r="BC239" s="67"/>
      <c r="BD239" s="67"/>
      <c r="BE239" s="67"/>
      <c r="BF239" s="67"/>
      <c r="BG239" s="67"/>
      <c r="BH239" s="67"/>
    </row>
    <row r="240" spans="1:60" x14ac:dyDescent="0.3">
      <c r="A240" s="67"/>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c r="AU240" s="67"/>
      <c r="AV240" s="67"/>
      <c r="AW240" s="67"/>
      <c r="AX240" s="67"/>
      <c r="AY240" s="67"/>
      <c r="AZ240" s="67"/>
      <c r="BA240" s="67"/>
      <c r="BB240" s="67"/>
      <c r="BC240" s="67"/>
      <c r="BD240" s="67"/>
      <c r="BE240" s="67"/>
      <c r="BF240" s="67"/>
      <c r="BG240" s="67"/>
      <c r="BH240" s="67"/>
    </row>
    <row r="241" spans="1:60" x14ac:dyDescent="0.3">
      <c r="A241" s="67"/>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c r="AG241" s="67"/>
      <c r="AH241" s="67"/>
      <c r="AI241" s="67"/>
      <c r="AJ241" s="67"/>
      <c r="AK241" s="67"/>
      <c r="AL241" s="67"/>
      <c r="AM241" s="67"/>
      <c r="AN241" s="67"/>
      <c r="AO241" s="67"/>
      <c r="AP241" s="67"/>
      <c r="AQ241" s="67"/>
      <c r="AR241" s="67"/>
      <c r="AS241" s="67"/>
      <c r="AT241" s="67"/>
      <c r="AU241" s="67"/>
      <c r="AV241" s="67"/>
      <c r="AW241" s="67"/>
      <c r="AX241" s="67"/>
      <c r="AY241" s="67"/>
      <c r="AZ241" s="67"/>
      <c r="BA241" s="67"/>
      <c r="BB241" s="67"/>
      <c r="BC241" s="67"/>
      <c r="BD241" s="67"/>
      <c r="BE241" s="67"/>
      <c r="BF241" s="67"/>
      <c r="BG241" s="67"/>
      <c r="BH241" s="67"/>
    </row>
    <row r="242" spans="1:60" x14ac:dyDescent="0.3">
      <c r="A242" s="67"/>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c r="AG242" s="67"/>
      <c r="AH242" s="67"/>
      <c r="AI242" s="67"/>
      <c r="AJ242" s="67"/>
      <c r="AK242" s="67"/>
      <c r="AL242" s="67"/>
      <c r="AM242" s="67"/>
      <c r="AN242" s="67"/>
      <c r="AO242" s="67"/>
      <c r="AP242" s="67"/>
      <c r="AQ242" s="67"/>
      <c r="AR242" s="67"/>
      <c r="AS242" s="67"/>
      <c r="AT242" s="67"/>
      <c r="AU242" s="67"/>
      <c r="AV242" s="67"/>
      <c r="AW242" s="67"/>
      <c r="AX242" s="67"/>
      <c r="AY242" s="67"/>
      <c r="AZ242" s="67"/>
      <c r="BA242" s="67"/>
      <c r="BB242" s="67"/>
      <c r="BC242" s="67"/>
      <c r="BD242" s="67"/>
      <c r="BE242" s="67"/>
      <c r="BF242" s="67"/>
      <c r="BG242" s="67"/>
      <c r="BH242" s="67"/>
    </row>
    <row r="243" spans="1:60" x14ac:dyDescent="0.3">
      <c r="A243" s="67"/>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c r="AG243" s="67"/>
      <c r="AH243" s="67"/>
      <c r="AI243" s="67"/>
      <c r="AJ243" s="67"/>
      <c r="AK243" s="67"/>
      <c r="AL243" s="67"/>
      <c r="AM243" s="67"/>
      <c r="AN243" s="67"/>
      <c r="AO243" s="67"/>
      <c r="AP243" s="67"/>
      <c r="AQ243" s="67"/>
      <c r="AR243" s="67"/>
      <c r="AS243" s="67"/>
      <c r="AT243" s="67"/>
      <c r="AU243" s="67"/>
      <c r="AV243" s="67"/>
      <c r="AW243" s="67"/>
      <c r="AX243" s="67"/>
      <c r="AY243" s="67"/>
      <c r="AZ243" s="67"/>
      <c r="BA243" s="67"/>
      <c r="BB243" s="67"/>
      <c r="BC243" s="67"/>
      <c r="BD243" s="67"/>
      <c r="BE243" s="67"/>
      <c r="BF243" s="67"/>
      <c r="BG243" s="67"/>
      <c r="BH243" s="67"/>
    </row>
    <row r="244" spans="1:60" x14ac:dyDescent="0.3">
      <c r="A244" s="67"/>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c r="AG244" s="67"/>
      <c r="AH244" s="67"/>
      <c r="AI244" s="67"/>
      <c r="AJ244" s="67"/>
      <c r="AK244" s="67"/>
      <c r="AL244" s="67"/>
      <c r="AM244" s="67"/>
      <c r="AN244" s="67"/>
      <c r="AO244" s="67"/>
      <c r="AP244" s="67"/>
      <c r="AQ244" s="67"/>
      <c r="AR244" s="67"/>
      <c r="AS244" s="67"/>
      <c r="AT244" s="67"/>
      <c r="AU244" s="67"/>
      <c r="AV244" s="67"/>
      <c r="AW244" s="67"/>
      <c r="AX244" s="67"/>
      <c r="AY244" s="67"/>
      <c r="AZ244" s="67"/>
      <c r="BA244" s="67"/>
      <c r="BB244" s="67"/>
      <c r="BC244" s="67"/>
      <c r="BD244" s="67"/>
      <c r="BE244" s="67"/>
      <c r="BF244" s="67"/>
      <c r="BG244" s="67"/>
      <c r="BH244" s="67"/>
    </row>
    <row r="245" spans="1:60" x14ac:dyDescent="0.3">
      <c r="A245" s="67"/>
    </row>
    <row r="246" spans="1:60" x14ac:dyDescent="0.3">
      <c r="A246" s="67"/>
    </row>
    <row r="247" spans="1:60" x14ac:dyDescent="0.3">
      <c r="A247" s="67"/>
    </row>
    <row r="248" spans="1:60" x14ac:dyDescent="0.3">
      <c r="A248" s="67"/>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workbookViewId="0"/>
  </sheetViews>
  <sheetFormatPr baseColWidth="10" defaultRowHeight="14.4" x14ac:dyDescent="0.3"/>
  <cols>
    <col min="2" max="2" width="24.109375" customWidth="1"/>
    <col min="3" max="3" width="70.109375" customWidth="1"/>
    <col min="4" max="4" width="29.88671875" customWidth="1"/>
  </cols>
  <sheetData>
    <row r="1" spans="1:37" ht="23.4" x14ac:dyDescent="0.3">
      <c r="A1" s="67"/>
      <c r="B1" s="645" t="s">
        <v>55</v>
      </c>
      <c r="C1" s="645"/>
      <c r="D1" s="645"/>
      <c r="E1" s="67"/>
      <c r="F1" s="67"/>
      <c r="G1" s="67"/>
      <c r="H1" s="67"/>
      <c r="I1" s="67"/>
      <c r="J1" s="67"/>
      <c r="K1" s="67"/>
      <c r="L1" s="67"/>
      <c r="M1" s="67"/>
      <c r="N1" s="67"/>
      <c r="O1" s="67"/>
      <c r="P1" s="67"/>
      <c r="Q1" s="67"/>
      <c r="R1" s="67"/>
      <c r="S1" s="67"/>
      <c r="T1" s="67"/>
      <c r="U1" s="67"/>
      <c r="V1" s="67"/>
      <c r="W1" s="67"/>
      <c r="X1" s="67"/>
      <c r="Y1" s="67"/>
      <c r="Z1" s="67"/>
      <c r="AA1" s="67"/>
      <c r="AB1" s="67"/>
      <c r="AC1" s="67"/>
      <c r="AD1" s="67"/>
      <c r="AE1" s="67"/>
    </row>
    <row r="2" spans="1:37" x14ac:dyDescent="0.3">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row>
    <row r="3" spans="1:37" ht="25.2" x14ac:dyDescent="0.3">
      <c r="A3" s="67"/>
      <c r="B3" s="11"/>
      <c r="C3" s="12" t="s">
        <v>52</v>
      </c>
      <c r="D3" s="12" t="s">
        <v>4</v>
      </c>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7" ht="50.4" x14ac:dyDescent="0.3">
      <c r="A4" s="67"/>
      <c r="B4" s="13" t="s">
        <v>51</v>
      </c>
      <c r="C4" s="14" t="s">
        <v>97</v>
      </c>
      <c r="D4" s="15">
        <v>0.2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7" ht="50.4" x14ac:dyDescent="0.3">
      <c r="A5" s="67"/>
      <c r="B5" s="16" t="s">
        <v>53</v>
      </c>
      <c r="C5" s="17" t="s">
        <v>98</v>
      </c>
      <c r="D5" s="18">
        <v>0.4</v>
      </c>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37" ht="50.4" x14ac:dyDescent="0.3">
      <c r="A6" s="67"/>
      <c r="B6" s="19" t="s">
        <v>102</v>
      </c>
      <c r="C6" s="17" t="s">
        <v>99</v>
      </c>
      <c r="D6" s="18">
        <v>0.6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row>
    <row r="7" spans="1:37" ht="75.599999999999994" x14ac:dyDescent="0.3">
      <c r="A7" s="67"/>
      <c r="B7" s="20" t="s">
        <v>6</v>
      </c>
      <c r="C7" s="17" t="s">
        <v>100</v>
      </c>
      <c r="D7" s="18">
        <v>0.8</v>
      </c>
      <c r="E7" s="67"/>
      <c r="F7" s="67"/>
      <c r="G7" s="67"/>
      <c r="H7" s="67"/>
      <c r="I7" s="67"/>
      <c r="J7" s="67"/>
      <c r="K7" s="67"/>
      <c r="L7" s="67"/>
      <c r="M7" s="67"/>
      <c r="N7" s="67"/>
      <c r="O7" s="67"/>
      <c r="P7" s="67"/>
      <c r="Q7" s="67"/>
      <c r="R7" s="67"/>
      <c r="S7" s="67"/>
      <c r="T7" s="67"/>
      <c r="U7" s="67"/>
      <c r="V7" s="67"/>
      <c r="W7" s="67"/>
      <c r="X7" s="67"/>
      <c r="Y7" s="67"/>
      <c r="Z7" s="67"/>
      <c r="AA7" s="67"/>
      <c r="AB7" s="67"/>
      <c r="AC7" s="67"/>
      <c r="AD7" s="67"/>
      <c r="AE7" s="67"/>
    </row>
    <row r="8" spans="1:37" ht="50.4" x14ac:dyDescent="0.3">
      <c r="A8" s="67"/>
      <c r="B8" s="21" t="s">
        <v>54</v>
      </c>
      <c r="C8" s="17" t="s">
        <v>101</v>
      </c>
      <c r="D8" s="18">
        <v>1</v>
      </c>
      <c r="E8" s="67"/>
      <c r="F8" s="67"/>
      <c r="G8" s="67"/>
      <c r="H8" s="67"/>
      <c r="I8" s="67"/>
      <c r="J8" s="67"/>
      <c r="K8" s="67"/>
      <c r="L8" s="67"/>
      <c r="M8" s="67"/>
      <c r="N8" s="67"/>
      <c r="O8" s="67"/>
      <c r="P8" s="67"/>
      <c r="Q8" s="67"/>
      <c r="R8" s="67"/>
      <c r="S8" s="67"/>
      <c r="T8" s="67"/>
      <c r="U8" s="67"/>
      <c r="V8" s="67"/>
      <c r="W8" s="67"/>
      <c r="X8" s="67"/>
      <c r="Y8" s="67"/>
      <c r="Z8" s="67"/>
      <c r="AA8" s="67"/>
      <c r="AB8" s="67"/>
      <c r="AC8" s="67"/>
      <c r="AD8" s="67"/>
      <c r="AE8" s="67"/>
    </row>
    <row r="9" spans="1:37" x14ac:dyDescent="0.3">
      <c r="A9" s="67"/>
      <c r="B9" s="89"/>
      <c r="C9" s="89"/>
      <c r="D9" s="89"/>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row>
    <row r="10" spans="1:37" x14ac:dyDescent="0.3">
      <c r="A10" s="67"/>
      <c r="B10" s="90"/>
      <c r="C10" s="89"/>
      <c r="D10" s="89"/>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row>
    <row r="11" spans="1:37" x14ac:dyDescent="0.3">
      <c r="A11" s="67"/>
      <c r="B11" s="89"/>
      <c r="C11" s="89"/>
      <c r="D11" s="89"/>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row>
    <row r="12" spans="1:37" x14ac:dyDescent="0.3">
      <c r="A12" s="67"/>
      <c r="B12" s="89"/>
      <c r="C12" s="89"/>
      <c r="D12" s="89"/>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row>
    <row r="13" spans="1:37" x14ac:dyDescent="0.3">
      <c r="A13" s="67"/>
      <c r="B13" s="89"/>
      <c r="C13" s="89"/>
      <c r="D13" s="89"/>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row>
    <row r="14" spans="1:37" x14ac:dyDescent="0.3">
      <c r="A14" s="67"/>
      <c r="B14" s="89"/>
      <c r="C14" s="89"/>
      <c r="D14" s="89"/>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row>
    <row r="15" spans="1:37" x14ac:dyDescent="0.3">
      <c r="A15" s="67"/>
      <c r="B15" s="89"/>
      <c r="C15" s="89"/>
      <c r="D15" s="89"/>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row>
    <row r="16" spans="1:37" x14ac:dyDescent="0.3">
      <c r="A16" s="67"/>
      <c r="B16" s="89"/>
      <c r="C16" s="89"/>
      <c r="D16" s="89"/>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row>
    <row r="17" spans="1:37" x14ac:dyDescent="0.3">
      <c r="A17" s="67"/>
      <c r="B17" s="89"/>
      <c r="C17" s="89"/>
      <c r="D17" s="89"/>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row>
    <row r="18" spans="1:37" x14ac:dyDescent="0.3">
      <c r="A18" s="67"/>
      <c r="B18" s="89"/>
      <c r="C18" s="89"/>
      <c r="D18" s="89"/>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row>
    <row r="19" spans="1:37" x14ac:dyDescent="0.3">
      <c r="A19" s="67"/>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row>
    <row r="20" spans="1:37" x14ac:dyDescent="0.3">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row>
    <row r="21" spans="1:37" x14ac:dyDescent="0.3">
      <c r="A21" s="67"/>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row>
    <row r="22" spans="1:37" x14ac:dyDescent="0.3">
      <c r="A22" s="67"/>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row>
    <row r="23" spans="1:37" x14ac:dyDescent="0.3">
      <c r="A23" s="67"/>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row>
    <row r="24" spans="1:37" x14ac:dyDescent="0.3">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row>
    <row r="25" spans="1:37" x14ac:dyDescent="0.3">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row>
    <row r="26" spans="1:37" x14ac:dyDescent="0.3">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row>
    <row r="27" spans="1:37" x14ac:dyDescent="0.3">
      <c r="A27" s="67"/>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row>
    <row r="28" spans="1:37" x14ac:dyDescent="0.3">
      <c r="A28" s="67"/>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row>
    <row r="29" spans="1:37" x14ac:dyDescent="0.3">
      <c r="A29" s="67"/>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row>
    <row r="30" spans="1:37" x14ac:dyDescent="0.3">
      <c r="A30" s="67"/>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row>
    <row r="31" spans="1:37"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row>
    <row r="32" spans="1:37" x14ac:dyDescent="0.3">
      <c r="A32" s="67"/>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row>
    <row r="33" spans="1:31" x14ac:dyDescent="0.3">
      <c r="A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row>
    <row r="34" spans="1:31" x14ac:dyDescent="0.3">
      <c r="A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row>
    <row r="35" spans="1:31" x14ac:dyDescent="0.3">
      <c r="A35" s="67"/>
    </row>
    <row r="36" spans="1:31" x14ac:dyDescent="0.3">
      <c r="A36" s="67"/>
    </row>
    <row r="37" spans="1:31" x14ac:dyDescent="0.3">
      <c r="A37" s="67"/>
    </row>
    <row r="38" spans="1:31" x14ac:dyDescent="0.3">
      <c r="A38" s="67"/>
    </row>
    <row r="39" spans="1:31" x14ac:dyDescent="0.3">
      <c r="A39" s="67"/>
    </row>
    <row r="40" spans="1:31" x14ac:dyDescent="0.3">
      <c r="A40" s="67"/>
    </row>
    <row r="41" spans="1:31" x14ac:dyDescent="0.3">
      <c r="A41" s="67"/>
    </row>
    <row r="42" spans="1:31" x14ac:dyDescent="0.3">
      <c r="A42" s="67"/>
    </row>
    <row r="43" spans="1:31" x14ac:dyDescent="0.3">
      <c r="A43" s="67"/>
    </row>
    <row r="44" spans="1:31" x14ac:dyDescent="0.3">
      <c r="A44" s="67"/>
    </row>
    <row r="45" spans="1:31" x14ac:dyDescent="0.3">
      <c r="A45" s="67"/>
    </row>
    <row r="46" spans="1:31" x14ac:dyDescent="0.3">
      <c r="A46" s="67"/>
    </row>
    <row r="47" spans="1:31" x14ac:dyDescent="0.3">
      <c r="A47" s="67"/>
    </row>
    <row r="48" spans="1:31" x14ac:dyDescent="0.3">
      <c r="A48" s="67"/>
    </row>
    <row r="49" spans="1:1" x14ac:dyDescent="0.3">
      <c r="A49" s="67"/>
    </row>
    <row r="50" spans="1:1" x14ac:dyDescent="0.3">
      <c r="A50" s="67"/>
    </row>
    <row r="51" spans="1:1" x14ac:dyDescent="0.3">
      <c r="A51" s="67"/>
    </row>
    <row r="52" spans="1:1" x14ac:dyDescent="0.3">
      <c r="A52" s="67"/>
    </row>
    <row r="53" spans="1:1" x14ac:dyDescent="0.3">
      <c r="A53" s="67"/>
    </row>
    <row r="54" spans="1:1" x14ac:dyDescent="0.3">
      <c r="A54" s="67"/>
    </row>
    <row r="55" spans="1:1" x14ac:dyDescent="0.3">
      <c r="A55" s="67"/>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Intructivo</vt:lpstr>
      <vt:lpstr>Contexto</vt:lpstr>
      <vt:lpstr>Priorizacion de Causas</vt:lpstr>
      <vt:lpstr>PRIORIZ CAUSA R CORUP TRÁMITES</vt:lpstr>
      <vt:lpstr>DOFA</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Eduardo Hernandez Huepa</cp:lastModifiedBy>
  <cp:lastPrinted>2020-05-13T01:12:22Z</cp:lastPrinted>
  <dcterms:created xsi:type="dcterms:W3CDTF">2020-03-24T23:12:47Z</dcterms:created>
  <dcterms:modified xsi:type="dcterms:W3CDTF">2025-05-09T04:51:24Z</dcterms:modified>
</cp:coreProperties>
</file>